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<sst xmlns="http://schemas.openxmlformats.org/spreadsheetml/2006/main" count="156" uniqueCount="72">
  <si>
    <t>t</t>
  </si>
  <si>
    <t>raportowane</t>
  </si>
  <si>
    <t>przyrost</t>
  </si>
  <si>
    <t>przyrost d/d</t>
  </si>
  <si>
    <t>aktywnych</t>
  </si>
  <si>
    <t>przyrost akt.</t>
  </si>
  <si>
    <t>zgony/wszystkie</t>
  </si>
  <si>
    <t>przyrost akt. d/d</t>
  </si>
  <si>
    <t>zgonów</t>
  </si>
  <si>
    <t>wyzdrowień</t>
  </si>
  <si>
    <t>zgony różn</t>
  </si>
  <si>
    <t xml:space="preserve"> </t>
  </si>
  <si>
    <t>Dane [od]</t>
  </si>
  <si>
    <t>14.03.2020</t>
  </si>
  <si>
    <t>08.04.2020</t>
  </si>
  <si>
    <t>07.04.2020</t>
  </si>
  <si>
    <t>06.04.2020</t>
  </si>
  <si>
    <t>05.04.2020</t>
  </si>
  <si>
    <t>04.04.2020</t>
  </si>
  <si>
    <t>03.04.2020</t>
  </si>
  <si>
    <t>02.04.2020</t>
  </si>
  <si>
    <t>01.04.2020</t>
  </si>
  <si>
    <t>31.03.2020</t>
  </si>
  <si>
    <t>30.03.2020</t>
  </si>
  <si>
    <t>29.03.2020</t>
  </si>
  <si>
    <t>28.03.2020</t>
  </si>
  <si>
    <t>27.03.2020</t>
  </si>
  <si>
    <t>26.03.2020</t>
  </si>
  <si>
    <t>25.03.2020</t>
  </si>
  <si>
    <t>24.03.2020</t>
  </si>
  <si>
    <t>23.03.2020</t>
  </si>
  <si>
    <t>22.03.2020</t>
  </si>
  <si>
    <t>21.03.2020</t>
  </si>
  <si>
    <t>20.03.2020</t>
  </si>
  <si>
    <t>19.03.2020</t>
  </si>
  <si>
    <t>18.03.2020</t>
  </si>
  <si>
    <t>09.03.2020</t>
  </si>
  <si>
    <t>Dane [do]</t>
  </si>
  <si>
    <t>14.04.2020</t>
  </si>
  <si>
    <t>13.04.2020</t>
  </si>
  <si>
    <t>12.04.2020</t>
  </si>
  <si>
    <t>11.04.2020</t>
  </si>
  <si>
    <t>10.04.2020</t>
  </si>
  <si>
    <t>09.04.2020</t>
  </si>
  <si>
    <t>17.03.2020</t>
  </si>
  <si>
    <t>16.03.2020</t>
  </si>
  <si>
    <t>15.03.2020</t>
  </si>
  <si>
    <t>13.03.2020</t>
  </si>
  <si>
    <t>R²</t>
  </si>
  <si>
    <t>Błąd standardowy</t>
  </si>
  <si>
    <t>Nachylenie</t>
  </si>
  <si>
    <t>Odcięta</t>
  </si>
  <si>
    <t>Dzienny przyrost</t>
  </si>
  <si>
    <t>Różnica</t>
  </si>
  <si>
    <t>Początek zakresu</t>
  </si>
  <si>
    <t>Koniec zakresu</t>
  </si>
  <si>
    <t>[A] Nachylenie</t>
  </si>
  <si>
    <t>[A] Odcięta</t>
  </si>
  <si>
    <t>Rekord akt.</t>
  </si>
  <si>
    <t>Rekord dzienny</t>
  </si>
  <si>
    <t>marzec-maj</t>
  </si>
  <si>
    <t>czerwiec-sierpień</t>
  </si>
  <si>
    <t>wrzesień-</t>
  </si>
  <si>
    <t>wrzesień-listopad ekstrap</t>
  </si>
  <si>
    <t>Współczynnik (dane)</t>
  </si>
  <si>
    <t>Prognoza</t>
  </si>
  <si>
    <t>Gdańsk</t>
  </si>
  <si>
    <t>Poznań</t>
  </si>
  <si>
    <t>Wrocław</t>
  </si>
  <si>
    <t>Łódź</t>
  </si>
  <si>
    <t>Kraków</t>
  </si>
  <si>
    <t>Warszawa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</si>
</sst>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\.MM\.YYYY"/>
    <numFmt numFmtId="165" formatCode="0.0"/>
    <numFmt numFmtId="166" formatCode="d&quot;.&quot;mm&quot;.&quot;yyyy"/>
    <numFmt numFmtId="167" formatCode="0.0%"/>
    <numFmt numFmtId="168" formatCode="0.0000"/>
  </numFmts>
  <fonts count="10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b/>
      <sz val="10.0"/>
      <color theme="1"/>
      <name val="Arial"/>
    </font>
    <font>
      <b/>
      <color rgb="FF000000"/>
      <name val="Calibri"/>
    </font>
    <font>
      <b/>
    </font>
    <font>
      <color rgb="FF000000"/>
      <name val="Calibri"/>
    </font>
    <font>
      <sz val="11.0"/>
      <color rgb="FF000000"/>
      <name val="Inconsolata"/>
    </font>
    <font>
      <b/>
      <sz val="10.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1" fillId="2" fontId="3" numFmtId="164" xfId="0" applyAlignment="1" applyBorder="1" applyFont="1" applyNumberFormat="1">
      <alignment shrinkToFit="0" vertical="bottom" wrapText="0"/>
    </xf>
    <xf borderId="1" fillId="0" fontId="2" numFmtId="0" xfId="0" applyBorder="1" applyFont="1"/>
    <xf borderId="1" fillId="4" fontId="2" numFmtId="165" xfId="0" applyBorder="1" applyFill="1" applyFont="1" applyNumberFormat="1"/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2" numFmtId="10" xfId="0" applyBorder="1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center" readingOrder="0" shrinkToFit="0" vertical="bottom" wrapText="0"/>
    </xf>
    <xf borderId="1" fillId="5" fontId="1" numFmtId="166" xfId="0" applyAlignment="1" applyBorder="1" applyFill="1" applyFont="1" applyNumberFormat="1">
      <alignment horizontal="center" readingOrder="0" shrinkToFit="0" wrapText="1"/>
    </xf>
    <xf borderId="1" fillId="6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readingOrder="0" shrinkToFit="0" wrapText="1"/>
    </xf>
    <xf borderId="2" fillId="6" fontId="1" numFmtId="0" xfId="0" applyAlignment="1" applyBorder="1" applyFont="1">
      <alignment horizontal="center" readingOrder="0" shrinkToFit="0" wrapText="1"/>
    </xf>
    <xf borderId="2" fillId="7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ont="1">
      <alignment readingOrder="0"/>
    </xf>
    <xf borderId="1" fillId="0" fontId="2" numFmtId="3" xfId="0" applyBorder="1" applyFont="1" applyNumberFormat="1"/>
    <xf borderId="1" fillId="0" fontId="2" numFmtId="167" xfId="0" applyBorder="1" applyFont="1" applyNumberFormat="1"/>
    <xf borderId="2" fillId="2" fontId="4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3" fontId="2" numFmtId="2" xfId="0" applyFont="1" applyNumberFormat="1"/>
    <xf borderId="1" fillId="8" fontId="1" numFmtId="0" xfId="0" applyAlignment="1" applyBorder="1" applyFill="1" applyFont="1">
      <alignment readingOrder="0"/>
    </xf>
    <xf borderId="1" fillId="0" fontId="2" numFmtId="168" xfId="0" applyBorder="1" applyFont="1" applyNumberFormat="1"/>
    <xf borderId="5" fillId="0" fontId="2" numFmtId="168" xfId="0" applyBorder="1" applyFont="1" applyNumberFormat="1"/>
    <xf borderId="1" fillId="8" fontId="1" numFmtId="0" xfId="0" applyBorder="1" applyFont="1"/>
    <xf borderId="5" fillId="2" fontId="1" numFmtId="0" xfId="0" applyBorder="1" applyFont="1"/>
    <xf borderId="6" fillId="2" fontId="5" numFmtId="0" xfId="0" applyBorder="1" applyFont="1"/>
    <xf borderId="6" fillId="2" fontId="1" numFmtId="0" xfId="0" applyBorder="1" applyFont="1"/>
    <xf borderId="7" fillId="2" fontId="1" numFmtId="0" xfId="0" applyBorder="1" applyFont="1"/>
    <xf borderId="0" fillId="3" fontId="1" numFmtId="10" xfId="0" applyFont="1" applyNumberFormat="1"/>
    <xf borderId="1" fillId="0" fontId="1" numFmtId="10" xfId="0" applyBorder="1" applyFont="1" applyNumberFormat="1"/>
    <xf borderId="5" fillId="0" fontId="1" numFmtId="10" xfId="0" applyBorder="1" applyFont="1" applyNumberFormat="1"/>
    <xf borderId="1" fillId="9" fontId="2" numFmtId="0" xfId="0" applyBorder="1" applyFill="1" applyFont="1"/>
    <xf borderId="1" fillId="9" fontId="2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9" fontId="2" numFmtId="168" xfId="0" applyBorder="1" applyFont="1" applyNumberFormat="1"/>
    <xf borderId="0" fillId="10" fontId="2" numFmtId="0" xfId="0" applyFill="1" applyFont="1"/>
    <xf borderId="0" fillId="3" fontId="2" numFmtId="0" xfId="0" applyAlignment="1" applyFont="1">
      <alignment horizontal="right"/>
    </xf>
    <xf borderId="1" fillId="0" fontId="6" numFmtId="0" xfId="0" applyAlignment="1" applyBorder="1" applyFont="1">
      <alignment readingOrder="0"/>
    </xf>
    <xf borderId="1" fillId="0" fontId="2" numFmtId="165" xfId="0" applyBorder="1" applyFont="1" applyNumberFormat="1"/>
    <xf borderId="0" fillId="3" fontId="2" numFmtId="3" xfId="0" applyFont="1" applyNumberFormat="1"/>
    <xf borderId="4" fillId="0" fontId="2" numFmtId="0" xfId="0" applyAlignment="1" applyBorder="1" applyFont="1">
      <alignment readingOrder="0"/>
    </xf>
    <xf borderId="4" fillId="3" fontId="2" numFmtId="0" xfId="0" applyBorder="1" applyFont="1"/>
    <xf borderId="0" fillId="3" fontId="2" numFmtId="165" xfId="0" applyFont="1" applyNumberFormat="1"/>
    <xf borderId="0" fillId="3" fontId="2" numFmtId="1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0" xfId="0" applyFont="1"/>
    <xf borderId="0" fillId="9" fontId="7" numFmtId="0" xfId="0" applyFont="1"/>
    <xf borderId="1" fillId="0" fontId="2" numFmtId="3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borderId="1" fillId="2" fontId="8" numFmtId="164" xfId="0" applyAlignment="1" applyBorder="1" applyFont="1" applyNumberFormat="1">
      <alignment shrinkToFit="0" vertical="bottom" wrapText="0"/>
    </xf>
    <xf borderId="1" fillId="0" fontId="9" numFmtId="3" xfId="0" applyAlignment="1" applyBorder="1" applyFont="1" applyNumberFormat="1">
      <alignment readingOrder="0"/>
    </xf>
    <xf borderId="1" fillId="4" fontId="2" numFmtId="165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Arial"/>
              </a:defRPr>
            </a:pPr>
            <a:r>
              <a:rPr b="0" i="0" sz="2400">
                <a:solidFill>
                  <a:srgbClr val="757575"/>
                </a:solidFill>
                <a:latin typeface="Arial"/>
              </a:rPr>
              <a:t>Prognoza liczby chorych krzywą wykładniczą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Arkusz1!$E$1</c:f>
            </c:strRef>
          </c:tx>
          <c:spPr>
            <a:ln cmpd="sng" w="952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Arkusz1!$A$2:$A$115</c:f>
            </c:strRef>
          </c:cat>
          <c:val>
            <c:numRef>
              <c:f>Arkusz1!$E$2:$E$115</c:f>
              <c:numCache/>
            </c:numRef>
          </c:val>
          <c:smooth val="0"/>
        </c:ser>
        <c:ser>
          <c:idx val="1"/>
          <c:order val="1"/>
          <c:tx>
            <c:strRef>
              <c:f>Arkusz1!$C$1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Arkusz1!$A$2:$A$115</c:f>
            </c:strRef>
          </c:cat>
          <c:val>
            <c:numRef>
              <c:f>Arkusz1!$C$2:$C$418</c:f>
              <c:numCache/>
            </c:numRef>
          </c:val>
          <c:smooth val="0"/>
        </c:ser>
        <c:axId val="729149611"/>
        <c:axId val="2120280443"/>
      </c:lineChart>
      <c:catAx>
        <c:axId val="729149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Dzień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20280443"/>
      </c:catAx>
      <c:valAx>
        <c:axId val="2120280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Liczba chorych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2914961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Arial"/>
              </a:defRPr>
            </a:pPr>
            <a:r>
              <a:rPr b="0" i="0" sz="2400">
                <a:solidFill>
                  <a:srgbClr val="757575"/>
                </a:solidFill>
                <a:latin typeface="Arial"/>
              </a:rPr>
              <a:t>Prognoza liczby chorych krzywą wykładniczą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Arkusz1!$E$1</c:f>
            </c:strRef>
          </c:tx>
          <c:spPr>
            <a:ln cmpd="sng" w="952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Arkusz1!$A$2:$A$115</c:f>
            </c:strRef>
          </c:cat>
          <c:val>
            <c:numRef>
              <c:f>Arkusz1!$E$2:$E$115</c:f>
              <c:numCache/>
            </c:numRef>
          </c:val>
          <c:smooth val="0"/>
        </c:ser>
        <c:ser>
          <c:idx val="1"/>
          <c:order val="1"/>
          <c:tx>
            <c:strRef>
              <c:f>Arkusz1!$C$1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Arkusz1!$A$2:$A$115</c:f>
            </c:strRef>
          </c:cat>
          <c:val>
            <c:numRef>
              <c:f>Arkusz1!$C$2:$C$351</c:f>
              <c:numCache/>
            </c:numRef>
          </c:val>
          <c:smooth val="0"/>
        </c:ser>
        <c:axId val="1157423980"/>
        <c:axId val="1881711808"/>
      </c:lineChart>
      <c:catAx>
        <c:axId val="115742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Dzień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81711808"/>
      </c:catAx>
      <c:valAx>
        <c:axId val="188171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Liczba chorych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5742398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Dzienny przyrost [7 dni]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Arkusz1!$W$9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Arkusz1!$X$3:$OH$3</c:f>
            </c:strRef>
          </c:cat>
          <c:val>
            <c:numRef>
              <c:f>Arkusz1!$X$9:$OH$9</c:f>
              <c:numCache/>
            </c:numRef>
          </c:val>
          <c:smooth val="0"/>
        </c:ser>
        <c:axId val="1703508509"/>
        <c:axId val="788862703"/>
      </c:lineChart>
      <c:catAx>
        <c:axId val="170350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Dane [od]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862703"/>
      </c:catAx>
      <c:valAx>
        <c:axId val="788862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508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Prognoza liczby chorych krzywą wykładniczą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Arkusz1!$I$1</c:f>
            </c:strRef>
          </c:tx>
          <c:spPr>
            <a:solidFill>
              <a:srgbClr val="3D85C6">
                <a:alpha val="30000"/>
              </a:srgbClr>
            </a:solidFill>
            <a:ln cmpd="sng">
              <a:solidFill>
                <a:srgbClr val="3D85C6"/>
              </a:solidFill>
            </a:ln>
          </c:spPr>
          <c:cat>
            <c:strRef>
              <c:f>Arkusz1!$A$2:$A$431</c:f>
            </c:strRef>
          </c:cat>
          <c:val>
            <c:numRef>
              <c:f>Arkusz1!$I$2:$I$418</c:f>
              <c:numCache/>
            </c:numRef>
          </c:val>
        </c:ser>
        <c:ser>
          <c:idx val="1"/>
          <c:order val="1"/>
          <c:tx>
            <c:strRef>
              <c:f>Arkusz1!$M$1</c:f>
            </c:strRef>
          </c:tx>
          <c:spPr>
            <a:solidFill>
              <a:srgbClr val="A4C2F4">
                <a:alpha val="30000"/>
              </a:srgbClr>
            </a:solidFill>
            <a:ln cmpd="sng">
              <a:solidFill>
                <a:srgbClr val="A4C2F4"/>
              </a:solidFill>
              <a:prstDash val="dash"/>
            </a:ln>
          </c:spPr>
          <c:cat>
            <c:strRef>
              <c:f>Arkusz1!$A$2:$A$431</c:f>
            </c:strRef>
          </c:cat>
          <c:val>
            <c:numRef>
              <c:f>Arkusz1!$M$2:$M$431</c:f>
              <c:numCache/>
            </c:numRef>
          </c:val>
        </c:ser>
        <c:ser>
          <c:idx val="2"/>
          <c:order val="2"/>
          <c:tx>
            <c:strRef>
              <c:f>Arkusz1!$P$1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Arkusz1!$A$2:$A$431</c:f>
            </c:strRef>
          </c:cat>
          <c:val>
            <c:numRef>
              <c:f>Arkusz1!$P$2:$P$418</c:f>
              <c:numCache/>
            </c:numRef>
          </c:val>
        </c:ser>
        <c:ser>
          <c:idx val="3"/>
          <c:order val="3"/>
          <c:tx>
            <c:strRef>
              <c:f>Arkusz1!$Q$1</c:f>
            </c:strRef>
          </c:tx>
          <c:spPr>
            <a:solidFill>
              <a:srgbClr val="CC0000">
                <a:alpha val="30000"/>
              </a:srgbClr>
            </a:solidFill>
            <a:ln cmpd="sng">
              <a:solidFill>
                <a:srgbClr val="CC0000"/>
              </a:solidFill>
            </a:ln>
          </c:spPr>
          <c:cat>
            <c:strRef>
              <c:f>Arkusz1!$A$2:$A$431</c:f>
            </c:strRef>
          </c:cat>
          <c:val>
            <c:numRef>
              <c:f>Arkusz1!$Q$2:$Q$418</c:f>
              <c:numCache/>
            </c:numRef>
          </c:val>
        </c:ser>
        <c:ser>
          <c:idx val="4"/>
          <c:order val="4"/>
          <c:tx>
            <c:strRef>
              <c:f>Arkusz1!$F$1</c:f>
            </c:strRef>
          </c:tx>
          <c:spPr>
            <a:solidFill>
              <a:srgbClr val="B7B7B7">
                <a:alpha val="30000"/>
              </a:srgbClr>
            </a:solidFill>
            <a:ln cmpd="sng">
              <a:solidFill>
                <a:srgbClr val="B7B7B7"/>
              </a:solidFill>
              <a:prstDash val="dash"/>
            </a:ln>
          </c:spPr>
          <c:cat>
            <c:strRef>
              <c:f>Arkusz1!$A$2:$A$431</c:f>
            </c:strRef>
          </c:cat>
          <c:val>
            <c:numRef>
              <c:f>Arkusz1!$F$2:$F$431</c:f>
              <c:numCache/>
            </c:numRef>
          </c:val>
        </c:ser>
        <c:axId val="129561426"/>
        <c:axId val="929565606"/>
      </c:areaChart>
      <c:catAx>
        <c:axId val="12956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Dzień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565606"/>
      </c:catAx>
      <c:valAx>
        <c:axId val="929565606"/>
        <c:scaling>
          <c:orientation val="minMax"/>
          <c:max val="3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osób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1426"/>
        <c:majorUnit val="200000.0"/>
        <c:minorUnit val="4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Proporcja zgonów do raportowanych przypadków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Arkusz1!$N$1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Arkusz1!$A$2:$A$360</c:f>
            </c:strRef>
          </c:cat>
          <c:val>
            <c:numRef>
              <c:f>Arkusz1!$N$2:$N$360</c:f>
              <c:numCache/>
            </c:numRef>
          </c:val>
          <c:smooth val="0"/>
        </c:ser>
        <c:axId val="1239342746"/>
        <c:axId val="152373417"/>
      </c:lineChart>
      <c:catAx>
        <c:axId val="1239342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73417"/>
      </c:catAx>
      <c:valAx>
        <c:axId val="152373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342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346</xdr:col>
      <xdr:colOff>76200</xdr:colOff>
      <xdr:row>12</xdr:row>
      <xdr:rowOff>133350</xdr:rowOff>
    </xdr:from>
    <xdr:ext cx="8524875" cy="541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357</xdr:col>
      <xdr:colOff>114300</xdr:colOff>
      <xdr:row>12</xdr:row>
      <xdr:rowOff>133350</xdr:rowOff>
    </xdr:from>
    <xdr:ext cx="8515350" cy="5410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0</xdr:colOff>
      <xdr:row>48</xdr:row>
      <xdr:rowOff>66675</xdr:rowOff>
    </xdr:from>
    <xdr:ext cx="8801100" cy="5410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0</xdr:colOff>
      <xdr:row>15</xdr:row>
      <xdr:rowOff>0</xdr:rowOff>
    </xdr:from>
    <xdr:ext cx="8801100" cy="5410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0</xdr:colOff>
      <xdr:row>81</xdr:row>
      <xdr:rowOff>133350</xdr:rowOff>
    </xdr:from>
    <xdr:ext cx="8801100" cy="5410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57"/>
    <col customWidth="1" hidden="1" min="2" max="2" width="11.57"/>
    <col customWidth="1" min="3" max="3" width="11.14"/>
    <col customWidth="1" hidden="1" min="4" max="4" width="11.57"/>
    <col customWidth="1" min="5" max="5" width="9.14"/>
    <col customWidth="1" hidden="1" min="6" max="6" width="7.43"/>
    <col customWidth="1" min="7" max="7" width="7.43"/>
    <col customWidth="1" min="8" max="8" width="7.57"/>
    <col customWidth="1" min="9" max="9" width="10.0"/>
    <col customWidth="1" min="10" max="10" width="7.43"/>
    <col customWidth="1" hidden="1" min="11" max="11" width="7.43"/>
    <col customWidth="1" min="12" max="12" width="9.0"/>
    <col customWidth="1" hidden="1" min="13" max="13" width="10.29"/>
    <col customWidth="1" min="14" max="14" width="7.43"/>
    <col customWidth="1" min="15" max="15" width="10.57"/>
    <col customWidth="1" min="16" max="16" width="7.14"/>
    <col customWidth="1" min="17" max="17" width="10.57"/>
    <col customWidth="1" min="18" max="18" width="4.57"/>
    <col customWidth="1" min="19" max="19" width="8.29"/>
    <col customWidth="1" min="20" max="20" width="5.43"/>
    <col customWidth="1" min="21" max="21" width="9.14"/>
    <col customWidth="1" min="22" max="22" width="2.86"/>
    <col customWidth="1" min="23" max="23" width="15.14"/>
    <col customWidth="1" min="24" max="456" width="11.57"/>
    <col customWidth="1" min="457" max="457" width="10.57"/>
    <col customWidth="1" min="458" max="476" width="8.71"/>
  </cols>
  <sheetData>
    <row r="1" ht="12.75" customHeight="1">
      <c r="A1" s="1"/>
      <c r="B1" s="1" t="s">
        <v>0</v>
      </c>
      <c r="C1" s="2" t="s">
        <v>1</v>
      </c>
      <c r="D1" s="1"/>
      <c r="E1" s="2" t="str">
        <f>"prognoza z ostatnich 7 dni [R² = " &amp; TEXT(INDIRECT("X4"), "0.####") &amp; "]"</f>
        <v>prognoza z ostatnich 7 dni [R² = 0.994]</v>
      </c>
      <c r="F1" s="2" t="str">
        <f>E1</f>
        <v>prognoza z ostatnich 7 dni [R² = 0.994]</v>
      </c>
      <c r="G1" s="2" t="s">
        <v>2</v>
      </c>
      <c r="H1" s="2" t="s">
        <v>3</v>
      </c>
      <c r="I1" s="2" t="s">
        <v>4</v>
      </c>
      <c r="J1" s="2" t="s">
        <v>5</v>
      </c>
      <c r="K1" s="2"/>
      <c r="L1" s="2" t="str">
        <f>"prognoza aktywnych z ostatnich 7 dni [R² = " &amp; TEXT(RSQ(INDIRECT("K" &amp; GW$11):INDIRECT("K" &amp; GW$12), B2:B8), "0.####") &amp; "]"</f>
        <v>prognoza aktywnych z ostatnich 7 dni [R² = 0.9983]</v>
      </c>
      <c r="M1" s="2" t="str">
        <f>L1</f>
        <v>prognoza aktywnych z ostatnich 7 dni [R² = 0.9983]</v>
      </c>
      <c r="N1" s="2" t="s">
        <v>6</v>
      </c>
      <c r="O1" s="2" t="s">
        <v>7</v>
      </c>
      <c r="P1" s="2" t="s">
        <v>8</v>
      </c>
      <c r="Q1" s="2" t="s">
        <v>9</v>
      </c>
      <c r="R1" s="3"/>
      <c r="S1" s="3" t="s">
        <v>10</v>
      </c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5" t="s">
        <v>11</v>
      </c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4"/>
    </row>
    <row r="2" ht="12.75" customHeight="1">
      <c r="A2" s="6">
        <v>43894.0</v>
      </c>
      <c r="B2" s="7">
        <v>0.0</v>
      </c>
      <c r="C2" s="7">
        <v>1.0</v>
      </c>
      <c r="D2" s="7">
        <f t="shared" ref="D2:D431" si="2">LN(C2)</f>
        <v>0</v>
      </c>
      <c r="E2" s="8"/>
      <c r="F2" s="8" t="str">
        <f t="shared" ref="F2:F237" si="3">IF(ISBLANK(C2),E2, "")</f>
        <v/>
      </c>
      <c r="G2" s="8"/>
      <c r="H2" s="8"/>
      <c r="I2" s="9">
        <v>1.0</v>
      </c>
      <c r="J2" s="10"/>
      <c r="K2" s="10"/>
      <c r="L2" s="10"/>
      <c r="M2" s="10" t="str">
        <f t="shared" ref="M2:M238" si="4">IF(ISBLANK(I2), L2, "")</f>
        <v/>
      </c>
      <c r="N2" s="11">
        <f t="shared" ref="N2:N431" si="5">IF(ISBLANK(C2),"", P2/C2)</f>
        <v>0</v>
      </c>
      <c r="O2" s="8"/>
      <c r="P2" s="9">
        <v>0.0</v>
      </c>
      <c r="Q2" s="9">
        <f t="shared" ref="Q2:Q113" si="6">IF(ISBLANK(C2), "", C2-I2-P2)</f>
        <v>0</v>
      </c>
      <c r="R2" s="12"/>
      <c r="S2" s="12"/>
      <c r="T2" s="12"/>
      <c r="U2" s="12"/>
      <c r="V2" s="5"/>
      <c r="W2" s="13" t="s">
        <v>12</v>
      </c>
      <c r="X2" s="14">
        <f t="shared" ref="X2:OG2" si="1">Y2+1</f>
        <v>44304</v>
      </c>
      <c r="Y2" s="14">
        <f t="shared" si="1"/>
        <v>44303</v>
      </c>
      <c r="Z2" s="14">
        <f t="shared" si="1"/>
        <v>44302</v>
      </c>
      <c r="AA2" s="14">
        <f t="shared" si="1"/>
        <v>44301</v>
      </c>
      <c r="AB2" s="14">
        <f t="shared" si="1"/>
        <v>44300</v>
      </c>
      <c r="AC2" s="14">
        <f t="shared" si="1"/>
        <v>44299</v>
      </c>
      <c r="AD2" s="14">
        <f t="shared" si="1"/>
        <v>44298</v>
      </c>
      <c r="AE2" s="14">
        <f t="shared" si="1"/>
        <v>44297</v>
      </c>
      <c r="AF2" s="14">
        <f t="shared" si="1"/>
        <v>44296</v>
      </c>
      <c r="AG2" s="14">
        <f t="shared" si="1"/>
        <v>44295</v>
      </c>
      <c r="AH2" s="14">
        <f t="shared" si="1"/>
        <v>44294</v>
      </c>
      <c r="AI2" s="14">
        <f t="shared" si="1"/>
        <v>44293</v>
      </c>
      <c r="AJ2" s="14">
        <f t="shared" si="1"/>
        <v>44292</v>
      </c>
      <c r="AK2" s="14">
        <f t="shared" si="1"/>
        <v>44291</v>
      </c>
      <c r="AL2" s="14">
        <f t="shared" si="1"/>
        <v>44290</v>
      </c>
      <c r="AM2" s="14">
        <f t="shared" si="1"/>
        <v>44289</v>
      </c>
      <c r="AN2" s="14">
        <f t="shared" si="1"/>
        <v>44288</v>
      </c>
      <c r="AO2" s="14">
        <f t="shared" si="1"/>
        <v>44287</v>
      </c>
      <c r="AP2" s="14">
        <f t="shared" si="1"/>
        <v>44286</v>
      </c>
      <c r="AQ2" s="14">
        <f t="shared" si="1"/>
        <v>44285</v>
      </c>
      <c r="AR2" s="14">
        <f t="shared" si="1"/>
        <v>44284</v>
      </c>
      <c r="AS2" s="14">
        <f t="shared" si="1"/>
        <v>44283</v>
      </c>
      <c r="AT2" s="14">
        <f t="shared" si="1"/>
        <v>44282</v>
      </c>
      <c r="AU2" s="14">
        <f t="shared" si="1"/>
        <v>44281</v>
      </c>
      <c r="AV2" s="14">
        <f t="shared" si="1"/>
        <v>44280</v>
      </c>
      <c r="AW2" s="14">
        <f t="shared" si="1"/>
        <v>44279</v>
      </c>
      <c r="AX2" s="14">
        <f t="shared" si="1"/>
        <v>44278</v>
      </c>
      <c r="AY2" s="14">
        <f t="shared" si="1"/>
        <v>44277</v>
      </c>
      <c r="AZ2" s="14">
        <f t="shared" si="1"/>
        <v>44276</v>
      </c>
      <c r="BA2" s="14">
        <f t="shared" si="1"/>
        <v>44275</v>
      </c>
      <c r="BB2" s="14">
        <f t="shared" si="1"/>
        <v>44274</v>
      </c>
      <c r="BC2" s="14">
        <f t="shared" si="1"/>
        <v>44273</v>
      </c>
      <c r="BD2" s="14">
        <f t="shared" si="1"/>
        <v>44272</v>
      </c>
      <c r="BE2" s="14">
        <f t="shared" si="1"/>
        <v>44271</v>
      </c>
      <c r="BF2" s="14">
        <f t="shared" si="1"/>
        <v>44270</v>
      </c>
      <c r="BG2" s="14">
        <f t="shared" si="1"/>
        <v>44269</v>
      </c>
      <c r="BH2" s="14">
        <f t="shared" si="1"/>
        <v>44268</v>
      </c>
      <c r="BI2" s="14">
        <f t="shared" si="1"/>
        <v>44267</v>
      </c>
      <c r="BJ2" s="14">
        <f t="shared" si="1"/>
        <v>44266</v>
      </c>
      <c r="BK2" s="14">
        <f t="shared" si="1"/>
        <v>44265</v>
      </c>
      <c r="BL2" s="14">
        <f t="shared" si="1"/>
        <v>44264</v>
      </c>
      <c r="BM2" s="14">
        <f t="shared" si="1"/>
        <v>44263</v>
      </c>
      <c r="BN2" s="14">
        <f t="shared" si="1"/>
        <v>44262</v>
      </c>
      <c r="BO2" s="14">
        <f t="shared" si="1"/>
        <v>44261</v>
      </c>
      <c r="BP2" s="14">
        <f t="shared" si="1"/>
        <v>44260</v>
      </c>
      <c r="BQ2" s="14">
        <f t="shared" si="1"/>
        <v>44259</v>
      </c>
      <c r="BR2" s="14">
        <f t="shared" si="1"/>
        <v>44258</v>
      </c>
      <c r="BS2" s="14">
        <f t="shared" si="1"/>
        <v>44257</v>
      </c>
      <c r="BT2" s="14">
        <f t="shared" si="1"/>
        <v>44256</v>
      </c>
      <c r="BU2" s="14">
        <f t="shared" si="1"/>
        <v>44255</v>
      </c>
      <c r="BV2" s="14">
        <f t="shared" si="1"/>
        <v>44254</v>
      </c>
      <c r="BW2" s="14">
        <f t="shared" si="1"/>
        <v>44253</v>
      </c>
      <c r="BX2" s="14">
        <f t="shared" si="1"/>
        <v>44252</v>
      </c>
      <c r="BY2" s="14">
        <f t="shared" si="1"/>
        <v>44251</v>
      </c>
      <c r="BZ2" s="14">
        <f t="shared" si="1"/>
        <v>44250</v>
      </c>
      <c r="CA2" s="14">
        <f t="shared" si="1"/>
        <v>44249</v>
      </c>
      <c r="CB2" s="14">
        <f t="shared" si="1"/>
        <v>44248</v>
      </c>
      <c r="CC2" s="14">
        <f t="shared" si="1"/>
        <v>44247</v>
      </c>
      <c r="CD2" s="14">
        <f t="shared" si="1"/>
        <v>44246</v>
      </c>
      <c r="CE2" s="14">
        <f t="shared" si="1"/>
        <v>44245</v>
      </c>
      <c r="CF2" s="14">
        <f t="shared" si="1"/>
        <v>44244</v>
      </c>
      <c r="CG2" s="14">
        <f t="shared" si="1"/>
        <v>44243</v>
      </c>
      <c r="CH2" s="14">
        <f t="shared" si="1"/>
        <v>44242</v>
      </c>
      <c r="CI2" s="14">
        <f t="shared" si="1"/>
        <v>44241</v>
      </c>
      <c r="CJ2" s="14">
        <f t="shared" si="1"/>
        <v>44240</v>
      </c>
      <c r="CK2" s="14">
        <f t="shared" si="1"/>
        <v>44239</v>
      </c>
      <c r="CL2" s="14">
        <f t="shared" si="1"/>
        <v>44238</v>
      </c>
      <c r="CM2" s="14">
        <f t="shared" si="1"/>
        <v>44237</v>
      </c>
      <c r="CN2" s="14">
        <f t="shared" si="1"/>
        <v>44236</v>
      </c>
      <c r="CO2" s="14">
        <f t="shared" si="1"/>
        <v>44235</v>
      </c>
      <c r="CP2" s="14">
        <f t="shared" si="1"/>
        <v>44234</v>
      </c>
      <c r="CQ2" s="14">
        <f t="shared" si="1"/>
        <v>44233</v>
      </c>
      <c r="CR2" s="14">
        <f t="shared" si="1"/>
        <v>44232</v>
      </c>
      <c r="CS2" s="14">
        <f t="shared" si="1"/>
        <v>44231</v>
      </c>
      <c r="CT2" s="14">
        <f t="shared" si="1"/>
        <v>44230</v>
      </c>
      <c r="CU2" s="14">
        <f t="shared" si="1"/>
        <v>44229</v>
      </c>
      <c r="CV2" s="14">
        <f t="shared" si="1"/>
        <v>44228</v>
      </c>
      <c r="CW2" s="14">
        <f t="shared" si="1"/>
        <v>44227</v>
      </c>
      <c r="CX2" s="14">
        <f t="shared" si="1"/>
        <v>44226</v>
      </c>
      <c r="CY2" s="14">
        <f t="shared" si="1"/>
        <v>44225</v>
      </c>
      <c r="CZ2" s="14">
        <f t="shared" si="1"/>
        <v>44224</v>
      </c>
      <c r="DA2" s="14">
        <f t="shared" si="1"/>
        <v>44223</v>
      </c>
      <c r="DB2" s="14">
        <f t="shared" si="1"/>
        <v>44222</v>
      </c>
      <c r="DC2" s="14">
        <f t="shared" si="1"/>
        <v>44221</v>
      </c>
      <c r="DD2" s="14">
        <f t="shared" si="1"/>
        <v>44220</v>
      </c>
      <c r="DE2" s="14">
        <f t="shared" si="1"/>
        <v>44219</v>
      </c>
      <c r="DF2" s="14">
        <f t="shared" si="1"/>
        <v>44218</v>
      </c>
      <c r="DG2" s="14">
        <f t="shared" si="1"/>
        <v>44217</v>
      </c>
      <c r="DH2" s="14">
        <f t="shared" si="1"/>
        <v>44216</v>
      </c>
      <c r="DI2" s="14">
        <f t="shared" si="1"/>
        <v>44215</v>
      </c>
      <c r="DJ2" s="14">
        <f t="shared" si="1"/>
        <v>44214</v>
      </c>
      <c r="DK2" s="14">
        <f t="shared" si="1"/>
        <v>44213</v>
      </c>
      <c r="DL2" s="14">
        <f t="shared" si="1"/>
        <v>44212</v>
      </c>
      <c r="DM2" s="14">
        <f t="shared" si="1"/>
        <v>44211</v>
      </c>
      <c r="DN2" s="14">
        <f t="shared" si="1"/>
        <v>44210</v>
      </c>
      <c r="DO2" s="14">
        <f t="shared" si="1"/>
        <v>44209</v>
      </c>
      <c r="DP2" s="14">
        <f t="shared" si="1"/>
        <v>44208</v>
      </c>
      <c r="DQ2" s="14">
        <f t="shared" si="1"/>
        <v>44207</v>
      </c>
      <c r="DR2" s="14">
        <f t="shared" si="1"/>
        <v>44206</v>
      </c>
      <c r="DS2" s="14">
        <f t="shared" si="1"/>
        <v>44205</v>
      </c>
      <c r="DT2" s="14">
        <f t="shared" si="1"/>
        <v>44204</v>
      </c>
      <c r="DU2" s="14">
        <f t="shared" si="1"/>
        <v>44203</v>
      </c>
      <c r="DV2" s="14">
        <f t="shared" si="1"/>
        <v>44202</v>
      </c>
      <c r="DW2" s="14">
        <f t="shared" si="1"/>
        <v>44201</v>
      </c>
      <c r="DX2" s="14">
        <f t="shared" si="1"/>
        <v>44200</v>
      </c>
      <c r="DY2" s="14">
        <f t="shared" si="1"/>
        <v>44199</v>
      </c>
      <c r="DZ2" s="14">
        <f t="shared" si="1"/>
        <v>44198</v>
      </c>
      <c r="EA2" s="14">
        <f t="shared" si="1"/>
        <v>44197</v>
      </c>
      <c r="EB2" s="14">
        <f t="shared" si="1"/>
        <v>44196</v>
      </c>
      <c r="EC2" s="14">
        <f t="shared" si="1"/>
        <v>44195</v>
      </c>
      <c r="ED2" s="14">
        <f t="shared" si="1"/>
        <v>44194</v>
      </c>
      <c r="EE2" s="14">
        <f t="shared" si="1"/>
        <v>44193</v>
      </c>
      <c r="EF2" s="14">
        <f t="shared" si="1"/>
        <v>44192</v>
      </c>
      <c r="EG2" s="14">
        <f t="shared" si="1"/>
        <v>44191</v>
      </c>
      <c r="EH2" s="14">
        <f t="shared" si="1"/>
        <v>44190</v>
      </c>
      <c r="EI2" s="14">
        <f t="shared" si="1"/>
        <v>44189</v>
      </c>
      <c r="EJ2" s="14">
        <f t="shared" si="1"/>
        <v>44188</v>
      </c>
      <c r="EK2" s="14">
        <f t="shared" si="1"/>
        <v>44187</v>
      </c>
      <c r="EL2" s="14">
        <f t="shared" si="1"/>
        <v>44186</v>
      </c>
      <c r="EM2" s="14">
        <f t="shared" si="1"/>
        <v>44185</v>
      </c>
      <c r="EN2" s="14">
        <f t="shared" si="1"/>
        <v>44184</v>
      </c>
      <c r="EO2" s="14">
        <f t="shared" si="1"/>
        <v>44183</v>
      </c>
      <c r="EP2" s="14">
        <f t="shared" si="1"/>
        <v>44182</v>
      </c>
      <c r="EQ2" s="14">
        <f t="shared" si="1"/>
        <v>44181</v>
      </c>
      <c r="ER2" s="14">
        <f t="shared" si="1"/>
        <v>44180</v>
      </c>
      <c r="ES2" s="14">
        <f t="shared" si="1"/>
        <v>44179</v>
      </c>
      <c r="ET2" s="14">
        <f t="shared" si="1"/>
        <v>44178</v>
      </c>
      <c r="EU2" s="14">
        <f t="shared" si="1"/>
        <v>44177</v>
      </c>
      <c r="EV2" s="14">
        <f t="shared" si="1"/>
        <v>44176</v>
      </c>
      <c r="EW2" s="14">
        <f t="shared" si="1"/>
        <v>44175</v>
      </c>
      <c r="EX2" s="14">
        <f t="shared" si="1"/>
        <v>44174</v>
      </c>
      <c r="EY2" s="14">
        <f t="shared" si="1"/>
        <v>44173</v>
      </c>
      <c r="EZ2" s="14">
        <f t="shared" si="1"/>
        <v>44172</v>
      </c>
      <c r="FA2" s="14">
        <f t="shared" si="1"/>
        <v>44171</v>
      </c>
      <c r="FB2" s="14">
        <f t="shared" si="1"/>
        <v>44170</v>
      </c>
      <c r="FC2" s="14">
        <f t="shared" si="1"/>
        <v>44169</v>
      </c>
      <c r="FD2" s="14">
        <f t="shared" si="1"/>
        <v>44168</v>
      </c>
      <c r="FE2" s="14">
        <f t="shared" si="1"/>
        <v>44167</v>
      </c>
      <c r="FF2" s="14">
        <f t="shared" si="1"/>
        <v>44166</v>
      </c>
      <c r="FG2" s="14">
        <f t="shared" si="1"/>
        <v>44165</v>
      </c>
      <c r="FH2" s="14">
        <f t="shared" si="1"/>
        <v>44164</v>
      </c>
      <c r="FI2" s="14">
        <f t="shared" si="1"/>
        <v>44163</v>
      </c>
      <c r="FJ2" s="14">
        <f t="shared" si="1"/>
        <v>44162</v>
      </c>
      <c r="FK2" s="14">
        <f t="shared" si="1"/>
        <v>44161</v>
      </c>
      <c r="FL2" s="14">
        <f t="shared" si="1"/>
        <v>44160</v>
      </c>
      <c r="FM2" s="14">
        <f t="shared" si="1"/>
        <v>44159</v>
      </c>
      <c r="FN2" s="14">
        <f t="shared" si="1"/>
        <v>44158</v>
      </c>
      <c r="FO2" s="14">
        <f t="shared" si="1"/>
        <v>44157</v>
      </c>
      <c r="FP2" s="14">
        <f t="shared" si="1"/>
        <v>44156</v>
      </c>
      <c r="FQ2" s="14">
        <f t="shared" si="1"/>
        <v>44155</v>
      </c>
      <c r="FR2" s="14">
        <f t="shared" si="1"/>
        <v>44154</v>
      </c>
      <c r="FS2" s="14">
        <f t="shared" si="1"/>
        <v>44153</v>
      </c>
      <c r="FT2" s="14">
        <f t="shared" si="1"/>
        <v>44152</v>
      </c>
      <c r="FU2" s="14">
        <f t="shared" si="1"/>
        <v>44151</v>
      </c>
      <c r="FV2" s="14">
        <f t="shared" si="1"/>
        <v>44150</v>
      </c>
      <c r="FW2" s="14">
        <f t="shared" si="1"/>
        <v>44149</v>
      </c>
      <c r="FX2" s="14">
        <f t="shared" si="1"/>
        <v>44148</v>
      </c>
      <c r="FY2" s="14">
        <f t="shared" si="1"/>
        <v>44147</v>
      </c>
      <c r="FZ2" s="14">
        <f t="shared" si="1"/>
        <v>44146</v>
      </c>
      <c r="GA2" s="14">
        <f t="shared" si="1"/>
        <v>44145</v>
      </c>
      <c r="GB2" s="14">
        <f t="shared" si="1"/>
        <v>44144</v>
      </c>
      <c r="GC2" s="14">
        <f t="shared" si="1"/>
        <v>44143</v>
      </c>
      <c r="GD2" s="14">
        <f t="shared" si="1"/>
        <v>44142</v>
      </c>
      <c r="GE2" s="14">
        <f t="shared" si="1"/>
        <v>44141</v>
      </c>
      <c r="GF2" s="14">
        <f t="shared" si="1"/>
        <v>44140</v>
      </c>
      <c r="GG2" s="14">
        <f t="shared" si="1"/>
        <v>44139</v>
      </c>
      <c r="GH2" s="14">
        <f t="shared" si="1"/>
        <v>44138</v>
      </c>
      <c r="GI2" s="14">
        <f t="shared" si="1"/>
        <v>44137</v>
      </c>
      <c r="GJ2" s="14">
        <f t="shared" si="1"/>
        <v>44136</v>
      </c>
      <c r="GK2" s="14">
        <f t="shared" si="1"/>
        <v>44135</v>
      </c>
      <c r="GL2" s="14">
        <f t="shared" si="1"/>
        <v>44134</v>
      </c>
      <c r="GM2" s="14">
        <f t="shared" si="1"/>
        <v>44133</v>
      </c>
      <c r="GN2" s="14">
        <f t="shared" si="1"/>
        <v>44132</v>
      </c>
      <c r="GO2" s="14">
        <f t="shared" si="1"/>
        <v>44131</v>
      </c>
      <c r="GP2" s="14">
        <f t="shared" si="1"/>
        <v>44130</v>
      </c>
      <c r="GQ2" s="14">
        <f t="shared" si="1"/>
        <v>44129</v>
      </c>
      <c r="GR2" s="14">
        <f t="shared" si="1"/>
        <v>44128</v>
      </c>
      <c r="GS2" s="14">
        <f t="shared" si="1"/>
        <v>44127</v>
      </c>
      <c r="GT2" s="14">
        <f t="shared" si="1"/>
        <v>44126</v>
      </c>
      <c r="GU2" s="14">
        <f t="shared" si="1"/>
        <v>44125</v>
      </c>
      <c r="GV2" s="14">
        <f t="shared" si="1"/>
        <v>44124</v>
      </c>
      <c r="GW2" s="14">
        <f t="shared" si="1"/>
        <v>44123</v>
      </c>
      <c r="GX2" s="14">
        <f t="shared" si="1"/>
        <v>44122</v>
      </c>
      <c r="GY2" s="14">
        <f t="shared" si="1"/>
        <v>44121</v>
      </c>
      <c r="GZ2" s="14">
        <f t="shared" si="1"/>
        <v>44120</v>
      </c>
      <c r="HA2" s="14">
        <f t="shared" si="1"/>
        <v>44119</v>
      </c>
      <c r="HB2" s="14">
        <f t="shared" si="1"/>
        <v>44118</v>
      </c>
      <c r="HC2" s="14">
        <f t="shared" si="1"/>
        <v>44117</v>
      </c>
      <c r="HD2" s="14">
        <f t="shared" si="1"/>
        <v>44116</v>
      </c>
      <c r="HE2" s="14">
        <f t="shared" si="1"/>
        <v>44115</v>
      </c>
      <c r="HF2" s="14">
        <f t="shared" si="1"/>
        <v>44114</v>
      </c>
      <c r="HG2" s="14">
        <f t="shared" si="1"/>
        <v>44113</v>
      </c>
      <c r="HH2" s="14">
        <f t="shared" si="1"/>
        <v>44112</v>
      </c>
      <c r="HI2" s="14">
        <f t="shared" si="1"/>
        <v>44111</v>
      </c>
      <c r="HJ2" s="14">
        <f t="shared" si="1"/>
        <v>44110</v>
      </c>
      <c r="HK2" s="14">
        <f t="shared" si="1"/>
        <v>44109</v>
      </c>
      <c r="HL2" s="14">
        <f t="shared" si="1"/>
        <v>44108</v>
      </c>
      <c r="HM2" s="14">
        <f t="shared" si="1"/>
        <v>44107</v>
      </c>
      <c r="HN2" s="14">
        <f t="shared" si="1"/>
        <v>44106</v>
      </c>
      <c r="HO2" s="14">
        <f t="shared" si="1"/>
        <v>44105</v>
      </c>
      <c r="HP2" s="14">
        <f t="shared" si="1"/>
        <v>44104</v>
      </c>
      <c r="HQ2" s="14">
        <f t="shared" si="1"/>
        <v>44103</v>
      </c>
      <c r="HR2" s="14">
        <f t="shared" si="1"/>
        <v>44102</v>
      </c>
      <c r="HS2" s="14">
        <f t="shared" si="1"/>
        <v>44101</v>
      </c>
      <c r="HT2" s="14">
        <f t="shared" si="1"/>
        <v>44100</v>
      </c>
      <c r="HU2" s="14">
        <f t="shared" si="1"/>
        <v>44099</v>
      </c>
      <c r="HV2" s="14">
        <f t="shared" si="1"/>
        <v>44098</v>
      </c>
      <c r="HW2" s="14">
        <f t="shared" si="1"/>
        <v>44097</v>
      </c>
      <c r="HX2" s="14">
        <f t="shared" si="1"/>
        <v>44096</v>
      </c>
      <c r="HY2" s="14">
        <f t="shared" si="1"/>
        <v>44095</v>
      </c>
      <c r="HZ2" s="14">
        <f t="shared" si="1"/>
        <v>44094</v>
      </c>
      <c r="IA2" s="14">
        <f t="shared" si="1"/>
        <v>44093</v>
      </c>
      <c r="IB2" s="14">
        <f t="shared" si="1"/>
        <v>44092</v>
      </c>
      <c r="IC2" s="14">
        <f t="shared" si="1"/>
        <v>44091</v>
      </c>
      <c r="ID2" s="14">
        <f t="shared" si="1"/>
        <v>44090</v>
      </c>
      <c r="IE2" s="14">
        <f t="shared" si="1"/>
        <v>44089</v>
      </c>
      <c r="IF2" s="14">
        <f t="shared" si="1"/>
        <v>44088</v>
      </c>
      <c r="IG2" s="14">
        <f t="shared" si="1"/>
        <v>44087</v>
      </c>
      <c r="IH2" s="14">
        <f t="shared" si="1"/>
        <v>44086</v>
      </c>
      <c r="II2" s="14">
        <f t="shared" si="1"/>
        <v>44085</v>
      </c>
      <c r="IJ2" s="14">
        <f t="shared" si="1"/>
        <v>44084</v>
      </c>
      <c r="IK2" s="14">
        <f t="shared" si="1"/>
        <v>44083</v>
      </c>
      <c r="IL2" s="14">
        <f t="shared" si="1"/>
        <v>44082</v>
      </c>
      <c r="IM2" s="14">
        <f t="shared" si="1"/>
        <v>44081</v>
      </c>
      <c r="IN2" s="14">
        <f t="shared" si="1"/>
        <v>44080</v>
      </c>
      <c r="IO2" s="14">
        <f t="shared" si="1"/>
        <v>44079</v>
      </c>
      <c r="IP2" s="14">
        <f t="shared" si="1"/>
        <v>44078</v>
      </c>
      <c r="IQ2" s="14">
        <f t="shared" si="1"/>
        <v>44077</v>
      </c>
      <c r="IR2" s="14">
        <f t="shared" si="1"/>
        <v>44076</v>
      </c>
      <c r="IS2" s="14">
        <f t="shared" si="1"/>
        <v>44075</v>
      </c>
      <c r="IT2" s="14">
        <f t="shared" si="1"/>
        <v>44074</v>
      </c>
      <c r="IU2" s="14">
        <f t="shared" si="1"/>
        <v>44073</v>
      </c>
      <c r="IV2" s="14">
        <f t="shared" si="1"/>
        <v>44072</v>
      </c>
      <c r="IW2" s="14">
        <f t="shared" si="1"/>
        <v>44071</v>
      </c>
      <c r="IX2" s="14">
        <f t="shared" si="1"/>
        <v>44070</v>
      </c>
      <c r="IY2" s="14">
        <f t="shared" si="1"/>
        <v>44069</v>
      </c>
      <c r="IZ2" s="14">
        <f t="shared" si="1"/>
        <v>44068</v>
      </c>
      <c r="JA2" s="14">
        <f t="shared" si="1"/>
        <v>44067</v>
      </c>
      <c r="JB2" s="14">
        <f t="shared" si="1"/>
        <v>44066</v>
      </c>
      <c r="JC2" s="14">
        <f t="shared" si="1"/>
        <v>44065</v>
      </c>
      <c r="JD2" s="14">
        <f t="shared" si="1"/>
        <v>44064</v>
      </c>
      <c r="JE2" s="14">
        <f t="shared" si="1"/>
        <v>44063</v>
      </c>
      <c r="JF2" s="14">
        <f t="shared" si="1"/>
        <v>44062</v>
      </c>
      <c r="JG2" s="14">
        <f t="shared" si="1"/>
        <v>44061</v>
      </c>
      <c r="JH2" s="14">
        <f t="shared" si="1"/>
        <v>44060</v>
      </c>
      <c r="JI2" s="14">
        <f t="shared" si="1"/>
        <v>44059</v>
      </c>
      <c r="JJ2" s="14">
        <f t="shared" si="1"/>
        <v>44058</v>
      </c>
      <c r="JK2" s="14">
        <f t="shared" si="1"/>
        <v>44057</v>
      </c>
      <c r="JL2" s="14">
        <f t="shared" si="1"/>
        <v>44056</v>
      </c>
      <c r="JM2" s="14">
        <f t="shared" si="1"/>
        <v>44055</v>
      </c>
      <c r="JN2" s="14">
        <f t="shared" si="1"/>
        <v>44054</v>
      </c>
      <c r="JO2" s="14">
        <f t="shared" si="1"/>
        <v>44053</v>
      </c>
      <c r="JP2" s="14">
        <f t="shared" si="1"/>
        <v>44052</v>
      </c>
      <c r="JQ2" s="14">
        <f t="shared" si="1"/>
        <v>44051</v>
      </c>
      <c r="JR2" s="14">
        <f t="shared" si="1"/>
        <v>44050</v>
      </c>
      <c r="JS2" s="14">
        <f t="shared" si="1"/>
        <v>44049</v>
      </c>
      <c r="JT2" s="14">
        <f t="shared" si="1"/>
        <v>44048</v>
      </c>
      <c r="JU2" s="14">
        <f t="shared" si="1"/>
        <v>44047</v>
      </c>
      <c r="JV2" s="14">
        <f t="shared" si="1"/>
        <v>44046</v>
      </c>
      <c r="JW2" s="14">
        <f t="shared" si="1"/>
        <v>44045</v>
      </c>
      <c r="JX2" s="14">
        <f t="shared" si="1"/>
        <v>44044</v>
      </c>
      <c r="JY2" s="14">
        <f t="shared" si="1"/>
        <v>44043</v>
      </c>
      <c r="JZ2" s="14">
        <f t="shared" si="1"/>
        <v>44042</v>
      </c>
      <c r="KA2" s="14">
        <f t="shared" si="1"/>
        <v>44041</v>
      </c>
      <c r="KB2" s="14">
        <f t="shared" si="1"/>
        <v>44040</v>
      </c>
      <c r="KC2" s="14">
        <f t="shared" si="1"/>
        <v>44039</v>
      </c>
      <c r="KD2" s="14">
        <f t="shared" si="1"/>
        <v>44038</v>
      </c>
      <c r="KE2" s="14">
        <f t="shared" si="1"/>
        <v>44037</v>
      </c>
      <c r="KF2" s="14">
        <f t="shared" si="1"/>
        <v>44036</v>
      </c>
      <c r="KG2" s="14">
        <f t="shared" si="1"/>
        <v>44035</v>
      </c>
      <c r="KH2" s="14">
        <f t="shared" si="1"/>
        <v>44034</v>
      </c>
      <c r="KI2" s="14">
        <f t="shared" si="1"/>
        <v>44033</v>
      </c>
      <c r="KJ2" s="14">
        <f t="shared" si="1"/>
        <v>44032</v>
      </c>
      <c r="KK2" s="14">
        <f t="shared" si="1"/>
        <v>44031</v>
      </c>
      <c r="KL2" s="14">
        <f t="shared" si="1"/>
        <v>44030</v>
      </c>
      <c r="KM2" s="14">
        <f t="shared" si="1"/>
        <v>44029</v>
      </c>
      <c r="KN2" s="14">
        <f t="shared" si="1"/>
        <v>44028</v>
      </c>
      <c r="KO2" s="14">
        <f t="shared" si="1"/>
        <v>44027</v>
      </c>
      <c r="KP2" s="14">
        <f t="shared" si="1"/>
        <v>44026</v>
      </c>
      <c r="KQ2" s="14">
        <f t="shared" si="1"/>
        <v>44025</v>
      </c>
      <c r="KR2" s="14">
        <f t="shared" si="1"/>
        <v>44024</v>
      </c>
      <c r="KS2" s="14">
        <f t="shared" si="1"/>
        <v>44023</v>
      </c>
      <c r="KT2" s="14">
        <f t="shared" si="1"/>
        <v>44022</v>
      </c>
      <c r="KU2" s="14">
        <f t="shared" si="1"/>
        <v>44021</v>
      </c>
      <c r="KV2" s="14">
        <f t="shared" si="1"/>
        <v>44020</v>
      </c>
      <c r="KW2" s="14">
        <f t="shared" si="1"/>
        <v>44019</v>
      </c>
      <c r="KX2" s="14">
        <f t="shared" si="1"/>
        <v>44018</v>
      </c>
      <c r="KY2" s="14">
        <f t="shared" si="1"/>
        <v>44017</v>
      </c>
      <c r="KZ2" s="14">
        <f t="shared" si="1"/>
        <v>44016</v>
      </c>
      <c r="LA2" s="14">
        <f t="shared" si="1"/>
        <v>44015</v>
      </c>
      <c r="LB2" s="14">
        <f t="shared" si="1"/>
        <v>44014</v>
      </c>
      <c r="LC2" s="14">
        <f t="shared" si="1"/>
        <v>44013</v>
      </c>
      <c r="LD2" s="14">
        <f t="shared" si="1"/>
        <v>44012</v>
      </c>
      <c r="LE2" s="14">
        <f t="shared" si="1"/>
        <v>44011</v>
      </c>
      <c r="LF2" s="14">
        <f t="shared" si="1"/>
        <v>44010</v>
      </c>
      <c r="LG2" s="14">
        <f t="shared" si="1"/>
        <v>44009</v>
      </c>
      <c r="LH2" s="14">
        <f t="shared" si="1"/>
        <v>44008</v>
      </c>
      <c r="LI2" s="14">
        <f t="shared" si="1"/>
        <v>44007</v>
      </c>
      <c r="LJ2" s="14">
        <f t="shared" si="1"/>
        <v>44006</v>
      </c>
      <c r="LK2" s="14">
        <f t="shared" si="1"/>
        <v>44005</v>
      </c>
      <c r="LL2" s="14">
        <f t="shared" si="1"/>
        <v>44004</v>
      </c>
      <c r="LM2" s="14">
        <f t="shared" si="1"/>
        <v>44003</v>
      </c>
      <c r="LN2" s="14">
        <f t="shared" si="1"/>
        <v>44002</v>
      </c>
      <c r="LO2" s="14">
        <f t="shared" si="1"/>
        <v>44001</v>
      </c>
      <c r="LP2" s="14">
        <f t="shared" si="1"/>
        <v>44000</v>
      </c>
      <c r="LQ2" s="14">
        <f t="shared" si="1"/>
        <v>43999</v>
      </c>
      <c r="LR2" s="14">
        <f t="shared" si="1"/>
        <v>43998</v>
      </c>
      <c r="LS2" s="14">
        <f t="shared" si="1"/>
        <v>43997</v>
      </c>
      <c r="LT2" s="14">
        <f t="shared" si="1"/>
        <v>43996</v>
      </c>
      <c r="LU2" s="14">
        <f t="shared" si="1"/>
        <v>43995</v>
      </c>
      <c r="LV2" s="14">
        <f t="shared" si="1"/>
        <v>43994</v>
      </c>
      <c r="LW2" s="14">
        <f t="shared" si="1"/>
        <v>43993</v>
      </c>
      <c r="LX2" s="14">
        <f t="shared" si="1"/>
        <v>43992</v>
      </c>
      <c r="LY2" s="14">
        <f t="shared" si="1"/>
        <v>43991</v>
      </c>
      <c r="LZ2" s="14">
        <f t="shared" si="1"/>
        <v>43990</v>
      </c>
      <c r="MA2" s="14">
        <f t="shared" si="1"/>
        <v>43989</v>
      </c>
      <c r="MB2" s="14">
        <f t="shared" si="1"/>
        <v>43988</v>
      </c>
      <c r="MC2" s="14">
        <f t="shared" si="1"/>
        <v>43987</v>
      </c>
      <c r="MD2" s="14">
        <f t="shared" si="1"/>
        <v>43986</v>
      </c>
      <c r="ME2" s="14">
        <f t="shared" si="1"/>
        <v>43985</v>
      </c>
      <c r="MF2" s="14">
        <f t="shared" si="1"/>
        <v>43984</v>
      </c>
      <c r="MG2" s="14">
        <f t="shared" si="1"/>
        <v>43983</v>
      </c>
      <c r="MH2" s="14">
        <f t="shared" si="1"/>
        <v>43982</v>
      </c>
      <c r="MI2" s="14">
        <f t="shared" si="1"/>
        <v>43981</v>
      </c>
      <c r="MJ2" s="14">
        <f t="shared" si="1"/>
        <v>43980</v>
      </c>
      <c r="MK2" s="14">
        <f t="shared" si="1"/>
        <v>43979</v>
      </c>
      <c r="ML2" s="14">
        <f t="shared" si="1"/>
        <v>43978</v>
      </c>
      <c r="MM2" s="14">
        <f t="shared" si="1"/>
        <v>43977</v>
      </c>
      <c r="MN2" s="14">
        <f t="shared" si="1"/>
        <v>43976</v>
      </c>
      <c r="MO2" s="14">
        <f t="shared" si="1"/>
        <v>43975</v>
      </c>
      <c r="MP2" s="14">
        <f t="shared" si="1"/>
        <v>43974</v>
      </c>
      <c r="MQ2" s="14">
        <f t="shared" si="1"/>
        <v>43973</v>
      </c>
      <c r="MR2" s="14">
        <f t="shared" si="1"/>
        <v>43972</v>
      </c>
      <c r="MS2" s="14">
        <f t="shared" si="1"/>
        <v>43971</v>
      </c>
      <c r="MT2" s="14">
        <f t="shared" si="1"/>
        <v>43970</v>
      </c>
      <c r="MU2" s="14">
        <f t="shared" si="1"/>
        <v>43969</v>
      </c>
      <c r="MV2" s="14">
        <f t="shared" si="1"/>
        <v>43968</v>
      </c>
      <c r="MW2" s="14">
        <f t="shared" si="1"/>
        <v>43967</v>
      </c>
      <c r="MX2" s="14">
        <f t="shared" si="1"/>
        <v>43966</v>
      </c>
      <c r="MY2" s="14">
        <f t="shared" si="1"/>
        <v>43965</v>
      </c>
      <c r="MZ2" s="14">
        <f t="shared" si="1"/>
        <v>43964</v>
      </c>
      <c r="NA2" s="14">
        <f t="shared" si="1"/>
        <v>43963</v>
      </c>
      <c r="NB2" s="14">
        <f t="shared" si="1"/>
        <v>43962</v>
      </c>
      <c r="NC2" s="14">
        <f t="shared" si="1"/>
        <v>43961</v>
      </c>
      <c r="ND2" s="14">
        <f t="shared" si="1"/>
        <v>43960</v>
      </c>
      <c r="NE2" s="14">
        <f t="shared" si="1"/>
        <v>43959</v>
      </c>
      <c r="NF2" s="14">
        <f t="shared" si="1"/>
        <v>43958</v>
      </c>
      <c r="NG2" s="14">
        <f t="shared" si="1"/>
        <v>43957</v>
      </c>
      <c r="NH2" s="14">
        <f t="shared" si="1"/>
        <v>43956</v>
      </c>
      <c r="NI2" s="14">
        <f t="shared" si="1"/>
        <v>43955</v>
      </c>
      <c r="NJ2" s="14">
        <f t="shared" si="1"/>
        <v>43954</v>
      </c>
      <c r="NK2" s="14">
        <f t="shared" si="1"/>
        <v>43953</v>
      </c>
      <c r="NL2" s="14">
        <f t="shared" si="1"/>
        <v>43952</v>
      </c>
      <c r="NM2" s="14">
        <f t="shared" si="1"/>
        <v>43951</v>
      </c>
      <c r="NN2" s="14">
        <f t="shared" si="1"/>
        <v>43950</v>
      </c>
      <c r="NO2" s="14">
        <f t="shared" si="1"/>
        <v>43949</v>
      </c>
      <c r="NP2" s="14">
        <f t="shared" si="1"/>
        <v>43948</v>
      </c>
      <c r="NQ2" s="14">
        <f t="shared" si="1"/>
        <v>43947</v>
      </c>
      <c r="NR2" s="14">
        <f t="shared" si="1"/>
        <v>43946</v>
      </c>
      <c r="NS2" s="14">
        <f t="shared" si="1"/>
        <v>43945</v>
      </c>
      <c r="NT2" s="14">
        <f t="shared" si="1"/>
        <v>43944</v>
      </c>
      <c r="NU2" s="14">
        <f t="shared" si="1"/>
        <v>43943</v>
      </c>
      <c r="NV2" s="14">
        <f t="shared" si="1"/>
        <v>43942</v>
      </c>
      <c r="NW2" s="14">
        <f t="shared" si="1"/>
        <v>43941</v>
      </c>
      <c r="NX2" s="14">
        <f t="shared" si="1"/>
        <v>43940</v>
      </c>
      <c r="NY2" s="14">
        <f t="shared" si="1"/>
        <v>43939</v>
      </c>
      <c r="NZ2" s="14">
        <f t="shared" si="1"/>
        <v>43938</v>
      </c>
      <c r="OA2" s="14">
        <f t="shared" si="1"/>
        <v>43937</v>
      </c>
      <c r="OB2" s="14">
        <f t="shared" si="1"/>
        <v>43936</v>
      </c>
      <c r="OC2" s="14">
        <f t="shared" si="1"/>
        <v>43935</v>
      </c>
      <c r="OD2" s="14">
        <f t="shared" si="1"/>
        <v>43934</v>
      </c>
      <c r="OE2" s="14">
        <f t="shared" si="1"/>
        <v>43933</v>
      </c>
      <c r="OF2" s="14">
        <f t="shared" si="1"/>
        <v>43932</v>
      </c>
      <c r="OG2" s="14">
        <f t="shared" si="1"/>
        <v>43931</v>
      </c>
      <c r="OH2" s="14">
        <v>43930.0</v>
      </c>
      <c r="OI2" s="15" t="s">
        <v>13</v>
      </c>
      <c r="OJ2" s="16" t="s">
        <v>14</v>
      </c>
      <c r="OK2" s="15" t="s">
        <v>13</v>
      </c>
      <c r="OL2" s="16" t="s">
        <v>15</v>
      </c>
      <c r="OM2" s="15" t="s">
        <v>13</v>
      </c>
      <c r="ON2" s="16" t="s">
        <v>16</v>
      </c>
      <c r="OO2" s="15" t="s">
        <v>13</v>
      </c>
      <c r="OP2" s="16" t="s">
        <v>17</v>
      </c>
      <c r="OQ2" s="15" t="s">
        <v>13</v>
      </c>
      <c r="OR2" s="16" t="s">
        <v>18</v>
      </c>
      <c r="OS2" s="15" t="s">
        <v>13</v>
      </c>
      <c r="OT2" s="16" t="s">
        <v>19</v>
      </c>
      <c r="OU2" s="15" t="s">
        <v>13</v>
      </c>
      <c r="OV2" s="16" t="s">
        <v>20</v>
      </c>
      <c r="OW2" s="15" t="s">
        <v>13</v>
      </c>
      <c r="OX2" s="16" t="s">
        <v>21</v>
      </c>
      <c r="OY2" s="15" t="s">
        <v>13</v>
      </c>
      <c r="OZ2" s="16" t="s">
        <v>22</v>
      </c>
      <c r="PA2" s="15" t="s">
        <v>13</v>
      </c>
      <c r="PB2" s="16" t="s">
        <v>23</v>
      </c>
      <c r="PC2" s="15" t="s">
        <v>13</v>
      </c>
      <c r="PD2" s="16" t="s">
        <v>24</v>
      </c>
      <c r="PE2" s="15" t="s">
        <v>13</v>
      </c>
      <c r="PF2" s="16" t="s">
        <v>25</v>
      </c>
      <c r="PG2" s="15" t="s">
        <v>13</v>
      </c>
      <c r="PH2" s="16" t="s">
        <v>26</v>
      </c>
      <c r="PI2" s="15" t="s">
        <v>13</v>
      </c>
      <c r="PJ2" s="16" t="s">
        <v>27</v>
      </c>
      <c r="PK2" s="15" t="s">
        <v>13</v>
      </c>
      <c r="PL2" s="16" t="s">
        <v>28</v>
      </c>
      <c r="PM2" s="15" t="s">
        <v>13</v>
      </c>
      <c r="PN2" s="16" t="s">
        <v>29</v>
      </c>
      <c r="PO2" s="15" t="s">
        <v>13</v>
      </c>
      <c r="PP2" s="16" t="s">
        <v>30</v>
      </c>
      <c r="PQ2" s="15" t="s">
        <v>13</v>
      </c>
      <c r="PR2" s="16" t="s">
        <v>31</v>
      </c>
      <c r="PS2" s="15" t="s">
        <v>13</v>
      </c>
      <c r="PT2" s="16" t="s">
        <v>32</v>
      </c>
      <c r="PU2" s="15" t="s">
        <v>13</v>
      </c>
      <c r="PV2" s="16" t="s">
        <v>33</v>
      </c>
      <c r="PW2" s="15" t="s">
        <v>13</v>
      </c>
      <c r="PX2" s="16" t="s">
        <v>34</v>
      </c>
      <c r="PY2" s="17" t="s">
        <v>13</v>
      </c>
      <c r="PZ2" s="18" t="s">
        <v>35</v>
      </c>
      <c r="QA2" s="17" t="s">
        <v>13</v>
      </c>
      <c r="QB2" s="19" t="s">
        <v>36</v>
      </c>
      <c r="QC2" s="17" t="s">
        <v>13</v>
      </c>
      <c r="QD2" s="19" t="s">
        <v>36</v>
      </c>
      <c r="QE2" s="17" t="s">
        <v>13</v>
      </c>
      <c r="QF2" s="19" t="s">
        <v>36</v>
      </c>
      <c r="QG2" s="17" t="s">
        <v>13</v>
      </c>
      <c r="QH2" s="19" t="s">
        <v>36</v>
      </c>
      <c r="QI2" s="19" t="s">
        <v>36</v>
      </c>
      <c r="QJ2" s="19" t="s">
        <v>36</v>
      </c>
      <c r="QK2" s="19" t="s">
        <v>36</v>
      </c>
      <c r="QL2" s="19" t="s">
        <v>36</v>
      </c>
      <c r="QM2" s="19" t="s">
        <v>36</v>
      </c>
      <c r="QN2" s="19" t="s">
        <v>36</v>
      </c>
      <c r="QO2" s="20" t="s">
        <v>36</v>
      </c>
      <c r="QP2" s="21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4"/>
    </row>
    <row r="3" ht="12.75" customHeight="1">
      <c r="A3" s="6">
        <v>43895.0</v>
      </c>
      <c r="B3" s="7">
        <v>1.0</v>
      </c>
      <c r="C3" s="7">
        <v>1.0</v>
      </c>
      <c r="D3" s="7">
        <f t="shared" si="2"/>
        <v>0</v>
      </c>
      <c r="E3" s="8"/>
      <c r="F3" s="8" t="str">
        <f t="shared" si="3"/>
        <v/>
      </c>
      <c r="G3" s="22">
        <f t="shared" ref="G3:G329" si="8">IF(ISBLANK(C3),"", C3-C2)</f>
        <v>0</v>
      </c>
      <c r="H3" s="11">
        <f t="shared" ref="H3:H431" si="9">IF(ISBLANK(C3), "", (C3/C2)-1)</f>
        <v>0</v>
      </c>
      <c r="I3" s="9">
        <v>1.0</v>
      </c>
      <c r="J3" s="9">
        <f t="shared" ref="J3:J431" si="10">IF(ISBLANK(C3), "", I3-I2)</f>
        <v>0</v>
      </c>
      <c r="K3" s="9">
        <f t="shared" ref="K3:K431" si="11">LN(I3)</f>
        <v>0</v>
      </c>
      <c r="L3" s="9"/>
      <c r="M3" s="10" t="str">
        <f t="shared" si="4"/>
        <v/>
      </c>
      <c r="N3" s="11">
        <f t="shared" si="5"/>
        <v>0</v>
      </c>
      <c r="O3" s="23">
        <f t="shared" ref="O3:O240" si="12">IF(ISBLANK(I3), "", (I3/I2)-1)</f>
        <v>0</v>
      </c>
      <c r="P3" s="9">
        <v>0.0</v>
      </c>
      <c r="Q3" s="9">
        <f t="shared" si="6"/>
        <v>0</v>
      </c>
      <c r="R3" s="12"/>
      <c r="S3" s="12">
        <f t="shared" ref="S3:S431" si="13">P3-P2</f>
        <v>0</v>
      </c>
      <c r="T3" s="12"/>
      <c r="U3" s="12"/>
      <c r="V3" s="5"/>
      <c r="W3" s="13" t="s">
        <v>37</v>
      </c>
      <c r="X3" s="14">
        <f t="shared" ref="X3:OG3" si="7">Y3+1</f>
        <v>44310</v>
      </c>
      <c r="Y3" s="14">
        <f t="shared" si="7"/>
        <v>44309</v>
      </c>
      <c r="Z3" s="14">
        <f t="shared" si="7"/>
        <v>44308</v>
      </c>
      <c r="AA3" s="14">
        <f t="shared" si="7"/>
        <v>44307</v>
      </c>
      <c r="AB3" s="14">
        <f t="shared" si="7"/>
        <v>44306</v>
      </c>
      <c r="AC3" s="14">
        <f t="shared" si="7"/>
        <v>44305</v>
      </c>
      <c r="AD3" s="14">
        <f t="shared" si="7"/>
        <v>44304</v>
      </c>
      <c r="AE3" s="14">
        <f t="shared" si="7"/>
        <v>44303</v>
      </c>
      <c r="AF3" s="14">
        <f t="shared" si="7"/>
        <v>44302</v>
      </c>
      <c r="AG3" s="14">
        <f t="shared" si="7"/>
        <v>44301</v>
      </c>
      <c r="AH3" s="14">
        <f t="shared" si="7"/>
        <v>44300</v>
      </c>
      <c r="AI3" s="14">
        <f t="shared" si="7"/>
        <v>44299</v>
      </c>
      <c r="AJ3" s="14">
        <f t="shared" si="7"/>
        <v>44298</v>
      </c>
      <c r="AK3" s="14">
        <f t="shared" si="7"/>
        <v>44297</v>
      </c>
      <c r="AL3" s="14">
        <f t="shared" si="7"/>
        <v>44296</v>
      </c>
      <c r="AM3" s="14">
        <f t="shared" si="7"/>
        <v>44295</v>
      </c>
      <c r="AN3" s="14">
        <f t="shared" si="7"/>
        <v>44294</v>
      </c>
      <c r="AO3" s="14">
        <f t="shared" si="7"/>
        <v>44293</v>
      </c>
      <c r="AP3" s="14">
        <f t="shared" si="7"/>
        <v>44292</v>
      </c>
      <c r="AQ3" s="14">
        <f t="shared" si="7"/>
        <v>44291</v>
      </c>
      <c r="AR3" s="14">
        <f t="shared" si="7"/>
        <v>44290</v>
      </c>
      <c r="AS3" s="14">
        <f t="shared" si="7"/>
        <v>44289</v>
      </c>
      <c r="AT3" s="14">
        <f t="shared" si="7"/>
        <v>44288</v>
      </c>
      <c r="AU3" s="14">
        <f t="shared" si="7"/>
        <v>44287</v>
      </c>
      <c r="AV3" s="14">
        <f t="shared" si="7"/>
        <v>44286</v>
      </c>
      <c r="AW3" s="14">
        <f t="shared" si="7"/>
        <v>44285</v>
      </c>
      <c r="AX3" s="14">
        <f t="shared" si="7"/>
        <v>44284</v>
      </c>
      <c r="AY3" s="14">
        <f t="shared" si="7"/>
        <v>44283</v>
      </c>
      <c r="AZ3" s="14">
        <f t="shared" si="7"/>
        <v>44282</v>
      </c>
      <c r="BA3" s="14">
        <f t="shared" si="7"/>
        <v>44281</v>
      </c>
      <c r="BB3" s="14">
        <f t="shared" si="7"/>
        <v>44280</v>
      </c>
      <c r="BC3" s="14">
        <f t="shared" si="7"/>
        <v>44279</v>
      </c>
      <c r="BD3" s="14">
        <f t="shared" si="7"/>
        <v>44278</v>
      </c>
      <c r="BE3" s="14">
        <f t="shared" si="7"/>
        <v>44277</v>
      </c>
      <c r="BF3" s="14">
        <f t="shared" si="7"/>
        <v>44276</v>
      </c>
      <c r="BG3" s="14">
        <f t="shared" si="7"/>
        <v>44275</v>
      </c>
      <c r="BH3" s="14">
        <f t="shared" si="7"/>
        <v>44274</v>
      </c>
      <c r="BI3" s="14">
        <f t="shared" si="7"/>
        <v>44273</v>
      </c>
      <c r="BJ3" s="14">
        <f t="shared" si="7"/>
        <v>44272</v>
      </c>
      <c r="BK3" s="14">
        <f t="shared" si="7"/>
        <v>44271</v>
      </c>
      <c r="BL3" s="14">
        <f t="shared" si="7"/>
        <v>44270</v>
      </c>
      <c r="BM3" s="14">
        <f t="shared" si="7"/>
        <v>44269</v>
      </c>
      <c r="BN3" s="14">
        <f t="shared" si="7"/>
        <v>44268</v>
      </c>
      <c r="BO3" s="14">
        <f t="shared" si="7"/>
        <v>44267</v>
      </c>
      <c r="BP3" s="14">
        <f t="shared" si="7"/>
        <v>44266</v>
      </c>
      <c r="BQ3" s="14">
        <f t="shared" si="7"/>
        <v>44265</v>
      </c>
      <c r="BR3" s="14">
        <f t="shared" si="7"/>
        <v>44264</v>
      </c>
      <c r="BS3" s="14">
        <f t="shared" si="7"/>
        <v>44263</v>
      </c>
      <c r="BT3" s="14">
        <f t="shared" si="7"/>
        <v>44262</v>
      </c>
      <c r="BU3" s="14">
        <f t="shared" si="7"/>
        <v>44261</v>
      </c>
      <c r="BV3" s="14">
        <f t="shared" si="7"/>
        <v>44260</v>
      </c>
      <c r="BW3" s="14">
        <f t="shared" si="7"/>
        <v>44259</v>
      </c>
      <c r="BX3" s="14">
        <f t="shared" si="7"/>
        <v>44258</v>
      </c>
      <c r="BY3" s="14">
        <f t="shared" si="7"/>
        <v>44257</v>
      </c>
      <c r="BZ3" s="14">
        <f t="shared" si="7"/>
        <v>44256</v>
      </c>
      <c r="CA3" s="14">
        <f t="shared" si="7"/>
        <v>44255</v>
      </c>
      <c r="CB3" s="14">
        <f t="shared" si="7"/>
        <v>44254</v>
      </c>
      <c r="CC3" s="14">
        <f t="shared" si="7"/>
        <v>44253</v>
      </c>
      <c r="CD3" s="14">
        <f t="shared" si="7"/>
        <v>44252</v>
      </c>
      <c r="CE3" s="14">
        <f t="shared" si="7"/>
        <v>44251</v>
      </c>
      <c r="CF3" s="14">
        <f t="shared" si="7"/>
        <v>44250</v>
      </c>
      <c r="CG3" s="14">
        <f t="shared" si="7"/>
        <v>44249</v>
      </c>
      <c r="CH3" s="14">
        <f t="shared" si="7"/>
        <v>44248</v>
      </c>
      <c r="CI3" s="14">
        <f t="shared" si="7"/>
        <v>44247</v>
      </c>
      <c r="CJ3" s="14">
        <f t="shared" si="7"/>
        <v>44246</v>
      </c>
      <c r="CK3" s="14">
        <f t="shared" si="7"/>
        <v>44245</v>
      </c>
      <c r="CL3" s="14">
        <f t="shared" si="7"/>
        <v>44244</v>
      </c>
      <c r="CM3" s="14">
        <f t="shared" si="7"/>
        <v>44243</v>
      </c>
      <c r="CN3" s="14">
        <f t="shared" si="7"/>
        <v>44242</v>
      </c>
      <c r="CO3" s="14">
        <f t="shared" si="7"/>
        <v>44241</v>
      </c>
      <c r="CP3" s="14">
        <f t="shared" si="7"/>
        <v>44240</v>
      </c>
      <c r="CQ3" s="14">
        <f t="shared" si="7"/>
        <v>44239</v>
      </c>
      <c r="CR3" s="14">
        <f t="shared" si="7"/>
        <v>44238</v>
      </c>
      <c r="CS3" s="14">
        <f t="shared" si="7"/>
        <v>44237</v>
      </c>
      <c r="CT3" s="14">
        <f t="shared" si="7"/>
        <v>44236</v>
      </c>
      <c r="CU3" s="14">
        <f t="shared" si="7"/>
        <v>44235</v>
      </c>
      <c r="CV3" s="14">
        <f t="shared" si="7"/>
        <v>44234</v>
      </c>
      <c r="CW3" s="14">
        <f t="shared" si="7"/>
        <v>44233</v>
      </c>
      <c r="CX3" s="14">
        <f t="shared" si="7"/>
        <v>44232</v>
      </c>
      <c r="CY3" s="14">
        <f t="shared" si="7"/>
        <v>44231</v>
      </c>
      <c r="CZ3" s="14">
        <f t="shared" si="7"/>
        <v>44230</v>
      </c>
      <c r="DA3" s="14">
        <f t="shared" si="7"/>
        <v>44229</v>
      </c>
      <c r="DB3" s="14">
        <f t="shared" si="7"/>
        <v>44228</v>
      </c>
      <c r="DC3" s="14">
        <f t="shared" si="7"/>
        <v>44227</v>
      </c>
      <c r="DD3" s="14">
        <f t="shared" si="7"/>
        <v>44226</v>
      </c>
      <c r="DE3" s="14">
        <f t="shared" si="7"/>
        <v>44225</v>
      </c>
      <c r="DF3" s="14">
        <f t="shared" si="7"/>
        <v>44224</v>
      </c>
      <c r="DG3" s="14">
        <f t="shared" si="7"/>
        <v>44223</v>
      </c>
      <c r="DH3" s="14">
        <f t="shared" si="7"/>
        <v>44222</v>
      </c>
      <c r="DI3" s="14">
        <f t="shared" si="7"/>
        <v>44221</v>
      </c>
      <c r="DJ3" s="14">
        <f t="shared" si="7"/>
        <v>44220</v>
      </c>
      <c r="DK3" s="14">
        <f t="shared" si="7"/>
        <v>44219</v>
      </c>
      <c r="DL3" s="14">
        <f t="shared" si="7"/>
        <v>44218</v>
      </c>
      <c r="DM3" s="14">
        <f t="shared" si="7"/>
        <v>44217</v>
      </c>
      <c r="DN3" s="14">
        <f t="shared" si="7"/>
        <v>44216</v>
      </c>
      <c r="DO3" s="14">
        <f t="shared" si="7"/>
        <v>44215</v>
      </c>
      <c r="DP3" s="14">
        <f t="shared" si="7"/>
        <v>44214</v>
      </c>
      <c r="DQ3" s="14">
        <f t="shared" si="7"/>
        <v>44213</v>
      </c>
      <c r="DR3" s="14">
        <f t="shared" si="7"/>
        <v>44212</v>
      </c>
      <c r="DS3" s="14">
        <f t="shared" si="7"/>
        <v>44211</v>
      </c>
      <c r="DT3" s="14">
        <f t="shared" si="7"/>
        <v>44210</v>
      </c>
      <c r="DU3" s="14">
        <f t="shared" si="7"/>
        <v>44209</v>
      </c>
      <c r="DV3" s="14">
        <f t="shared" si="7"/>
        <v>44208</v>
      </c>
      <c r="DW3" s="14">
        <f t="shared" si="7"/>
        <v>44207</v>
      </c>
      <c r="DX3" s="14">
        <f t="shared" si="7"/>
        <v>44206</v>
      </c>
      <c r="DY3" s="14">
        <f t="shared" si="7"/>
        <v>44205</v>
      </c>
      <c r="DZ3" s="14">
        <f t="shared" si="7"/>
        <v>44204</v>
      </c>
      <c r="EA3" s="14">
        <f t="shared" si="7"/>
        <v>44203</v>
      </c>
      <c r="EB3" s="14">
        <f t="shared" si="7"/>
        <v>44202</v>
      </c>
      <c r="EC3" s="14">
        <f t="shared" si="7"/>
        <v>44201</v>
      </c>
      <c r="ED3" s="14">
        <f t="shared" si="7"/>
        <v>44200</v>
      </c>
      <c r="EE3" s="14">
        <f t="shared" si="7"/>
        <v>44199</v>
      </c>
      <c r="EF3" s="14">
        <f t="shared" si="7"/>
        <v>44198</v>
      </c>
      <c r="EG3" s="14">
        <f t="shared" si="7"/>
        <v>44197</v>
      </c>
      <c r="EH3" s="14">
        <f t="shared" si="7"/>
        <v>44196</v>
      </c>
      <c r="EI3" s="14">
        <f t="shared" si="7"/>
        <v>44195</v>
      </c>
      <c r="EJ3" s="14">
        <f t="shared" si="7"/>
        <v>44194</v>
      </c>
      <c r="EK3" s="14">
        <f t="shared" si="7"/>
        <v>44193</v>
      </c>
      <c r="EL3" s="14">
        <f t="shared" si="7"/>
        <v>44192</v>
      </c>
      <c r="EM3" s="14">
        <f t="shared" si="7"/>
        <v>44191</v>
      </c>
      <c r="EN3" s="14">
        <f t="shared" si="7"/>
        <v>44190</v>
      </c>
      <c r="EO3" s="14">
        <f t="shared" si="7"/>
        <v>44189</v>
      </c>
      <c r="EP3" s="14">
        <f t="shared" si="7"/>
        <v>44188</v>
      </c>
      <c r="EQ3" s="14">
        <f t="shared" si="7"/>
        <v>44187</v>
      </c>
      <c r="ER3" s="14">
        <f t="shared" si="7"/>
        <v>44186</v>
      </c>
      <c r="ES3" s="14">
        <f t="shared" si="7"/>
        <v>44185</v>
      </c>
      <c r="ET3" s="14">
        <f t="shared" si="7"/>
        <v>44184</v>
      </c>
      <c r="EU3" s="14">
        <f t="shared" si="7"/>
        <v>44183</v>
      </c>
      <c r="EV3" s="14">
        <f t="shared" si="7"/>
        <v>44182</v>
      </c>
      <c r="EW3" s="14">
        <f t="shared" si="7"/>
        <v>44181</v>
      </c>
      <c r="EX3" s="14">
        <f t="shared" si="7"/>
        <v>44180</v>
      </c>
      <c r="EY3" s="14">
        <f t="shared" si="7"/>
        <v>44179</v>
      </c>
      <c r="EZ3" s="14">
        <f t="shared" si="7"/>
        <v>44178</v>
      </c>
      <c r="FA3" s="14">
        <f t="shared" si="7"/>
        <v>44177</v>
      </c>
      <c r="FB3" s="14">
        <f t="shared" si="7"/>
        <v>44176</v>
      </c>
      <c r="FC3" s="14">
        <f t="shared" si="7"/>
        <v>44175</v>
      </c>
      <c r="FD3" s="14">
        <f t="shared" si="7"/>
        <v>44174</v>
      </c>
      <c r="FE3" s="14">
        <f t="shared" si="7"/>
        <v>44173</v>
      </c>
      <c r="FF3" s="14">
        <f t="shared" si="7"/>
        <v>44172</v>
      </c>
      <c r="FG3" s="14">
        <f t="shared" si="7"/>
        <v>44171</v>
      </c>
      <c r="FH3" s="14">
        <f t="shared" si="7"/>
        <v>44170</v>
      </c>
      <c r="FI3" s="14">
        <f t="shared" si="7"/>
        <v>44169</v>
      </c>
      <c r="FJ3" s="14">
        <f t="shared" si="7"/>
        <v>44168</v>
      </c>
      <c r="FK3" s="14">
        <f t="shared" si="7"/>
        <v>44167</v>
      </c>
      <c r="FL3" s="14">
        <f t="shared" si="7"/>
        <v>44166</v>
      </c>
      <c r="FM3" s="14">
        <f t="shared" si="7"/>
        <v>44165</v>
      </c>
      <c r="FN3" s="14">
        <f t="shared" si="7"/>
        <v>44164</v>
      </c>
      <c r="FO3" s="14">
        <f t="shared" si="7"/>
        <v>44163</v>
      </c>
      <c r="FP3" s="14">
        <f t="shared" si="7"/>
        <v>44162</v>
      </c>
      <c r="FQ3" s="14">
        <f t="shared" si="7"/>
        <v>44161</v>
      </c>
      <c r="FR3" s="14">
        <f t="shared" si="7"/>
        <v>44160</v>
      </c>
      <c r="FS3" s="14">
        <f t="shared" si="7"/>
        <v>44159</v>
      </c>
      <c r="FT3" s="14">
        <f t="shared" si="7"/>
        <v>44158</v>
      </c>
      <c r="FU3" s="14">
        <f t="shared" si="7"/>
        <v>44157</v>
      </c>
      <c r="FV3" s="14">
        <f t="shared" si="7"/>
        <v>44156</v>
      </c>
      <c r="FW3" s="14">
        <f t="shared" si="7"/>
        <v>44155</v>
      </c>
      <c r="FX3" s="14">
        <f t="shared" si="7"/>
        <v>44154</v>
      </c>
      <c r="FY3" s="14">
        <f t="shared" si="7"/>
        <v>44153</v>
      </c>
      <c r="FZ3" s="14">
        <f t="shared" si="7"/>
        <v>44152</v>
      </c>
      <c r="GA3" s="14">
        <f t="shared" si="7"/>
        <v>44151</v>
      </c>
      <c r="GB3" s="14">
        <f t="shared" si="7"/>
        <v>44150</v>
      </c>
      <c r="GC3" s="14">
        <f t="shared" si="7"/>
        <v>44149</v>
      </c>
      <c r="GD3" s="14">
        <f t="shared" si="7"/>
        <v>44148</v>
      </c>
      <c r="GE3" s="14">
        <f t="shared" si="7"/>
        <v>44147</v>
      </c>
      <c r="GF3" s="14">
        <f t="shared" si="7"/>
        <v>44146</v>
      </c>
      <c r="GG3" s="14">
        <f t="shared" si="7"/>
        <v>44145</v>
      </c>
      <c r="GH3" s="14">
        <f t="shared" si="7"/>
        <v>44144</v>
      </c>
      <c r="GI3" s="14">
        <f t="shared" si="7"/>
        <v>44143</v>
      </c>
      <c r="GJ3" s="14">
        <f t="shared" si="7"/>
        <v>44142</v>
      </c>
      <c r="GK3" s="14">
        <f t="shared" si="7"/>
        <v>44141</v>
      </c>
      <c r="GL3" s="14">
        <f t="shared" si="7"/>
        <v>44140</v>
      </c>
      <c r="GM3" s="14">
        <f t="shared" si="7"/>
        <v>44139</v>
      </c>
      <c r="GN3" s="14">
        <f t="shared" si="7"/>
        <v>44138</v>
      </c>
      <c r="GO3" s="14">
        <f t="shared" si="7"/>
        <v>44137</v>
      </c>
      <c r="GP3" s="14">
        <f t="shared" si="7"/>
        <v>44136</v>
      </c>
      <c r="GQ3" s="14">
        <f t="shared" si="7"/>
        <v>44135</v>
      </c>
      <c r="GR3" s="14">
        <f t="shared" si="7"/>
        <v>44134</v>
      </c>
      <c r="GS3" s="14">
        <f t="shared" si="7"/>
        <v>44133</v>
      </c>
      <c r="GT3" s="14">
        <f t="shared" si="7"/>
        <v>44132</v>
      </c>
      <c r="GU3" s="14">
        <f t="shared" si="7"/>
        <v>44131</v>
      </c>
      <c r="GV3" s="14">
        <f t="shared" si="7"/>
        <v>44130</v>
      </c>
      <c r="GW3" s="14">
        <f t="shared" si="7"/>
        <v>44129</v>
      </c>
      <c r="GX3" s="14">
        <f t="shared" si="7"/>
        <v>44128</v>
      </c>
      <c r="GY3" s="14">
        <f t="shared" si="7"/>
        <v>44127</v>
      </c>
      <c r="GZ3" s="14">
        <f t="shared" si="7"/>
        <v>44126</v>
      </c>
      <c r="HA3" s="14">
        <f t="shared" si="7"/>
        <v>44125</v>
      </c>
      <c r="HB3" s="14">
        <f t="shared" si="7"/>
        <v>44124</v>
      </c>
      <c r="HC3" s="14">
        <f t="shared" si="7"/>
        <v>44123</v>
      </c>
      <c r="HD3" s="14">
        <f t="shared" si="7"/>
        <v>44122</v>
      </c>
      <c r="HE3" s="14">
        <f t="shared" si="7"/>
        <v>44121</v>
      </c>
      <c r="HF3" s="14">
        <f t="shared" si="7"/>
        <v>44120</v>
      </c>
      <c r="HG3" s="14">
        <f t="shared" si="7"/>
        <v>44119</v>
      </c>
      <c r="HH3" s="14">
        <f t="shared" si="7"/>
        <v>44118</v>
      </c>
      <c r="HI3" s="14">
        <f t="shared" si="7"/>
        <v>44117</v>
      </c>
      <c r="HJ3" s="14">
        <f t="shared" si="7"/>
        <v>44116</v>
      </c>
      <c r="HK3" s="14">
        <f t="shared" si="7"/>
        <v>44115</v>
      </c>
      <c r="HL3" s="14">
        <f t="shared" si="7"/>
        <v>44114</v>
      </c>
      <c r="HM3" s="14">
        <f t="shared" si="7"/>
        <v>44113</v>
      </c>
      <c r="HN3" s="14">
        <f t="shared" si="7"/>
        <v>44112</v>
      </c>
      <c r="HO3" s="14">
        <f t="shared" si="7"/>
        <v>44111</v>
      </c>
      <c r="HP3" s="14">
        <f t="shared" si="7"/>
        <v>44110</v>
      </c>
      <c r="HQ3" s="14">
        <f t="shared" si="7"/>
        <v>44109</v>
      </c>
      <c r="HR3" s="14">
        <f t="shared" si="7"/>
        <v>44108</v>
      </c>
      <c r="HS3" s="14">
        <f t="shared" si="7"/>
        <v>44107</v>
      </c>
      <c r="HT3" s="14">
        <f t="shared" si="7"/>
        <v>44106</v>
      </c>
      <c r="HU3" s="14">
        <f t="shared" si="7"/>
        <v>44105</v>
      </c>
      <c r="HV3" s="14">
        <f t="shared" si="7"/>
        <v>44104</v>
      </c>
      <c r="HW3" s="14">
        <f t="shared" si="7"/>
        <v>44103</v>
      </c>
      <c r="HX3" s="14">
        <f t="shared" si="7"/>
        <v>44102</v>
      </c>
      <c r="HY3" s="14">
        <f t="shared" si="7"/>
        <v>44101</v>
      </c>
      <c r="HZ3" s="14">
        <f t="shared" si="7"/>
        <v>44100</v>
      </c>
      <c r="IA3" s="14">
        <f t="shared" si="7"/>
        <v>44099</v>
      </c>
      <c r="IB3" s="14">
        <f t="shared" si="7"/>
        <v>44098</v>
      </c>
      <c r="IC3" s="14">
        <f t="shared" si="7"/>
        <v>44097</v>
      </c>
      <c r="ID3" s="14">
        <f t="shared" si="7"/>
        <v>44096</v>
      </c>
      <c r="IE3" s="14">
        <f t="shared" si="7"/>
        <v>44095</v>
      </c>
      <c r="IF3" s="14">
        <f t="shared" si="7"/>
        <v>44094</v>
      </c>
      <c r="IG3" s="14">
        <f t="shared" si="7"/>
        <v>44093</v>
      </c>
      <c r="IH3" s="14">
        <f t="shared" si="7"/>
        <v>44092</v>
      </c>
      <c r="II3" s="14">
        <f t="shared" si="7"/>
        <v>44091</v>
      </c>
      <c r="IJ3" s="14">
        <f t="shared" si="7"/>
        <v>44090</v>
      </c>
      <c r="IK3" s="14">
        <f t="shared" si="7"/>
        <v>44089</v>
      </c>
      <c r="IL3" s="14">
        <f t="shared" si="7"/>
        <v>44088</v>
      </c>
      <c r="IM3" s="14">
        <f t="shared" si="7"/>
        <v>44087</v>
      </c>
      <c r="IN3" s="14">
        <f t="shared" si="7"/>
        <v>44086</v>
      </c>
      <c r="IO3" s="14">
        <f t="shared" si="7"/>
        <v>44085</v>
      </c>
      <c r="IP3" s="14">
        <f t="shared" si="7"/>
        <v>44084</v>
      </c>
      <c r="IQ3" s="14">
        <f t="shared" si="7"/>
        <v>44083</v>
      </c>
      <c r="IR3" s="14">
        <f t="shared" si="7"/>
        <v>44082</v>
      </c>
      <c r="IS3" s="14">
        <f t="shared" si="7"/>
        <v>44081</v>
      </c>
      <c r="IT3" s="14">
        <f t="shared" si="7"/>
        <v>44080</v>
      </c>
      <c r="IU3" s="14">
        <f t="shared" si="7"/>
        <v>44079</v>
      </c>
      <c r="IV3" s="14">
        <f t="shared" si="7"/>
        <v>44078</v>
      </c>
      <c r="IW3" s="14">
        <f t="shared" si="7"/>
        <v>44077</v>
      </c>
      <c r="IX3" s="14">
        <f t="shared" si="7"/>
        <v>44076</v>
      </c>
      <c r="IY3" s="14">
        <f t="shared" si="7"/>
        <v>44075</v>
      </c>
      <c r="IZ3" s="14">
        <f t="shared" si="7"/>
        <v>44074</v>
      </c>
      <c r="JA3" s="14">
        <f t="shared" si="7"/>
        <v>44073</v>
      </c>
      <c r="JB3" s="14">
        <f t="shared" si="7"/>
        <v>44072</v>
      </c>
      <c r="JC3" s="14">
        <f t="shared" si="7"/>
        <v>44071</v>
      </c>
      <c r="JD3" s="14">
        <f t="shared" si="7"/>
        <v>44070</v>
      </c>
      <c r="JE3" s="14">
        <f t="shared" si="7"/>
        <v>44069</v>
      </c>
      <c r="JF3" s="14">
        <f t="shared" si="7"/>
        <v>44068</v>
      </c>
      <c r="JG3" s="14">
        <f t="shared" si="7"/>
        <v>44067</v>
      </c>
      <c r="JH3" s="14">
        <f t="shared" si="7"/>
        <v>44066</v>
      </c>
      <c r="JI3" s="14">
        <f t="shared" si="7"/>
        <v>44065</v>
      </c>
      <c r="JJ3" s="14">
        <f t="shared" si="7"/>
        <v>44064</v>
      </c>
      <c r="JK3" s="14">
        <f t="shared" si="7"/>
        <v>44063</v>
      </c>
      <c r="JL3" s="14">
        <f t="shared" si="7"/>
        <v>44062</v>
      </c>
      <c r="JM3" s="14">
        <f t="shared" si="7"/>
        <v>44061</v>
      </c>
      <c r="JN3" s="14">
        <f t="shared" si="7"/>
        <v>44060</v>
      </c>
      <c r="JO3" s="14">
        <f t="shared" si="7"/>
        <v>44059</v>
      </c>
      <c r="JP3" s="14">
        <f t="shared" si="7"/>
        <v>44058</v>
      </c>
      <c r="JQ3" s="14">
        <f t="shared" si="7"/>
        <v>44057</v>
      </c>
      <c r="JR3" s="14">
        <f t="shared" si="7"/>
        <v>44056</v>
      </c>
      <c r="JS3" s="14">
        <f t="shared" si="7"/>
        <v>44055</v>
      </c>
      <c r="JT3" s="14">
        <f t="shared" si="7"/>
        <v>44054</v>
      </c>
      <c r="JU3" s="14">
        <f t="shared" si="7"/>
        <v>44053</v>
      </c>
      <c r="JV3" s="14">
        <f t="shared" si="7"/>
        <v>44052</v>
      </c>
      <c r="JW3" s="14">
        <f t="shared" si="7"/>
        <v>44051</v>
      </c>
      <c r="JX3" s="14">
        <f t="shared" si="7"/>
        <v>44050</v>
      </c>
      <c r="JY3" s="14">
        <f t="shared" si="7"/>
        <v>44049</v>
      </c>
      <c r="JZ3" s="14">
        <f t="shared" si="7"/>
        <v>44048</v>
      </c>
      <c r="KA3" s="14">
        <f t="shared" si="7"/>
        <v>44047</v>
      </c>
      <c r="KB3" s="14">
        <f t="shared" si="7"/>
        <v>44046</v>
      </c>
      <c r="KC3" s="14">
        <f t="shared" si="7"/>
        <v>44045</v>
      </c>
      <c r="KD3" s="14">
        <f t="shared" si="7"/>
        <v>44044</v>
      </c>
      <c r="KE3" s="14">
        <f t="shared" si="7"/>
        <v>44043</v>
      </c>
      <c r="KF3" s="14">
        <f t="shared" si="7"/>
        <v>44042</v>
      </c>
      <c r="KG3" s="14">
        <f t="shared" si="7"/>
        <v>44041</v>
      </c>
      <c r="KH3" s="14">
        <f t="shared" si="7"/>
        <v>44040</v>
      </c>
      <c r="KI3" s="14">
        <f t="shared" si="7"/>
        <v>44039</v>
      </c>
      <c r="KJ3" s="14">
        <f t="shared" si="7"/>
        <v>44038</v>
      </c>
      <c r="KK3" s="14">
        <f t="shared" si="7"/>
        <v>44037</v>
      </c>
      <c r="KL3" s="14">
        <f t="shared" si="7"/>
        <v>44036</v>
      </c>
      <c r="KM3" s="14">
        <f t="shared" si="7"/>
        <v>44035</v>
      </c>
      <c r="KN3" s="14">
        <f t="shared" si="7"/>
        <v>44034</v>
      </c>
      <c r="KO3" s="14">
        <f t="shared" si="7"/>
        <v>44033</v>
      </c>
      <c r="KP3" s="14">
        <f t="shared" si="7"/>
        <v>44032</v>
      </c>
      <c r="KQ3" s="14">
        <f t="shared" si="7"/>
        <v>44031</v>
      </c>
      <c r="KR3" s="14">
        <f t="shared" si="7"/>
        <v>44030</v>
      </c>
      <c r="KS3" s="14">
        <f t="shared" si="7"/>
        <v>44029</v>
      </c>
      <c r="KT3" s="14">
        <f t="shared" si="7"/>
        <v>44028</v>
      </c>
      <c r="KU3" s="14">
        <f t="shared" si="7"/>
        <v>44027</v>
      </c>
      <c r="KV3" s="14">
        <f t="shared" si="7"/>
        <v>44026</v>
      </c>
      <c r="KW3" s="14">
        <f t="shared" si="7"/>
        <v>44025</v>
      </c>
      <c r="KX3" s="14">
        <f t="shared" si="7"/>
        <v>44024</v>
      </c>
      <c r="KY3" s="14">
        <f t="shared" si="7"/>
        <v>44023</v>
      </c>
      <c r="KZ3" s="14">
        <f t="shared" si="7"/>
        <v>44022</v>
      </c>
      <c r="LA3" s="14">
        <f t="shared" si="7"/>
        <v>44021</v>
      </c>
      <c r="LB3" s="14">
        <f t="shared" si="7"/>
        <v>44020</v>
      </c>
      <c r="LC3" s="14">
        <f t="shared" si="7"/>
        <v>44019</v>
      </c>
      <c r="LD3" s="14">
        <f t="shared" si="7"/>
        <v>44018</v>
      </c>
      <c r="LE3" s="14">
        <f t="shared" si="7"/>
        <v>44017</v>
      </c>
      <c r="LF3" s="14">
        <f t="shared" si="7"/>
        <v>44016</v>
      </c>
      <c r="LG3" s="14">
        <f t="shared" si="7"/>
        <v>44015</v>
      </c>
      <c r="LH3" s="14">
        <f t="shared" si="7"/>
        <v>44014</v>
      </c>
      <c r="LI3" s="14">
        <f t="shared" si="7"/>
        <v>44013</v>
      </c>
      <c r="LJ3" s="14">
        <f t="shared" si="7"/>
        <v>44012</v>
      </c>
      <c r="LK3" s="14">
        <f t="shared" si="7"/>
        <v>44011</v>
      </c>
      <c r="LL3" s="14">
        <f t="shared" si="7"/>
        <v>44010</v>
      </c>
      <c r="LM3" s="14">
        <f t="shared" si="7"/>
        <v>44009</v>
      </c>
      <c r="LN3" s="14">
        <f t="shared" si="7"/>
        <v>44008</v>
      </c>
      <c r="LO3" s="14">
        <f t="shared" si="7"/>
        <v>44007</v>
      </c>
      <c r="LP3" s="14">
        <f t="shared" si="7"/>
        <v>44006</v>
      </c>
      <c r="LQ3" s="14">
        <f t="shared" si="7"/>
        <v>44005</v>
      </c>
      <c r="LR3" s="14">
        <f t="shared" si="7"/>
        <v>44004</v>
      </c>
      <c r="LS3" s="14">
        <f t="shared" si="7"/>
        <v>44003</v>
      </c>
      <c r="LT3" s="14">
        <f t="shared" si="7"/>
        <v>44002</v>
      </c>
      <c r="LU3" s="14">
        <f t="shared" si="7"/>
        <v>44001</v>
      </c>
      <c r="LV3" s="14">
        <f t="shared" si="7"/>
        <v>44000</v>
      </c>
      <c r="LW3" s="14">
        <f t="shared" si="7"/>
        <v>43999</v>
      </c>
      <c r="LX3" s="14">
        <f t="shared" si="7"/>
        <v>43998</v>
      </c>
      <c r="LY3" s="14">
        <f t="shared" si="7"/>
        <v>43997</v>
      </c>
      <c r="LZ3" s="14">
        <f t="shared" si="7"/>
        <v>43996</v>
      </c>
      <c r="MA3" s="14">
        <f t="shared" si="7"/>
        <v>43995</v>
      </c>
      <c r="MB3" s="14">
        <f t="shared" si="7"/>
        <v>43994</v>
      </c>
      <c r="MC3" s="14">
        <f t="shared" si="7"/>
        <v>43993</v>
      </c>
      <c r="MD3" s="14">
        <f t="shared" si="7"/>
        <v>43992</v>
      </c>
      <c r="ME3" s="14">
        <f t="shared" si="7"/>
        <v>43991</v>
      </c>
      <c r="MF3" s="14">
        <f t="shared" si="7"/>
        <v>43990</v>
      </c>
      <c r="MG3" s="14">
        <f t="shared" si="7"/>
        <v>43989</v>
      </c>
      <c r="MH3" s="14">
        <f t="shared" si="7"/>
        <v>43988</v>
      </c>
      <c r="MI3" s="14">
        <f t="shared" si="7"/>
        <v>43987</v>
      </c>
      <c r="MJ3" s="14">
        <f t="shared" si="7"/>
        <v>43986</v>
      </c>
      <c r="MK3" s="14">
        <f t="shared" si="7"/>
        <v>43985</v>
      </c>
      <c r="ML3" s="14">
        <f t="shared" si="7"/>
        <v>43984</v>
      </c>
      <c r="MM3" s="14">
        <f t="shared" si="7"/>
        <v>43983</v>
      </c>
      <c r="MN3" s="14">
        <f t="shared" si="7"/>
        <v>43982</v>
      </c>
      <c r="MO3" s="14">
        <f t="shared" si="7"/>
        <v>43981</v>
      </c>
      <c r="MP3" s="14">
        <f t="shared" si="7"/>
        <v>43980</v>
      </c>
      <c r="MQ3" s="14">
        <f t="shared" si="7"/>
        <v>43979</v>
      </c>
      <c r="MR3" s="14">
        <f t="shared" si="7"/>
        <v>43978</v>
      </c>
      <c r="MS3" s="14">
        <f t="shared" si="7"/>
        <v>43977</v>
      </c>
      <c r="MT3" s="14">
        <f t="shared" si="7"/>
        <v>43976</v>
      </c>
      <c r="MU3" s="14">
        <f t="shared" si="7"/>
        <v>43975</v>
      </c>
      <c r="MV3" s="14">
        <f t="shared" si="7"/>
        <v>43974</v>
      </c>
      <c r="MW3" s="14">
        <f t="shared" si="7"/>
        <v>43973</v>
      </c>
      <c r="MX3" s="14">
        <f t="shared" si="7"/>
        <v>43972</v>
      </c>
      <c r="MY3" s="14">
        <f t="shared" si="7"/>
        <v>43971</v>
      </c>
      <c r="MZ3" s="14">
        <f t="shared" si="7"/>
        <v>43970</v>
      </c>
      <c r="NA3" s="14">
        <f t="shared" si="7"/>
        <v>43969</v>
      </c>
      <c r="NB3" s="14">
        <f t="shared" si="7"/>
        <v>43968</v>
      </c>
      <c r="NC3" s="14">
        <f t="shared" si="7"/>
        <v>43967</v>
      </c>
      <c r="ND3" s="14">
        <f t="shared" si="7"/>
        <v>43966</v>
      </c>
      <c r="NE3" s="14">
        <f t="shared" si="7"/>
        <v>43965</v>
      </c>
      <c r="NF3" s="14">
        <f t="shared" si="7"/>
        <v>43964</v>
      </c>
      <c r="NG3" s="14">
        <f t="shared" si="7"/>
        <v>43963</v>
      </c>
      <c r="NH3" s="14">
        <f t="shared" si="7"/>
        <v>43962</v>
      </c>
      <c r="NI3" s="14">
        <f t="shared" si="7"/>
        <v>43961</v>
      </c>
      <c r="NJ3" s="14">
        <f t="shared" si="7"/>
        <v>43960</v>
      </c>
      <c r="NK3" s="14">
        <f t="shared" si="7"/>
        <v>43959</v>
      </c>
      <c r="NL3" s="14">
        <f t="shared" si="7"/>
        <v>43958</v>
      </c>
      <c r="NM3" s="14">
        <f t="shared" si="7"/>
        <v>43957</v>
      </c>
      <c r="NN3" s="14">
        <f t="shared" si="7"/>
        <v>43956</v>
      </c>
      <c r="NO3" s="14">
        <f t="shared" si="7"/>
        <v>43955</v>
      </c>
      <c r="NP3" s="14">
        <f t="shared" si="7"/>
        <v>43954</v>
      </c>
      <c r="NQ3" s="14">
        <f t="shared" si="7"/>
        <v>43953</v>
      </c>
      <c r="NR3" s="14">
        <f t="shared" si="7"/>
        <v>43952</v>
      </c>
      <c r="NS3" s="14">
        <f t="shared" si="7"/>
        <v>43951</v>
      </c>
      <c r="NT3" s="14">
        <f t="shared" si="7"/>
        <v>43950</v>
      </c>
      <c r="NU3" s="14">
        <f t="shared" si="7"/>
        <v>43949</v>
      </c>
      <c r="NV3" s="14">
        <f t="shared" si="7"/>
        <v>43948</v>
      </c>
      <c r="NW3" s="14">
        <f t="shared" si="7"/>
        <v>43947</v>
      </c>
      <c r="NX3" s="14">
        <f t="shared" si="7"/>
        <v>43946</v>
      </c>
      <c r="NY3" s="14">
        <f t="shared" si="7"/>
        <v>43945</v>
      </c>
      <c r="NZ3" s="14">
        <f t="shared" si="7"/>
        <v>43944</v>
      </c>
      <c r="OA3" s="14">
        <f t="shared" si="7"/>
        <v>43943</v>
      </c>
      <c r="OB3" s="14">
        <f t="shared" si="7"/>
        <v>43942</v>
      </c>
      <c r="OC3" s="14">
        <f t="shared" si="7"/>
        <v>43941</v>
      </c>
      <c r="OD3" s="14">
        <f t="shared" si="7"/>
        <v>43940</v>
      </c>
      <c r="OE3" s="14">
        <f t="shared" si="7"/>
        <v>43939</v>
      </c>
      <c r="OF3" s="14">
        <f t="shared" si="7"/>
        <v>43938</v>
      </c>
      <c r="OG3" s="14">
        <f t="shared" si="7"/>
        <v>43937</v>
      </c>
      <c r="OH3" s="14">
        <v>43936.0</v>
      </c>
      <c r="OI3" s="15" t="s">
        <v>38</v>
      </c>
      <c r="OJ3" s="16" t="s">
        <v>38</v>
      </c>
      <c r="OK3" s="15" t="s">
        <v>39</v>
      </c>
      <c r="OL3" s="16" t="s">
        <v>39</v>
      </c>
      <c r="OM3" s="15" t="s">
        <v>40</v>
      </c>
      <c r="ON3" s="16" t="s">
        <v>40</v>
      </c>
      <c r="OO3" s="15" t="s">
        <v>41</v>
      </c>
      <c r="OP3" s="16" t="s">
        <v>41</v>
      </c>
      <c r="OQ3" s="15" t="s">
        <v>42</v>
      </c>
      <c r="OR3" s="16" t="s">
        <v>42</v>
      </c>
      <c r="OS3" s="15" t="s">
        <v>43</v>
      </c>
      <c r="OT3" s="16" t="s">
        <v>43</v>
      </c>
      <c r="OU3" s="15" t="s">
        <v>14</v>
      </c>
      <c r="OV3" s="16" t="s">
        <v>14</v>
      </c>
      <c r="OW3" s="15" t="s">
        <v>15</v>
      </c>
      <c r="OX3" s="16" t="s">
        <v>15</v>
      </c>
      <c r="OY3" s="15" t="s">
        <v>16</v>
      </c>
      <c r="OZ3" s="16" t="s">
        <v>16</v>
      </c>
      <c r="PA3" s="15" t="s">
        <v>17</v>
      </c>
      <c r="PB3" s="16" t="s">
        <v>17</v>
      </c>
      <c r="PC3" s="15" t="s">
        <v>18</v>
      </c>
      <c r="PD3" s="16" t="s">
        <v>18</v>
      </c>
      <c r="PE3" s="15" t="s">
        <v>19</v>
      </c>
      <c r="PF3" s="16" t="s">
        <v>19</v>
      </c>
      <c r="PG3" s="15" t="s">
        <v>20</v>
      </c>
      <c r="PH3" s="16" t="s">
        <v>20</v>
      </c>
      <c r="PI3" s="15" t="s">
        <v>21</v>
      </c>
      <c r="PJ3" s="16" t="s">
        <v>21</v>
      </c>
      <c r="PK3" s="15" t="s">
        <v>22</v>
      </c>
      <c r="PL3" s="16" t="s">
        <v>22</v>
      </c>
      <c r="PM3" s="15" t="s">
        <v>23</v>
      </c>
      <c r="PN3" s="16" t="s">
        <v>23</v>
      </c>
      <c r="PO3" s="15" t="s">
        <v>24</v>
      </c>
      <c r="PP3" s="16" t="s">
        <v>24</v>
      </c>
      <c r="PQ3" s="15" t="s">
        <v>25</v>
      </c>
      <c r="PR3" s="16" t="s">
        <v>25</v>
      </c>
      <c r="PS3" s="15" t="s">
        <v>26</v>
      </c>
      <c r="PT3" s="16" t="s">
        <v>26</v>
      </c>
      <c r="PU3" s="15" t="s">
        <v>27</v>
      </c>
      <c r="PV3" s="16" t="s">
        <v>27</v>
      </c>
      <c r="PW3" s="15" t="s">
        <v>28</v>
      </c>
      <c r="PX3" s="16" t="s">
        <v>28</v>
      </c>
      <c r="PY3" s="17" t="s">
        <v>29</v>
      </c>
      <c r="PZ3" s="18" t="s">
        <v>29</v>
      </c>
      <c r="QA3" s="17" t="s">
        <v>30</v>
      </c>
      <c r="QB3" s="19" t="s">
        <v>30</v>
      </c>
      <c r="QC3" s="17" t="s">
        <v>31</v>
      </c>
      <c r="QD3" s="19" t="s">
        <v>31</v>
      </c>
      <c r="QE3" s="17" t="s">
        <v>32</v>
      </c>
      <c r="QF3" s="24" t="s">
        <v>32</v>
      </c>
      <c r="QG3" s="17" t="s">
        <v>33</v>
      </c>
      <c r="QH3" s="19" t="s">
        <v>33</v>
      </c>
      <c r="QI3" s="19" t="s">
        <v>34</v>
      </c>
      <c r="QJ3" s="19" t="s">
        <v>35</v>
      </c>
      <c r="QK3" s="19" t="s">
        <v>44</v>
      </c>
      <c r="QL3" s="19" t="s">
        <v>45</v>
      </c>
      <c r="QM3" s="19" t="s">
        <v>46</v>
      </c>
      <c r="QN3" s="25" t="s">
        <v>13</v>
      </c>
      <c r="QO3" s="26" t="s">
        <v>47</v>
      </c>
      <c r="QP3" s="21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27"/>
    </row>
    <row r="4" ht="12.75" customHeight="1">
      <c r="A4" s="6">
        <v>43896.0</v>
      </c>
      <c r="B4" s="7">
        <v>2.0</v>
      </c>
      <c r="C4" s="7">
        <v>5.0</v>
      </c>
      <c r="D4" s="7">
        <f t="shared" si="2"/>
        <v>1.609437912</v>
      </c>
      <c r="E4" s="8"/>
      <c r="F4" s="8" t="str">
        <f t="shared" si="3"/>
        <v/>
      </c>
      <c r="G4" s="22">
        <f t="shared" si="8"/>
        <v>4</v>
      </c>
      <c r="H4" s="11">
        <f t="shared" si="9"/>
        <v>4</v>
      </c>
      <c r="I4" s="9">
        <v>5.0</v>
      </c>
      <c r="J4" s="9">
        <f t="shared" si="10"/>
        <v>4</v>
      </c>
      <c r="K4" s="9">
        <f t="shared" si="11"/>
        <v>1.609437912</v>
      </c>
      <c r="L4" s="9"/>
      <c r="M4" s="10" t="str">
        <f t="shared" si="4"/>
        <v/>
      </c>
      <c r="N4" s="11">
        <f t="shared" si="5"/>
        <v>0</v>
      </c>
      <c r="O4" s="23">
        <f t="shared" si="12"/>
        <v>4</v>
      </c>
      <c r="P4" s="9">
        <v>0.0</v>
      </c>
      <c r="Q4" s="9">
        <f t="shared" si="6"/>
        <v>0</v>
      </c>
      <c r="R4" s="12"/>
      <c r="S4" s="12">
        <f t="shared" si="13"/>
        <v>0</v>
      </c>
      <c r="T4" s="12"/>
      <c r="U4" s="12"/>
      <c r="V4" s="4"/>
      <c r="W4" s="28" t="s">
        <v>48</v>
      </c>
      <c r="X4" s="29">
        <f t="shared" ref="X4:MJ4" si="14">RSQ(INDIRECT("D" &amp; X$11):INDIRECT("D" &amp; X$12), INDIRECT("B" &amp; X$11):INDIRECT("B" &amp; X$12))</f>
        <v>0.9940205191</v>
      </c>
      <c r="Y4" s="29">
        <f t="shared" si="14"/>
        <v>0.9937454943</v>
      </c>
      <c r="Z4" s="29">
        <f t="shared" si="14"/>
        <v>0.9913627932</v>
      </c>
      <c r="AA4" s="29">
        <f t="shared" si="14"/>
        <v>0.9803924674</v>
      </c>
      <c r="AB4" s="29">
        <f t="shared" si="14"/>
        <v>0.9665160958</v>
      </c>
      <c r="AC4" s="29">
        <f t="shared" si="14"/>
        <v>0.9756126091</v>
      </c>
      <c r="AD4" s="29">
        <f t="shared" si="14"/>
        <v>0.9932051339</v>
      </c>
      <c r="AE4" s="29">
        <f t="shared" si="14"/>
        <v>0.9933702943</v>
      </c>
      <c r="AF4" s="29">
        <f t="shared" si="14"/>
        <v>0.9934136038</v>
      </c>
      <c r="AG4" s="29">
        <f t="shared" si="14"/>
        <v>0.9898335703</v>
      </c>
      <c r="AH4" s="29">
        <f t="shared" si="14"/>
        <v>0.9779243921</v>
      </c>
      <c r="AI4" s="29">
        <f t="shared" si="14"/>
        <v>0.973648987</v>
      </c>
      <c r="AJ4" s="29">
        <f t="shared" si="14"/>
        <v>0.9890588929</v>
      </c>
      <c r="AK4" s="29">
        <f t="shared" si="14"/>
        <v>0.9807172587</v>
      </c>
      <c r="AL4" s="29">
        <f t="shared" si="14"/>
        <v>0.9539127595</v>
      </c>
      <c r="AM4" s="29">
        <f t="shared" si="14"/>
        <v>0.9585497026</v>
      </c>
      <c r="AN4" s="29">
        <f t="shared" si="14"/>
        <v>0.9647438885</v>
      </c>
      <c r="AO4" s="29">
        <f t="shared" si="14"/>
        <v>0.9419113797</v>
      </c>
      <c r="AP4" s="29">
        <f t="shared" si="14"/>
        <v>0.9480038838</v>
      </c>
      <c r="AQ4" s="29">
        <f t="shared" si="14"/>
        <v>0.9776568841</v>
      </c>
      <c r="AR4" s="29">
        <f t="shared" si="14"/>
        <v>0.9955925892</v>
      </c>
      <c r="AS4" s="29">
        <f t="shared" si="14"/>
        <v>0.9908302109</v>
      </c>
      <c r="AT4" s="29">
        <f t="shared" si="14"/>
        <v>0.9894792571</v>
      </c>
      <c r="AU4" s="29">
        <f t="shared" si="14"/>
        <v>0.9910496857</v>
      </c>
      <c r="AV4" s="29">
        <f t="shared" si="14"/>
        <v>0.9874899892</v>
      </c>
      <c r="AW4" s="29">
        <f t="shared" si="14"/>
        <v>0.9826962936</v>
      </c>
      <c r="AX4" s="29">
        <f t="shared" si="14"/>
        <v>0.991915461</v>
      </c>
      <c r="AY4" s="29">
        <f t="shared" si="14"/>
        <v>0.9947829499</v>
      </c>
      <c r="AZ4" s="29">
        <f t="shared" si="14"/>
        <v>0.9808896776</v>
      </c>
      <c r="BA4" s="29">
        <f t="shared" si="14"/>
        <v>0.9752075252</v>
      </c>
      <c r="BB4" s="29">
        <f t="shared" si="14"/>
        <v>0.9849456792</v>
      </c>
      <c r="BC4" s="29">
        <f t="shared" si="14"/>
        <v>0.9899897448</v>
      </c>
      <c r="BD4" s="29">
        <f t="shared" si="14"/>
        <v>0.9852515409</v>
      </c>
      <c r="BE4" s="29">
        <f t="shared" si="14"/>
        <v>0.9925951452</v>
      </c>
      <c r="BF4" s="29">
        <f t="shared" si="14"/>
        <v>0.9961005453</v>
      </c>
      <c r="BG4" s="29">
        <f t="shared" si="14"/>
        <v>0.98254852</v>
      </c>
      <c r="BH4" s="29">
        <f t="shared" si="14"/>
        <v>0.9765661119</v>
      </c>
      <c r="BI4" s="29">
        <f t="shared" si="14"/>
        <v>0.9833389982</v>
      </c>
      <c r="BJ4" s="29">
        <f t="shared" si="14"/>
        <v>0.9910546375</v>
      </c>
      <c r="BK4" s="29">
        <f t="shared" si="14"/>
        <v>0.9882123697</v>
      </c>
      <c r="BL4" s="29">
        <f t="shared" si="14"/>
        <v>0.9939236222</v>
      </c>
      <c r="BM4" s="29">
        <f t="shared" si="14"/>
        <v>0.9942532779</v>
      </c>
      <c r="BN4" s="29">
        <f t="shared" si="14"/>
        <v>0.9736727437</v>
      </c>
      <c r="BO4" s="29">
        <f t="shared" si="14"/>
        <v>0.9692221961</v>
      </c>
      <c r="BP4" s="29">
        <f t="shared" si="14"/>
        <v>0.9775918865</v>
      </c>
      <c r="BQ4" s="29">
        <f t="shared" si="14"/>
        <v>0.9855365996</v>
      </c>
      <c r="BR4" s="29">
        <f t="shared" si="14"/>
        <v>0.9809604533</v>
      </c>
      <c r="BS4" s="29">
        <f t="shared" si="14"/>
        <v>0.9891516572</v>
      </c>
      <c r="BT4" s="29">
        <f t="shared" si="14"/>
        <v>0.9958608016</v>
      </c>
      <c r="BU4" s="29">
        <f t="shared" si="14"/>
        <v>0.9768155114</v>
      </c>
      <c r="BV4" s="29">
        <f t="shared" si="14"/>
        <v>0.967402734</v>
      </c>
      <c r="BW4" s="29">
        <f t="shared" si="14"/>
        <v>0.9760830524</v>
      </c>
      <c r="BX4" s="29">
        <f t="shared" si="14"/>
        <v>0.9845334168</v>
      </c>
      <c r="BY4" s="29">
        <f t="shared" si="14"/>
        <v>0.9816209977</v>
      </c>
      <c r="BZ4" s="29">
        <f t="shared" si="14"/>
        <v>0.9889441365</v>
      </c>
      <c r="CA4" s="29">
        <f t="shared" si="14"/>
        <v>0.9960671939</v>
      </c>
      <c r="CB4" s="29">
        <f t="shared" si="14"/>
        <v>0.9780386975</v>
      </c>
      <c r="CC4" s="29">
        <f t="shared" si="14"/>
        <v>0.9667743938</v>
      </c>
      <c r="CD4" s="29">
        <f t="shared" si="14"/>
        <v>0.9721318275</v>
      </c>
      <c r="CE4" s="29">
        <f t="shared" si="14"/>
        <v>0.9851529399</v>
      </c>
      <c r="CF4" s="29">
        <f t="shared" si="14"/>
        <v>0.9804279325</v>
      </c>
      <c r="CG4" s="29">
        <f t="shared" si="14"/>
        <v>0.9866186142</v>
      </c>
      <c r="CH4" s="29">
        <f t="shared" si="14"/>
        <v>0.9955358219</v>
      </c>
      <c r="CI4" s="29">
        <f t="shared" si="14"/>
        <v>0.9762801238</v>
      </c>
      <c r="CJ4" s="29">
        <f t="shared" si="14"/>
        <v>0.9611347327</v>
      </c>
      <c r="CK4" s="29">
        <f t="shared" si="14"/>
        <v>0.9667076159</v>
      </c>
      <c r="CL4" s="29">
        <f t="shared" si="14"/>
        <v>0.9854675099</v>
      </c>
      <c r="CM4" s="29">
        <f t="shared" si="14"/>
        <v>0.983312625</v>
      </c>
      <c r="CN4" s="29">
        <f t="shared" si="14"/>
        <v>0.9866600436</v>
      </c>
      <c r="CO4" s="29">
        <f t="shared" si="14"/>
        <v>0.996944014</v>
      </c>
      <c r="CP4" s="29">
        <f t="shared" si="14"/>
        <v>0.9826077964</v>
      </c>
      <c r="CQ4" s="29">
        <f t="shared" si="14"/>
        <v>0.9755495068</v>
      </c>
      <c r="CR4" s="29">
        <f t="shared" si="14"/>
        <v>0.9808156564</v>
      </c>
      <c r="CS4" s="29">
        <f t="shared" si="14"/>
        <v>0.9853378516</v>
      </c>
      <c r="CT4" s="29">
        <f t="shared" si="14"/>
        <v>0.9788569198</v>
      </c>
      <c r="CU4" s="29">
        <f t="shared" si="14"/>
        <v>0.9849014255</v>
      </c>
      <c r="CV4" s="29">
        <f t="shared" si="14"/>
        <v>0.9972747098</v>
      </c>
      <c r="CW4" s="29">
        <f t="shared" si="14"/>
        <v>0.9867309588</v>
      </c>
      <c r="CX4" s="29">
        <f t="shared" si="14"/>
        <v>0.9807369846</v>
      </c>
      <c r="CY4" s="29">
        <f t="shared" si="14"/>
        <v>0.9845234276</v>
      </c>
      <c r="CZ4" s="29">
        <f t="shared" si="14"/>
        <v>0.98687223</v>
      </c>
      <c r="DA4" s="29">
        <f t="shared" si="14"/>
        <v>0.9774398929</v>
      </c>
      <c r="DB4" s="29">
        <f t="shared" si="14"/>
        <v>0.9827080308</v>
      </c>
      <c r="DC4" s="29">
        <f t="shared" si="14"/>
        <v>0.9965045752</v>
      </c>
      <c r="DD4" s="29">
        <f t="shared" si="14"/>
        <v>0.9863218088</v>
      </c>
      <c r="DE4" s="29">
        <f t="shared" si="14"/>
        <v>0.9782990946</v>
      </c>
      <c r="DF4" s="29">
        <f t="shared" si="14"/>
        <v>0.9822498684</v>
      </c>
      <c r="DG4" s="29">
        <f t="shared" si="14"/>
        <v>0.9846342949</v>
      </c>
      <c r="DH4" s="29">
        <f t="shared" si="14"/>
        <v>0.9758471354</v>
      </c>
      <c r="DI4" s="29">
        <f t="shared" si="14"/>
        <v>0.9818913214</v>
      </c>
      <c r="DJ4" s="29">
        <f t="shared" si="14"/>
        <v>0.9968006088</v>
      </c>
      <c r="DK4" s="29">
        <f t="shared" si="14"/>
        <v>0.9901748573</v>
      </c>
      <c r="DL4" s="29">
        <f t="shared" si="14"/>
        <v>0.9883949709</v>
      </c>
      <c r="DM4" s="29">
        <f t="shared" si="14"/>
        <v>0.9902207504</v>
      </c>
      <c r="DN4" s="29">
        <f t="shared" si="14"/>
        <v>0.9854459776</v>
      </c>
      <c r="DO4" s="29">
        <f t="shared" si="14"/>
        <v>0.9739957465</v>
      </c>
      <c r="DP4" s="29">
        <f t="shared" si="14"/>
        <v>0.9811421454</v>
      </c>
      <c r="DQ4" s="29">
        <f t="shared" si="14"/>
        <v>0.9954578099</v>
      </c>
      <c r="DR4" s="29">
        <f t="shared" si="14"/>
        <v>0.9908324043</v>
      </c>
      <c r="DS4" s="29">
        <f t="shared" si="14"/>
        <v>0.9907690484</v>
      </c>
      <c r="DT4" s="29">
        <f t="shared" si="14"/>
        <v>0.9880428917</v>
      </c>
      <c r="DU4" s="29">
        <f t="shared" si="14"/>
        <v>0.9851583436</v>
      </c>
      <c r="DV4" s="29">
        <f t="shared" si="14"/>
        <v>0.9790568018</v>
      </c>
      <c r="DW4" s="29">
        <f t="shared" si="14"/>
        <v>0.9831336335</v>
      </c>
      <c r="DX4" s="29">
        <f t="shared" si="14"/>
        <v>0.9951591098</v>
      </c>
      <c r="DY4" s="29">
        <f t="shared" si="14"/>
        <v>0.9866528899</v>
      </c>
      <c r="DZ4" s="29">
        <f t="shared" si="14"/>
        <v>0.972232442</v>
      </c>
      <c r="EA4" s="29">
        <f t="shared" si="14"/>
        <v>0.9625544813</v>
      </c>
      <c r="EB4" s="29">
        <f t="shared" si="14"/>
        <v>0.9763544509</v>
      </c>
      <c r="EC4" s="29">
        <f t="shared" si="14"/>
        <v>0.9646189663</v>
      </c>
      <c r="ED4" s="29">
        <f t="shared" si="14"/>
        <v>0.9605463808</v>
      </c>
      <c r="EE4" s="29">
        <f t="shared" si="14"/>
        <v>0.9841938777</v>
      </c>
      <c r="EF4" s="29">
        <f t="shared" si="14"/>
        <v>0.9790243961</v>
      </c>
      <c r="EG4" s="29">
        <f t="shared" si="14"/>
        <v>0.945737077</v>
      </c>
      <c r="EH4" s="29">
        <f t="shared" si="14"/>
        <v>0.9224590166</v>
      </c>
      <c r="EI4" s="29">
        <f t="shared" si="14"/>
        <v>0.953700991</v>
      </c>
      <c r="EJ4" s="29">
        <f t="shared" si="14"/>
        <v>0.9395793721</v>
      </c>
      <c r="EK4" s="29">
        <f t="shared" si="14"/>
        <v>0.9260510496</v>
      </c>
      <c r="EL4" s="29">
        <f t="shared" si="14"/>
        <v>0.968027978</v>
      </c>
      <c r="EM4" s="29">
        <f t="shared" si="14"/>
        <v>0.9823201914</v>
      </c>
      <c r="EN4" s="29">
        <f t="shared" si="14"/>
        <v>0.9802809708</v>
      </c>
      <c r="EO4" s="29">
        <f t="shared" si="14"/>
        <v>0.9815797192</v>
      </c>
      <c r="EP4" s="29">
        <f t="shared" si="14"/>
        <v>0.9851198029</v>
      </c>
      <c r="EQ4" s="29">
        <f t="shared" si="14"/>
        <v>0.9778866265</v>
      </c>
      <c r="ER4" s="29">
        <f t="shared" si="14"/>
        <v>0.9846464744</v>
      </c>
      <c r="ES4" s="29">
        <f t="shared" si="14"/>
        <v>0.9964255489</v>
      </c>
      <c r="ET4" s="29">
        <f t="shared" si="14"/>
        <v>0.985754753</v>
      </c>
      <c r="EU4" s="29">
        <f t="shared" si="14"/>
        <v>0.9815055363</v>
      </c>
      <c r="EV4" s="29">
        <f t="shared" si="14"/>
        <v>0.9849956805</v>
      </c>
      <c r="EW4" s="29">
        <f t="shared" si="14"/>
        <v>0.9801642216</v>
      </c>
      <c r="EX4" s="29">
        <f t="shared" si="14"/>
        <v>0.9686793343</v>
      </c>
      <c r="EY4" s="29">
        <f t="shared" si="14"/>
        <v>0.9820739172</v>
      </c>
      <c r="EZ4" s="29">
        <f t="shared" si="14"/>
        <v>0.995922537</v>
      </c>
      <c r="FA4" s="29">
        <f t="shared" si="14"/>
        <v>0.9832765543</v>
      </c>
      <c r="FB4" s="29">
        <f t="shared" si="14"/>
        <v>0.9759575975</v>
      </c>
      <c r="FC4" s="29">
        <f t="shared" si="14"/>
        <v>0.9828133889</v>
      </c>
      <c r="FD4" s="29">
        <f t="shared" si="14"/>
        <v>0.9804665252</v>
      </c>
      <c r="FE4" s="29">
        <f t="shared" si="14"/>
        <v>0.9680206938</v>
      </c>
      <c r="FF4" s="29">
        <f t="shared" si="14"/>
        <v>0.9775594691</v>
      </c>
      <c r="FG4" s="29">
        <f t="shared" si="14"/>
        <v>0.9955253191</v>
      </c>
      <c r="FH4" s="29">
        <f t="shared" si="14"/>
        <v>0.9875740165</v>
      </c>
      <c r="FI4" s="29">
        <f t="shared" si="14"/>
        <v>0.9843807759</v>
      </c>
      <c r="FJ4" s="29">
        <f t="shared" si="14"/>
        <v>0.9862156435</v>
      </c>
      <c r="FK4" s="29">
        <f t="shared" si="14"/>
        <v>0.975837407</v>
      </c>
      <c r="FL4" s="29">
        <f t="shared" si="14"/>
        <v>0.9668877902</v>
      </c>
      <c r="FM4" s="29">
        <f t="shared" si="14"/>
        <v>0.9812509779</v>
      </c>
      <c r="FN4" s="29">
        <f t="shared" si="14"/>
        <v>0.995917677</v>
      </c>
      <c r="FO4" s="29">
        <f t="shared" si="14"/>
        <v>0.9699335975</v>
      </c>
      <c r="FP4" s="29">
        <f t="shared" si="14"/>
        <v>0.9704169047</v>
      </c>
      <c r="FQ4" s="29">
        <f t="shared" si="14"/>
        <v>0.9745928879</v>
      </c>
      <c r="FR4" s="29">
        <f t="shared" si="14"/>
        <v>0.9834014059</v>
      </c>
      <c r="FS4" s="29">
        <f t="shared" si="14"/>
        <v>0.9920112166</v>
      </c>
      <c r="FT4" s="29">
        <f t="shared" si="14"/>
        <v>0.995564551</v>
      </c>
      <c r="FU4" s="29">
        <f t="shared" si="14"/>
        <v>0.9987818306</v>
      </c>
      <c r="FV4" s="29">
        <f t="shared" si="14"/>
        <v>0.9995684088</v>
      </c>
      <c r="FW4" s="29">
        <f t="shared" si="14"/>
        <v>0.9993616706</v>
      </c>
      <c r="FX4" s="29">
        <f t="shared" si="14"/>
        <v>0.996418711</v>
      </c>
      <c r="FY4" s="29">
        <f t="shared" si="14"/>
        <v>0.993602798</v>
      </c>
      <c r="FZ4" s="29">
        <f t="shared" si="14"/>
        <v>0.9953679166</v>
      </c>
      <c r="GA4" s="29">
        <f t="shared" si="14"/>
        <v>0.9971812069</v>
      </c>
      <c r="GB4" s="29">
        <f t="shared" si="14"/>
        <v>0.9978026233</v>
      </c>
      <c r="GC4" s="29">
        <f t="shared" si="14"/>
        <v>0.9989318063</v>
      </c>
      <c r="GD4" s="29">
        <f t="shared" si="14"/>
        <v>0.9985740006</v>
      </c>
      <c r="GE4" s="29">
        <f t="shared" si="14"/>
        <v>0.9966923264</v>
      </c>
      <c r="GF4" s="29">
        <f t="shared" si="14"/>
        <v>0.9952490151</v>
      </c>
      <c r="GG4" s="29">
        <f t="shared" si="14"/>
        <v>0.9939032163</v>
      </c>
      <c r="GH4" s="29">
        <f t="shared" si="14"/>
        <v>0.9954671312</v>
      </c>
      <c r="GI4" s="29">
        <f t="shared" si="14"/>
        <v>0.998882628</v>
      </c>
      <c r="GJ4" s="29">
        <f t="shared" si="14"/>
        <v>0.9967869866</v>
      </c>
      <c r="GK4" s="29">
        <f t="shared" si="14"/>
        <v>0.9948315103</v>
      </c>
      <c r="GL4" s="29">
        <f t="shared" si="14"/>
        <v>0.9960990141</v>
      </c>
      <c r="GM4" s="29">
        <f t="shared" si="14"/>
        <v>0.994087879</v>
      </c>
      <c r="GN4" s="29">
        <f t="shared" si="14"/>
        <v>0.9905019935</v>
      </c>
      <c r="GO4" s="29">
        <f t="shared" si="14"/>
        <v>0.9927483981</v>
      </c>
      <c r="GP4" s="29">
        <f t="shared" si="14"/>
        <v>0.9982597712</v>
      </c>
      <c r="GQ4" s="29">
        <f t="shared" si="14"/>
        <v>0.9962973326</v>
      </c>
      <c r="GR4" s="29">
        <f t="shared" si="14"/>
        <v>0.9924398175</v>
      </c>
      <c r="GS4" s="29">
        <f t="shared" si="14"/>
        <v>0.9938673045</v>
      </c>
      <c r="GT4" s="29">
        <f t="shared" si="14"/>
        <v>0.9961274258</v>
      </c>
      <c r="GU4" s="29">
        <f t="shared" si="14"/>
        <v>0.996083534</v>
      </c>
      <c r="GV4" s="29">
        <f t="shared" si="14"/>
        <v>0.9962564156</v>
      </c>
      <c r="GW4" s="29">
        <f t="shared" si="14"/>
        <v>0.9986850058</v>
      </c>
      <c r="GX4" s="29">
        <f t="shared" si="14"/>
        <v>0.9961696901</v>
      </c>
      <c r="GY4" s="29">
        <f t="shared" si="14"/>
        <v>0.9962274482</v>
      </c>
      <c r="GZ4" s="29">
        <f t="shared" si="14"/>
        <v>0.998172562</v>
      </c>
      <c r="HA4" s="29">
        <f t="shared" si="14"/>
        <v>0.9984129697</v>
      </c>
      <c r="HB4" s="29">
        <f t="shared" si="14"/>
        <v>0.9980029939</v>
      </c>
      <c r="HC4" s="29">
        <f t="shared" si="14"/>
        <v>0.9985978238</v>
      </c>
      <c r="HD4" s="29">
        <f t="shared" si="14"/>
        <v>0.9971721045</v>
      </c>
      <c r="HE4" s="29">
        <f t="shared" si="14"/>
        <v>0.9920570188</v>
      </c>
      <c r="HF4" s="29">
        <f t="shared" si="14"/>
        <v>0.9899713928</v>
      </c>
      <c r="HG4" s="29">
        <f t="shared" si="14"/>
        <v>0.9928713578</v>
      </c>
      <c r="HH4" s="29">
        <f t="shared" si="14"/>
        <v>0.997879501</v>
      </c>
      <c r="HI4" s="29">
        <f t="shared" si="14"/>
        <v>0.9982057431</v>
      </c>
      <c r="HJ4" s="29">
        <f t="shared" si="14"/>
        <v>0.9974165527</v>
      </c>
      <c r="HK4" s="29">
        <f t="shared" si="14"/>
        <v>0.9900028398</v>
      </c>
      <c r="HL4" s="29">
        <f t="shared" si="14"/>
        <v>0.9762928281</v>
      </c>
      <c r="HM4" s="29">
        <f t="shared" si="14"/>
        <v>0.9727471966</v>
      </c>
      <c r="HN4" s="29">
        <f t="shared" si="14"/>
        <v>0.9846633984</v>
      </c>
      <c r="HO4" s="29">
        <f t="shared" si="14"/>
        <v>0.9975449224</v>
      </c>
      <c r="HP4" s="29">
        <f t="shared" si="14"/>
        <v>0.9986082824</v>
      </c>
      <c r="HQ4" s="29">
        <f t="shared" si="14"/>
        <v>0.9979974732</v>
      </c>
      <c r="HR4" s="29">
        <f t="shared" si="14"/>
        <v>0.9937960479</v>
      </c>
      <c r="HS4" s="29">
        <f t="shared" si="14"/>
        <v>0.9878670796</v>
      </c>
      <c r="HT4" s="29">
        <f t="shared" si="14"/>
        <v>0.9900604135</v>
      </c>
      <c r="HU4" s="29">
        <f t="shared" si="14"/>
        <v>0.9970406936</v>
      </c>
      <c r="HV4" s="29">
        <f t="shared" si="14"/>
        <v>0.9977529825</v>
      </c>
      <c r="HW4" s="29">
        <f t="shared" si="14"/>
        <v>0.9978549479</v>
      </c>
      <c r="HX4" s="29">
        <f t="shared" si="14"/>
        <v>0.996254243</v>
      </c>
      <c r="HY4" s="29">
        <f t="shared" si="14"/>
        <v>0.9867214593</v>
      </c>
      <c r="HZ4" s="29">
        <f t="shared" si="14"/>
        <v>0.9763682432</v>
      </c>
      <c r="IA4" s="29">
        <f t="shared" si="14"/>
        <v>0.9832567462</v>
      </c>
      <c r="IB4" s="29">
        <f t="shared" si="14"/>
        <v>0.9961463444</v>
      </c>
      <c r="IC4" s="29">
        <f t="shared" si="14"/>
        <v>0.9975608471</v>
      </c>
      <c r="ID4" s="29">
        <f t="shared" si="14"/>
        <v>0.9975486773</v>
      </c>
      <c r="IE4" s="29">
        <f t="shared" si="14"/>
        <v>0.9971094778</v>
      </c>
      <c r="IF4" s="29">
        <f t="shared" si="14"/>
        <v>0.993187841</v>
      </c>
      <c r="IG4" s="29">
        <f t="shared" si="14"/>
        <v>0.9849711717</v>
      </c>
      <c r="IH4" s="29">
        <f t="shared" si="14"/>
        <v>0.9860840872</v>
      </c>
      <c r="II4" s="29">
        <f t="shared" si="14"/>
        <v>0.9906134478</v>
      </c>
      <c r="IJ4" s="29">
        <f t="shared" si="14"/>
        <v>0.996695738</v>
      </c>
      <c r="IK4" s="29">
        <f t="shared" si="14"/>
        <v>0.9966213806</v>
      </c>
      <c r="IL4" s="29">
        <f t="shared" si="14"/>
        <v>0.9962963263</v>
      </c>
      <c r="IM4" s="29">
        <f t="shared" si="14"/>
        <v>0.9953330709</v>
      </c>
      <c r="IN4" s="29">
        <f t="shared" si="14"/>
        <v>0.987961462</v>
      </c>
      <c r="IO4" s="29">
        <f t="shared" si="14"/>
        <v>0.9913750867</v>
      </c>
      <c r="IP4" s="29">
        <f t="shared" si="14"/>
        <v>0.994608939</v>
      </c>
      <c r="IQ4" s="29">
        <f t="shared" si="14"/>
        <v>0.9816929665</v>
      </c>
      <c r="IR4" s="29">
        <f t="shared" si="14"/>
        <v>0.9791274507</v>
      </c>
      <c r="IS4" s="29">
        <f t="shared" si="14"/>
        <v>0.9870384225</v>
      </c>
      <c r="IT4" s="29">
        <f t="shared" si="14"/>
        <v>0.9974637128</v>
      </c>
      <c r="IU4" s="29">
        <f t="shared" si="14"/>
        <v>0.9985920989</v>
      </c>
      <c r="IV4" s="29">
        <f t="shared" si="14"/>
        <v>0.9986234714</v>
      </c>
      <c r="IW4" s="29">
        <f t="shared" si="14"/>
        <v>0.9966593407</v>
      </c>
      <c r="IX4" s="29">
        <f t="shared" si="14"/>
        <v>0.9916774418</v>
      </c>
      <c r="IY4" s="29">
        <f t="shared" si="14"/>
        <v>0.9875160945</v>
      </c>
      <c r="IZ4" s="29">
        <f t="shared" si="14"/>
        <v>0.9926600891</v>
      </c>
      <c r="JA4" s="29">
        <f t="shared" si="14"/>
        <v>0.9982428222</v>
      </c>
      <c r="JB4" s="29">
        <f t="shared" si="14"/>
        <v>0.9978251494</v>
      </c>
      <c r="JC4" s="29">
        <f t="shared" si="14"/>
        <v>0.9949519244</v>
      </c>
      <c r="JD4" s="29">
        <f t="shared" si="14"/>
        <v>0.9956837434</v>
      </c>
      <c r="JE4" s="29">
        <f t="shared" si="14"/>
        <v>0.9926440511</v>
      </c>
      <c r="JF4" s="29">
        <f t="shared" si="14"/>
        <v>0.9914282175</v>
      </c>
      <c r="JG4" s="29">
        <f t="shared" si="14"/>
        <v>0.993211395</v>
      </c>
      <c r="JH4" s="29">
        <f t="shared" si="14"/>
        <v>0.9967834279</v>
      </c>
      <c r="JI4" s="29">
        <f t="shared" si="14"/>
        <v>0.9942971145</v>
      </c>
      <c r="JJ4" s="29">
        <f t="shared" si="14"/>
        <v>0.9947933582</v>
      </c>
      <c r="JK4" s="29">
        <f t="shared" si="14"/>
        <v>0.9979934583</v>
      </c>
      <c r="JL4" s="29">
        <f t="shared" si="14"/>
        <v>0.9951040941</v>
      </c>
      <c r="JM4" s="29">
        <f t="shared" si="14"/>
        <v>0.9919125789</v>
      </c>
      <c r="JN4" s="29">
        <f t="shared" si="14"/>
        <v>0.9950603312</v>
      </c>
      <c r="JO4" s="29">
        <f t="shared" si="14"/>
        <v>0.9972750031</v>
      </c>
      <c r="JP4" s="29">
        <f t="shared" si="14"/>
        <v>0.9961527856</v>
      </c>
      <c r="JQ4" s="29">
        <f t="shared" si="14"/>
        <v>0.9957749114</v>
      </c>
      <c r="JR4" s="29">
        <f t="shared" si="14"/>
        <v>0.9966382823</v>
      </c>
      <c r="JS4" s="29">
        <f t="shared" si="14"/>
        <v>0.9933661514</v>
      </c>
      <c r="JT4" s="29">
        <f t="shared" si="14"/>
        <v>0.9931161528</v>
      </c>
      <c r="JU4" s="29">
        <f t="shared" si="14"/>
        <v>0.9973052048</v>
      </c>
      <c r="JV4" s="29">
        <f t="shared" si="14"/>
        <v>0.9986154474</v>
      </c>
      <c r="JW4" s="29">
        <f t="shared" si="14"/>
        <v>0.9973847718</v>
      </c>
      <c r="JX4" s="29">
        <f t="shared" si="14"/>
        <v>0.9973794101</v>
      </c>
      <c r="JY4" s="29">
        <f t="shared" si="14"/>
        <v>0.9989999788</v>
      </c>
      <c r="JZ4" s="29">
        <f t="shared" si="14"/>
        <v>0.9991569538</v>
      </c>
      <c r="KA4" s="29">
        <f t="shared" si="14"/>
        <v>0.998922373</v>
      </c>
      <c r="KB4" s="29">
        <f t="shared" si="14"/>
        <v>0.9988104913</v>
      </c>
      <c r="KC4" s="29">
        <f t="shared" si="14"/>
        <v>0.9982829481</v>
      </c>
      <c r="KD4" s="29">
        <f t="shared" si="14"/>
        <v>0.9921745173</v>
      </c>
      <c r="KE4" s="29">
        <f t="shared" si="14"/>
        <v>0.9910674142</v>
      </c>
      <c r="KF4" s="29">
        <f t="shared" si="14"/>
        <v>0.9952292689</v>
      </c>
      <c r="KG4" s="29">
        <f t="shared" si="14"/>
        <v>0.9965583938</v>
      </c>
      <c r="KH4" s="29">
        <f t="shared" si="14"/>
        <v>0.9965571514</v>
      </c>
      <c r="KI4" s="29">
        <f t="shared" si="14"/>
        <v>0.9962853989</v>
      </c>
      <c r="KJ4" s="29">
        <f t="shared" si="14"/>
        <v>0.9963779847</v>
      </c>
      <c r="KK4" s="29">
        <f t="shared" si="14"/>
        <v>0.992231879</v>
      </c>
      <c r="KL4" s="29">
        <f t="shared" si="14"/>
        <v>0.9964707951</v>
      </c>
      <c r="KM4" s="29">
        <f t="shared" si="14"/>
        <v>0.9979695985</v>
      </c>
      <c r="KN4" s="29">
        <f t="shared" si="14"/>
        <v>0.9989578858</v>
      </c>
      <c r="KO4" s="29">
        <f t="shared" si="14"/>
        <v>0.9991954859</v>
      </c>
      <c r="KP4" s="29">
        <f t="shared" si="14"/>
        <v>0.9986616154</v>
      </c>
      <c r="KQ4" s="29">
        <f t="shared" si="14"/>
        <v>0.9972182985</v>
      </c>
      <c r="KR4" s="29">
        <f t="shared" si="14"/>
        <v>0.9974122662</v>
      </c>
      <c r="KS4" s="29">
        <f t="shared" si="14"/>
        <v>0.9974569147</v>
      </c>
      <c r="KT4" s="29">
        <f t="shared" si="14"/>
        <v>0.9971991817</v>
      </c>
      <c r="KU4" s="29">
        <f t="shared" si="14"/>
        <v>0.997309408</v>
      </c>
      <c r="KV4" s="29">
        <f t="shared" si="14"/>
        <v>0.9978552243</v>
      </c>
      <c r="KW4" s="29">
        <f t="shared" si="14"/>
        <v>0.9973081299</v>
      </c>
      <c r="KX4" s="29">
        <f t="shared" si="14"/>
        <v>0.9971590486</v>
      </c>
      <c r="KY4" s="29">
        <f t="shared" si="14"/>
        <v>0.998437753</v>
      </c>
      <c r="KZ4" s="29">
        <f t="shared" si="14"/>
        <v>0.9983323193</v>
      </c>
      <c r="LA4" s="29">
        <f t="shared" si="14"/>
        <v>0.9978006355</v>
      </c>
      <c r="LB4" s="29">
        <f t="shared" si="14"/>
        <v>0.9972731642</v>
      </c>
      <c r="LC4" s="29">
        <f t="shared" si="14"/>
        <v>0.9913990345</v>
      </c>
      <c r="LD4" s="29">
        <f t="shared" si="14"/>
        <v>0.987251498</v>
      </c>
      <c r="LE4" s="29">
        <f t="shared" si="14"/>
        <v>0.9945380757</v>
      </c>
      <c r="LF4" s="29">
        <f t="shared" si="14"/>
        <v>0.9957635272</v>
      </c>
      <c r="LG4" s="29">
        <f t="shared" si="14"/>
        <v>0.9896621636</v>
      </c>
      <c r="LH4" s="29">
        <f t="shared" si="14"/>
        <v>0.9892097823</v>
      </c>
      <c r="LI4" s="29">
        <f t="shared" si="14"/>
        <v>0.994346876</v>
      </c>
      <c r="LJ4" s="29">
        <f t="shared" si="14"/>
        <v>0.9950290658</v>
      </c>
      <c r="LK4" s="29">
        <f t="shared" si="14"/>
        <v>0.9957575863</v>
      </c>
      <c r="LL4" s="29">
        <f t="shared" si="14"/>
        <v>0.9974733203</v>
      </c>
      <c r="LM4" s="29">
        <f t="shared" si="14"/>
        <v>0.9998398484</v>
      </c>
      <c r="LN4" s="29">
        <f t="shared" si="14"/>
        <v>0.9995821192</v>
      </c>
      <c r="LO4" s="29">
        <f t="shared" si="14"/>
        <v>0.9995820335</v>
      </c>
      <c r="LP4" s="29">
        <f t="shared" si="14"/>
        <v>0.9989113521</v>
      </c>
      <c r="LQ4" s="29">
        <f t="shared" si="14"/>
        <v>0.9990074048</v>
      </c>
      <c r="LR4" s="29">
        <f t="shared" si="14"/>
        <v>0.9948078148</v>
      </c>
      <c r="LS4" s="29">
        <f t="shared" si="14"/>
        <v>0.9934189165</v>
      </c>
      <c r="LT4" s="29">
        <f t="shared" si="14"/>
        <v>0.9948267603</v>
      </c>
      <c r="LU4" s="29">
        <f t="shared" si="14"/>
        <v>0.9975935744</v>
      </c>
      <c r="LV4" s="29">
        <f t="shared" si="14"/>
        <v>0.9986060952</v>
      </c>
      <c r="LW4" s="29">
        <f t="shared" si="14"/>
        <v>0.9996168865</v>
      </c>
      <c r="LX4" s="29">
        <f t="shared" si="14"/>
        <v>0.9996595855</v>
      </c>
      <c r="LY4" s="29">
        <f t="shared" si="14"/>
        <v>0.99800068</v>
      </c>
      <c r="LZ4" s="29">
        <f t="shared" si="14"/>
        <v>0.9980397331</v>
      </c>
      <c r="MA4" s="29">
        <f t="shared" si="14"/>
        <v>0.9898257883</v>
      </c>
      <c r="MB4" s="29">
        <f t="shared" si="14"/>
        <v>0.97849181</v>
      </c>
      <c r="MC4" s="29">
        <f t="shared" si="14"/>
        <v>0.9779774684</v>
      </c>
      <c r="MD4" s="29">
        <f t="shared" si="14"/>
        <v>0.9889538641</v>
      </c>
      <c r="ME4" s="29">
        <f t="shared" si="14"/>
        <v>0.9936818365</v>
      </c>
      <c r="MF4" s="29">
        <f t="shared" si="14"/>
        <v>0.9850003478</v>
      </c>
      <c r="MG4" s="29">
        <f t="shared" si="14"/>
        <v>0.9771413428</v>
      </c>
      <c r="MH4" s="29">
        <f t="shared" si="14"/>
        <v>0.9865692752</v>
      </c>
      <c r="MI4" s="29">
        <f t="shared" si="14"/>
        <v>0.9958899432</v>
      </c>
      <c r="MJ4" s="29">
        <f t="shared" si="14"/>
        <v>0.994910096</v>
      </c>
      <c r="MK4" s="29">
        <f>RSQ($D87:$D$93, $B$87:$B93)</f>
        <v>0.993148032</v>
      </c>
      <c r="ML4" s="29">
        <f>RSQ($D86:$D$92, $B$86:$B92)</f>
        <v>0.9939095676</v>
      </c>
      <c r="MM4" s="29">
        <f>RSQ($D85:$D$91, $B$85:$B91)</f>
        <v>0.9955135225</v>
      </c>
      <c r="MN4" s="29">
        <f>RSQ($D84:$D$90, $B$84:$B90)</f>
        <v>0.9927600966</v>
      </c>
      <c r="MO4" s="29">
        <f>RSQ($D83:$D$89, $B$83:$B89)</f>
        <v>0.9980826048</v>
      </c>
      <c r="MP4" s="29">
        <f>RSQ($D82:$D$88, $B$82:$B88)</f>
        <v>0.9980332286</v>
      </c>
      <c r="MQ4" s="29">
        <f>RSQ($D81:$D$87, $B$81:$B87)</f>
        <v>0.9986730493</v>
      </c>
      <c r="MR4" s="29">
        <f>RSQ($D80:$D$86, $B$80:$B86)</f>
        <v>0.9974135595</v>
      </c>
      <c r="MS4" s="29">
        <f>RSQ($D79:$D$85, $B$79:$B85)</f>
        <v>0.9960121473</v>
      </c>
      <c r="MT4" s="29">
        <f>RSQ($D78:$D$84, $B$78:$B84)</f>
        <v>0.9929911969</v>
      </c>
      <c r="MU4" s="29">
        <f>RSQ($D77:$D$83, $B$77:$B83)</f>
        <v>0.9966283297</v>
      </c>
      <c r="MV4" s="29">
        <f>RSQ($D76:$D$82, $B$76:$B82)</f>
        <v>0.9979666275</v>
      </c>
      <c r="MW4" s="29">
        <f>RSQ($D75:$D$81, $B$75:$B81)</f>
        <v>0.9959347506</v>
      </c>
      <c r="MX4" s="29">
        <f>RSQ($D74:$D$80, $B$74:$B80)</f>
        <v>0.9908888571</v>
      </c>
      <c r="MY4" s="29">
        <f>RSQ($D73:$D$79, $B$73:$B79)</f>
        <v>0.9927224489</v>
      </c>
      <c r="MZ4" s="29">
        <f>RSQ($D72:$D$78, $B$72:$B78)</f>
        <v>0.9933985772</v>
      </c>
      <c r="NA4" s="29">
        <f>RSQ($D71:$D$77, $B$71:$B77)</f>
        <v>0.9922845309</v>
      </c>
      <c r="NB4" s="29">
        <f>RSQ($D70:$D$76, $B$70:$B76)</f>
        <v>0.9828006129</v>
      </c>
      <c r="NC4" s="29">
        <f>RSQ($D69:$D$75, $B$69:$B75)</f>
        <v>0.9910605853</v>
      </c>
      <c r="ND4" s="29">
        <f>RSQ($D68:$D$74, $B$68:$B74)</f>
        <v>0.9968248539</v>
      </c>
      <c r="NE4" s="29">
        <f>RSQ($D67:$D$73, $B$67:$B73)</f>
        <v>0.995188684</v>
      </c>
      <c r="NF4" s="29">
        <f>RSQ($D66:$D$72, $B$66:$B72)</f>
        <v>0.9941814476</v>
      </c>
      <c r="NG4" s="29">
        <f>RSQ($D65:$D$71, $B$65:$B71)</f>
        <v>0.9933906959</v>
      </c>
      <c r="NH4" s="29">
        <f>RSQ($D64:$D$70, $B$64:$B70)</f>
        <v>0.9997836936</v>
      </c>
      <c r="NI4" s="29">
        <f>RSQ($D63:$D$69, $B$63:$B69)</f>
        <v>0.9970231168</v>
      </c>
      <c r="NJ4" s="29">
        <f>RSQ($D62:$D$68, $B$62:$B68)</f>
        <v>0.9966569188</v>
      </c>
      <c r="NK4" s="29">
        <f>RSQ($D61:$D$67, $B$61:$B67)</f>
        <v>0.9981192898</v>
      </c>
      <c r="NL4" s="29">
        <f>RSQ($D60:$D$66, $B$60:$B66)</f>
        <v>0.9983103199</v>
      </c>
      <c r="NM4" s="29">
        <f>RSQ($D59:$D$65, $B$59:$B65)</f>
        <v>0.9960832222</v>
      </c>
      <c r="NN4" s="29">
        <f>RSQ($D58:$D$64, $B$58:$B64)</f>
        <v>0.9959034248</v>
      </c>
      <c r="NO4" s="29">
        <f>RSQ($D57:$D$63, $B$57:$B63)</f>
        <v>0.9927536697</v>
      </c>
      <c r="NP4" s="29">
        <f>RSQ($D56:$D$62, $B$56:$B62)</f>
        <v>0.9901596271</v>
      </c>
      <c r="NQ4" s="29">
        <f>RSQ($D55:$D$61, $B$55:$B61)</f>
        <v>0.991630506</v>
      </c>
      <c r="NR4" s="29">
        <f>RSQ($D54:$D$60, $B$54:$B60)</f>
        <v>0.9953249058</v>
      </c>
      <c r="NS4" s="29">
        <f>RSQ($D53:$D$59, $B$53:$B59)</f>
        <v>0.9976503734</v>
      </c>
      <c r="NT4" s="29">
        <f>RSQ($D52:$D$58, $B$52:$B58)</f>
        <v>0.9961424242</v>
      </c>
      <c r="NU4" s="29">
        <f>RSQ($D51:$D$57, $B$51:$B57)</f>
        <v>0.9949993743</v>
      </c>
      <c r="NV4" s="29">
        <f>RSQ($D50:$D$56, $B$50:$B56)</f>
        <v>0.9976340103</v>
      </c>
      <c r="NW4" s="29">
        <f>RSQ($D$49:$D55, $B$49:$B55)</f>
        <v>0.9987097257</v>
      </c>
      <c r="NX4" s="29">
        <f>RSQ($D$48:$D54, $B$48:$B54)</f>
        <v>0.9963725539</v>
      </c>
      <c r="NY4" s="29">
        <f>RSQ($D$47:$D53, $B$47:$B53)</f>
        <v>0.987030372</v>
      </c>
      <c r="NZ4" s="29">
        <f>RSQ($D$46:$D52, $B$46:$B52)</f>
        <v>0.9814528967</v>
      </c>
      <c r="OA4" s="29">
        <f>RSQ($D$45:$D51, $B$45:$B51)</f>
        <v>0.9774518958</v>
      </c>
      <c r="OB4" s="29">
        <f>RSQ($D$44:$D50, $B$44:$B50)</f>
        <v>0.9862897576</v>
      </c>
      <c r="OC4" s="29">
        <f>RSQ($D$43:$D49, $B$43:$B49)</f>
        <v>0.9955033483</v>
      </c>
      <c r="OD4" s="29">
        <f>RSQ($D$42:$D48, $B$42:$B48)</f>
        <v>0.9973100972</v>
      </c>
      <c r="OE4" s="29">
        <f>RSQ($D$41:$D47, $B$41:$B47)</f>
        <v>0.996765736</v>
      </c>
      <c r="OF4" s="29">
        <f>RSQ($D$40:$D46, $B$40:$B46)</f>
        <v>0.9967424232</v>
      </c>
      <c r="OG4" s="29">
        <f>RSQ($D$39:$D45, $B$39:$B45)</f>
        <v>0.9942053815</v>
      </c>
      <c r="OH4" s="29">
        <f>RSQ($D$38:$D44, $B$38:$B44)</f>
        <v>0.9878466766</v>
      </c>
      <c r="OI4" s="29">
        <f>RSQ($D$12:$D43, $B$12:$B43)</f>
        <v>0.9571817272</v>
      </c>
      <c r="OJ4" s="29">
        <f>RSQ($D$37:$D43, $B$37:$B43)</f>
        <v>0.984510604</v>
      </c>
      <c r="OK4" s="29">
        <f>RSQ($D$12:$D42, $B$12:$B42)</f>
        <v>0.9607664591</v>
      </c>
      <c r="OL4" s="29">
        <f>RSQ($D$36:$D42, $B$36:$B42)</f>
        <v>0.9911352067</v>
      </c>
      <c r="OM4" s="29">
        <f>RSQ($D$12:$D41, $B$12:$B41)</f>
        <v>0.9639889933</v>
      </c>
      <c r="ON4" s="29">
        <f>RSQ($D$35:$D41, $B$35:$B41)</f>
        <v>0.9932404359</v>
      </c>
      <c r="OO4" s="29">
        <f>RSQ($D$12:$D40, $B$12:$B40)</f>
        <v>0.966721463</v>
      </c>
      <c r="OP4" s="29">
        <f>RSQ($D$34:$D40, $B$34:$B40)</f>
        <v>0.9965262707</v>
      </c>
      <c r="OQ4" s="29">
        <f>RSQ($D$12:$D39, $B$12:$B39)</f>
        <v>0.9690694163</v>
      </c>
      <c r="OR4" s="29">
        <f>RSQ($D$33:$D39, $B$33:$B39)</f>
        <v>0.9902195352</v>
      </c>
      <c r="OS4" s="29">
        <f>RSQ($D$12:$D38, $B$12:$B38)</f>
        <v>0.971293598</v>
      </c>
      <c r="OT4" s="29">
        <f>RSQ($D$32:$D38, $B$32:$B38)</f>
        <v>0.9939336953</v>
      </c>
      <c r="OU4" s="29">
        <f>RSQ($D$12:$D37, $B$12:$B37)</f>
        <v>0.9733042692</v>
      </c>
      <c r="OV4" s="29">
        <f>RSQ($D$31:$D37, $B$31:$B37)</f>
        <v>0.9918857287</v>
      </c>
      <c r="OW4" s="29">
        <f>RSQ($D$12:$D36, $B$12:$B36)</f>
        <v>0.9750357714</v>
      </c>
      <c r="OX4" s="29">
        <f>RSQ($D$30:$D36, $B$30:$B36)</f>
        <v>0.9883243159</v>
      </c>
      <c r="OY4" s="29">
        <f>RSQ($D$12:$D35, $B$12:$B35)</f>
        <v>0.9763909577</v>
      </c>
      <c r="OZ4" s="29">
        <f>RSQ($D$29:$D35, $B$29:$B35)</f>
        <v>0.9912142466</v>
      </c>
      <c r="PA4" s="29">
        <f>RSQ($D$12:$D34, $B$12:$B34)</f>
        <v>0.9777899546</v>
      </c>
      <c r="PB4" s="29">
        <f>RSQ($D$28:$D34, $B$28:$B34)</f>
        <v>0.9955974103</v>
      </c>
      <c r="PC4" s="29">
        <f>RSQ($D$12:$D33, $B$12:$B33)</f>
        <v>0.9785747965</v>
      </c>
      <c r="PD4" s="29">
        <f>RSQ($D$27:$D33, $B$27:$B33)</f>
        <v>0.9952830528</v>
      </c>
      <c r="PE4" s="29">
        <f>RSQ($D$12:$D32, $B$12:$B32)</f>
        <v>0.9798664994</v>
      </c>
      <c r="PF4" s="29">
        <f>RSQ($D$26:$D32, $B$26:$B32)</f>
        <v>0.9967090486</v>
      </c>
      <c r="PG4" s="29">
        <f>RSQ($D$12:$D31, $B$12:$B31)</f>
        <v>0.9801578989</v>
      </c>
      <c r="PH4" s="29">
        <f>RSQ($D$25:$D31, $B$25:$B31)</f>
        <v>0.99485886</v>
      </c>
      <c r="PI4" s="29">
        <f>RSQ($D$12:$D30, $B$12:$B30)</f>
        <v>0.9810594747</v>
      </c>
      <c r="PJ4" s="29">
        <f>RSQ($D$24:$D30, $B$24:$B30)</f>
        <v>0.9932891059</v>
      </c>
      <c r="PK4" s="29">
        <f>RSQ($D$12:$D29, $B$12:$B29)</f>
        <v>0.9830100352</v>
      </c>
      <c r="PL4" s="29">
        <f>RSQ($D$23:$D29, $B$23:$B29)</f>
        <v>0.9950529711</v>
      </c>
      <c r="PM4" s="29">
        <f>RSQ($D$12:$D28, $B$12:$B28)</f>
        <v>0.9846578865</v>
      </c>
      <c r="PN4" s="29">
        <f>RSQ($D$22:$D28, $B$22:$B28)</f>
        <v>0.9965958449</v>
      </c>
      <c r="PO4" s="29">
        <f>RSQ($D$12:$D27, $B$12:$B27)</f>
        <v>0.9863776333</v>
      </c>
      <c r="PP4" s="29">
        <f>RSQ($D$21:$D27, $B$21:$B27)</f>
        <v>0.9977715204</v>
      </c>
      <c r="PQ4" s="29">
        <f>RSQ($D$12:$D26, $B$12:$B26)</f>
        <v>0.9871582672</v>
      </c>
      <c r="PR4" s="29">
        <f>RSQ($D$20:$D26, $B$20:$B26)</f>
        <v>0.9977089671</v>
      </c>
      <c r="PS4" s="29">
        <f>RSQ($D$12:$D25, $B$12:$B25)</f>
        <v>0.9875673078</v>
      </c>
      <c r="PT4" s="29">
        <f>RSQ($D$19:$D25, $B$19:$B25)</f>
        <v>0.9975710039</v>
      </c>
      <c r="PU4" s="29">
        <f>RSQ($D$12:$D24, $B$12:$B24)</f>
        <v>0.9889298562</v>
      </c>
      <c r="PV4" s="29">
        <f>RSQ($D$18:$D24, $B$18:$B24)</f>
        <v>0.9963546257</v>
      </c>
      <c r="PW4" s="29">
        <f>RSQ($D$12:$D23, $B$12:$B23)</f>
        <v>0.9896591542</v>
      </c>
      <c r="PX4" s="29">
        <f>RSQ($D$17:$D23, $B$17:$B23)</f>
        <v>0.9973363198</v>
      </c>
      <c r="PY4" s="29">
        <f>RSQ($D$12:$D22, $B$12:$B22)</f>
        <v>0.9901514157</v>
      </c>
      <c r="PZ4" s="29">
        <f>RSQ($D$16:$D22, $B$16:$B22)</f>
        <v>0.9978449275</v>
      </c>
      <c r="QA4" s="29">
        <f>RSQ($D$12:$D21, $B$12:$B21)</f>
        <v>0.9900525084</v>
      </c>
      <c r="QB4" s="29">
        <f>RSQ($D$12:$D21 , $B$12:$B21)</f>
        <v>0.9900525084</v>
      </c>
      <c r="QC4" s="29">
        <f t="shared" ref="QC4:QD4" si="15">RSQ($D$12:$D20 , $B$12:$B20)</f>
        <v>0.9907232378</v>
      </c>
      <c r="QD4" s="29">
        <f t="shared" si="15"/>
        <v>0.9907232378</v>
      </c>
      <c r="QE4" s="29">
        <f t="shared" ref="QE4:QF4" si="16">RSQ($D$12:$D19 , $B$12:$B19)</f>
        <v>0.9908039459</v>
      </c>
      <c r="QF4" s="29">
        <f t="shared" si="16"/>
        <v>0.9908039459</v>
      </c>
      <c r="QG4" s="29">
        <f>RSQ($D$12:$D18 , $B$12:$B18)</f>
        <v>0.9887709295</v>
      </c>
      <c r="QH4" s="29">
        <f>RSQ($D$7:$D18 , $B$7:$B18)</f>
        <v>0.9863375429</v>
      </c>
      <c r="QI4" s="29">
        <f>RSQ($D$7:$D17 , $B$7:$B17)</f>
        <v>0.9895865502</v>
      </c>
      <c r="QJ4" s="29">
        <f>RSQ($D$7:$D16 , $B$7:$B16)</f>
        <v>0.9920228505</v>
      </c>
      <c r="QK4" s="29">
        <f>RSQ($D$7:$D15 , $B$7:$B15)</f>
        <v>0.9941057602</v>
      </c>
      <c r="QL4" s="29">
        <f>RSQ($D$7:$D14 , $B$7:$B14)</f>
        <v>0.9931828601</v>
      </c>
      <c r="QM4" s="29">
        <f>RSQ($D$7:$D13 , $B$7:$B13)</f>
        <v>0.9915491196</v>
      </c>
      <c r="QN4" s="29">
        <f>RSQ($D$7:$D12 , $B$7:$B12)</f>
        <v>0.9932158048</v>
      </c>
      <c r="QO4" s="30">
        <f>RSQ($D$7:$D$11 , $B$7:$B$11)</f>
        <v>0.9888597121</v>
      </c>
      <c r="QP4" s="21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27"/>
    </row>
    <row r="5" ht="12.75" customHeight="1">
      <c r="A5" s="6">
        <v>43897.0</v>
      </c>
      <c r="B5" s="7">
        <v>3.0</v>
      </c>
      <c r="C5" s="7">
        <v>6.0</v>
      </c>
      <c r="D5" s="7">
        <f t="shared" si="2"/>
        <v>1.791759469</v>
      </c>
      <c r="E5" s="8"/>
      <c r="F5" s="8" t="str">
        <f t="shared" si="3"/>
        <v/>
      </c>
      <c r="G5" s="22">
        <f t="shared" si="8"/>
        <v>1</v>
      </c>
      <c r="H5" s="11">
        <f t="shared" si="9"/>
        <v>0.2</v>
      </c>
      <c r="I5" s="9">
        <v>6.0</v>
      </c>
      <c r="J5" s="9">
        <f t="shared" si="10"/>
        <v>1</v>
      </c>
      <c r="K5" s="9">
        <f t="shared" si="11"/>
        <v>1.791759469</v>
      </c>
      <c r="L5" s="9"/>
      <c r="M5" s="10" t="str">
        <f t="shared" si="4"/>
        <v/>
      </c>
      <c r="N5" s="11">
        <f t="shared" si="5"/>
        <v>0</v>
      </c>
      <c r="O5" s="23">
        <f t="shared" si="12"/>
        <v>0.2</v>
      </c>
      <c r="P5" s="9">
        <v>0.0</v>
      </c>
      <c r="Q5" s="9">
        <f t="shared" si="6"/>
        <v>0</v>
      </c>
      <c r="R5" s="12"/>
      <c r="S5" s="12">
        <f t="shared" si="13"/>
        <v>0</v>
      </c>
      <c r="T5" s="12"/>
      <c r="U5" s="12"/>
      <c r="V5" s="4"/>
      <c r="W5" s="31" t="s">
        <v>49</v>
      </c>
      <c r="X5" s="29">
        <f t="shared" ref="X5:MJ5" si="17">STEYX(INDIRECT("D" &amp; X$11):INDIRECT("D" &amp; X$12), INDIRECT("B" &amp; X$11):INDIRECT("B" &amp; X$12))</f>
        <v>0.0007497566926</v>
      </c>
      <c r="Y5" s="29">
        <f t="shared" si="17"/>
        <v>0.0007630568471</v>
      </c>
      <c r="Z5" s="29">
        <f t="shared" si="17"/>
        <v>0.0009221323912</v>
      </c>
      <c r="AA5" s="29">
        <f t="shared" si="17"/>
        <v>0.00150225372</v>
      </c>
      <c r="AB5" s="29">
        <f t="shared" si="17"/>
        <v>0.002268136319</v>
      </c>
      <c r="AC5" s="29">
        <f t="shared" si="17"/>
        <v>0.002287842833</v>
      </c>
      <c r="AD5" s="29">
        <f t="shared" si="17"/>
        <v>0.00131256714</v>
      </c>
      <c r="AE5" s="29">
        <f t="shared" si="17"/>
        <v>0.001297631201</v>
      </c>
      <c r="AF5" s="29">
        <f t="shared" si="17"/>
        <v>0.001297415576</v>
      </c>
      <c r="AG5" s="29">
        <f t="shared" si="17"/>
        <v>0.001670762436</v>
      </c>
      <c r="AH5" s="29">
        <f t="shared" si="17"/>
        <v>0.002686923397</v>
      </c>
      <c r="AI5" s="29">
        <f t="shared" si="17"/>
        <v>0.003314551141</v>
      </c>
      <c r="AJ5" s="29">
        <f t="shared" si="17"/>
        <v>0.002286596822</v>
      </c>
      <c r="AK5" s="29">
        <f t="shared" si="17"/>
        <v>0.002962267638</v>
      </c>
      <c r="AL5" s="29">
        <f t="shared" si="17"/>
        <v>0.004060853722</v>
      </c>
      <c r="AM5" s="29">
        <f t="shared" si="17"/>
        <v>0.003430456434</v>
      </c>
      <c r="AN5" s="29">
        <f t="shared" si="17"/>
        <v>0.003081578834</v>
      </c>
      <c r="AO5" s="29">
        <f t="shared" si="17"/>
        <v>0.004472031342</v>
      </c>
      <c r="AP5" s="29">
        <f t="shared" si="17"/>
        <v>0.005280672449</v>
      </c>
      <c r="AQ5" s="29">
        <f t="shared" si="17"/>
        <v>0.004151630985</v>
      </c>
      <c r="AR5" s="29">
        <f t="shared" si="17"/>
        <v>0.00198642779</v>
      </c>
      <c r="AS5" s="29">
        <f t="shared" si="17"/>
        <v>0.002794760285</v>
      </c>
      <c r="AT5" s="29">
        <f t="shared" si="17"/>
        <v>0.002886912354</v>
      </c>
      <c r="AU5" s="29">
        <f t="shared" si="17"/>
        <v>0.002611092547</v>
      </c>
      <c r="AV5" s="29">
        <f t="shared" si="17"/>
        <v>0.003164032422</v>
      </c>
      <c r="AW5" s="29">
        <f t="shared" si="17"/>
        <v>0.00402257831</v>
      </c>
      <c r="AX5" s="29">
        <f t="shared" si="17"/>
        <v>0.003005774178</v>
      </c>
      <c r="AY5" s="29">
        <f t="shared" si="17"/>
        <v>0.002444657187</v>
      </c>
      <c r="AZ5" s="29">
        <f t="shared" si="17"/>
        <v>0.004325716588</v>
      </c>
      <c r="BA5" s="29">
        <f t="shared" si="17"/>
        <v>0.004437723966</v>
      </c>
      <c r="BB5" s="29">
        <f t="shared" si="17"/>
        <v>0.003156702465</v>
      </c>
      <c r="BC5" s="29">
        <f t="shared" si="17"/>
        <v>0.002494011229</v>
      </c>
      <c r="BD5" s="29">
        <f t="shared" si="17"/>
        <v>0.00318685121</v>
      </c>
      <c r="BE5" s="29">
        <f t="shared" si="17"/>
        <v>0.002471837415</v>
      </c>
      <c r="BF5" s="29">
        <f t="shared" si="17"/>
        <v>0.001824877777</v>
      </c>
      <c r="BG5" s="29">
        <f t="shared" si="17"/>
        <v>0.003592213489</v>
      </c>
      <c r="BH5" s="29">
        <f t="shared" si="17"/>
        <v>0.003745239989</v>
      </c>
      <c r="BI5" s="29">
        <f t="shared" si="17"/>
        <v>0.002903780034</v>
      </c>
      <c r="BJ5" s="29">
        <f t="shared" si="17"/>
        <v>0.002015263846</v>
      </c>
      <c r="BK5" s="29">
        <f t="shared" si="17"/>
        <v>0.002375956238</v>
      </c>
      <c r="BL5" s="29">
        <f t="shared" si="17"/>
        <v>0.001823218758</v>
      </c>
      <c r="BM5" s="29">
        <f t="shared" si="17"/>
        <v>0.001775720665</v>
      </c>
      <c r="BN5" s="29">
        <f t="shared" si="17"/>
        <v>0.00343805573</v>
      </c>
      <c r="BO5" s="29">
        <f t="shared" si="17"/>
        <v>0.003272607962</v>
      </c>
      <c r="BP5" s="29">
        <f t="shared" si="17"/>
        <v>0.002538239759</v>
      </c>
      <c r="BQ5" s="29">
        <f t="shared" si="17"/>
        <v>0.001954528974</v>
      </c>
      <c r="BR5" s="29">
        <f t="shared" si="17"/>
        <v>0.002362032629</v>
      </c>
      <c r="BS5" s="29">
        <f t="shared" si="17"/>
        <v>0.001976952511</v>
      </c>
      <c r="BT5" s="29">
        <f t="shared" si="17"/>
        <v>0.001254868975</v>
      </c>
      <c r="BU5" s="29">
        <f t="shared" si="17"/>
        <v>0.002715200917</v>
      </c>
      <c r="BV5" s="29">
        <f t="shared" si="17"/>
        <v>0.00286539888</v>
      </c>
      <c r="BW5" s="29">
        <f t="shared" si="17"/>
        <v>0.002212737011</v>
      </c>
      <c r="BX5" s="29">
        <f t="shared" si="17"/>
        <v>0.001685114105</v>
      </c>
      <c r="BY5" s="29">
        <f t="shared" si="17"/>
        <v>0.001879373049</v>
      </c>
      <c r="BZ5" s="29">
        <f t="shared" si="17"/>
        <v>0.001613342936</v>
      </c>
      <c r="CA5" s="29">
        <f t="shared" si="17"/>
        <v>0.0009908347383</v>
      </c>
      <c r="CB5" s="29">
        <f t="shared" si="17"/>
        <v>0.002149436553</v>
      </c>
      <c r="CC5" s="29">
        <f t="shared" si="17"/>
        <v>0.002330242255</v>
      </c>
      <c r="CD5" s="29">
        <f t="shared" si="17"/>
        <v>0.001901488542</v>
      </c>
      <c r="CE5" s="29">
        <f t="shared" si="17"/>
        <v>0.001281931722</v>
      </c>
      <c r="CF5" s="29">
        <f t="shared" si="17"/>
        <v>0.00151320589</v>
      </c>
      <c r="CG5" s="29">
        <f t="shared" si="17"/>
        <v>0.00138443297</v>
      </c>
      <c r="CH5" s="29">
        <f t="shared" si="17"/>
        <v>0.0008302891012</v>
      </c>
      <c r="CI5" s="29">
        <f t="shared" si="17"/>
        <v>0.00177397147</v>
      </c>
      <c r="CJ5" s="29">
        <f t="shared" si="17"/>
        <v>0.002010607775</v>
      </c>
      <c r="CK5" s="29">
        <f t="shared" si="17"/>
        <v>0.001641960727</v>
      </c>
      <c r="CL5" s="29">
        <f t="shared" si="17"/>
        <v>0.0009780794351</v>
      </c>
      <c r="CM5" s="29">
        <f t="shared" si="17"/>
        <v>0.001063579016</v>
      </c>
      <c r="CN5" s="29">
        <f t="shared" si="17"/>
        <v>0.00104775924</v>
      </c>
      <c r="CO5" s="29">
        <f t="shared" si="17"/>
        <v>0.000524348301</v>
      </c>
      <c r="CP5" s="29">
        <f t="shared" si="17"/>
        <v>0.001168345964</v>
      </c>
      <c r="CQ5" s="29">
        <f t="shared" si="17"/>
        <v>0.00125391708</v>
      </c>
      <c r="CR5" s="29">
        <f t="shared" si="17"/>
        <v>0.001035035905</v>
      </c>
      <c r="CS5" s="29">
        <f t="shared" si="17"/>
        <v>0.0008800551797</v>
      </c>
      <c r="CT5" s="29">
        <f t="shared" si="17"/>
        <v>0.001115522803</v>
      </c>
      <c r="CU5" s="29">
        <f t="shared" si="17"/>
        <v>0.001063893461</v>
      </c>
      <c r="CV5" s="29">
        <f t="shared" si="17"/>
        <v>0.0004796206353</v>
      </c>
      <c r="CW5" s="29">
        <f t="shared" si="17"/>
        <v>0.001006381071</v>
      </c>
      <c r="CX5" s="29">
        <f t="shared" si="17"/>
        <v>0.001116941557</v>
      </c>
      <c r="CY5" s="29">
        <f t="shared" si="17"/>
        <v>0.0009440422884</v>
      </c>
      <c r="CZ5" s="29">
        <f t="shared" si="17"/>
        <v>0.0008559323532</v>
      </c>
      <c r="DA5" s="29">
        <f t="shared" si="17"/>
        <v>0.001201919956</v>
      </c>
      <c r="DB5" s="29">
        <f t="shared" si="17"/>
        <v>0.001189996168</v>
      </c>
      <c r="DC5" s="29">
        <f t="shared" si="17"/>
        <v>0.0005722431333</v>
      </c>
      <c r="DD5" s="29">
        <f t="shared" si="17"/>
        <v>0.00108281513</v>
      </c>
      <c r="DE5" s="29">
        <f t="shared" si="17"/>
        <v>0.001259349414</v>
      </c>
      <c r="DF5" s="29">
        <f t="shared" si="17"/>
        <v>0.001073858596</v>
      </c>
      <c r="DG5" s="29">
        <f t="shared" si="17"/>
        <v>0.0009852371248</v>
      </c>
      <c r="DH5" s="29">
        <f t="shared" si="17"/>
        <v>0.00132831644</v>
      </c>
      <c r="DI5" s="29">
        <f t="shared" si="17"/>
        <v>0.001295077595</v>
      </c>
      <c r="DJ5" s="29">
        <f t="shared" si="17"/>
        <v>0.0005831846155</v>
      </c>
      <c r="DK5" s="29">
        <f t="shared" si="17"/>
        <v>0.000988531043</v>
      </c>
      <c r="DL5" s="29">
        <f t="shared" si="17"/>
        <v>0.00101722402</v>
      </c>
      <c r="DM5" s="29">
        <f t="shared" si="17"/>
        <v>0.0009167421297</v>
      </c>
      <c r="DN5" s="29">
        <f t="shared" si="17"/>
        <v>0.001156410494</v>
      </c>
      <c r="DO5" s="29">
        <f t="shared" si="17"/>
        <v>0.001733543582</v>
      </c>
      <c r="DP5" s="29">
        <f t="shared" si="17"/>
        <v>0.001698545789</v>
      </c>
      <c r="DQ5" s="29">
        <f t="shared" si="17"/>
        <v>0.0008911636606</v>
      </c>
      <c r="DR5" s="29">
        <f t="shared" si="17"/>
        <v>0.001235495943</v>
      </c>
      <c r="DS5" s="29">
        <f t="shared" si="17"/>
        <v>0.001222004166</v>
      </c>
      <c r="DT5" s="29">
        <f t="shared" si="17"/>
        <v>0.001427085966</v>
      </c>
      <c r="DU5" s="29">
        <f t="shared" si="17"/>
        <v>0.001639587868</v>
      </c>
      <c r="DV5" s="29">
        <f t="shared" si="17"/>
        <v>0.00215958947</v>
      </c>
      <c r="DW5" s="29">
        <f t="shared" si="17"/>
        <v>0.002272341446</v>
      </c>
      <c r="DX5" s="29">
        <f t="shared" si="17"/>
        <v>0.001304317272</v>
      </c>
      <c r="DY5" s="29">
        <f t="shared" si="17"/>
        <v>0.002075326077</v>
      </c>
      <c r="DZ5" s="29">
        <f t="shared" si="17"/>
        <v>0.002750827874</v>
      </c>
      <c r="EA5" s="29">
        <f t="shared" si="17"/>
        <v>0.002891469304</v>
      </c>
      <c r="EB5" s="29">
        <f t="shared" si="17"/>
        <v>0.002112975294</v>
      </c>
      <c r="EC5" s="29">
        <f t="shared" si="17"/>
        <v>0.002709306882</v>
      </c>
      <c r="ED5" s="29">
        <f t="shared" si="17"/>
        <v>0.00340139102</v>
      </c>
      <c r="EE5" s="29">
        <f t="shared" si="17"/>
        <v>0.002388390492</v>
      </c>
      <c r="EF5" s="29">
        <f t="shared" si="17"/>
        <v>0.002712856662</v>
      </c>
      <c r="EG5" s="29">
        <f t="shared" si="17"/>
        <v>0.003957553527</v>
      </c>
      <c r="EH5" s="29">
        <f t="shared" si="17"/>
        <v>0.003915200193</v>
      </c>
      <c r="EI5" s="29">
        <f t="shared" si="17"/>
        <v>0.002514340911</v>
      </c>
      <c r="EJ5" s="29">
        <f t="shared" si="17"/>
        <v>0.003004994194</v>
      </c>
      <c r="EK5" s="29">
        <f t="shared" si="17"/>
        <v>0.00413392117</v>
      </c>
      <c r="EL5" s="29">
        <f t="shared" si="17"/>
        <v>0.003145794157</v>
      </c>
      <c r="EM5" s="29">
        <f t="shared" si="17"/>
        <v>0.002427228402</v>
      </c>
      <c r="EN5" s="29">
        <f t="shared" si="17"/>
        <v>0.002538430046</v>
      </c>
      <c r="EO5" s="29">
        <f t="shared" si="17"/>
        <v>0.002379397029</v>
      </c>
      <c r="EP5" s="29">
        <f t="shared" si="17"/>
        <v>0.002093550212</v>
      </c>
      <c r="EQ5" s="29">
        <f t="shared" si="17"/>
        <v>0.002724279784</v>
      </c>
      <c r="ER5" s="29">
        <f t="shared" si="17"/>
        <v>0.002574070751</v>
      </c>
      <c r="ES5" s="29">
        <f t="shared" si="17"/>
        <v>0.001308550917</v>
      </c>
      <c r="ET5" s="29">
        <f t="shared" si="17"/>
        <v>0.002483002489</v>
      </c>
      <c r="EU5" s="29">
        <f t="shared" si="17"/>
        <v>0.002615337639</v>
      </c>
      <c r="EV5" s="29">
        <f t="shared" si="17"/>
        <v>0.002263957707</v>
      </c>
      <c r="EW5" s="29">
        <f t="shared" si="17"/>
        <v>0.002676201366</v>
      </c>
      <c r="EX5" s="29">
        <f t="shared" si="17"/>
        <v>0.003729576671</v>
      </c>
      <c r="EY5" s="29">
        <f t="shared" si="17"/>
        <v>0.003213994399</v>
      </c>
      <c r="EZ5" s="29">
        <f t="shared" si="17"/>
        <v>0.001626769169</v>
      </c>
      <c r="FA5" s="29">
        <f t="shared" si="17"/>
        <v>0.003128795719</v>
      </c>
      <c r="FB5" s="29">
        <f t="shared" si="17"/>
        <v>0.003434836335</v>
      </c>
      <c r="FC5" s="29">
        <f t="shared" si="17"/>
        <v>0.00272891986</v>
      </c>
      <c r="FD5" s="29">
        <f t="shared" si="17"/>
        <v>0.00294670068</v>
      </c>
      <c r="FE5" s="29">
        <f t="shared" si="17"/>
        <v>0.004218972697</v>
      </c>
      <c r="FF5" s="29">
        <f t="shared" si="17"/>
        <v>0.004067322159</v>
      </c>
      <c r="FG5" s="29">
        <f t="shared" si="17"/>
        <v>0.001957377747</v>
      </c>
      <c r="FH5" s="29">
        <f t="shared" si="17"/>
        <v>0.003151243393</v>
      </c>
      <c r="FI5" s="29">
        <f t="shared" si="17"/>
        <v>0.003328451347</v>
      </c>
      <c r="FJ5" s="29">
        <f t="shared" si="17"/>
        <v>0.00307603984</v>
      </c>
      <c r="FK5" s="29">
        <f t="shared" si="17"/>
        <v>0.004316963357</v>
      </c>
      <c r="FL5" s="29">
        <f t="shared" si="17"/>
        <v>0.005713157627</v>
      </c>
      <c r="FM5" s="29">
        <f t="shared" si="17"/>
        <v>0.004896492518</v>
      </c>
      <c r="FN5" s="29">
        <f t="shared" si="17"/>
        <v>0.002423201743</v>
      </c>
      <c r="FO5" s="29">
        <f t="shared" si="17"/>
        <v>0.007895508935</v>
      </c>
      <c r="FP5" s="29">
        <f t="shared" si="17"/>
        <v>0.008722190222</v>
      </c>
      <c r="FQ5" s="29">
        <f t="shared" si="17"/>
        <v>0.008943754162</v>
      </c>
      <c r="FR5" s="29">
        <f t="shared" si="17"/>
        <v>0.007885057936</v>
      </c>
      <c r="FS5" s="29">
        <f t="shared" si="17"/>
        <v>0.005903345049</v>
      </c>
      <c r="FT5" s="29">
        <f t="shared" si="17"/>
        <v>0.004539520327</v>
      </c>
      <c r="FU5" s="29">
        <f t="shared" si="17"/>
        <v>0.002257280071</v>
      </c>
      <c r="FV5" s="29">
        <f t="shared" si="17"/>
        <v>0.001368183923</v>
      </c>
      <c r="FW5" s="29">
        <f t="shared" si="17"/>
        <v>0.001675522172</v>
      </c>
      <c r="FX5" s="29">
        <f t="shared" si="17"/>
        <v>0.004144642215</v>
      </c>
      <c r="FY5" s="29">
        <f t="shared" si="17"/>
        <v>0.005868717806</v>
      </c>
      <c r="FZ5" s="29">
        <f t="shared" si="17"/>
        <v>0.00534003311</v>
      </c>
      <c r="GA5" s="29">
        <f t="shared" si="17"/>
        <v>0.004465909328</v>
      </c>
      <c r="GB5" s="29">
        <f t="shared" si="17"/>
        <v>0.004197879594</v>
      </c>
      <c r="GC5" s="29">
        <f t="shared" si="17"/>
        <v>0.003037174214</v>
      </c>
      <c r="GD5" s="29">
        <f t="shared" si="17"/>
        <v>0.003631964879</v>
      </c>
      <c r="GE5" s="29">
        <f t="shared" si="17"/>
        <v>0.005889599088</v>
      </c>
      <c r="GF5" s="29">
        <f t="shared" si="17"/>
        <v>0.007591596393</v>
      </c>
      <c r="GG5" s="29">
        <f t="shared" si="17"/>
        <v>0.009241219182</v>
      </c>
      <c r="GH5" s="29">
        <f t="shared" si="17"/>
        <v>0.008497113737</v>
      </c>
      <c r="GI5" s="29">
        <f t="shared" si="17"/>
        <v>0.004365480642</v>
      </c>
      <c r="GJ5" s="29">
        <f t="shared" si="17"/>
        <v>0.007259175232</v>
      </c>
      <c r="GK5" s="29">
        <f t="shared" si="17"/>
        <v>0.008785971701</v>
      </c>
      <c r="GL5" s="29">
        <f t="shared" si="17"/>
        <v>0.007483080126</v>
      </c>
      <c r="GM5" s="29">
        <f t="shared" si="17"/>
        <v>0.009379712622</v>
      </c>
      <c r="GN5" s="29">
        <f t="shared" si="17"/>
        <v>0.0125708355</v>
      </c>
      <c r="GO5" s="29">
        <f t="shared" si="17"/>
        <v>0.01184556464</v>
      </c>
      <c r="GP5" s="29">
        <f t="shared" si="17"/>
        <v>0.006138551283</v>
      </c>
      <c r="GQ5" s="29">
        <f t="shared" si="17"/>
        <v>0.008832676785</v>
      </c>
      <c r="GR5" s="29">
        <f t="shared" si="17"/>
        <v>0.0118940593</v>
      </c>
      <c r="GS5" s="29">
        <f t="shared" si="17"/>
        <v>0.01014805584</v>
      </c>
      <c r="GT5" s="29">
        <f t="shared" si="17"/>
        <v>0.007856954925</v>
      </c>
      <c r="GU5" s="29">
        <f t="shared" si="17"/>
        <v>0.007905825521</v>
      </c>
      <c r="GV5" s="29">
        <f t="shared" si="17"/>
        <v>0.007852143069</v>
      </c>
      <c r="GW5" s="29">
        <f t="shared" si="17"/>
        <v>0.004760375323</v>
      </c>
      <c r="GX5" s="29">
        <f t="shared" si="17"/>
        <v>0.00789955968</v>
      </c>
      <c r="GY5" s="29">
        <f t="shared" si="17"/>
        <v>0.007460324198</v>
      </c>
      <c r="GZ5" s="29">
        <f t="shared" si="17"/>
        <v>0.005069435417</v>
      </c>
      <c r="HA5" s="29">
        <f t="shared" si="17"/>
        <v>0.004701450673</v>
      </c>
      <c r="HB5" s="29">
        <f t="shared" si="17"/>
        <v>0.00539983915</v>
      </c>
      <c r="HC5" s="29">
        <f t="shared" si="17"/>
        <v>0.004589940652</v>
      </c>
      <c r="HD5" s="29">
        <f t="shared" si="17"/>
        <v>0.006434943082</v>
      </c>
      <c r="HE5" s="29">
        <f t="shared" si="17"/>
        <v>0.01012022615</v>
      </c>
      <c r="HF5" s="29">
        <f t="shared" si="17"/>
        <v>0.01031669217</v>
      </c>
      <c r="HG5" s="29">
        <f t="shared" si="17"/>
        <v>0.008162255849</v>
      </c>
      <c r="HH5" s="29">
        <f t="shared" si="17"/>
        <v>0.004240239615</v>
      </c>
      <c r="HI5" s="29">
        <f t="shared" si="17"/>
        <v>0.00387474839</v>
      </c>
      <c r="HJ5" s="29">
        <f t="shared" si="17"/>
        <v>0.004599521183</v>
      </c>
      <c r="HK5" s="29">
        <f t="shared" si="17"/>
        <v>0.008621437162</v>
      </c>
      <c r="HL5" s="29">
        <f t="shared" si="17"/>
        <v>0.0120425398</v>
      </c>
      <c r="HM5" s="29">
        <f t="shared" si="17"/>
        <v>0.01101098609</v>
      </c>
      <c r="HN5" s="29">
        <f t="shared" si="17"/>
        <v>0.007163241498</v>
      </c>
      <c r="HO5" s="29">
        <f t="shared" si="17"/>
        <v>0.002617940798</v>
      </c>
      <c r="HP5" s="29">
        <f t="shared" si="17"/>
        <v>0.001933211366</v>
      </c>
      <c r="HQ5" s="29">
        <f t="shared" si="17"/>
        <v>0.002296409341</v>
      </c>
      <c r="HR5" s="29">
        <f t="shared" si="17"/>
        <v>0.003897188966</v>
      </c>
      <c r="HS5" s="29">
        <f t="shared" si="17"/>
        <v>0.005089281167</v>
      </c>
      <c r="HT5" s="29">
        <f t="shared" si="17"/>
        <v>0.004163631285</v>
      </c>
      <c r="HU5" s="29">
        <f t="shared" si="17"/>
        <v>0.002123383415</v>
      </c>
      <c r="HV5" s="29">
        <f t="shared" si="17"/>
        <v>0.001837027581</v>
      </c>
      <c r="HW5" s="29">
        <f t="shared" si="17"/>
        <v>0.001803175453</v>
      </c>
      <c r="HX5" s="29">
        <f t="shared" si="17"/>
        <v>0.002347337846</v>
      </c>
      <c r="HY5" s="29">
        <f t="shared" si="17"/>
        <v>0.004147446455</v>
      </c>
      <c r="HZ5" s="29">
        <f t="shared" si="17"/>
        <v>0.004970115018</v>
      </c>
      <c r="IA5" s="29">
        <f t="shared" si="17"/>
        <v>0.003669518394</v>
      </c>
      <c r="IB5" s="29">
        <f t="shared" si="17"/>
        <v>0.001615230499</v>
      </c>
      <c r="IC5" s="29">
        <f t="shared" si="17"/>
        <v>0.001252908165</v>
      </c>
      <c r="ID5" s="29">
        <f t="shared" si="17"/>
        <v>0.001266248425</v>
      </c>
      <c r="IE5" s="29">
        <f t="shared" si="17"/>
        <v>0.001369819595</v>
      </c>
      <c r="IF5" s="29">
        <f t="shared" si="17"/>
        <v>0.002015994139</v>
      </c>
      <c r="IG5" s="29">
        <f t="shared" si="17"/>
        <v>0.00268426608</v>
      </c>
      <c r="IH5" s="29">
        <f t="shared" si="17"/>
        <v>0.002273439035</v>
      </c>
      <c r="II5" s="29">
        <f t="shared" si="17"/>
        <v>0.001730188139</v>
      </c>
      <c r="IJ5" s="29">
        <f t="shared" si="17"/>
        <v>0.000978459904</v>
      </c>
      <c r="IK5" s="29">
        <f t="shared" si="17"/>
        <v>0.0009917725751</v>
      </c>
      <c r="IL5" s="29">
        <f t="shared" si="17"/>
        <v>0.001031329642</v>
      </c>
      <c r="IM5" s="29">
        <f t="shared" si="17"/>
        <v>0.001149866466</v>
      </c>
      <c r="IN5" s="29">
        <f t="shared" si="17"/>
        <v>0.001712463403</v>
      </c>
      <c r="IO5" s="29">
        <f t="shared" si="17"/>
        <v>0.001326248732</v>
      </c>
      <c r="IP5" s="29">
        <f t="shared" si="17"/>
        <v>0.001025164937</v>
      </c>
      <c r="IQ5" s="29">
        <f t="shared" si="17"/>
        <v>0.002061191079</v>
      </c>
      <c r="IR5" s="29">
        <f t="shared" si="17"/>
        <v>0.002470060549</v>
      </c>
      <c r="IS5" s="29">
        <f t="shared" si="17"/>
        <v>0.002155341891</v>
      </c>
      <c r="IT5" s="29">
        <f t="shared" si="17"/>
        <v>0.001022991967</v>
      </c>
      <c r="IU5" s="29">
        <f t="shared" si="17"/>
        <v>0.0007704144664</v>
      </c>
      <c r="IV5" s="29">
        <f t="shared" si="17"/>
        <v>0.0007570093064</v>
      </c>
      <c r="IW5" s="29">
        <f t="shared" si="17"/>
        <v>0.001203311987</v>
      </c>
      <c r="IX5" s="29">
        <f t="shared" si="17"/>
        <v>0.002033656563</v>
      </c>
      <c r="IY5" s="29">
        <f t="shared" si="17"/>
        <v>0.002755815534</v>
      </c>
      <c r="IZ5" s="29">
        <f t="shared" si="17"/>
        <v>0.00229229538</v>
      </c>
      <c r="JA5" s="29">
        <f t="shared" si="17"/>
        <v>0.001190707611</v>
      </c>
      <c r="JB5" s="29">
        <f t="shared" si="17"/>
        <v>0.001319785192</v>
      </c>
      <c r="JC5" s="29">
        <f t="shared" si="17"/>
        <v>0.001926361425</v>
      </c>
      <c r="JD5" s="29">
        <f t="shared" si="17"/>
        <v>0.001761858917</v>
      </c>
      <c r="JE5" s="29">
        <f t="shared" si="17"/>
        <v>0.002360288166</v>
      </c>
      <c r="JF5" s="29">
        <f t="shared" si="17"/>
        <v>0.002678017833</v>
      </c>
      <c r="JG5" s="29">
        <f t="shared" si="17"/>
        <v>0.002488169346</v>
      </c>
      <c r="JH5" s="29">
        <f t="shared" si="17"/>
        <v>0.001753447444</v>
      </c>
      <c r="JI5" s="29">
        <f t="shared" si="17"/>
        <v>0.002283891638</v>
      </c>
      <c r="JJ5" s="29">
        <f t="shared" si="17"/>
        <v>0.002030139913</v>
      </c>
      <c r="JK5" s="29">
        <f t="shared" si="17"/>
        <v>0.001217085723</v>
      </c>
      <c r="JL5" s="29">
        <f t="shared" si="17"/>
        <v>0.001957648769</v>
      </c>
      <c r="JM5" s="29">
        <f t="shared" si="17"/>
        <v>0.002673507804</v>
      </c>
      <c r="JN5" s="29">
        <f t="shared" si="17"/>
        <v>0.002222189804</v>
      </c>
      <c r="JO5" s="29">
        <f t="shared" si="17"/>
        <v>0.001679393358</v>
      </c>
      <c r="JP5" s="29">
        <f t="shared" si="17"/>
        <v>0.001973105118</v>
      </c>
      <c r="JQ5" s="29">
        <f t="shared" si="17"/>
        <v>0.001978707301</v>
      </c>
      <c r="JR5" s="29">
        <f t="shared" si="17"/>
        <v>0.001749983753</v>
      </c>
      <c r="JS5" s="29">
        <f t="shared" si="17"/>
        <v>0.002543153621</v>
      </c>
      <c r="JT5" s="29">
        <f t="shared" si="17"/>
        <v>0.002733863005</v>
      </c>
      <c r="JU5" s="29">
        <f t="shared" si="17"/>
        <v>0.001786437208</v>
      </c>
      <c r="JV5" s="29">
        <f t="shared" si="17"/>
        <v>0.001302794136</v>
      </c>
      <c r="JW5" s="29">
        <f t="shared" si="17"/>
        <v>0.001758790436</v>
      </c>
      <c r="JX5" s="29">
        <f t="shared" si="17"/>
        <v>0.001660265295</v>
      </c>
      <c r="JY5" s="29">
        <f t="shared" si="17"/>
        <v>0.0009906295433</v>
      </c>
      <c r="JZ5" s="29">
        <f t="shared" si="17"/>
        <v>0.0009066972168</v>
      </c>
      <c r="KA5" s="29">
        <f t="shared" si="17"/>
        <v>0.001037097833</v>
      </c>
      <c r="KB5" s="29">
        <f t="shared" si="17"/>
        <v>0.001083748086</v>
      </c>
      <c r="KC5" s="29">
        <f t="shared" si="17"/>
        <v>0.001292148291</v>
      </c>
      <c r="KD5" s="29">
        <f t="shared" si="17"/>
        <v>0.002614117075</v>
      </c>
      <c r="KE5" s="29">
        <f t="shared" si="17"/>
        <v>0.002573757866</v>
      </c>
      <c r="KF5" s="29">
        <f t="shared" si="17"/>
        <v>0.001802756654</v>
      </c>
      <c r="KG5" s="29">
        <f t="shared" si="17"/>
        <v>0.001504599348</v>
      </c>
      <c r="KH5" s="29">
        <f t="shared" si="17"/>
        <v>0.001507055424</v>
      </c>
      <c r="KI5" s="29">
        <f t="shared" si="17"/>
        <v>0.001558168923</v>
      </c>
      <c r="KJ5" s="29">
        <f t="shared" si="17"/>
        <v>0.00154002103</v>
      </c>
      <c r="KK5" s="29">
        <f t="shared" si="17"/>
        <v>0.002111736916</v>
      </c>
      <c r="KL5" s="29">
        <f t="shared" si="17"/>
        <v>0.001305646358</v>
      </c>
      <c r="KM5" s="29">
        <f t="shared" si="17"/>
        <v>0.0009446652505</v>
      </c>
      <c r="KN5" s="29">
        <f t="shared" si="17"/>
        <v>0.0006611547147</v>
      </c>
      <c r="KO5" s="29">
        <f t="shared" si="17"/>
        <v>0.0005756438938</v>
      </c>
      <c r="KP5" s="29">
        <f t="shared" si="17"/>
        <v>0.000725093628</v>
      </c>
      <c r="KQ5" s="29">
        <f t="shared" si="17"/>
        <v>0.001027570775</v>
      </c>
      <c r="KR5" s="29">
        <f t="shared" si="17"/>
        <v>0.0009536580565</v>
      </c>
      <c r="KS5" s="29">
        <f t="shared" si="17"/>
        <v>0.0009448147339</v>
      </c>
      <c r="KT5" s="29">
        <f t="shared" si="17"/>
        <v>0.0009961861068</v>
      </c>
      <c r="KU5" s="29">
        <f t="shared" si="17"/>
        <v>0.0009817571982</v>
      </c>
      <c r="KV5" s="29">
        <f t="shared" si="17"/>
        <v>0.00088211015</v>
      </c>
      <c r="KW5" s="29">
        <f t="shared" si="17"/>
        <v>0.0009783127238</v>
      </c>
      <c r="KX5" s="29">
        <f t="shared" si="17"/>
        <v>0.000969720727</v>
      </c>
      <c r="KY5" s="29">
        <f t="shared" si="17"/>
        <v>0.0006714846773</v>
      </c>
      <c r="KZ5" s="29">
        <f t="shared" si="17"/>
        <v>0.0006658326616</v>
      </c>
      <c r="LA5" s="29">
        <f t="shared" si="17"/>
        <v>0.0007720645127</v>
      </c>
      <c r="LB5" s="29">
        <f t="shared" si="17"/>
        <v>0.0008711496851</v>
      </c>
      <c r="LC5" s="29">
        <f t="shared" si="17"/>
        <v>0.001652206756</v>
      </c>
      <c r="LD5" s="29">
        <f t="shared" si="17"/>
        <v>0.002233112136</v>
      </c>
      <c r="LE5" s="29">
        <f t="shared" si="17"/>
        <v>0.001549283275</v>
      </c>
      <c r="LF5" s="29">
        <f t="shared" si="17"/>
        <v>0.001376994295</v>
      </c>
      <c r="LG5" s="29">
        <f t="shared" si="17"/>
        <v>0.002043872641</v>
      </c>
      <c r="LH5" s="29">
        <f t="shared" si="17"/>
        <v>0.002025913577</v>
      </c>
      <c r="LI5" s="29">
        <f t="shared" si="17"/>
        <v>0.001395903427</v>
      </c>
      <c r="LJ5" s="29">
        <f t="shared" si="17"/>
        <v>0.001300201811</v>
      </c>
      <c r="LK5" s="29">
        <f t="shared" si="17"/>
        <v>0.001266656593</v>
      </c>
      <c r="LL5" s="29">
        <f t="shared" si="17"/>
        <v>0.001027141008</v>
      </c>
      <c r="LM5" s="29">
        <f t="shared" si="17"/>
        <v>0.0002695224131</v>
      </c>
      <c r="LN5" s="29">
        <f t="shared" si="17"/>
        <v>0.0004400083562</v>
      </c>
      <c r="LO5" s="29">
        <f t="shared" si="17"/>
        <v>0.0004504559441</v>
      </c>
      <c r="LP5" s="29">
        <f t="shared" si="17"/>
        <v>0.0007531724311</v>
      </c>
      <c r="LQ5" s="29">
        <f t="shared" si="17"/>
        <v>0.0007402786505</v>
      </c>
      <c r="LR5" s="29">
        <f t="shared" si="17"/>
        <v>0.001820981286</v>
      </c>
      <c r="LS5" s="29">
        <f t="shared" si="17"/>
        <v>0.002214857767</v>
      </c>
      <c r="LT5" s="29">
        <f t="shared" si="17"/>
        <v>0.002097012789</v>
      </c>
      <c r="LU5" s="29">
        <f t="shared" si="17"/>
        <v>0.001498466052</v>
      </c>
      <c r="LV5" s="29">
        <f t="shared" si="17"/>
        <v>0.00119080384</v>
      </c>
      <c r="LW5" s="29">
        <f t="shared" si="17"/>
        <v>0.0006389878975</v>
      </c>
      <c r="LX5" s="29">
        <f t="shared" si="17"/>
        <v>0.0005942222133</v>
      </c>
      <c r="LY5" s="29">
        <f t="shared" si="17"/>
        <v>0.001400003934</v>
      </c>
      <c r="LZ5" s="29">
        <f t="shared" si="17"/>
        <v>0.001370962972</v>
      </c>
      <c r="MA5" s="29">
        <f t="shared" si="17"/>
        <v>0.003341898515</v>
      </c>
      <c r="MB5" s="29">
        <f t="shared" si="17"/>
        <v>0.005384996269</v>
      </c>
      <c r="MC5" s="29">
        <f t="shared" si="17"/>
        <v>0.006183241527</v>
      </c>
      <c r="MD5" s="29">
        <f t="shared" si="17"/>
        <v>0.004679413089</v>
      </c>
      <c r="ME5" s="29">
        <f t="shared" si="17"/>
        <v>0.003615372123</v>
      </c>
      <c r="MF5" s="29">
        <f t="shared" si="17"/>
        <v>0.005268917789</v>
      </c>
      <c r="MG5" s="29">
        <f t="shared" si="17"/>
        <v>0.005672706686</v>
      </c>
      <c r="MH5" s="29">
        <f t="shared" si="17"/>
        <v>0.003869456816</v>
      </c>
      <c r="MI5" s="29">
        <f t="shared" si="17"/>
        <v>0.001901528314</v>
      </c>
      <c r="MJ5" s="29">
        <f t="shared" si="17"/>
        <v>0.002137476749</v>
      </c>
      <c r="MK5" s="29">
        <f>STEYX($D87:$D$93, $B$87:$B93)</f>
        <v>0.002558676075</v>
      </c>
      <c r="ML5" s="29">
        <f>STEYX($D86:$D$92, $B$86:$B92)</f>
        <v>0.002561219259</v>
      </c>
      <c r="MM5" s="29">
        <f>STEYX($D85:$D$91, $B$85:$B91)</f>
        <v>0.002366813491</v>
      </c>
      <c r="MN5" s="29">
        <f>STEYX($D84:$D$90, $B$84:$B90)</f>
        <v>0.003218324859</v>
      </c>
      <c r="MO5" s="29">
        <f>STEYX($D83:$D$89, $B$83:$B89)</f>
        <v>0.001740634225</v>
      </c>
      <c r="MP5" s="29">
        <f>STEYX($D82:$D$88, $B$82:$B88)</f>
        <v>0.001789552689</v>
      </c>
      <c r="MQ5" s="29">
        <f>STEYX($D81:$D$87, $B$81:$B87)</f>
        <v>0.00148358162</v>
      </c>
      <c r="MR5" s="29">
        <f>STEYX($D80:$D$86, $B$80:$B86)</f>
        <v>0.002141749484</v>
      </c>
      <c r="MS5" s="29">
        <f>STEYX($D79:$D$85, $B$79:$B85)</f>
        <v>0.002737095992</v>
      </c>
      <c r="MT5" s="29">
        <f>STEYX($D78:$D$84, $B$78:$B84)</f>
        <v>0.003835532109</v>
      </c>
      <c r="MU5" s="29">
        <f>STEYX($D77:$D$83, $B$77:$B83)</f>
        <v>0.002821239464</v>
      </c>
      <c r="MV5" s="29">
        <f>STEYX($D76:$D$82, $B$76:$B82)</f>
        <v>0.002234723992</v>
      </c>
      <c r="MW5" s="29">
        <f>STEYX($D75:$D$81, $B$75:$B81)</f>
        <v>0.003111324556</v>
      </c>
      <c r="MX5" s="29">
        <f>STEYX($D74:$D$80, $B$74:$B80)</f>
        <v>0.004294353911</v>
      </c>
      <c r="MY5" s="29">
        <f>STEYX($D73:$D$79, $B$73:$B79)</f>
        <v>0.00368742141</v>
      </c>
      <c r="MZ5" s="29">
        <f>STEYX($D72:$D$78, $B$72:$B78)</f>
        <v>0.003494551466</v>
      </c>
      <c r="NA5" s="29">
        <f>STEYX($D71:$D$77, $B$71:$B77)</f>
        <v>0.003879357992</v>
      </c>
      <c r="NB5" s="29">
        <f>STEYX($D70:$D$76, $B$70:$B76)</f>
        <v>0.006512104624</v>
      </c>
      <c r="NC5" s="29">
        <f>STEYX($D69:$D$75, $B$69:$B75)</f>
        <v>0.005106105656</v>
      </c>
      <c r="ND5" s="29">
        <f>STEYX($D68:$D$74, $B$68:$B74)</f>
        <v>0.003183346459</v>
      </c>
      <c r="NE5" s="29">
        <f>STEYX($D67:$D$73, $B$67:$B73)</f>
        <v>0.003840201873</v>
      </c>
      <c r="NF5" s="29">
        <f>STEYX($D66:$D$72, $B$66:$B72)</f>
        <v>0.004117800241</v>
      </c>
      <c r="NG5" s="29">
        <f>STEYX($D65:$D$71, $B$65:$B71)</f>
        <v>0.00425233536</v>
      </c>
      <c r="NH5" s="29">
        <f>STEYX($D64:$D$70, $B$64:$B70)</f>
        <v>0.0007213718894</v>
      </c>
      <c r="NI5" s="29">
        <f>STEYX($D63:$D$69, $B$63:$B69)</f>
        <v>0.002797556239</v>
      </c>
      <c r="NJ5" s="29">
        <f>STEYX($D62:$D$68, $B$62:$B68)</f>
        <v>0.003071423686</v>
      </c>
      <c r="NK5" s="29">
        <f>STEYX($D61:$D$67, $B$61:$B67)</f>
        <v>0.002389916185</v>
      </c>
      <c r="NL5" s="29">
        <f>STEYX($D60:$D$66, $B$60:$B66)</f>
        <v>0.002273012734</v>
      </c>
      <c r="NM5" s="29">
        <f>STEYX($D59:$D$65, $B$59:$B65)</f>
        <v>0.003383419147</v>
      </c>
      <c r="NN5" s="29">
        <f>STEYX($D58:$D$64, $B$58:$B64)</f>
        <v>0.003365943208</v>
      </c>
      <c r="NO5" s="29">
        <f>STEYX($D57:$D$63, $B$57:$B63)</f>
        <v>0.004572167687</v>
      </c>
      <c r="NP5" s="29">
        <f>STEYX($D56:$D$62, $B$56:$B62)</f>
        <v>0.005635515006</v>
      </c>
      <c r="NQ5" s="29">
        <f>STEYX($D55:$D$61, $B$55:$B61)</f>
        <v>0.005434790507</v>
      </c>
      <c r="NR5" s="29">
        <f>STEYX($D54:$D$60, $B$54:$B60)</f>
        <v>0.004320195982</v>
      </c>
      <c r="NS5" s="29">
        <f>STEYX($D53:$D$59, $B$53:$B59)</f>
        <v>0.003283199703</v>
      </c>
      <c r="NT5" s="29">
        <f>STEYX($D52:$D$58, $B$52:$B58)</f>
        <v>0.004428357243</v>
      </c>
      <c r="NU5" s="29">
        <f>STEYX($D51:$D$57, $B$51:$B57)</f>
        <v>0.005204321431</v>
      </c>
      <c r="NV5" s="29">
        <f>STEYX($D50:$D$56, $B$50:$B56)</f>
        <v>0.003734675557</v>
      </c>
      <c r="NW5" s="29">
        <f>STEYX($D$49:$D55, $B$49:$B55)</f>
        <v>0.002786064563</v>
      </c>
      <c r="NX5" s="29">
        <f>STEYX($D$48:$D54, $B$48:$B54)</f>
        <v>0.004512428431</v>
      </c>
      <c r="NY5" s="29">
        <f>STEYX($D$47:$D53, $B$47:$B53)</f>
        <v>0.009073214274</v>
      </c>
      <c r="NZ5" s="29">
        <f>STEYX($D$46:$D52, $B$46:$B52)</f>
        <v>0.01167721955</v>
      </c>
      <c r="OA5" s="29">
        <f>STEYX($D$45:$D51, $B$45:$B51)</f>
        <v>0.01450713951</v>
      </c>
      <c r="OB5" s="29">
        <f>STEYX($D$44:$D50, $B$44:$B50)</f>
        <v>0.0123676767</v>
      </c>
      <c r="OC5" s="29">
        <f>STEYX($D$43:$D49, $B$43:$B49)</f>
        <v>0.007639424497</v>
      </c>
      <c r="OD5" s="29">
        <f>STEYX($D$42:$D48, $B$42:$B48)</f>
        <v>0.005987132664</v>
      </c>
      <c r="OE5" s="29">
        <f>STEYX($D$41:$D47, $B$41:$B47)</f>
        <v>0.006177250073</v>
      </c>
      <c r="OF5" s="29">
        <f>STEYX($D$40:$D46, $B$40:$B46)</f>
        <v>0.006088633514</v>
      </c>
      <c r="OG5" s="29">
        <f>STEYX($D$39:$D45, $B$39:$B45)</f>
        <v>0.008282203536</v>
      </c>
      <c r="OH5" s="29">
        <f>STEYX($D$38:$D44, $B$38:$B44)</f>
        <v>0.01302790034</v>
      </c>
      <c r="OI5" s="29">
        <f>STEYX($D$12:$D43, $B$12:$B43)</f>
        <v>0.269101871</v>
      </c>
      <c r="OJ5" s="29">
        <f>STEYX($D$37:$D43, $B$37:$B43)</f>
        <v>0.01616102362</v>
      </c>
      <c r="OK5" s="29">
        <f>STEYX($D$12:$D42, $B$12:$B42)</f>
        <v>0.2553408254</v>
      </c>
      <c r="OL5" s="29">
        <f>STEYX($D$36:$D42, $B$36:$B42)</f>
        <v>0.01360324404</v>
      </c>
      <c r="OM5" s="29">
        <f>STEYX($D$12:$D41, $B$12:$B41)</f>
        <v>0.2421814206</v>
      </c>
      <c r="ON5" s="29">
        <f>STEYX($D$35:$D41, $B$35:$B41)</f>
        <v>0.01336754754</v>
      </c>
      <c r="OO5" s="29">
        <f>STEYX($D$12:$D40, $B$12:$B40)</f>
        <v>0.2301215396</v>
      </c>
      <c r="OP5" s="29">
        <f>STEYX($D$34:$D40, $B$34:$B40)</f>
        <v>0.01024347704</v>
      </c>
      <c r="OQ5" s="29">
        <f>STEYX($D$12:$D39, $B$12:$B39)</f>
        <v>0.2189624622</v>
      </c>
      <c r="OR5" s="29">
        <f>STEYX($D$33:$D39, $B$33:$B39)</f>
        <v>0.01903459675</v>
      </c>
      <c r="OS5" s="29">
        <f>STEYX($D$12:$D38, $B$12:$B38)</f>
        <v>0.2079544389</v>
      </c>
      <c r="OT5" s="29">
        <f>STEYX($D$32:$D38, $B$32:$B38)</f>
        <v>0.01576787858</v>
      </c>
      <c r="OU5" s="29">
        <f>STEYX($D$12:$D37, $B$12:$B37)</f>
        <v>0.1974233497</v>
      </c>
      <c r="OV5" s="29">
        <f>STEYX($D$31:$D37, $B$31:$B37)</f>
        <v>0.02005270078</v>
      </c>
      <c r="OW5" s="29">
        <f>STEYX($D$12:$D36, $B$12:$B36)</f>
        <v>0.1876442087</v>
      </c>
      <c r="OX5" s="29">
        <f>STEYX($D$30:$D36, $B$30:$B36)</f>
        <v>0.02685662681</v>
      </c>
      <c r="OY5" s="29">
        <f>STEYX($D$12:$D35, $B$12:$B35)</f>
        <v>0.1790116203</v>
      </c>
      <c r="OZ5" s="29">
        <f>STEYX($D$29:$D35, $B$29:$B35)</f>
        <v>0.02463609801</v>
      </c>
      <c r="PA5" s="29">
        <f>STEYX($D$12:$D34, $B$12:$B34)</f>
        <v>0.170139981</v>
      </c>
      <c r="PB5" s="29">
        <f>STEYX($D$28:$D34, $B$28:$B34)</f>
        <v>0.01830006205</v>
      </c>
      <c r="PC5" s="29">
        <f>STEYX($D$12:$D33, $B$12:$B33)</f>
        <v>0.1633037403</v>
      </c>
      <c r="PD5" s="29">
        <f>STEYX($D$27:$D33, $B$27:$B33)</f>
        <v>0.01885120062</v>
      </c>
      <c r="PE5" s="29">
        <f>STEYX($D$12:$D32, $B$12:$B32)</f>
        <v>0.1546872004</v>
      </c>
      <c r="PF5" s="29">
        <f>STEYX($D$26:$D32, $B$26:$B32)</f>
        <v>0.01607869117</v>
      </c>
      <c r="PG5" s="29">
        <f>STEYX($D$12:$D31, $B$12:$B31)</f>
        <v>0.1494402663</v>
      </c>
      <c r="PH5" s="29">
        <f>STEYX($D$25:$D31, $B$25:$B31)</f>
        <v>0.02041376612</v>
      </c>
      <c r="PI5" s="29">
        <f>STEYX($D$12:$D30, $B$12:$B30)</f>
        <v>0.1421144782</v>
      </c>
      <c r="PJ5" s="29">
        <f>STEYX($D$24:$D30, $B$24:$B30)</f>
        <v>0.02402892775</v>
      </c>
      <c r="PK5" s="29">
        <f>STEYX($D$12:$D29, $B$12:$B29)</f>
        <v>0.131111967</v>
      </c>
      <c r="PL5" s="29">
        <f>STEYX($D$23:$D29, $B$23:$B29)</f>
        <v>0.02203753174</v>
      </c>
      <c r="PM5" s="29">
        <f>STEYX($D$12:$D28, $B$12:$B28)</f>
        <v>0.1209991071</v>
      </c>
      <c r="PN5" s="29">
        <f>STEYX($D$22:$D28, $B$22:$B28)</f>
        <v>0.01931929683</v>
      </c>
      <c r="PO5" s="29">
        <f>STEYX($D$12:$D27, $B$12:$B27)</f>
        <v>0.1104722486</v>
      </c>
      <c r="PP5" s="29">
        <f>STEYX($D$21:$D27, $B$21:$B27)</f>
        <v>0.01680059378</v>
      </c>
      <c r="PQ5" s="29">
        <f>STEYX($D$12:$D26, $B$12:$B26)</f>
        <v>0.1033488446</v>
      </c>
      <c r="PR5" s="29">
        <f>STEYX($D$20:$D26, $B$20:$B26)</f>
        <v>0.01776578735</v>
      </c>
      <c r="PS5" s="29">
        <f>STEYX($D$12:$D25, $B$12:$B25)</f>
        <v>0.0975837521</v>
      </c>
      <c r="PT5" s="29">
        <f>STEYX($D$19:$D25, $B$19:$B25)</f>
        <v>0.01879234214</v>
      </c>
      <c r="PU5" s="29">
        <f>STEYX($D$12:$D24, $B$12:$B24)</f>
        <v>0.08836619169</v>
      </c>
      <c r="PV5" s="29">
        <f>STEYX($D$18:$D24, $B$18:$B24)</f>
        <v>0.02486627629</v>
      </c>
      <c r="PW5" s="29">
        <f>STEYX($D$12:$D23, $B$12:$B23)</f>
        <v>0.08146135536</v>
      </c>
      <c r="PX5" s="29">
        <f>STEYX($D$17:$D23, $B$17:$B23)</f>
        <v>0.02224738504</v>
      </c>
      <c r="PY5" s="29">
        <f>STEYX($D$12:$D22, $B$12:$B22)</f>
        <v>0.07544305336</v>
      </c>
      <c r="PZ5" s="29">
        <f>STEYX($D$16:$D22, $B16:$B22)</f>
        <v>0.02091592793</v>
      </c>
      <c r="QA5" s="29">
        <f>STEYX($D$12:$D21, $B$12:$B21)</f>
        <v>0.0714546555</v>
      </c>
      <c r="QB5" s="29">
        <f>STEYX($D$7:$D21, $B7:$B21)</f>
        <v>0.1816114628</v>
      </c>
      <c r="QC5" s="29">
        <f>STEYX($D$12:$D20, $B$12:$B20)</f>
        <v>0.0649223734</v>
      </c>
      <c r="QD5" s="29">
        <f>STEYX($D$7:$D20, $B$7:$B20)</f>
        <v>0.1649927735</v>
      </c>
      <c r="QE5" s="29">
        <f>STEYX($D$12:$D19, $B$12:$B19)</f>
        <v>0.06030071825</v>
      </c>
      <c r="QF5" s="29">
        <f>STEYX($D$7:$D19, $B$7:$B19)</f>
        <v>0.1486217013</v>
      </c>
      <c r="QG5" s="29">
        <f>STEYX($D$12:$D18, $B$12:$B18)</f>
        <v>0.06119104185</v>
      </c>
      <c r="QH5" s="29">
        <f>STEYX($D$7:$D18, $B$7:$B18)</f>
        <v>0.1350306855</v>
      </c>
      <c r="QI5" s="29">
        <f>STEYX($D$7:$D17, $B$7:$B17)</f>
        <v>0.1130678803</v>
      </c>
      <c r="QJ5" s="29">
        <f>STEYX($D$7:$D16, $B$7:$B16)</f>
        <v>0.0941223832</v>
      </c>
      <c r="QK5" s="29">
        <f>STEYX($D$7:$D15, $B$7:$B15)</f>
        <v>0.07632065685</v>
      </c>
      <c r="QL5" s="29">
        <f>STEYX($D$7:$D14, $B$7:$B14)</f>
        <v>0.07569045933</v>
      </c>
      <c r="QM5" s="29">
        <f>STEYX($D$7:$D13, $B$7:$B13)</f>
        <v>0.07706864066</v>
      </c>
      <c r="QN5" s="29">
        <f>STEYX($D$7:$D12 , $B$7:$B12)</f>
        <v>0.06390769419</v>
      </c>
      <c r="QO5" s="30">
        <f>STEYX($D$7:$D$11 , $B$7:$B$11)</f>
        <v>0.07002174036</v>
      </c>
      <c r="QP5" s="21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4"/>
    </row>
    <row r="6" ht="12.75" customHeight="1">
      <c r="A6" s="6">
        <v>43898.0</v>
      </c>
      <c r="B6" s="7">
        <v>4.0</v>
      </c>
      <c r="C6" s="7">
        <v>11.0</v>
      </c>
      <c r="D6" s="7">
        <f t="shared" si="2"/>
        <v>2.397895273</v>
      </c>
      <c r="E6" s="8"/>
      <c r="F6" s="8" t="str">
        <f t="shared" si="3"/>
        <v/>
      </c>
      <c r="G6" s="22">
        <f t="shared" si="8"/>
        <v>5</v>
      </c>
      <c r="H6" s="11">
        <f t="shared" si="9"/>
        <v>0.8333333333</v>
      </c>
      <c r="I6" s="9">
        <v>11.0</v>
      </c>
      <c r="J6" s="9">
        <f t="shared" si="10"/>
        <v>5</v>
      </c>
      <c r="K6" s="9">
        <f t="shared" si="11"/>
        <v>2.397895273</v>
      </c>
      <c r="L6" s="9"/>
      <c r="M6" s="10" t="str">
        <f t="shared" si="4"/>
        <v/>
      </c>
      <c r="N6" s="11">
        <f t="shared" si="5"/>
        <v>0</v>
      </c>
      <c r="O6" s="23">
        <f t="shared" si="12"/>
        <v>0.8333333333</v>
      </c>
      <c r="P6" s="9">
        <v>0.0</v>
      </c>
      <c r="Q6" s="9">
        <f t="shared" si="6"/>
        <v>0</v>
      </c>
      <c r="R6" s="12"/>
      <c r="S6" s="12">
        <f t="shared" si="13"/>
        <v>0</v>
      </c>
      <c r="T6" s="12"/>
      <c r="U6" s="12"/>
      <c r="V6" s="4"/>
      <c r="W6" s="32"/>
      <c r="X6" s="33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5"/>
      <c r="QP6" s="21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27"/>
    </row>
    <row r="7" ht="12.75" customHeight="1">
      <c r="A7" s="6">
        <v>43899.0</v>
      </c>
      <c r="B7" s="7">
        <v>5.0</v>
      </c>
      <c r="C7" s="7">
        <v>17.0</v>
      </c>
      <c r="D7" s="7">
        <f t="shared" si="2"/>
        <v>2.833213344</v>
      </c>
      <c r="E7" s="8"/>
      <c r="F7" s="8" t="str">
        <f t="shared" si="3"/>
        <v/>
      </c>
      <c r="G7" s="22">
        <f t="shared" si="8"/>
        <v>6</v>
      </c>
      <c r="H7" s="11">
        <f t="shared" si="9"/>
        <v>0.5454545455</v>
      </c>
      <c r="I7" s="9">
        <v>17.0</v>
      </c>
      <c r="J7" s="9">
        <f t="shared" si="10"/>
        <v>6</v>
      </c>
      <c r="K7" s="9">
        <f t="shared" si="11"/>
        <v>2.833213344</v>
      </c>
      <c r="L7" s="9"/>
      <c r="M7" s="10" t="str">
        <f t="shared" si="4"/>
        <v/>
      </c>
      <c r="N7" s="11">
        <f t="shared" si="5"/>
        <v>0</v>
      </c>
      <c r="O7" s="23">
        <f t="shared" si="12"/>
        <v>0.5454545455</v>
      </c>
      <c r="P7" s="9">
        <v>0.0</v>
      </c>
      <c r="Q7" s="9">
        <f t="shared" si="6"/>
        <v>0</v>
      </c>
      <c r="R7" s="12"/>
      <c r="S7" s="12">
        <f t="shared" si="13"/>
        <v>0</v>
      </c>
      <c r="T7" s="12"/>
      <c r="U7" s="12"/>
      <c r="V7" s="4"/>
      <c r="W7" s="31" t="s">
        <v>50</v>
      </c>
      <c r="X7" s="29">
        <f t="shared" ref="X7:MJ7" si="18">SLOPE(INDIRECT("D" &amp; X$11):INDIRECT("D" &amp; X$12), INDIRECT("B" &amp; X$11):INDIRECT("B" &amp; X$12))</f>
        <v>0.004085001962</v>
      </c>
      <c r="Y7" s="29">
        <f t="shared" si="18"/>
        <v>0.004064470461</v>
      </c>
      <c r="Z7" s="29">
        <f t="shared" si="18"/>
        <v>0.004174735</v>
      </c>
      <c r="AA7" s="29">
        <f t="shared" si="18"/>
        <v>0.004488877814</v>
      </c>
      <c r="AB7" s="29">
        <f t="shared" si="18"/>
        <v>0.005149459415</v>
      </c>
      <c r="AC7" s="29">
        <f t="shared" si="18"/>
        <v>0.006114883764</v>
      </c>
      <c r="AD7" s="29">
        <f t="shared" si="18"/>
        <v>0.006705891764</v>
      </c>
      <c r="AE7" s="29">
        <f t="shared" si="18"/>
        <v>0.006712212935</v>
      </c>
      <c r="AF7" s="29">
        <f t="shared" si="18"/>
        <v>0.006733272915</v>
      </c>
      <c r="AG7" s="29">
        <f t="shared" si="18"/>
        <v>0.006966546605</v>
      </c>
      <c r="AH7" s="29">
        <f t="shared" si="18"/>
        <v>0.007557141859</v>
      </c>
      <c r="AI7" s="29">
        <f t="shared" si="18"/>
        <v>0.008513992453</v>
      </c>
      <c r="AJ7" s="29">
        <f t="shared" si="18"/>
        <v>0.009187048797</v>
      </c>
      <c r="AK7" s="29">
        <f t="shared" si="18"/>
        <v>0.008927252156</v>
      </c>
      <c r="AL7" s="29">
        <f t="shared" si="18"/>
        <v>0.007807056252</v>
      </c>
      <c r="AM7" s="29">
        <f t="shared" si="18"/>
        <v>0.006971101208</v>
      </c>
      <c r="AN7" s="29">
        <f t="shared" si="18"/>
        <v>0.006811897135</v>
      </c>
      <c r="AO7" s="29">
        <f t="shared" si="18"/>
        <v>0.007609748723</v>
      </c>
      <c r="AP7" s="29">
        <f t="shared" si="18"/>
        <v>0.009528286815</v>
      </c>
      <c r="AQ7" s="29">
        <f t="shared" si="18"/>
        <v>0.01160502533</v>
      </c>
      <c r="AR7" s="29">
        <f t="shared" si="18"/>
        <v>0.01261617866</v>
      </c>
      <c r="AS7" s="29">
        <f t="shared" si="18"/>
        <v>0.01227638489</v>
      </c>
      <c r="AT7" s="29">
        <f t="shared" si="18"/>
        <v>0.01183095297</v>
      </c>
      <c r="AU7" s="29">
        <f t="shared" si="18"/>
        <v>0.01161065773</v>
      </c>
      <c r="AV7" s="29">
        <f t="shared" si="18"/>
        <v>0.01187912411</v>
      </c>
      <c r="AW7" s="29">
        <f t="shared" si="18"/>
        <v>0.01281004292</v>
      </c>
      <c r="AX7" s="29">
        <f t="shared" si="18"/>
        <v>0.01406928529</v>
      </c>
      <c r="AY7" s="29">
        <f t="shared" si="18"/>
        <v>0.01426512619</v>
      </c>
      <c r="AZ7" s="29">
        <f t="shared" si="18"/>
        <v>0.01309604396</v>
      </c>
      <c r="BA7" s="29">
        <f t="shared" si="18"/>
        <v>0.01176128715</v>
      </c>
      <c r="BB7" s="29">
        <f t="shared" si="18"/>
        <v>0.01078984468</v>
      </c>
      <c r="BC7" s="29">
        <f t="shared" si="18"/>
        <v>0.01048086589</v>
      </c>
      <c r="BD7" s="29">
        <f t="shared" si="18"/>
        <v>0.01100697578</v>
      </c>
      <c r="BE7" s="29">
        <f t="shared" si="18"/>
        <v>0.01209354674</v>
      </c>
      <c r="BF7" s="29">
        <f t="shared" si="18"/>
        <v>0.01232507064</v>
      </c>
      <c r="BG7" s="29">
        <f t="shared" si="18"/>
        <v>0.01139013828</v>
      </c>
      <c r="BH7" s="29">
        <f t="shared" si="18"/>
        <v>0.01021678578</v>
      </c>
      <c r="BI7" s="29">
        <f t="shared" si="18"/>
        <v>0.009426940737</v>
      </c>
      <c r="BJ7" s="29">
        <f t="shared" si="18"/>
        <v>0.008963708523</v>
      </c>
      <c r="BK7" s="29">
        <f t="shared" si="18"/>
        <v>0.009192979941</v>
      </c>
      <c r="BL7" s="29">
        <f t="shared" si="18"/>
        <v>0.009853689896</v>
      </c>
      <c r="BM7" s="29">
        <f t="shared" si="18"/>
        <v>0.009870043202</v>
      </c>
      <c r="BN7" s="29">
        <f t="shared" si="18"/>
        <v>0.008835326525</v>
      </c>
      <c r="BO7" s="29">
        <f t="shared" si="18"/>
        <v>0.007760555879</v>
      </c>
      <c r="BP7" s="29">
        <f t="shared" si="18"/>
        <v>0.007084590883</v>
      </c>
      <c r="BQ7" s="29">
        <f t="shared" si="18"/>
        <v>0.006817878747</v>
      </c>
      <c r="BR7" s="29">
        <f t="shared" si="18"/>
        <v>0.00716455675</v>
      </c>
      <c r="BS7" s="29">
        <f t="shared" si="18"/>
        <v>0.007977227279</v>
      </c>
      <c r="BT7" s="29">
        <f t="shared" si="18"/>
        <v>0.008225182942</v>
      </c>
      <c r="BU7" s="29">
        <f t="shared" si="18"/>
        <v>0.007447585051</v>
      </c>
      <c r="BV7" s="29">
        <f t="shared" si="18"/>
        <v>0.006596356825</v>
      </c>
      <c r="BW7" s="29">
        <f t="shared" si="18"/>
        <v>0.005973464637</v>
      </c>
      <c r="BX7" s="29">
        <f t="shared" si="18"/>
        <v>0.005681373476</v>
      </c>
      <c r="BY7" s="29">
        <f t="shared" si="18"/>
        <v>0.005804033821</v>
      </c>
      <c r="BZ7" s="29">
        <f t="shared" si="18"/>
        <v>0.006447958356</v>
      </c>
      <c r="CA7" s="29">
        <f t="shared" si="18"/>
        <v>0.006663467176</v>
      </c>
      <c r="CB7" s="29">
        <f t="shared" si="18"/>
        <v>0.00606149274</v>
      </c>
      <c r="CC7" s="29">
        <f t="shared" si="18"/>
        <v>0.005311695521</v>
      </c>
      <c r="CD7" s="29">
        <f t="shared" si="18"/>
        <v>0.00474578474</v>
      </c>
      <c r="CE7" s="29">
        <f t="shared" si="18"/>
        <v>0.004412680423</v>
      </c>
      <c r="CF7" s="29">
        <f t="shared" si="18"/>
        <v>0.004525780584</v>
      </c>
      <c r="CG7" s="29">
        <f t="shared" si="18"/>
        <v>0.005023449333</v>
      </c>
      <c r="CH7" s="29">
        <f t="shared" si="18"/>
        <v>0.00523953823</v>
      </c>
      <c r="CI7" s="29">
        <f t="shared" si="18"/>
        <v>0.004809319523</v>
      </c>
      <c r="CJ7" s="29">
        <f t="shared" si="18"/>
        <v>0.004225174506</v>
      </c>
      <c r="CK7" s="29">
        <f t="shared" si="18"/>
        <v>0.003738900203</v>
      </c>
      <c r="CL7" s="29">
        <f t="shared" si="18"/>
        <v>0.00340354308</v>
      </c>
      <c r="CM7" s="29">
        <f t="shared" si="18"/>
        <v>0.003450067099</v>
      </c>
      <c r="CN7" s="29">
        <f t="shared" si="18"/>
        <v>0.003807799316</v>
      </c>
      <c r="CO7" s="29">
        <f t="shared" si="18"/>
        <v>0.004002078046</v>
      </c>
      <c r="CP7" s="29">
        <f t="shared" si="18"/>
        <v>0.003710993946</v>
      </c>
      <c r="CQ7" s="29">
        <f t="shared" si="18"/>
        <v>0.003346999512</v>
      </c>
      <c r="CR7" s="29">
        <f t="shared" si="18"/>
        <v>0.003127386989</v>
      </c>
      <c r="CS7" s="29">
        <f t="shared" si="18"/>
        <v>0.003048664743</v>
      </c>
      <c r="CT7" s="29">
        <f t="shared" si="18"/>
        <v>0.003207450166</v>
      </c>
      <c r="CU7" s="29">
        <f t="shared" si="18"/>
        <v>0.003631052563</v>
      </c>
      <c r="CV7" s="29">
        <f t="shared" si="18"/>
        <v>0.003877081003</v>
      </c>
      <c r="CW7" s="29">
        <f t="shared" si="18"/>
        <v>0.00366731363</v>
      </c>
      <c r="CX7" s="29">
        <f t="shared" si="18"/>
        <v>0.003367833221</v>
      </c>
      <c r="CY7" s="29">
        <f t="shared" si="18"/>
        <v>0.003181801416</v>
      </c>
      <c r="CZ7" s="29">
        <f t="shared" si="18"/>
        <v>0.003136031481</v>
      </c>
      <c r="DA7" s="29">
        <f t="shared" si="18"/>
        <v>0.003343150935</v>
      </c>
      <c r="DB7" s="29">
        <f t="shared" si="18"/>
        <v>0.003790893423</v>
      </c>
      <c r="DC7" s="29">
        <f t="shared" si="18"/>
        <v>0.004082970503</v>
      </c>
      <c r="DD7" s="29">
        <f t="shared" si="18"/>
        <v>0.003885574897</v>
      </c>
      <c r="DE7" s="29">
        <f t="shared" si="18"/>
        <v>0.003573132576</v>
      </c>
      <c r="DF7" s="29">
        <f t="shared" si="18"/>
        <v>0.003375695664</v>
      </c>
      <c r="DG7" s="29">
        <f t="shared" si="18"/>
        <v>0.00333279029</v>
      </c>
      <c r="DH7" s="29">
        <f t="shared" si="18"/>
        <v>0.003567911776</v>
      </c>
      <c r="DI7" s="29">
        <f t="shared" si="18"/>
        <v>0.004029861378</v>
      </c>
      <c r="DJ7" s="29">
        <f t="shared" si="18"/>
        <v>0.004349932538</v>
      </c>
      <c r="DK7" s="29">
        <f t="shared" si="18"/>
        <v>0.004193559533</v>
      </c>
      <c r="DL7" s="29">
        <f t="shared" si="18"/>
        <v>0.003967023189</v>
      </c>
      <c r="DM7" s="29">
        <f t="shared" si="18"/>
        <v>0.003898220702</v>
      </c>
      <c r="DN7" s="29">
        <f t="shared" si="18"/>
        <v>0.004021081748</v>
      </c>
      <c r="DO7" s="29">
        <f t="shared" si="18"/>
        <v>0.004483292615</v>
      </c>
      <c r="DP7" s="29">
        <f t="shared" si="18"/>
        <v>0.005177296891</v>
      </c>
      <c r="DQ7" s="29">
        <f t="shared" si="18"/>
        <v>0.005574966101</v>
      </c>
      <c r="DR7" s="29">
        <f t="shared" si="18"/>
        <v>0.00542774812</v>
      </c>
      <c r="DS7" s="29">
        <f t="shared" si="18"/>
        <v>0.005349850558</v>
      </c>
      <c r="DT7" s="29">
        <f t="shared" si="18"/>
        <v>0.005481897855</v>
      </c>
      <c r="DU7" s="29">
        <f t="shared" si="18"/>
        <v>0.005644851439</v>
      </c>
      <c r="DV7" s="29">
        <f t="shared" si="18"/>
        <v>0.006239641406</v>
      </c>
      <c r="DW7" s="29">
        <f t="shared" si="18"/>
        <v>0.007331200321</v>
      </c>
      <c r="DX7" s="29">
        <f t="shared" si="18"/>
        <v>0.007902652375</v>
      </c>
      <c r="DY7" s="29">
        <f t="shared" si="18"/>
        <v>0.007540165943</v>
      </c>
      <c r="DZ7" s="29">
        <f t="shared" si="18"/>
        <v>0.006878371261</v>
      </c>
      <c r="EA7" s="29">
        <f t="shared" si="18"/>
        <v>0.006194942892</v>
      </c>
      <c r="EB7" s="29">
        <f t="shared" si="18"/>
        <v>0.005737589312</v>
      </c>
      <c r="EC7" s="29">
        <f t="shared" si="18"/>
        <v>0.005978012609</v>
      </c>
      <c r="ED7" s="29">
        <f t="shared" si="18"/>
        <v>0.007092156215</v>
      </c>
      <c r="EE7" s="29">
        <f t="shared" si="18"/>
        <v>0.007964141739</v>
      </c>
      <c r="EF7" s="29">
        <f t="shared" si="18"/>
        <v>0.007831994149</v>
      </c>
      <c r="EG7" s="29">
        <f t="shared" si="18"/>
        <v>0.006981783853</v>
      </c>
      <c r="EH7" s="29">
        <f t="shared" si="18"/>
        <v>0.005706474066</v>
      </c>
      <c r="EI7" s="29">
        <f t="shared" si="18"/>
        <v>0.004822257728</v>
      </c>
      <c r="EJ7" s="29">
        <f t="shared" si="18"/>
        <v>0.005007532115</v>
      </c>
      <c r="EK7" s="29">
        <f t="shared" si="18"/>
        <v>0.006181866674</v>
      </c>
      <c r="EL7" s="29">
        <f t="shared" si="18"/>
        <v>0.007314677635</v>
      </c>
      <c r="EM7" s="29">
        <f t="shared" si="18"/>
        <v>0.007645473504</v>
      </c>
      <c r="EN7" s="29">
        <f t="shared" si="18"/>
        <v>0.007563167292</v>
      </c>
      <c r="EO7" s="29">
        <f t="shared" si="18"/>
        <v>0.007339856448</v>
      </c>
      <c r="EP7" s="29">
        <f t="shared" si="18"/>
        <v>0.007198293519</v>
      </c>
      <c r="EQ7" s="29">
        <f t="shared" si="18"/>
        <v>0.00765551562</v>
      </c>
      <c r="ER7" s="29">
        <f t="shared" si="18"/>
        <v>0.008710890864</v>
      </c>
      <c r="ES7" s="29">
        <f t="shared" si="18"/>
        <v>0.009232394589</v>
      </c>
      <c r="ET7" s="29">
        <f t="shared" si="18"/>
        <v>0.008728358759</v>
      </c>
      <c r="EU7" s="29">
        <f t="shared" si="18"/>
        <v>0.008051174804</v>
      </c>
      <c r="EV7" s="29">
        <f t="shared" si="18"/>
        <v>0.007751456383</v>
      </c>
      <c r="EW7" s="29">
        <f t="shared" si="18"/>
        <v>0.007949678658</v>
      </c>
      <c r="EX7" s="29">
        <f t="shared" si="18"/>
        <v>0.008764760466</v>
      </c>
      <c r="EY7" s="29">
        <f t="shared" si="18"/>
        <v>0.01005264837</v>
      </c>
      <c r="EZ7" s="29">
        <f t="shared" si="18"/>
        <v>0.01074359638</v>
      </c>
      <c r="FA7" s="29">
        <f t="shared" si="18"/>
        <v>0.01013813698</v>
      </c>
      <c r="FB7" s="29">
        <f t="shared" si="18"/>
        <v>0.00924780317</v>
      </c>
      <c r="FC7" s="29">
        <f t="shared" si="18"/>
        <v>0.008720415445</v>
      </c>
      <c r="FD7" s="29">
        <f t="shared" si="18"/>
        <v>0.008822032275</v>
      </c>
      <c r="FE7" s="29">
        <f t="shared" si="18"/>
        <v>0.009808904439</v>
      </c>
      <c r="FF7" s="29">
        <f t="shared" si="18"/>
        <v>0.01134408806</v>
      </c>
      <c r="FG7" s="29">
        <f t="shared" si="18"/>
        <v>0.01233745986</v>
      </c>
      <c r="FH7" s="29">
        <f t="shared" si="18"/>
        <v>0.01187154863</v>
      </c>
      <c r="FI7" s="29">
        <f t="shared" si="18"/>
        <v>0.01116606197</v>
      </c>
      <c r="FJ7" s="29">
        <f t="shared" si="18"/>
        <v>0.01099488365</v>
      </c>
      <c r="FK7" s="29">
        <f t="shared" si="18"/>
        <v>0.01159314615</v>
      </c>
      <c r="FL7" s="29">
        <f t="shared" si="18"/>
        <v>0.01304596318</v>
      </c>
      <c r="FM7" s="29">
        <f t="shared" si="18"/>
        <v>0.01496896671</v>
      </c>
      <c r="FN7" s="29">
        <f t="shared" si="18"/>
        <v>0.01599387129</v>
      </c>
      <c r="FO7" s="29">
        <f t="shared" si="18"/>
        <v>0.01895031285</v>
      </c>
      <c r="FP7" s="29">
        <f t="shared" si="18"/>
        <v>0.02111003293</v>
      </c>
      <c r="FQ7" s="29">
        <f t="shared" si="18"/>
        <v>0.02340775734</v>
      </c>
      <c r="FR7" s="29">
        <f t="shared" si="18"/>
        <v>0.02564723999</v>
      </c>
      <c r="FS7" s="29">
        <f t="shared" si="18"/>
        <v>0.02779854865</v>
      </c>
      <c r="FT7" s="29">
        <f t="shared" si="18"/>
        <v>0.02873967591</v>
      </c>
      <c r="FU7" s="29">
        <f t="shared" si="18"/>
        <v>0.0273132201</v>
      </c>
      <c r="FV7" s="29">
        <f t="shared" si="18"/>
        <v>0.02782405743</v>
      </c>
      <c r="FW7" s="29">
        <f t="shared" si="18"/>
        <v>0.02801528774</v>
      </c>
      <c r="FX7" s="29">
        <f t="shared" si="18"/>
        <v>0.02921421938</v>
      </c>
      <c r="FY7" s="29">
        <f t="shared" si="18"/>
        <v>0.03090726565</v>
      </c>
      <c r="FZ7" s="29">
        <f t="shared" si="18"/>
        <v>0.0330790914</v>
      </c>
      <c r="GA7" s="29">
        <f t="shared" si="18"/>
        <v>0.03549533941</v>
      </c>
      <c r="GB7" s="29">
        <f t="shared" si="18"/>
        <v>0.03780123848</v>
      </c>
      <c r="GC7" s="29">
        <f t="shared" si="18"/>
        <v>0.03924809692</v>
      </c>
      <c r="GD7" s="29">
        <f t="shared" si="18"/>
        <v>0.04061421617</v>
      </c>
      <c r="GE7" s="29">
        <f t="shared" si="18"/>
        <v>0.04320270632</v>
      </c>
      <c r="GF7" s="29">
        <f t="shared" si="18"/>
        <v>0.04643154644</v>
      </c>
      <c r="GG7" s="29">
        <f t="shared" si="18"/>
        <v>0.0498605324</v>
      </c>
      <c r="GH7" s="29">
        <f t="shared" si="18"/>
        <v>0.05321135352</v>
      </c>
      <c r="GI7" s="29">
        <f t="shared" si="18"/>
        <v>0.05515646074</v>
      </c>
      <c r="GJ7" s="29">
        <f t="shared" si="18"/>
        <v>0.05403039916</v>
      </c>
      <c r="GK7" s="29">
        <f t="shared" si="18"/>
        <v>0.0515096649</v>
      </c>
      <c r="GL7" s="29">
        <f t="shared" si="18"/>
        <v>0.05053013377</v>
      </c>
      <c r="GM7" s="29">
        <f t="shared" si="18"/>
        <v>0.05139682043</v>
      </c>
      <c r="GN7" s="29">
        <f t="shared" si="18"/>
        <v>0.05424773084</v>
      </c>
      <c r="GO7" s="29">
        <f t="shared" si="18"/>
        <v>0.05856853666</v>
      </c>
      <c r="GP7" s="29">
        <f t="shared" si="18"/>
        <v>0.06212844573</v>
      </c>
      <c r="GQ7" s="29">
        <f t="shared" si="18"/>
        <v>0.0612259393</v>
      </c>
      <c r="GR7" s="29">
        <f t="shared" si="18"/>
        <v>0.05758667941</v>
      </c>
      <c r="GS7" s="29">
        <f t="shared" si="18"/>
        <v>0.05459179017</v>
      </c>
      <c r="GT7" s="29">
        <f t="shared" si="18"/>
        <v>0.05324978082</v>
      </c>
      <c r="GU7" s="29">
        <f t="shared" si="18"/>
        <v>0.05327873614</v>
      </c>
      <c r="GV7" s="29">
        <f t="shared" si="18"/>
        <v>0.05412973998</v>
      </c>
      <c r="GW7" s="29">
        <f t="shared" si="18"/>
        <v>0.05543697632</v>
      </c>
      <c r="GX7" s="29">
        <f t="shared" si="18"/>
        <v>0.05383423883</v>
      </c>
      <c r="GY7" s="29">
        <f t="shared" si="18"/>
        <v>0.05123011498</v>
      </c>
      <c r="GZ7" s="29">
        <f t="shared" si="18"/>
        <v>0.05006648166</v>
      </c>
      <c r="HA7" s="29">
        <f t="shared" si="18"/>
        <v>0.04983108748</v>
      </c>
      <c r="HB7" s="29">
        <f t="shared" si="18"/>
        <v>0.05101090603</v>
      </c>
      <c r="HC7" s="29">
        <f t="shared" si="18"/>
        <v>0.05176152486</v>
      </c>
      <c r="HD7" s="29">
        <f t="shared" si="18"/>
        <v>0.05106273553</v>
      </c>
      <c r="HE7" s="29">
        <f t="shared" si="18"/>
        <v>0.04779393122</v>
      </c>
      <c r="HF7" s="29">
        <f t="shared" si="18"/>
        <v>0.04331491548</v>
      </c>
      <c r="HG7" s="29">
        <f t="shared" si="18"/>
        <v>0.04070607908</v>
      </c>
      <c r="HH7" s="29">
        <f t="shared" si="18"/>
        <v>0.0388701663</v>
      </c>
      <c r="HI7" s="29">
        <f t="shared" si="18"/>
        <v>0.03862043921</v>
      </c>
      <c r="HJ7" s="29">
        <f t="shared" si="18"/>
        <v>0.03819065336</v>
      </c>
      <c r="HK7" s="29">
        <f t="shared" si="18"/>
        <v>0.0362548029</v>
      </c>
      <c r="HL7" s="29">
        <f t="shared" si="18"/>
        <v>0.032656847</v>
      </c>
      <c r="HM7" s="29">
        <f t="shared" si="18"/>
        <v>0.02779883543</v>
      </c>
      <c r="HN7" s="29">
        <f t="shared" si="18"/>
        <v>0.02425464425</v>
      </c>
      <c r="HO7" s="29">
        <f t="shared" si="18"/>
        <v>0.02229972079</v>
      </c>
      <c r="HP7" s="29">
        <f t="shared" si="18"/>
        <v>0.02188302474</v>
      </c>
      <c r="HQ7" s="29">
        <f t="shared" si="18"/>
        <v>0.02166361065</v>
      </c>
      <c r="HR7" s="29">
        <f t="shared" si="18"/>
        <v>0.02084355841</v>
      </c>
      <c r="HS7" s="29">
        <f t="shared" si="18"/>
        <v>0.01940568664</v>
      </c>
      <c r="HT7" s="29">
        <f t="shared" si="18"/>
        <v>0.01756001724</v>
      </c>
      <c r="HU7" s="29">
        <f t="shared" si="18"/>
        <v>0.01647008651</v>
      </c>
      <c r="HV7" s="29">
        <f t="shared" si="18"/>
        <v>0.01635799046</v>
      </c>
      <c r="HW7" s="29">
        <f t="shared" si="18"/>
        <v>0.01643458555</v>
      </c>
      <c r="HX7" s="29">
        <f t="shared" si="18"/>
        <v>0.01617695889</v>
      </c>
      <c r="HY7" s="29">
        <f t="shared" si="18"/>
        <v>0.01510806647</v>
      </c>
      <c r="HZ7" s="29">
        <f t="shared" si="18"/>
        <v>0.01349992152</v>
      </c>
      <c r="IA7" s="29">
        <f t="shared" si="18"/>
        <v>0.0118830683</v>
      </c>
      <c r="IB7" s="29">
        <f t="shared" si="18"/>
        <v>0.01097401668</v>
      </c>
      <c r="IC7" s="29">
        <f t="shared" si="18"/>
        <v>0.01070718764</v>
      </c>
      <c r="ID7" s="29">
        <f t="shared" si="18"/>
        <v>0.01079423113</v>
      </c>
      <c r="IE7" s="29">
        <f t="shared" si="18"/>
        <v>0.01075109323</v>
      </c>
      <c r="IF7" s="29">
        <f t="shared" si="18"/>
        <v>0.01028652201</v>
      </c>
      <c r="IG7" s="29">
        <f t="shared" si="18"/>
        <v>0.009182918886</v>
      </c>
      <c r="IH7" s="29">
        <f t="shared" si="18"/>
        <v>0.008087055535</v>
      </c>
      <c r="II7" s="29">
        <f t="shared" si="18"/>
        <v>0.007511010633</v>
      </c>
      <c r="IJ7" s="29">
        <f t="shared" si="18"/>
        <v>0.007181134888</v>
      </c>
      <c r="IK7" s="29">
        <f t="shared" si="18"/>
        <v>0.007198028204</v>
      </c>
      <c r="IL7" s="29">
        <f t="shared" si="18"/>
        <v>0.007147948174</v>
      </c>
      <c r="IM7" s="29">
        <f t="shared" si="18"/>
        <v>0.007096137288</v>
      </c>
      <c r="IN7" s="29">
        <f t="shared" si="18"/>
        <v>0.006555569307</v>
      </c>
      <c r="IO7" s="29">
        <f t="shared" si="18"/>
        <v>0.006008590407</v>
      </c>
      <c r="IP7" s="29">
        <f t="shared" si="18"/>
        <v>0.005884218414</v>
      </c>
      <c r="IQ7" s="29">
        <f t="shared" si="18"/>
        <v>0.006378272826</v>
      </c>
      <c r="IR7" s="29">
        <f t="shared" si="18"/>
        <v>0.007149002537</v>
      </c>
      <c r="IS7" s="29">
        <f t="shared" si="18"/>
        <v>0.007948043869</v>
      </c>
      <c r="IT7" s="29">
        <f t="shared" si="18"/>
        <v>0.008572895894</v>
      </c>
      <c r="IU7" s="29">
        <f t="shared" si="18"/>
        <v>0.008670385354</v>
      </c>
      <c r="IV7" s="29">
        <f t="shared" si="18"/>
        <v>0.008616193925</v>
      </c>
      <c r="IW7" s="29">
        <f t="shared" si="18"/>
        <v>0.008782972146</v>
      </c>
      <c r="IX7" s="29">
        <f t="shared" si="18"/>
        <v>0.009380811183</v>
      </c>
      <c r="IY7" s="29">
        <f t="shared" si="18"/>
        <v>0.01035745334</v>
      </c>
      <c r="IZ7" s="29">
        <f t="shared" si="18"/>
        <v>0.01126500661</v>
      </c>
      <c r="JA7" s="29">
        <f t="shared" si="18"/>
        <v>0.01199282137</v>
      </c>
      <c r="JB7" s="29">
        <f t="shared" si="18"/>
        <v>0.011945979</v>
      </c>
      <c r="JC7" s="29">
        <f t="shared" si="18"/>
        <v>0.01142830655</v>
      </c>
      <c r="JD7" s="29">
        <f t="shared" si="18"/>
        <v>0.01130795826</v>
      </c>
      <c r="JE7" s="29">
        <f t="shared" si="18"/>
        <v>0.01158639785</v>
      </c>
      <c r="JF7" s="29">
        <f t="shared" si="18"/>
        <v>0.01217067087</v>
      </c>
      <c r="JG7" s="29">
        <f t="shared" si="18"/>
        <v>0.012717932</v>
      </c>
      <c r="JH7" s="29">
        <f t="shared" si="18"/>
        <v>0.01304375104</v>
      </c>
      <c r="JI7" s="29">
        <f t="shared" si="18"/>
        <v>0.01274360332</v>
      </c>
      <c r="JJ7" s="29">
        <f t="shared" si="18"/>
        <v>0.01185822117</v>
      </c>
      <c r="JK7" s="29">
        <f t="shared" si="18"/>
        <v>0.01147009202</v>
      </c>
      <c r="JL7" s="29">
        <f t="shared" si="18"/>
        <v>0.01179392843</v>
      </c>
      <c r="JM7" s="29">
        <f t="shared" si="18"/>
        <v>0.01251178037</v>
      </c>
      <c r="JN7" s="29">
        <f t="shared" si="18"/>
        <v>0.01332793694</v>
      </c>
      <c r="JO7" s="29">
        <f t="shared" si="18"/>
        <v>0.01357634532</v>
      </c>
      <c r="JP7" s="29">
        <f t="shared" si="18"/>
        <v>0.01341670876</v>
      </c>
      <c r="JQ7" s="29">
        <f t="shared" si="18"/>
        <v>0.01283660631</v>
      </c>
      <c r="JR7" s="29">
        <f t="shared" si="18"/>
        <v>0.01273292461</v>
      </c>
      <c r="JS7" s="29">
        <f t="shared" si="18"/>
        <v>0.01315074882</v>
      </c>
      <c r="JT7" s="29">
        <f t="shared" si="18"/>
        <v>0.01387609122</v>
      </c>
      <c r="JU7" s="29">
        <f t="shared" si="18"/>
        <v>0.01452261755</v>
      </c>
      <c r="JV7" s="29">
        <f t="shared" si="18"/>
        <v>0.01478516562</v>
      </c>
      <c r="JW7" s="29">
        <f t="shared" si="18"/>
        <v>0.01451431875</v>
      </c>
      <c r="JX7" s="29">
        <f t="shared" si="18"/>
        <v>0.01368718516</v>
      </c>
      <c r="JY7" s="29">
        <f t="shared" si="18"/>
        <v>0.01323108323</v>
      </c>
      <c r="JZ7" s="29">
        <f t="shared" si="18"/>
        <v>0.0131904451</v>
      </c>
      <c r="KA7" s="29">
        <f t="shared" si="18"/>
        <v>0.0133431185</v>
      </c>
      <c r="KB7" s="29">
        <f t="shared" si="18"/>
        <v>0.01327064611</v>
      </c>
      <c r="KC7" s="29">
        <f t="shared" si="18"/>
        <v>0.01316598809</v>
      </c>
      <c r="KD7" s="29">
        <f t="shared" si="18"/>
        <v>0.01243854231</v>
      </c>
      <c r="KE7" s="29">
        <f t="shared" si="18"/>
        <v>0.01145609674</v>
      </c>
      <c r="KF7" s="29">
        <f t="shared" si="18"/>
        <v>0.01100302739</v>
      </c>
      <c r="KG7" s="29">
        <f t="shared" si="18"/>
        <v>0.01081926216</v>
      </c>
      <c r="KH7" s="29">
        <f t="shared" si="18"/>
        <v>0.01083496095</v>
      </c>
      <c r="KI7" s="29">
        <f t="shared" si="18"/>
        <v>0.01078341496</v>
      </c>
      <c r="KJ7" s="29">
        <f t="shared" si="18"/>
        <v>0.01079368046</v>
      </c>
      <c r="KK7" s="29">
        <f t="shared" si="18"/>
        <v>0.01008542944</v>
      </c>
      <c r="KL7" s="29">
        <f t="shared" si="18"/>
        <v>0.009270974763</v>
      </c>
      <c r="KM7" s="29">
        <f t="shared" si="18"/>
        <v>0.008850170197</v>
      </c>
      <c r="KN7" s="29">
        <f t="shared" si="18"/>
        <v>0.008650177568</v>
      </c>
      <c r="KO7" s="29">
        <f t="shared" si="18"/>
        <v>0.008572713311</v>
      </c>
      <c r="KP7" s="29">
        <f t="shared" si="18"/>
        <v>0.008369871327</v>
      </c>
      <c r="KQ7" s="29">
        <f t="shared" si="18"/>
        <v>0.008221623549</v>
      </c>
      <c r="KR7" s="29">
        <f t="shared" si="18"/>
        <v>0.007911816752</v>
      </c>
      <c r="KS7" s="29">
        <f t="shared" si="18"/>
        <v>0.007907136749</v>
      </c>
      <c r="KT7" s="29">
        <f t="shared" si="18"/>
        <v>0.007943190148</v>
      </c>
      <c r="KU7" s="29">
        <f t="shared" si="18"/>
        <v>0.0079873205</v>
      </c>
      <c r="KV7" s="29">
        <f t="shared" si="18"/>
        <v>0.008040288425</v>
      </c>
      <c r="KW7" s="29">
        <f t="shared" si="18"/>
        <v>0.007957402354</v>
      </c>
      <c r="KX7" s="29">
        <f t="shared" si="18"/>
        <v>0.007677202166</v>
      </c>
      <c r="KY7" s="29">
        <f t="shared" si="18"/>
        <v>0.007173444486</v>
      </c>
      <c r="KZ7" s="29">
        <f t="shared" si="18"/>
        <v>0.006884179737</v>
      </c>
      <c r="LA7" s="29">
        <f t="shared" si="18"/>
        <v>0.006949168717</v>
      </c>
      <c r="LB7" s="29">
        <f t="shared" si="18"/>
        <v>0.007040059755</v>
      </c>
      <c r="LC7" s="29">
        <f t="shared" si="18"/>
        <v>0.007495852331</v>
      </c>
      <c r="LD7" s="29">
        <f t="shared" si="18"/>
        <v>0.008304258143</v>
      </c>
      <c r="LE7" s="29">
        <f t="shared" si="18"/>
        <v>0.00883435175</v>
      </c>
      <c r="LF7" s="29">
        <f t="shared" si="18"/>
        <v>0.008921009921</v>
      </c>
      <c r="LG7" s="29">
        <f t="shared" si="18"/>
        <v>0.008450618058</v>
      </c>
      <c r="LH7" s="29">
        <f t="shared" si="18"/>
        <v>0.00819702008</v>
      </c>
      <c r="LI7" s="29">
        <f t="shared" si="18"/>
        <v>0.007823229325</v>
      </c>
      <c r="LJ7" s="29">
        <f t="shared" si="18"/>
        <v>0.007773482608</v>
      </c>
      <c r="LK7" s="29">
        <f t="shared" si="18"/>
        <v>0.008200402637</v>
      </c>
      <c r="LL7" s="29">
        <f t="shared" si="18"/>
        <v>0.008624056637</v>
      </c>
      <c r="LM7" s="29">
        <f t="shared" si="18"/>
        <v>0.008999127252</v>
      </c>
      <c r="LN7" s="29">
        <f t="shared" si="18"/>
        <v>0.00909389524</v>
      </c>
      <c r="LO7" s="29">
        <f t="shared" si="18"/>
        <v>0.009308866727</v>
      </c>
      <c r="LP7" s="29">
        <f t="shared" si="18"/>
        <v>0.009640957297</v>
      </c>
      <c r="LQ7" s="29">
        <f t="shared" si="18"/>
        <v>0.00992429098</v>
      </c>
      <c r="LR7" s="29">
        <f t="shared" si="18"/>
        <v>0.01065138234</v>
      </c>
      <c r="LS7" s="29">
        <f t="shared" si="18"/>
        <v>0.01149924535</v>
      </c>
      <c r="LT7" s="29">
        <f t="shared" si="18"/>
        <v>0.0122885176</v>
      </c>
      <c r="LU7" s="29">
        <f t="shared" si="18"/>
        <v>0.01289268862</v>
      </c>
      <c r="LV7" s="29">
        <f t="shared" si="18"/>
        <v>0.01346873344</v>
      </c>
      <c r="LW7" s="29">
        <f t="shared" si="18"/>
        <v>0.0137927762</v>
      </c>
      <c r="LX7" s="29">
        <f t="shared" si="18"/>
        <v>0.01360745487</v>
      </c>
      <c r="LY7" s="29">
        <f t="shared" si="18"/>
        <v>0.01321781018</v>
      </c>
      <c r="LZ7" s="29">
        <f t="shared" si="18"/>
        <v>0.01307218007</v>
      </c>
      <c r="MA7" s="29">
        <f t="shared" si="18"/>
        <v>0.01392926627</v>
      </c>
      <c r="MB7" s="29">
        <f t="shared" si="18"/>
        <v>0.01534857493</v>
      </c>
      <c r="MC7" s="29">
        <f t="shared" si="18"/>
        <v>0.01741217413</v>
      </c>
      <c r="MD7" s="29">
        <f t="shared" si="18"/>
        <v>0.01871027617</v>
      </c>
      <c r="ME7" s="29">
        <f t="shared" si="18"/>
        <v>0.01915963518</v>
      </c>
      <c r="MF7" s="29">
        <f t="shared" si="18"/>
        <v>0.0180428445</v>
      </c>
      <c r="MG7" s="29">
        <f t="shared" si="18"/>
        <v>0.01567291043</v>
      </c>
      <c r="MH7" s="29">
        <f t="shared" si="18"/>
        <v>0.01401425641</v>
      </c>
      <c r="MI7" s="29">
        <f t="shared" si="18"/>
        <v>0.01250807699</v>
      </c>
      <c r="MJ7" s="29">
        <f t="shared" si="18"/>
        <v>0.01262828888</v>
      </c>
      <c r="MK7" s="29">
        <f>SLOPE($D87:$D$93, $B$87:$B93)</f>
        <v>0.01301729134</v>
      </c>
      <c r="ML7" s="29">
        <f>SLOPE($D86:$D$92, $B$86:$B92)</f>
        <v>0.0138261772</v>
      </c>
      <c r="MM7" s="29">
        <f>SLOPE($D85:$D$91, $B$85:$B91)</f>
        <v>0.0148984421</v>
      </c>
      <c r="MN7" s="29">
        <f>SLOPE($D84:$D$90, $B$84:$B90)</f>
        <v>0.01592544725</v>
      </c>
      <c r="MO7" s="29">
        <f>SLOPE($D83:$D$89, $B$83:$B89)</f>
        <v>0.01678189253</v>
      </c>
      <c r="MP7" s="29">
        <f>SLOPE($D82:$D$88, $B$82:$B88)</f>
        <v>0.0170351528</v>
      </c>
      <c r="MQ7" s="29">
        <f>SLOPE($D81:$D$87, $B$81:$B87)</f>
        <v>0.01719894096</v>
      </c>
      <c r="MR7" s="29">
        <f>SLOPE($D80:$D$86, $B$80:$B86)</f>
        <v>0.01777301257</v>
      </c>
      <c r="MS7" s="29">
        <f>SLOPE($D79:$D$85, $B$79:$B85)</f>
        <v>0.01827926716</v>
      </c>
      <c r="MT7" s="29">
        <f>SLOPE($D78:$D$84, $B$78:$B84)</f>
        <v>0.01929222766</v>
      </c>
      <c r="MU7" s="29">
        <f>SLOPE($D77:$D$83, $B$77:$B83)</f>
        <v>0.02049698597</v>
      </c>
      <c r="MV7" s="29">
        <f>SLOPE($D76:$D$82, $B$76:$B82)</f>
        <v>0.02092085421</v>
      </c>
      <c r="MW7" s="29">
        <f>SLOPE($D75:$D$81, $B$75:$B81)</f>
        <v>0.020578947</v>
      </c>
      <c r="MX7" s="29">
        <f>SLOPE($D74:$D$80, $B$74:$B80)</f>
        <v>0.01892473744</v>
      </c>
      <c r="MY7" s="29">
        <f>SLOPE($D73:$D$79, $B$73:$B79)</f>
        <v>0.01819910577</v>
      </c>
      <c r="MZ7" s="29">
        <f>SLOPE($D72:$D$78, $B$72:$B78)</f>
        <v>0.01811508681</v>
      </c>
      <c r="NA7" s="29">
        <f>SLOPE($D71:$D$77, $B$71:$B77)</f>
        <v>0.01859100153</v>
      </c>
      <c r="NB7" s="29">
        <f>SLOPE($D70:$D$76, $B$70:$B76)</f>
        <v>0.02080192757</v>
      </c>
      <c r="NC7" s="29">
        <f>SLOPE($D69:$D$75, $B$69:$B75)</f>
        <v>0.02271911155</v>
      </c>
      <c r="ND7" s="29">
        <f>SLOPE($D68:$D$74, $B$68:$B74)</f>
        <v>0.02383512662</v>
      </c>
      <c r="NE7" s="29">
        <f>SLOPE($D67:$D$73, $B$67:$B73)</f>
        <v>0.02333892325</v>
      </c>
      <c r="NF7" s="29">
        <f>SLOPE($D66:$D$72, $B$66:$B72)</f>
        <v>0.02274555886</v>
      </c>
      <c r="NG7" s="29">
        <f>SLOPE($D65:$D$71, $B$65:$B71)</f>
        <v>0.0220300595</v>
      </c>
      <c r="NH7" s="29">
        <f>SLOPE($D64:$D$70, $B$64:$B70)</f>
        <v>0.02072447445</v>
      </c>
      <c r="NI7" s="29">
        <f>SLOPE($D63:$D$69, $B$63:$B69)</f>
        <v>0.0216349815</v>
      </c>
      <c r="NJ7" s="29">
        <f>SLOPE($D62:$D$68, $B$62:$B68)</f>
        <v>0.02241016712</v>
      </c>
      <c r="NK7" s="29">
        <f>SLOPE($D61:$D$67, $B$61:$B67)</f>
        <v>0.02326585121</v>
      </c>
      <c r="NL7" s="29">
        <f>SLOPE($D60:$D$66, $B$60:$B66)</f>
        <v>0.02334739296</v>
      </c>
      <c r="NM7" s="29">
        <f>SLOPE($D59:$D$65, $B$59:$B65)</f>
        <v>0.02280054013</v>
      </c>
      <c r="NN7" s="29">
        <f>SLOPE($D58:$D$64, $B$58:$B64)</f>
        <v>0.0221774146</v>
      </c>
      <c r="NO7" s="29">
        <f>SLOPE($D57:$D$63, $B$57:$B63)</f>
        <v>0.02261464755</v>
      </c>
      <c r="NP7" s="29">
        <f>SLOPE($D56:$D$62, $B$56:$B62)</f>
        <v>0.02388836495</v>
      </c>
      <c r="NQ7" s="29">
        <f>SLOPE($D55:$D$61, $B$55:$B61)</f>
        <v>0.02499851048</v>
      </c>
      <c r="NR7" s="29">
        <f>SLOPE($D54:$D$60, $B$54:$B60)</f>
        <v>0.0266376977</v>
      </c>
      <c r="NS7" s="29">
        <f>SLOPE($D53:$D$59, $B$53:$B59)</f>
        <v>0.02858861055</v>
      </c>
      <c r="NT7" s="29">
        <f>SLOPE($D52:$D$58, $B$52:$B58)</f>
        <v>0.03007129404</v>
      </c>
      <c r="NU7" s="29">
        <f>SLOPE($D51:$D$57, $B$51:$B57)</f>
        <v>0.03102196669</v>
      </c>
      <c r="NV7" s="29">
        <f>SLOPE($D50:$D$56, $B$50:$B56)</f>
        <v>0.03240694324</v>
      </c>
      <c r="NW7" s="29">
        <f>SLOPE($D$49:$D55, $B$49:$B55)</f>
        <v>0.03275486206</v>
      </c>
      <c r="NX7" s="29">
        <f>SLOPE($D$48:$D54, $B$48:$B54)</f>
        <v>0.03160288309</v>
      </c>
      <c r="NY7" s="29">
        <f>SLOPE($D$47:$D53, $B$47:$B53)</f>
        <v>0.03344788433</v>
      </c>
      <c r="NZ7" s="29">
        <f>SLOPE($D$46:$D52, $B$46:$B52)</f>
        <v>0.03589567441</v>
      </c>
      <c r="OA7" s="29">
        <f>SLOPE($D$45:$D51, $B$45:$B51)</f>
        <v>0.04036272264</v>
      </c>
      <c r="OB7" s="29">
        <f>SLOPE($D$44:$D50, $B$44:$B50)</f>
        <v>0.04432755779</v>
      </c>
      <c r="OC7" s="29">
        <f>SLOPE($D$43:$D49, $B$43:$B49)</f>
        <v>0.04803340416</v>
      </c>
      <c r="OD7" s="29">
        <f>SLOPE($D$42:$D48, $B$42:$B48)</f>
        <v>0.04871600706</v>
      </c>
      <c r="OE7" s="29">
        <f>SLOPE($D$41:$D47, $B$41:$B47)</f>
        <v>0.04582579245</v>
      </c>
      <c r="OF7" s="29">
        <f>SLOPE($D$40:$D46, $B$40:$B46)</f>
        <v>0.04500595312</v>
      </c>
      <c r="OG7" s="29">
        <f>SLOPE($D$39:$D45, $B$39:$B45)</f>
        <v>0.04584347355</v>
      </c>
      <c r="OH7" s="29">
        <f>SLOPE($D$38:$D44, $B$38:$B44)</f>
        <v>0.0496338151</v>
      </c>
      <c r="OI7" s="29">
        <f>SLOPE($D$12:$D43, $B$12:$B43)</f>
        <v>0.1334251774</v>
      </c>
      <c r="OJ7" s="29">
        <f>SLOPE($D$37:$D43, $B$37:$B43)</f>
        <v>0.05444622953</v>
      </c>
      <c r="OK7" s="29">
        <f>SLOPE($D$12:$D42, $B$12:$B42)</f>
        <v>0.1366386556</v>
      </c>
      <c r="OL7" s="29">
        <f>SLOPE($D$36:$D42, $B$36:$B42)</f>
        <v>0.06078278869</v>
      </c>
      <c r="OM7" s="29">
        <f>SLOPE($D$12:$D41, $B$12:$B41)</f>
        <v>0.1398583481</v>
      </c>
      <c r="ON7" s="29">
        <f>SLOPE($D$35:$D41, $B$35:$B41)</f>
        <v>0.06847398038</v>
      </c>
      <c r="OO7" s="29">
        <f>SLOPE($D$12:$D40, $B$12:$B40)</f>
        <v>0.1430407246</v>
      </c>
      <c r="OP7" s="29">
        <f>SLOPE($D$34:$D40, $B$34:$B40)</f>
        <v>0.07331617074</v>
      </c>
      <c r="OQ7" s="29">
        <f>SLOPE($D$12:$D39, $B$12:$B39)</f>
        <v>0.1462077703</v>
      </c>
      <c r="OR7" s="29">
        <f>SLOPE($D$33:$D39, $B$33:$B39)</f>
        <v>0.08093486838</v>
      </c>
      <c r="OS7" s="29">
        <f>SLOPE($D$12:$D38, $B$12:$B38)</f>
        <v>0.1494400943</v>
      </c>
      <c r="OT7" s="29">
        <f>SLOPE($D$32:$D38, $B$32:$B38)</f>
        <v>0.08528955555</v>
      </c>
      <c r="OU7" s="29">
        <f>SLOPE($D$12:$D37, $B$12:$B37)</f>
        <v>0.1527072325</v>
      </c>
      <c r="OV7" s="29">
        <f>SLOPE($D$31:$D37, $B$31:$B37)</f>
        <v>0.093688205</v>
      </c>
      <c r="OW7" s="29">
        <f>SLOPE($D$12:$D36, $B$12:$B36)</f>
        <v>0.1559834805</v>
      </c>
      <c r="OX7" s="29">
        <f>SLOPE($D$30:$D36, $B$30:$B36)</f>
        <v>0.1044157524</v>
      </c>
      <c r="OY7" s="29">
        <f>SLOPE($D$12:$D35, $B$12:$B35)</f>
        <v>0.1592268607</v>
      </c>
      <c r="OZ7" s="29">
        <f>SLOPE($D$29:$D35, $B$29:$B35)</f>
        <v>0.1105788765</v>
      </c>
      <c r="PA7" s="29">
        <f>SLOPE($D$12:$D34, $B$12:$B34)</f>
        <v>0.1626199538</v>
      </c>
      <c r="PB7" s="29">
        <f>SLOPE($D$28:$D34, $B$28:$B34)</f>
        <v>0.116291058</v>
      </c>
      <c r="PC7" s="29">
        <f>SLOPE($D$12:$D33, $B$12:$B33)</f>
        <v>0.1658637126</v>
      </c>
      <c r="PD7" s="29">
        <f>SLOPE($D$27:$D33, $B$27:$B33)</f>
        <v>0.1157145041</v>
      </c>
      <c r="PE7" s="29">
        <f>SLOPE($D$12:$D32, $B$12:$B32)</f>
        <v>0.1695155826</v>
      </c>
      <c r="PF7" s="29">
        <f>SLOPE($D$26:$D32, $B$26:$B32)</f>
        <v>0.1182442822</v>
      </c>
      <c r="PG7" s="29">
        <f>SLOPE($D$12:$D31, $B$12:$B31)</f>
        <v>0.1728013997</v>
      </c>
      <c r="PH7" s="29">
        <f>SLOPE($D$25:$D31, $B$25:$B31)</f>
        <v>0.119999695</v>
      </c>
      <c r="PI7" s="29">
        <f>SLOPE($D$12:$D30, $B$12:$B30)</f>
        <v>0.1766351031</v>
      </c>
      <c r="PJ7" s="29">
        <f>SLOPE($D$24:$D30, $B$24:$B30)</f>
        <v>0.1235344316</v>
      </c>
      <c r="PK7" s="29">
        <f>SLOPE($D$12:$D29, $B$12:$B29)</f>
        <v>0.1812333716</v>
      </c>
      <c r="PL7" s="29">
        <f>SLOPE($D$23:$D29, $B$23:$B29)</f>
        <v>0.132074755</v>
      </c>
      <c r="PM7" s="29">
        <f>SLOPE($D$12:$D28, $B$12:$B28)</f>
        <v>0.1858650789</v>
      </c>
      <c r="PN7" s="29">
        <f>SLOPE($D$22:$D28, $B$22:$B28)</f>
        <v>0.1396857704</v>
      </c>
      <c r="PO7" s="29">
        <f>SLOPE($D$12:$D27, $B$12:$B27)</f>
        <v>0.1907537468</v>
      </c>
      <c r="PP7" s="29">
        <f>SLOPE($D$21:$D27, $B$21:$B27)</f>
        <v>0.1502248717</v>
      </c>
      <c r="PQ7" s="29">
        <f>SLOPE($D$12:$D26, $B$12:$B26)</f>
        <v>0.1952449749</v>
      </c>
      <c r="PR7" s="29">
        <f>SLOPE($D$20:$D26, $B$20:$B26)</f>
        <v>0.1566667095</v>
      </c>
      <c r="PS7" s="29">
        <f>SLOPE($D$12:$D25, $B$12:$B25)</f>
        <v>0.1997460484</v>
      </c>
      <c r="PT7" s="29">
        <f>SLOPE($D$19:$D25, $B$19:$B25)</f>
        <v>0.1609331061</v>
      </c>
      <c r="PU7" s="29">
        <f>SLOPE($D$12:$D24, $B$12:$B24)</f>
        <v>0.2053302335</v>
      </c>
      <c r="PV7" s="29">
        <f>SLOPE($D$18:$D24, $B$18:$B24)</f>
        <v>0.1737211299</v>
      </c>
      <c r="PW7" s="29">
        <f>SLOPE($D$12:$D23, $B$12:$B23)</f>
        <v>0.2107406932</v>
      </c>
      <c r="PX7" s="29">
        <f>SLOPE($D$17:$D23, $B$17:$B23)</f>
        <v>0.1819134194</v>
      </c>
      <c r="PY7" s="29">
        <f>SLOPE($D$12:$D$22, $B$12:$B$22)</f>
        <v>0.2163754943</v>
      </c>
      <c r="PZ7" s="29">
        <f>SLOPE($D$16:$D$22, $B$16:$B$22)</f>
        <v>0.1901882607</v>
      </c>
      <c r="QA7" s="29">
        <f>SLOPE($D$12:$D$21, $B$12:$B$21)</f>
        <v>0.2219835908</v>
      </c>
      <c r="QB7" s="29">
        <f>SLOPE($D$7:$D$21, $B$7:$B$21)</f>
        <v>0.2751017044</v>
      </c>
      <c r="QC7" s="29">
        <f>SLOPE($D$12:$D$20, $B$12:$B$20)</f>
        <v>0.229163658</v>
      </c>
      <c r="QD7" s="29">
        <f>SLOPE($D$7:$D$20, $B$7:$B$20)</f>
        <v>0.2842751261</v>
      </c>
      <c r="QE7" s="29">
        <f>SLOPE($D$12:$D$19, $B$12:$B$19)</f>
        <v>0.2365737584</v>
      </c>
      <c r="QF7" s="29">
        <f>SLOPE($D$7:$D$19, $B$7:$B$19)</f>
        <v>0.2938655788</v>
      </c>
      <c r="QG7" s="29">
        <f>SLOPE($D$12:$D$18, $B$12:$B$18)</f>
        <v>0.2426441213</v>
      </c>
      <c r="QH7" s="29">
        <f>SLOPE($D$7:$D$18, $B$7:$B$18)</f>
        <v>0.3033980815</v>
      </c>
      <c r="QI7" s="29">
        <f>SLOPE($D$7:$D$17, $B$7:$B$17)</f>
        <v>0.3152780538</v>
      </c>
      <c r="QJ7" s="29">
        <f>SLOPE($D$7:$D$16, $B$7:$B$16)</f>
        <v>0.3268495608</v>
      </c>
      <c r="QK7" s="29">
        <f>SLOPE($D$7:$D$15, $B$7:$B$15)</f>
        <v>0.3385461581</v>
      </c>
      <c r="QL7" s="29">
        <f>SLOPE($D$7:$D$14, $B$7:$B$14)</f>
        <v>0.345307194</v>
      </c>
      <c r="QM7" s="29">
        <f>SLOPE($D$7:$D$13 , $B$7:$B$13)</f>
        <v>0.3527685204</v>
      </c>
      <c r="QN7" s="29">
        <f>SLOPE($D$7:$D$12 , $B$7:$B$12)</f>
        <v>0.3696891988</v>
      </c>
      <c r="QO7" s="30">
        <f>SLOPE($D$7:$D$11 , $B$7:$B$11)</f>
        <v>0.3613371902</v>
      </c>
      <c r="QP7" s="21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27"/>
    </row>
    <row r="8" ht="12.75" customHeight="1">
      <c r="A8" s="6">
        <v>43900.0</v>
      </c>
      <c r="B8" s="7">
        <v>6.0</v>
      </c>
      <c r="C8" s="7">
        <v>22.0</v>
      </c>
      <c r="D8" s="7">
        <f t="shared" si="2"/>
        <v>3.091042453</v>
      </c>
      <c r="E8" s="8"/>
      <c r="F8" s="8" t="str">
        <f t="shared" si="3"/>
        <v/>
      </c>
      <c r="G8" s="22">
        <f t="shared" si="8"/>
        <v>5</v>
      </c>
      <c r="H8" s="11">
        <f t="shared" si="9"/>
        <v>0.2941176471</v>
      </c>
      <c r="I8" s="9">
        <v>22.0</v>
      </c>
      <c r="J8" s="9">
        <f t="shared" si="10"/>
        <v>5</v>
      </c>
      <c r="K8" s="9">
        <f t="shared" si="11"/>
        <v>3.091042453</v>
      </c>
      <c r="L8" s="9"/>
      <c r="M8" s="10" t="str">
        <f t="shared" si="4"/>
        <v/>
      </c>
      <c r="N8" s="11">
        <f t="shared" si="5"/>
        <v>0</v>
      </c>
      <c r="O8" s="23">
        <f t="shared" si="12"/>
        <v>0.2941176471</v>
      </c>
      <c r="P8" s="9">
        <v>0.0</v>
      </c>
      <c r="Q8" s="9">
        <f t="shared" si="6"/>
        <v>0</v>
      </c>
      <c r="R8" s="12"/>
      <c r="S8" s="12">
        <f t="shared" si="13"/>
        <v>0</v>
      </c>
      <c r="T8" s="12"/>
      <c r="U8" s="12"/>
      <c r="V8" s="4"/>
      <c r="W8" s="31" t="s">
        <v>51</v>
      </c>
      <c r="X8" s="29">
        <f t="shared" ref="X8:MJ8" si="19">INTERCEPT(INDIRECT("D" &amp; X$11):INDIRECT("D" &amp; X$12), INDIRECT("B" &amp; X$11):INDIRECT("B" &amp; X$12))</f>
        <v>13.1285551</v>
      </c>
      <c r="Y8" s="29">
        <f t="shared" si="19"/>
        <v>13.13711184</v>
      </c>
      <c r="Z8" s="29">
        <f t="shared" si="19"/>
        <v>13.09152092</v>
      </c>
      <c r="AA8" s="29">
        <f t="shared" si="19"/>
        <v>12.96216555</v>
      </c>
      <c r="AB8" s="29">
        <f t="shared" si="19"/>
        <v>12.69126708</v>
      </c>
      <c r="AC8" s="29">
        <f t="shared" si="19"/>
        <v>12.29688293</v>
      </c>
      <c r="AD8" s="29">
        <f t="shared" si="19"/>
        <v>12.05657765</v>
      </c>
      <c r="AE8" s="29">
        <f t="shared" si="19"/>
        <v>12.05455876</v>
      </c>
      <c r="AF8" s="29">
        <f t="shared" si="19"/>
        <v>12.04602131</v>
      </c>
      <c r="AG8" s="29">
        <f t="shared" si="19"/>
        <v>11.95123796</v>
      </c>
      <c r="AH8" s="29">
        <f t="shared" si="19"/>
        <v>11.71226333</v>
      </c>
      <c r="AI8" s="29">
        <f t="shared" si="19"/>
        <v>11.32677949</v>
      </c>
      <c r="AJ8" s="29">
        <f t="shared" si="19"/>
        <v>11.05731117</v>
      </c>
      <c r="AK8" s="29">
        <f t="shared" si="19"/>
        <v>11.16257858</v>
      </c>
      <c r="AL8" s="29">
        <f t="shared" si="19"/>
        <v>11.61071181</v>
      </c>
      <c r="AM8" s="29">
        <f t="shared" si="19"/>
        <v>11.9433355</v>
      </c>
      <c r="AN8" s="29">
        <f t="shared" si="19"/>
        <v>12.00534497</v>
      </c>
      <c r="AO8" s="29">
        <f t="shared" si="19"/>
        <v>11.68782146</v>
      </c>
      <c r="AP8" s="29">
        <f t="shared" si="19"/>
        <v>10.92867262</v>
      </c>
      <c r="AQ8" s="29">
        <f t="shared" si="19"/>
        <v>10.10985713</v>
      </c>
      <c r="AR8" s="29">
        <f t="shared" si="19"/>
        <v>9.713141827</v>
      </c>
      <c r="AS8" s="29">
        <f t="shared" si="19"/>
        <v>9.847526414</v>
      </c>
      <c r="AT8" s="29">
        <f t="shared" si="19"/>
        <v>10.02201796</v>
      </c>
      <c r="AU8" s="29">
        <f t="shared" si="19"/>
        <v>10.10742863</v>
      </c>
      <c r="AV8" s="29">
        <f t="shared" si="19"/>
        <v>10.00179896</v>
      </c>
      <c r="AW8" s="29">
        <f t="shared" si="19"/>
        <v>9.639545224</v>
      </c>
      <c r="AX8" s="29">
        <f t="shared" si="19"/>
        <v>9.15209552</v>
      </c>
      <c r="AY8" s="29">
        <f t="shared" si="19"/>
        <v>9.077797332</v>
      </c>
      <c r="AZ8" s="29">
        <f t="shared" si="19"/>
        <v>9.529451174</v>
      </c>
      <c r="BA8" s="29">
        <f t="shared" si="19"/>
        <v>10.04273083</v>
      </c>
      <c r="BB8" s="29">
        <f t="shared" si="19"/>
        <v>10.41438485</v>
      </c>
      <c r="BC8" s="29">
        <f t="shared" si="19"/>
        <v>10.53148714</v>
      </c>
      <c r="BD8" s="29">
        <f t="shared" si="19"/>
        <v>10.33010825</v>
      </c>
      <c r="BE8" s="29">
        <f t="shared" si="19"/>
        <v>9.917000472</v>
      </c>
      <c r="BF8" s="29">
        <f t="shared" si="19"/>
        <v>9.830209165</v>
      </c>
      <c r="BG8" s="29">
        <f t="shared" si="19"/>
        <v>10.18499536</v>
      </c>
      <c r="BH8" s="29">
        <f t="shared" si="19"/>
        <v>10.62802137</v>
      </c>
      <c r="BI8" s="29">
        <f t="shared" si="19"/>
        <v>10.92476557</v>
      </c>
      <c r="BJ8" s="29">
        <f t="shared" si="19"/>
        <v>11.09786685</v>
      </c>
      <c r="BK8" s="29">
        <f t="shared" si="19"/>
        <v>11.01138788</v>
      </c>
      <c r="BL8" s="29">
        <f t="shared" si="19"/>
        <v>10.76492637</v>
      </c>
      <c r="BM8" s="29">
        <f t="shared" si="19"/>
        <v>10.75976808</v>
      </c>
      <c r="BN8" s="29">
        <f t="shared" si="19"/>
        <v>11.1449132</v>
      </c>
      <c r="BO8" s="29">
        <f t="shared" si="19"/>
        <v>11.54302349</v>
      </c>
      <c r="BP8" s="29">
        <f t="shared" si="19"/>
        <v>11.79222891</v>
      </c>
      <c r="BQ8" s="29">
        <f t="shared" si="19"/>
        <v>11.88963442</v>
      </c>
      <c r="BR8" s="29">
        <f t="shared" si="19"/>
        <v>11.76177722</v>
      </c>
      <c r="BS8" s="29">
        <f t="shared" si="19"/>
        <v>11.46411705</v>
      </c>
      <c r="BT8" s="29">
        <f t="shared" si="19"/>
        <v>11.37432957</v>
      </c>
      <c r="BU8" s="29">
        <f t="shared" si="19"/>
        <v>11.6584297</v>
      </c>
      <c r="BV8" s="29">
        <f t="shared" si="19"/>
        <v>11.96793908</v>
      </c>
      <c r="BW8" s="29">
        <f t="shared" si="19"/>
        <v>12.19326242</v>
      </c>
      <c r="BX8" s="29">
        <f t="shared" si="19"/>
        <v>12.29822472</v>
      </c>
      <c r="BY8" s="29">
        <f t="shared" si="19"/>
        <v>12.25350164</v>
      </c>
      <c r="BZ8" s="29">
        <f t="shared" si="19"/>
        <v>12.0221396</v>
      </c>
      <c r="CA8" s="29">
        <f t="shared" si="19"/>
        <v>11.94555132</v>
      </c>
      <c r="CB8" s="29">
        <f t="shared" si="19"/>
        <v>12.16129683</v>
      </c>
      <c r="CC8" s="29">
        <f t="shared" si="19"/>
        <v>12.42869598</v>
      </c>
      <c r="CD8" s="29">
        <f t="shared" si="19"/>
        <v>12.62959101</v>
      </c>
      <c r="CE8" s="29">
        <f t="shared" si="19"/>
        <v>12.74714783</v>
      </c>
      <c r="CF8" s="29">
        <f t="shared" si="19"/>
        <v>12.70665659</v>
      </c>
      <c r="CG8" s="29">
        <f t="shared" si="19"/>
        <v>12.5312953</v>
      </c>
      <c r="CH8" s="29">
        <f t="shared" si="19"/>
        <v>12.45584715</v>
      </c>
      <c r="CI8" s="29">
        <f t="shared" si="19"/>
        <v>12.60714885</v>
      </c>
      <c r="CJ8" s="29">
        <f t="shared" si="19"/>
        <v>12.81144442</v>
      </c>
      <c r="CK8" s="29">
        <f t="shared" si="19"/>
        <v>12.98066378</v>
      </c>
      <c r="CL8" s="29">
        <f t="shared" si="19"/>
        <v>13.09673728</v>
      </c>
      <c r="CM8" s="29">
        <f t="shared" si="19"/>
        <v>13.0802817</v>
      </c>
      <c r="CN8" s="29">
        <f t="shared" si="19"/>
        <v>12.95669356</v>
      </c>
      <c r="CO8" s="29">
        <f t="shared" si="19"/>
        <v>12.8901427</v>
      </c>
      <c r="CP8" s="29">
        <f t="shared" si="19"/>
        <v>12.99046446</v>
      </c>
      <c r="CQ8" s="29">
        <f t="shared" si="19"/>
        <v>13.11518339</v>
      </c>
      <c r="CR8" s="29">
        <f t="shared" si="19"/>
        <v>13.18997738</v>
      </c>
      <c r="CS8" s="29">
        <f t="shared" si="19"/>
        <v>13.21644568</v>
      </c>
      <c r="CT8" s="29">
        <f t="shared" si="19"/>
        <v>13.1622738</v>
      </c>
      <c r="CU8" s="29">
        <f t="shared" si="19"/>
        <v>13.01890811</v>
      </c>
      <c r="CV8" s="29">
        <f t="shared" si="19"/>
        <v>12.93620079</v>
      </c>
      <c r="CW8" s="29">
        <f t="shared" si="19"/>
        <v>13.00712069</v>
      </c>
      <c r="CX8" s="29">
        <f t="shared" si="19"/>
        <v>13.10766636</v>
      </c>
      <c r="CY8" s="29">
        <f t="shared" si="19"/>
        <v>13.16972297</v>
      </c>
      <c r="CZ8" s="29">
        <f t="shared" si="19"/>
        <v>13.18467786</v>
      </c>
      <c r="DA8" s="29">
        <f t="shared" si="19"/>
        <v>13.11550372</v>
      </c>
      <c r="DB8" s="29">
        <f t="shared" si="19"/>
        <v>12.96708277</v>
      </c>
      <c r="DC8" s="29">
        <f t="shared" si="19"/>
        <v>12.87088408</v>
      </c>
      <c r="DD8" s="29">
        <f t="shared" si="19"/>
        <v>12.93630815</v>
      </c>
      <c r="DE8" s="29">
        <f t="shared" si="19"/>
        <v>13.03906361</v>
      </c>
      <c r="DF8" s="29">
        <f t="shared" si="19"/>
        <v>13.10352848</v>
      </c>
      <c r="DG8" s="29">
        <f t="shared" si="19"/>
        <v>13.11715735</v>
      </c>
      <c r="DH8" s="29">
        <f t="shared" si="19"/>
        <v>13.04032389</v>
      </c>
      <c r="DI8" s="29">
        <f t="shared" si="19"/>
        <v>12.8904381</v>
      </c>
      <c r="DJ8" s="29">
        <f t="shared" si="19"/>
        <v>12.78726808</v>
      </c>
      <c r="DK8" s="29">
        <f t="shared" si="19"/>
        <v>12.83806213</v>
      </c>
      <c r="DL8" s="29">
        <f t="shared" si="19"/>
        <v>12.91091625</v>
      </c>
      <c r="DM8" s="29">
        <f t="shared" si="19"/>
        <v>12.93271527</v>
      </c>
      <c r="DN8" s="29">
        <f t="shared" si="19"/>
        <v>12.89310008</v>
      </c>
      <c r="DO8" s="29">
        <f t="shared" si="19"/>
        <v>12.74556373</v>
      </c>
      <c r="DP8" s="29">
        <f t="shared" si="19"/>
        <v>12.52523282</v>
      </c>
      <c r="DQ8" s="29">
        <f t="shared" si="19"/>
        <v>12.39983997</v>
      </c>
      <c r="DR8" s="29">
        <f t="shared" si="19"/>
        <v>12.44673136</v>
      </c>
      <c r="DS8" s="29">
        <f t="shared" si="19"/>
        <v>12.47119214</v>
      </c>
      <c r="DT8" s="29">
        <f t="shared" si="19"/>
        <v>12.42942797</v>
      </c>
      <c r="DU8" s="29">
        <f t="shared" si="19"/>
        <v>12.3781479</v>
      </c>
      <c r="DV8" s="29">
        <f t="shared" si="19"/>
        <v>12.19257427</v>
      </c>
      <c r="DW8" s="29">
        <f t="shared" si="19"/>
        <v>11.85360435</v>
      </c>
      <c r="DX8" s="29">
        <f t="shared" si="19"/>
        <v>11.6772809</v>
      </c>
      <c r="DY8" s="29">
        <f t="shared" si="19"/>
        <v>11.7897498</v>
      </c>
      <c r="DZ8" s="29">
        <f t="shared" si="19"/>
        <v>11.99369149</v>
      </c>
      <c r="EA8" s="29">
        <f t="shared" si="19"/>
        <v>12.20326596</v>
      </c>
      <c r="EB8" s="29">
        <f t="shared" si="19"/>
        <v>12.34222691</v>
      </c>
      <c r="EC8" s="29">
        <f t="shared" si="19"/>
        <v>12.26795007</v>
      </c>
      <c r="ED8" s="29">
        <f t="shared" si="19"/>
        <v>11.92946857</v>
      </c>
      <c r="EE8" s="29">
        <f t="shared" si="19"/>
        <v>11.6662935</v>
      </c>
      <c r="EF8" s="29">
        <f t="shared" si="19"/>
        <v>11.70725432</v>
      </c>
      <c r="EG8" s="29">
        <f t="shared" si="19"/>
        <v>11.96361443</v>
      </c>
      <c r="EH8" s="29">
        <f t="shared" si="19"/>
        <v>12.34554636</v>
      </c>
      <c r="EI8" s="29">
        <f t="shared" si="19"/>
        <v>12.60857545</v>
      </c>
      <c r="EJ8" s="29">
        <f t="shared" si="19"/>
        <v>12.55215127</v>
      </c>
      <c r="EK8" s="29">
        <f t="shared" si="19"/>
        <v>12.20334831</v>
      </c>
      <c r="EL8" s="29">
        <f t="shared" si="19"/>
        <v>11.86916963</v>
      </c>
      <c r="EM8" s="29">
        <f t="shared" si="19"/>
        <v>11.77283113</v>
      </c>
      <c r="EN8" s="29">
        <f t="shared" si="19"/>
        <v>11.79758702</v>
      </c>
      <c r="EO8" s="29">
        <f t="shared" si="19"/>
        <v>11.86259274</v>
      </c>
      <c r="EP8" s="29">
        <f t="shared" si="19"/>
        <v>11.90305192</v>
      </c>
      <c r="EQ8" s="29">
        <f t="shared" si="19"/>
        <v>11.76963549</v>
      </c>
      <c r="ER8" s="29">
        <f t="shared" si="19"/>
        <v>11.46417169</v>
      </c>
      <c r="ES8" s="29">
        <f t="shared" si="19"/>
        <v>11.3145591</v>
      </c>
      <c r="ET8" s="29">
        <f t="shared" si="19"/>
        <v>11.46025822</v>
      </c>
      <c r="EU8" s="29">
        <f t="shared" si="19"/>
        <v>11.65436038</v>
      </c>
      <c r="EV8" s="29">
        <f t="shared" si="19"/>
        <v>11.73941924</v>
      </c>
      <c r="EW8" s="29">
        <f t="shared" si="19"/>
        <v>11.68210768</v>
      </c>
      <c r="EX8" s="29">
        <f t="shared" si="19"/>
        <v>11.45029283</v>
      </c>
      <c r="EY8" s="29">
        <f t="shared" si="19"/>
        <v>11.08671269</v>
      </c>
      <c r="EZ8" s="29">
        <f t="shared" si="19"/>
        <v>10.89320368</v>
      </c>
      <c r="FA8" s="29">
        <f t="shared" si="19"/>
        <v>11.06408841</v>
      </c>
      <c r="FB8" s="29">
        <f t="shared" si="19"/>
        <v>11.31313815</v>
      </c>
      <c r="FC8" s="29">
        <f t="shared" si="19"/>
        <v>11.459279</v>
      </c>
      <c r="FD8" s="29">
        <f t="shared" si="19"/>
        <v>11.42999428</v>
      </c>
      <c r="FE8" s="29">
        <f t="shared" si="19"/>
        <v>11.15629931</v>
      </c>
      <c r="FF8" s="29">
        <f t="shared" si="19"/>
        <v>10.73342931</v>
      </c>
      <c r="FG8" s="29">
        <f t="shared" si="19"/>
        <v>10.4618913</v>
      </c>
      <c r="FH8" s="29">
        <f t="shared" si="19"/>
        <v>10.59048681</v>
      </c>
      <c r="FI8" s="29">
        <f t="shared" si="19"/>
        <v>10.78287725</v>
      </c>
      <c r="FJ8" s="29">
        <f t="shared" si="19"/>
        <v>10.82850897</v>
      </c>
      <c r="FK8" s="29">
        <f t="shared" si="19"/>
        <v>10.6653098</v>
      </c>
      <c r="FL8" s="29">
        <f t="shared" si="19"/>
        <v>10.27291497</v>
      </c>
      <c r="FM8" s="29">
        <f t="shared" si="19"/>
        <v>9.756990816</v>
      </c>
      <c r="FN8" s="29">
        <f t="shared" si="19"/>
        <v>9.48440597</v>
      </c>
      <c r="FO8" s="29">
        <f t="shared" si="19"/>
        <v>8.694808963</v>
      </c>
      <c r="FP8" s="29">
        <f t="shared" si="19"/>
        <v>8.120835353</v>
      </c>
      <c r="FQ8" s="29">
        <f t="shared" si="19"/>
        <v>7.512935148</v>
      </c>
      <c r="FR8" s="29">
        <f t="shared" si="19"/>
        <v>6.923541799</v>
      </c>
      <c r="FS8" s="29">
        <f t="shared" si="19"/>
        <v>6.359957331</v>
      </c>
      <c r="FT8" s="29">
        <f t="shared" si="19"/>
        <v>6.115203729</v>
      </c>
      <c r="FU8" s="29">
        <f t="shared" si="19"/>
        <v>6.485824533</v>
      </c>
      <c r="FV8" s="29">
        <f t="shared" si="19"/>
        <v>6.353825639</v>
      </c>
      <c r="FW8" s="29">
        <f t="shared" si="19"/>
        <v>6.303955842</v>
      </c>
      <c r="FX8" s="29">
        <f t="shared" si="19"/>
        <v>5.994160745</v>
      </c>
      <c r="FY8" s="29">
        <f t="shared" si="19"/>
        <v>5.55898394</v>
      </c>
      <c r="FZ8" s="29">
        <f t="shared" si="19"/>
        <v>5.00432608</v>
      </c>
      <c r="GA8" s="29">
        <f t="shared" si="19"/>
        <v>4.389707703</v>
      </c>
      <c r="GB8" s="29">
        <f t="shared" si="19"/>
        <v>3.805252203</v>
      </c>
      <c r="GC8" s="29">
        <f t="shared" si="19"/>
        <v>3.440438674</v>
      </c>
      <c r="GD8" s="29">
        <f t="shared" si="19"/>
        <v>3.096600428</v>
      </c>
      <c r="GE8" s="29">
        <f t="shared" si="19"/>
        <v>2.447442167</v>
      </c>
      <c r="GF8" s="29">
        <f t="shared" si="19"/>
        <v>1.641212072</v>
      </c>
      <c r="GG8" s="29">
        <f t="shared" si="19"/>
        <v>0.7883860267</v>
      </c>
      <c r="GH8" s="29">
        <f t="shared" si="19"/>
        <v>-0.04059049585</v>
      </c>
      <c r="GI8" s="29">
        <f t="shared" si="19"/>
        <v>-0.5176199929</v>
      </c>
      <c r="GJ8" s="29">
        <f t="shared" si="19"/>
        <v>-0.2385046915</v>
      </c>
      <c r="GK8" s="29">
        <f t="shared" si="19"/>
        <v>0.3786825542</v>
      </c>
      <c r="GL8" s="29">
        <f t="shared" si="19"/>
        <v>0.6152662633</v>
      </c>
      <c r="GM8" s="29">
        <f t="shared" si="19"/>
        <v>0.4017999226</v>
      </c>
      <c r="GN8" s="29">
        <f t="shared" si="19"/>
        <v>-0.2888886923</v>
      </c>
      <c r="GO8" s="29">
        <f t="shared" si="19"/>
        <v>-1.327676561</v>
      </c>
      <c r="GP8" s="29">
        <f t="shared" si="19"/>
        <v>-2.177700591</v>
      </c>
      <c r="GQ8" s="29">
        <f t="shared" si="19"/>
        <v>-1.958462495</v>
      </c>
      <c r="GR8" s="29">
        <f t="shared" si="19"/>
        <v>-1.092581527</v>
      </c>
      <c r="GS8" s="29">
        <f t="shared" si="19"/>
        <v>-0.385437581</v>
      </c>
      <c r="GT8" s="29">
        <f t="shared" si="19"/>
        <v>-0.07213888435</v>
      </c>
      <c r="GU8" s="29">
        <f t="shared" si="19"/>
        <v>-0.08130429243</v>
      </c>
      <c r="GV8" s="29">
        <f t="shared" si="19"/>
        <v>-0.2799249348</v>
      </c>
      <c r="GW8" s="29">
        <f t="shared" si="19"/>
        <v>-0.5811939841</v>
      </c>
      <c r="GX8" s="29">
        <f t="shared" si="19"/>
        <v>-0.207946303</v>
      </c>
      <c r="GY8" s="29">
        <f t="shared" si="19"/>
        <v>0.3920729282</v>
      </c>
      <c r="GZ8" s="29">
        <f t="shared" si="19"/>
        <v>0.6568281498</v>
      </c>
      <c r="HA8" s="29">
        <f t="shared" si="19"/>
        <v>0.7092519228</v>
      </c>
      <c r="HB8" s="29">
        <f t="shared" si="19"/>
        <v>0.4403093271</v>
      </c>
      <c r="HC8" s="29">
        <f t="shared" si="19"/>
        <v>0.271256546</v>
      </c>
      <c r="HD8" s="29">
        <f t="shared" si="19"/>
        <v>0.4314325424</v>
      </c>
      <c r="HE8" s="29">
        <f t="shared" si="19"/>
        <v>1.16694558</v>
      </c>
      <c r="HF8" s="29">
        <f t="shared" si="19"/>
        <v>2.168085638</v>
      </c>
      <c r="HG8" s="29">
        <f t="shared" si="19"/>
        <v>2.747189206</v>
      </c>
      <c r="HH8" s="29">
        <f t="shared" si="19"/>
        <v>3.151478249</v>
      </c>
      <c r="HI8" s="29">
        <f t="shared" si="19"/>
        <v>3.205482644</v>
      </c>
      <c r="HJ8" s="29">
        <f t="shared" si="19"/>
        <v>3.301096589</v>
      </c>
      <c r="HK8" s="29">
        <f t="shared" si="19"/>
        <v>3.726532398</v>
      </c>
      <c r="HL8" s="29">
        <f t="shared" si="19"/>
        <v>4.510842115</v>
      </c>
      <c r="HM8" s="29">
        <f t="shared" si="19"/>
        <v>5.562164549</v>
      </c>
      <c r="HN8" s="29">
        <f t="shared" si="19"/>
        <v>6.324176067</v>
      </c>
      <c r="HO8" s="29">
        <f t="shared" si="19"/>
        <v>6.741476636</v>
      </c>
      <c r="HP8" s="29">
        <f t="shared" si="19"/>
        <v>6.829773509</v>
      </c>
      <c r="HQ8" s="29">
        <f t="shared" si="19"/>
        <v>6.877024122</v>
      </c>
      <c r="HR8" s="29">
        <f t="shared" si="19"/>
        <v>7.051544651</v>
      </c>
      <c r="HS8" s="29">
        <f t="shared" si="19"/>
        <v>7.354881873</v>
      </c>
      <c r="HT8" s="29">
        <f t="shared" si="19"/>
        <v>7.741135274</v>
      </c>
      <c r="HU8" s="29">
        <f t="shared" si="19"/>
        <v>7.967335054</v>
      </c>
      <c r="HV8" s="29">
        <f t="shared" si="19"/>
        <v>7.989691673</v>
      </c>
      <c r="HW8" s="29">
        <f t="shared" si="19"/>
        <v>7.974018432</v>
      </c>
      <c r="HX8" s="29">
        <f t="shared" si="19"/>
        <v>8.027743458</v>
      </c>
      <c r="HY8" s="29">
        <f t="shared" si="19"/>
        <v>8.247308547</v>
      </c>
      <c r="HZ8" s="29">
        <f t="shared" si="19"/>
        <v>8.574982491</v>
      </c>
      <c r="IA8" s="29">
        <f t="shared" si="19"/>
        <v>8.901774759</v>
      </c>
      <c r="IB8" s="29">
        <f t="shared" si="19"/>
        <v>9.083882361</v>
      </c>
      <c r="IC8" s="29">
        <f t="shared" si="19"/>
        <v>9.137033852</v>
      </c>
      <c r="ID8" s="29">
        <f t="shared" si="19"/>
        <v>9.119634203</v>
      </c>
      <c r="IE8" s="29">
        <f t="shared" si="19"/>
        <v>9.128762168</v>
      </c>
      <c r="IF8" s="29">
        <f t="shared" si="19"/>
        <v>9.220935461</v>
      </c>
      <c r="IG8" s="29">
        <f t="shared" si="19"/>
        <v>9.438047597</v>
      </c>
      <c r="IH8" s="29">
        <f t="shared" si="19"/>
        <v>9.652122937</v>
      </c>
      <c r="II8" s="29">
        <f t="shared" si="19"/>
        <v>9.763826554</v>
      </c>
      <c r="IJ8" s="29">
        <f t="shared" si="19"/>
        <v>9.827106392</v>
      </c>
      <c r="IK8" s="29">
        <f t="shared" si="19"/>
        <v>9.823715801</v>
      </c>
      <c r="IL8" s="29">
        <f t="shared" si="19"/>
        <v>9.833448806</v>
      </c>
      <c r="IM8" s="29">
        <f t="shared" si="19"/>
        <v>9.843764343</v>
      </c>
      <c r="IN8" s="29">
        <f t="shared" si="19"/>
        <v>9.946467955</v>
      </c>
      <c r="IO8" s="29">
        <f t="shared" si="19"/>
        <v>10.04938191</v>
      </c>
      <c r="IP8" s="29">
        <f t="shared" si="19"/>
        <v>10.07219341</v>
      </c>
      <c r="IQ8" s="29">
        <f t="shared" si="19"/>
        <v>9.979474397</v>
      </c>
      <c r="IR8" s="29">
        <f t="shared" si="19"/>
        <v>9.83628941</v>
      </c>
      <c r="IS8" s="29">
        <f t="shared" si="19"/>
        <v>9.689028945</v>
      </c>
      <c r="IT8" s="29">
        <f t="shared" si="19"/>
        <v>9.574882862</v>
      </c>
      <c r="IU8" s="29">
        <f t="shared" si="19"/>
        <v>9.557505891</v>
      </c>
      <c r="IV8" s="29">
        <f t="shared" si="19"/>
        <v>9.567307901</v>
      </c>
      <c r="IW8" s="29">
        <f t="shared" si="19"/>
        <v>9.536736051</v>
      </c>
      <c r="IX8" s="29">
        <f t="shared" si="19"/>
        <v>9.429022528</v>
      </c>
      <c r="IY8" s="29">
        <f t="shared" si="19"/>
        <v>9.254375699</v>
      </c>
      <c r="IZ8" s="29">
        <f t="shared" si="19"/>
        <v>9.093515195</v>
      </c>
      <c r="JA8" s="29">
        <f t="shared" si="19"/>
        <v>8.965526578</v>
      </c>
      <c r="JB8" s="29">
        <f t="shared" si="19"/>
        <v>8.974365079</v>
      </c>
      <c r="JC8" s="29">
        <f t="shared" si="19"/>
        <v>9.065038532</v>
      </c>
      <c r="JD8" s="29">
        <f t="shared" si="19"/>
        <v>9.085468836</v>
      </c>
      <c r="JE8" s="29">
        <f t="shared" si="19"/>
        <v>9.036646988</v>
      </c>
      <c r="JF8" s="29">
        <f t="shared" si="19"/>
        <v>8.936199535</v>
      </c>
      <c r="JG8" s="29">
        <f t="shared" si="19"/>
        <v>8.843051529</v>
      </c>
      <c r="JH8" s="29">
        <f t="shared" si="19"/>
        <v>8.788679206</v>
      </c>
      <c r="JI8" s="29">
        <f t="shared" si="19"/>
        <v>8.839891159</v>
      </c>
      <c r="JJ8" s="29">
        <f t="shared" si="19"/>
        <v>8.988082276</v>
      </c>
      <c r="JK8" s="29">
        <f t="shared" si="19"/>
        <v>9.052098431</v>
      </c>
      <c r="JL8" s="29">
        <f t="shared" si="19"/>
        <v>8.99785528</v>
      </c>
      <c r="JM8" s="29">
        <f t="shared" si="19"/>
        <v>8.879356287</v>
      </c>
      <c r="JN8" s="29">
        <f t="shared" si="19"/>
        <v>8.746156406</v>
      </c>
      <c r="JO8" s="29">
        <f t="shared" si="19"/>
        <v>8.706551234</v>
      </c>
      <c r="JP8" s="29">
        <f t="shared" si="19"/>
        <v>8.732932551</v>
      </c>
      <c r="JQ8" s="29">
        <f t="shared" si="19"/>
        <v>8.826042403</v>
      </c>
      <c r="JR8" s="29">
        <f t="shared" si="19"/>
        <v>8.84184521</v>
      </c>
      <c r="JS8" s="29">
        <f t="shared" si="19"/>
        <v>8.774892411</v>
      </c>
      <c r="JT8" s="29">
        <f t="shared" si="19"/>
        <v>8.660527103</v>
      </c>
      <c r="JU8" s="29">
        <f t="shared" si="19"/>
        <v>8.559937169</v>
      </c>
      <c r="JV8" s="29">
        <f t="shared" si="19"/>
        <v>8.519619043</v>
      </c>
      <c r="JW8" s="29">
        <f t="shared" si="19"/>
        <v>8.561925105</v>
      </c>
      <c r="JX8" s="29">
        <f t="shared" si="19"/>
        <v>8.688853749</v>
      </c>
      <c r="JY8" s="29">
        <f t="shared" si="19"/>
        <v>8.758061796</v>
      </c>
      <c r="JZ8" s="29">
        <f t="shared" si="19"/>
        <v>8.763868591</v>
      </c>
      <c r="KA8" s="29">
        <f t="shared" si="19"/>
        <v>8.74074301</v>
      </c>
      <c r="KB8" s="29">
        <f t="shared" si="19"/>
        <v>8.751699525</v>
      </c>
      <c r="KC8" s="29">
        <f t="shared" si="19"/>
        <v>8.767663651</v>
      </c>
      <c r="KD8" s="29">
        <f t="shared" si="19"/>
        <v>8.875595722</v>
      </c>
      <c r="KE8" s="29">
        <f t="shared" si="19"/>
        <v>9.019504968</v>
      </c>
      <c r="KF8" s="29">
        <f t="shared" si="19"/>
        <v>9.084761591</v>
      </c>
      <c r="KG8" s="29">
        <f t="shared" si="19"/>
        <v>9.110836547</v>
      </c>
      <c r="KH8" s="29">
        <f t="shared" si="19"/>
        <v>9.108541701</v>
      </c>
      <c r="KI8" s="29">
        <f t="shared" si="19"/>
        <v>9.116158389</v>
      </c>
      <c r="KJ8" s="29">
        <f t="shared" si="19"/>
        <v>9.115194852</v>
      </c>
      <c r="KK8" s="29">
        <f t="shared" si="19"/>
        <v>9.214967315</v>
      </c>
      <c r="KL8" s="29">
        <f t="shared" si="19"/>
        <v>9.328281752</v>
      </c>
      <c r="KM8" s="29">
        <f t="shared" si="19"/>
        <v>9.386390827</v>
      </c>
      <c r="KN8" s="29">
        <f t="shared" si="19"/>
        <v>9.413686562</v>
      </c>
      <c r="KO8" s="29">
        <f t="shared" si="19"/>
        <v>9.424138534</v>
      </c>
      <c r="KP8" s="29">
        <f t="shared" si="19"/>
        <v>9.45170919</v>
      </c>
      <c r="KQ8" s="29">
        <f t="shared" si="19"/>
        <v>9.471967806</v>
      </c>
      <c r="KR8" s="29">
        <f t="shared" si="19"/>
        <v>9.513284811</v>
      </c>
      <c r="KS8" s="29">
        <f t="shared" si="19"/>
        <v>9.513584612</v>
      </c>
      <c r="KT8" s="29">
        <f t="shared" si="19"/>
        <v>9.508596655</v>
      </c>
      <c r="KU8" s="29">
        <f t="shared" si="19"/>
        <v>9.502895386</v>
      </c>
      <c r="KV8" s="29">
        <f t="shared" si="19"/>
        <v>9.496349115</v>
      </c>
      <c r="KW8" s="29">
        <f t="shared" si="19"/>
        <v>9.507192771</v>
      </c>
      <c r="KX8" s="29">
        <f t="shared" si="19"/>
        <v>9.542912962</v>
      </c>
      <c r="KY8" s="29">
        <f t="shared" si="19"/>
        <v>9.606551556</v>
      </c>
      <c r="KZ8" s="29">
        <f t="shared" si="19"/>
        <v>9.642851948</v>
      </c>
      <c r="LA8" s="29">
        <f t="shared" si="19"/>
        <v>9.634550963</v>
      </c>
      <c r="LB8" s="29">
        <f t="shared" si="19"/>
        <v>9.623165977</v>
      </c>
      <c r="LC8" s="29">
        <f t="shared" si="19"/>
        <v>9.566945308</v>
      </c>
      <c r="LD8" s="29">
        <f t="shared" si="19"/>
        <v>9.468474723</v>
      </c>
      <c r="LE8" s="29">
        <f t="shared" si="19"/>
        <v>9.4050341</v>
      </c>
      <c r="LF8" s="29">
        <f t="shared" si="19"/>
        <v>9.3951979</v>
      </c>
      <c r="LG8" s="29">
        <f t="shared" si="19"/>
        <v>9.451372353</v>
      </c>
      <c r="LH8" s="29">
        <f t="shared" si="19"/>
        <v>9.481144382</v>
      </c>
      <c r="LI8" s="29">
        <f t="shared" si="19"/>
        <v>9.524176064</v>
      </c>
      <c r="LJ8" s="29">
        <f t="shared" si="19"/>
        <v>9.529458711</v>
      </c>
      <c r="LK8" s="29">
        <f t="shared" si="19"/>
        <v>9.480594376</v>
      </c>
      <c r="LL8" s="29">
        <f t="shared" si="19"/>
        <v>9.432625434</v>
      </c>
      <c r="LM8" s="29">
        <f t="shared" si="19"/>
        <v>9.390663845</v>
      </c>
      <c r="LN8" s="29">
        <f t="shared" si="19"/>
        <v>9.379983247</v>
      </c>
      <c r="LO8" s="29">
        <f t="shared" si="19"/>
        <v>9.356225033</v>
      </c>
      <c r="LP8" s="29">
        <f t="shared" si="19"/>
        <v>9.319763155</v>
      </c>
      <c r="LQ8" s="29">
        <f t="shared" si="19"/>
        <v>9.289027518</v>
      </c>
      <c r="LR8" s="29">
        <f t="shared" si="19"/>
        <v>9.210525296</v>
      </c>
      <c r="LS8" s="29">
        <f t="shared" si="19"/>
        <v>9.120060487</v>
      </c>
      <c r="LT8" s="29">
        <f t="shared" si="19"/>
        <v>9.036849747</v>
      </c>
      <c r="LU8" s="29">
        <f t="shared" si="19"/>
        <v>8.974031912</v>
      </c>
      <c r="LV8" s="29">
        <f t="shared" si="19"/>
        <v>8.914539516</v>
      </c>
      <c r="LW8" s="29">
        <f t="shared" si="19"/>
        <v>8.881603345</v>
      </c>
      <c r="LX8" s="29">
        <f t="shared" si="19"/>
        <v>8.900386862</v>
      </c>
      <c r="LY8" s="29">
        <f t="shared" si="19"/>
        <v>8.939914372</v>
      </c>
      <c r="LZ8" s="29">
        <f t="shared" si="19"/>
        <v>8.954355231</v>
      </c>
      <c r="MA8" s="29">
        <f t="shared" si="19"/>
        <v>8.868964598</v>
      </c>
      <c r="MB8" s="29">
        <f t="shared" si="19"/>
        <v>8.729460363</v>
      </c>
      <c r="MC8" s="29">
        <f t="shared" si="19"/>
        <v>8.5299235</v>
      </c>
      <c r="MD8" s="29">
        <f t="shared" si="19"/>
        <v>8.407078344</v>
      </c>
      <c r="ME8" s="29">
        <f t="shared" si="19"/>
        <v>8.366367604</v>
      </c>
      <c r="MF8" s="29">
        <f t="shared" si="19"/>
        <v>8.471962022</v>
      </c>
      <c r="MG8" s="29">
        <f t="shared" si="19"/>
        <v>8.691347373</v>
      </c>
      <c r="MH8" s="29">
        <f t="shared" si="19"/>
        <v>8.842187964</v>
      </c>
      <c r="MI8" s="29">
        <f t="shared" si="19"/>
        <v>8.97782397</v>
      </c>
      <c r="MJ8" s="29">
        <f t="shared" si="19"/>
        <v>8.966357181</v>
      </c>
      <c r="MK8" s="29">
        <f>INTERCEPT($D87:$D$93, $B$87:$B93)</f>
        <v>8.931476459</v>
      </c>
      <c r="ML8" s="29">
        <f>INTERCEPT($D86:$D$92, $B$86:$B92)</f>
        <v>8.86069751</v>
      </c>
      <c r="MM8" s="29">
        <f>INTERCEPT($D85:$D$91, $B$85:$B91)</f>
        <v>8.76802637</v>
      </c>
      <c r="MN8" s="29">
        <f>INTERCEPT($D84:$D$90, $B$84:$B90)</f>
        <v>8.679803969</v>
      </c>
      <c r="MO8" s="29">
        <f>INTERCEPT($D83:$D$89, $B$83:$B89)</f>
        <v>8.608198278</v>
      </c>
      <c r="MP8" s="29">
        <f>INTERCEPT($D82:$D$88, $B$82:$B88)</f>
        <v>8.586990164</v>
      </c>
      <c r="MQ8" s="29">
        <f>INTERCEPT($D81:$D$87, $B$81:$B87)</f>
        <v>8.574023579</v>
      </c>
      <c r="MR8" s="29">
        <f>INTERCEPT($D80:$D$86, $B$80:$B86)</f>
        <v>8.526865635</v>
      </c>
      <c r="MS8" s="29">
        <f>INTERCEPT($D79:$D$85, $B$79:$B85)</f>
        <v>8.485599869</v>
      </c>
      <c r="MT8" s="29">
        <f>INTERCEPT($D78:$D$84, $B$78:$B84)</f>
        <v>8.404433149</v>
      </c>
      <c r="MU8" s="29">
        <f>INTERCEPT($D77:$D$83, $B$77:$B83)</f>
        <v>8.310360012</v>
      </c>
      <c r="MV8" s="29">
        <f>INTERCEPT($D76:$D$82, $B$76:$B82)</f>
        <v>8.27813487</v>
      </c>
      <c r="MW8" s="29">
        <f>INTERCEPT($D75:$D$81, $B$75:$B81)</f>
        <v>8.305514566</v>
      </c>
      <c r="MX8" s="29">
        <f>INTERCEPT($D74:$D$80, $B$74:$B80)</f>
        <v>8.430880268</v>
      </c>
      <c r="MY8" s="29">
        <f>INTERCEPT($D73:$D$79, $B$73:$B79)</f>
        <v>8.484343747</v>
      </c>
      <c r="MZ8" s="29">
        <f>INTERCEPT($D72:$D$78, $B$72:$B78)</f>
        <v>8.489047123</v>
      </c>
      <c r="NA8" s="29">
        <f>INTERCEPT($D71:$D$77, $B$71:$B77)</f>
        <v>8.45401096</v>
      </c>
      <c r="NB8" s="29">
        <f>INTERCEPT($D70:$D$76, $B$70:$B76)</f>
        <v>8.294824923</v>
      </c>
      <c r="NC8" s="29">
        <f>INTERCEPT($D69:$D$75, $B$69:$B75)</f>
        <v>8.160424203</v>
      </c>
      <c r="ND8" s="29">
        <f>INTERCEPT($D68:$D$74, $B$68:$B74)</f>
        <v>8.084136311</v>
      </c>
      <c r="NE8" s="29">
        <f>INTERCEPT($D67:$D$73, $B$67:$B73)</f>
        <v>8.118956376</v>
      </c>
      <c r="NF8" s="29">
        <f>INTERCEPT($D66:$D$72, $B$66:$B72)</f>
        <v>8.159340888</v>
      </c>
      <c r="NG8" s="29">
        <f>INTERCEPT($D65:$D$71, $B$65:$B71)</f>
        <v>8.207062116</v>
      </c>
      <c r="NH8" s="29">
        <f>INTERCEPT($D64:$D$70, $B$64:$B70)</f>
        <v>8.291376917</v>
      </c>
      <c r="NI8" s="29">
        <f>INTERCEPT($D63:$D$69, $B$63:$B69)</f>
        <v>8.23193278</v>
      </c>
      <c r="NJ8" s="29">
        <f>INTERCEPT($D62:$D$68, $B$62:$B68)</f>
        <v>8.182523362</v>
      </c>
      <c r="NK8" s="29">
        <f>INTERCEPT($D61:$D$67, $B$61:$B67)</f>
        <v>8.12943147</v>
      </c>
      <c r="NL8" s="29">
        <f>INTERCEPT($D60:$D$66, $B$60:$B66)</f>
        <v>8.125013534</v>
      </c>
      <c r="NM8" s="29">
        <f>INTERCEPT($D59:$D$65, $B$59:$B65)</f>
        <v>8.159123631</v>
      </c>
      <c r="NN8" s="29">
        <f>INTERCEPT($D58:$D$64, $B$58:$B64)</f>
        <v>8.196182699</v>
      </c>
      <c r="NO8" s="29">
        <f>INTERCEPT($D57:$D$63, $B$57:$B63)</f>
        <v>8.168649267</v>
      </c>
      <c r="NP8" s="29">
        <f>INTERCEPT($D56:$D$62, $B$56:$B62)</f>
        <v>8.094649646</v>
      </c>
      <c r="NQ8" s="29">
        <f>INTERCEPT($D55:$D$61, $B$55:$B61)</f>
        <v>8.032105138</v>
      </c>
      <c r="NR8" s="29">
        <f>INTERCEPT($D54:$D$60, $B$54:$B60)</f>
        <v>7.941722487</v>
      </c>
      <c r="NS8" s="29">
        <f>INTERCEPT($D53:$D$59, $B$53:$B59)</f>
        <v>7.835758588</v>
      </c>
      <c r="NT8" s="29">
        <f>INTERCEPT($D52:$D$58, $B$52:$B58)</f>
        <v>7.755903231</v>
      </c>
      <c r="NU8" s="29">
        <f>INTERCEPT($D51:$D$57, $B$51:$B57)</f>
        <v>7.705290913</v>
      </c>
      <c r="NV8" s="29">
        <f>INTERCEPT($D50:$D$56, $B$50:$B56)</f>
        <v>7.634811538</v>
      </c>
      <c r="NW8" s="29">
        <f>INTERCEPT($D$49:$D55, $B$49:$B55)</f>
        <v>7.618829047</v>
      </c>
      <c r="NX8" s="29">
        <f>INTERCEPT($D$48:$D54, $B$48:$B54)</f>
        <v>7.676828575</v>
      </c>
      <c r="NY8" s="29">
        <f>INTERCEPT($D$47:$D53, $B$47:$B53)</f>
        <v>7.584347507</v>
      </c>
      <c r="NZ8" s="29">
        <f>INTERCEPT($D$46:$D52, $B$46:$B52)</f>
        <v>7.466106523</v>
      </c>
      <c r="OA8" s="29">
        <f>INTERCEPT($D$45:$D51, $B$45:$B51)</f>
        <v>7.256907704</v>
      </c>
      <c r="OB8" s="29">
        <f>INTERCEPT($D$44:$D50, $B$44:$B50)</f>
        <v>7.077802518</v>
      </c>
      <c r="OC8" s="29">
        <f>INTERCEPT($D$43:$D49, $B$43:$B49)</f>
        <v>6.915171538</v>
      </c>
      <c r="OD8" s="29">
        <f>INTERCEPT($D$42:$D48, $B$42:$B48)</f>
        <v>6.888423322</v>
      </c>
      <c r="OE8" s="29">
        <f>INTERCEPT($D$41:$D47, $B$41:$B47)</f>
        <v>7.011328886</v>
      </c>
      <c r="OF8" s="29">
        <f>INTERCEPT($D$40:$D46, $B$40:$B46)</f>
        <v>7.045233841</v>
      </c>
      <c r="OG8" s="29">
        <f>INTERCEPT($D$39:$D45, $B$39:$B45)</f>
        <v>7.007953638</v>
      </c>
      <c r="OH8" s="29">
        <f>INTERCEPT($D$38:$D44, $B$38:$B44)</f>
        <v>6.855852887</v>
      </c>
      <c r="OI8" s="29">
        <f>INTERCEPT($D$12:$D43, $B$12:$B43)</f>
        <v>3.909770884</v>
      </c>
      <c r="OJ8" s="29">
        <f>INTERCEPT($D$37:$D43, $B$37:$B43)</f>
        <v>6.668878195</v>
      </c>
      <c r="OK8" s="29">
        <f>INTERCEPT($D$12:$D42, $B$12:$B42)</f>
        <v>3.845501321</v>
      </c>
      <c r="OL8" s="29">
        <f>INTERCEPT($D$36:$D42, $B$36:$B42)</f>
        <v>6.432329947</v>
      </c>
      <c r="OM8" s="29">
        <f>INTERCEPT($D$12:$D41, $B$12:$B41)</f>
        <v>3.782180701</v>
      </c>
      <c r="ON8" s="29">
        <f>INTERCEPT($D$35:$D41, $B$35:$B41)</f>
        <v>6.151675247</v>
      </c>
      <c r="OO8" s="29">
        <f>INTERCEPT($D$12:$D40, $B$12:$B40)</f>
        <v>3.720654755</v>
      </c>
      <c r="OP8" s="29">
        <f>INTERCEPT($D$34:$D40, $B$34:$B40)</f>
        <v>5.981137604</v>
      </c>
      <c r="OQ8" s="29">
        <f>INTERCEPT($D$12:$D39, $B$12:$B39)</f>
        <v>3.660480886</v>
      </c>
      <c r="OR8" s="29">
        <f>INTERCEPT($D$33:$D39, $B$33:$B39)</f>
        <v>5.715276143</v>
      </c>
      <c r="OS8" s="29">
        <f>INTERCEPT($D$12:$D38, $B$12:$B38)</f>
        <v>3.600144172</v>
      </c>
      <c r="OT8" s="29">
        <f>INTERCEPT($D$32:$D38, $B$32:$B38)</f>
        <v>5.571725147</v>
      </c>
      <c r="OU8" s="29">
        <f>INTERCEPT($D$12:$D37, $B$12:$B37)</f>
        <v>3.540246638</v>
      </c>
      <c r="OV8" s="29">
        <f>INTERCEPT($D$31:$D37, $B$31:$B37)</f>
        <v>5.297137349</v>
      </c>
      <c r="OW8" s="29">
        <f>INTERCEPT($D$12:$D36, $B$12:$B36)</f>
        <v>3.481274175</v>
      </c>
      <c r="OX8" s="29">
        <f>INTERCEPT($D$30:$D36, $B$30:$B36)</f>
        <v>4.956563163</v>
      </c>
      <c r="OY8" s="29">
        <f>INTERCEPT($D$12:$D35, $B$12:$B35)</f>
        <v>3.423974457</v>
      </c>
      <c r="OZ8" s="29">
        <f>INTERCEPT($D$29:$D35, $B$29:$B35)</f>
        <v>4.770244346</v>
      </c>
      <c r="PA8" s="29">
        <f>INTERCEPT($D$12:$D34, $B$12:$B34)</f>
        <v>3.365160843</v>
      </c>
      <c r="PB8" s="29">
        <f>INTERCEPT($D$28:$D34, $B$28:$B34)</f>
        <v>4.605987262</v>
      </c>
      <c r="PC8" s="29">
        <f>INTERCEPT($D$12:$D33, $B$12:$B33)</f>
        <v>3.310016944</v>
      </c>
      <c r="PD8" s="29">
        <f>INTERCEPT($D$27:$D33, $B$27:$B33)</f>
        <v>4.625589905</v>
      </c>
      <c r="PE8" s="29">
        <f>INTERCEPT($D$12:$D32, $B$12:$B32)</f>
        <v>3.249152445</v>
      </c>
      <c r="PF8" s="29">
        <f>INTERCEPT($D$26:$D32, $B$26:$B32)</f>
        <v>4.55943899</v>
      </c>
      <c r="PG8" s="29">
        <f>INTERCEPT($D$12:$D31, $B$12:$B31)</f>
        <v>3.195484098</v>
      </c>
      <c r="PH8" s="29">
        <f>INTERCEPT($D$25:$D31, $B$25:$B31)</f>
        <v>4.504874135</v>
      </c>
      <c r="PI8" s="29">
        <f>INTERCEPT($D$12:$D30, $B$12:$B30)</f>
        <v>3.134144844</v>
      </c>
      <c r="PJ8" s="29">
        <f>INTERCEPT($D$24:$D30, $B$24:$B30)</f>
        <v>4.410679969</v>
      </c>
      <c r="PK8" s="29">
        <f>INTERCEPT($D$12:$D29, $B$12:$B29)</f>
        <v>3.062105303</v>
      </c>
      <c r="PL8" s="29">
        <f>INTERCEPT($D$23:$D29, $B$23:$B29)</f>
        <v>4.202401116</v>
      </c>
      <c r="PM8" s="29">
        <f>INTERCEPT($D$12:$D28, $B$12:$B28)</f>
        <v>2.991085793</v>
      </c>
      <c r="PN8" s="29">
        <f>INTERCEPT($D$22:$D28, $B$22:$B28)</f>
        <v>4.024861036</v>
      </c>
      <c r="PO8" s="29">
        <f>INTERCEPT($D$12:$D27, $B$12:$B27)</f>
        <v>2.917755774</v>
      </c>
      <c r="PP8" s="29">
        <f>INTERCEPT($D$21:$D27, $B$21:$B27)</f>
        <v>3.788501986</v>
      </c>
      <c r="PQ8" s="29">
        <f>INTERCEPT($D$12:$D26, $B$12:$B26)</f>
        <v>2.851884428</v>
      </c>
      <c r="PR8" s="29">
        <f>INTERCEPT($D$20:$D26, $B$20:$B26)</f>
        <v>3.649540051</v>
      </c>
      <c r="PS8" s="29">
        <f>INTERCEPT($D$12:$D25, $B$12:$B25)</f>
        <v>2.787369041</v>
      </c>
      <c r="PT8" s="29">
        <f>INTERCEPT($D$19:$D25, $B$19:$B25)</f>
        <v>3.561293527</v>
      </c>
      <c r="PU8" s="29">
        <f>INTERCEPT($D$12:$D24, $B$12:$B24)</f>
        <v>2.70919045</v>
      </c>
      <c r="PV8" s="29">
        <f>INTERCEPT($D$18:$D24, $B$18:$B24)</f>
        <v>3.310075584</v>
      </c>
      <c r="PW8" s="29">
        <f>INTERCEPT($D$12:$D23, $B$12:$B23)</f>
        <v>2.635247501</v>
      </c>
      <c r="PX8" s="29">
        <f>INTERCEPT($D$17:$D23, $B$17:$B23)</f>
        <v>3.159862977</v>
      </c>
      <c r="PY8" s="29">
        <f>INTERCEPT($D$12:$D$22, $B$12:$B$22)</f>
        <v>2.56011682</v>
      </c>
      <c r="PZ8" s="29">
        <f>INTERCEPT($D$16:$D$22, $B$16:$B$22)</f>
        <v>3.015673358</v>
      </c>
      <c r="QA8" s="29">
        <f>INTERCEPT($D$12:$D$21, $B$12:$B$21)</f>
        <v>2.487211565</v>
      </c>
      <c r="QB8" s="29">
        <f>INTERCEPT($D$7:$D$21, $B$7:$B$21)</f>
        <v>1.670067058</v>
      </c>
      <c r="QC8" s="29">
        <f>INTERCEPT($D$12:$D$20, $B$12:$B$20)</f>
        <v>2.396264047</v>
      </c>
      <c r="QD8" s="29">
        <f>INTERCEPT($D$7:$D$20, $B$7:$B$20)</f>
        <v>1.584448455</v>
      </c>
      <c r="QE8" s="29">
        <f>INTERCEPT($D$12:$D$19, $B$12:$B$19)</f>
        <v>2.304872809</v>
      </c>
      <c r="QF8" s="29">
        <f>INTERCEPT($D$7:$D$19, $B$7:$B$19)</f>
        <v>1.498134381</v>
      </c>
      <c r="QG8" s="29">
        <f>INTERCEPT($D$12:$D$18, $B$12:$B$18)</f>
        <v>2.232028454</v>
      </c>
      <c r="QH8" s="29">
        <f>INTERCEPT($D$7:$D$18, $B$7:$B$18)</f>
        <v>1.415519358</v>
      </c>
      <c r="QI8" s="29">
        <f>INTERCEPT($D$7:$D$17, $B$7:$B$17)</f>
        <v>1.316519588</v>
      </c>
      <c r="QJ8" s="29">
        <f>INTERCEPT($D$7:$D$16, $B$7:$B$16)</f>
        <v>1.223947532</v>
      </c>
      <c r="QK8" s="29">
        <f>INTERCEPT($D$7:$D$15, $B$7:$B$15)</f>
        <v>1.134273619</v>
      </c>
      <c r="QL8" s="29">
        <f>INTERCEPT($D$7:$D$14, $B$7:$B$14)</f>
        <v>1.08469269</v>
      </c>
      <c r="QM8" s="29">
        <f>INTERCEPT($D$7:$D$13, $B$7:$B$13)</f>
        <v>1.032463405</v>
      </c>
      <c r="QN8" s="29">
        <f>INTERCEPT($D$7:$D$12, $B$7:$B$12)</f>
        <v>0.9196588819</v>
      </c>
      <c r="QO8" s="30">
        <f>INTERCEPT($D$7:$D$11, $B$7:$B$11)</f>
        <v>0.9725549368</v>
      </c>
      <c r="QP8" s="21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36"/>
    </row>
    <row r="9" ht="12.75" customHeight="1">
      <c r="A9" s="6">
        <v>43901.0</v>
      </c>
      <c r="B9" s="7">
        <v>7.0</v>
      </c>
      <c r="C9" s="7">
        <v>31.0</v>
      </c>
      <c r="D9" s="7">
        <f t="shared" si="2"/>
        <v>3.433987204</v>
      </c>
      <c r="E9" s="8"/>
      <c r="F9" s="8" t="str">
        <f t="shared" si="3"/>
        <v/>
      </c>
      <c r="G9" s="22">
        <f t="shared" si="8"/>
        <v>9</v>
      </c>
      <c r="H9" s="11">
        <f t="shared" si="9"/>
        <v>0.4090909091</v>
      </c>
      <c r="I9" s="9">
        <v>31.0</v>
      </c>
      <c r="J9" s="9">
        <f t="shared" si="10"/>
        <v>9</v>
      </c>
      <c r="K9" s="9">
        <f t="shared" si="11"/>
        <v>3.433987204</v>
      </c>
      <c r="L9" s="9"/>
      <c r="M9" s="10" t="str">
        <f t="shared" si="4"/>
        <v/>
      </c>
      <c r="N9" s="11">
        <f t="shared" si="5"/>
        <v>0</v>
      </c>
      <c r="O9" s="23">
        <f t="shared" si="12"/>
        <v>0.4090909091</v>
      </c>
      <c r="P9" s="9">
        <v>0.0</v>
      </c>
      <c r="Q9" s="9">
        <f t="shared" si="6"/>
        <v>0</v>
      </c>
      <c r="R9" s="12"/>
      <c r="S9" s="12">
        <f t="shared" si="13"/>
        <v>0</v>
      </c>
      <c r="T9" s="12"/>
      <c r="U9" s="12"/>
      <c r="V9" s="4"/>
      <c r="W9" s="1" t="s">
        <v>52</v>
      </c>
      <c r="X9" s="37">
        <f t="shared" ref="X9:QO9" si="20">EXP(X7)-1</f>
        <v>0.004093356955</v>
      </c>
      <c r="Y9" s="37">
        <f t="shared" si="20"/>
        <v>0.004072741624</v>
      </c>
      <c r="Z9" s="37">
        <f t="shared" si="20"/>
        <v>0.004183461345</v>
      </c>
      <c r="AA9" s="37">
        <f t="shared" si="20"/>
        <v>0.004498967918</v>
      </c>
      <c r="AB9" s="37">
        <f t="shared" si="20"/>
        <v>0.005162740668</v>
      </c>
      <c r="AC9" s="37">
        <f t="shared" si="20"/>
        <v>0.006133617832</v>
      </c>
      <c r="AD9" s="37">
        <f t="shared" si="20"/>
        <v>0.0067284266</v>
      </c>
      <c r="AE9" s="37">
        <f t="shared" si="20"/>
        <v>0.006734790322</v>
      </c>
      <c r="AF9" s="37">
        <f t="shared" si="20"/>
        <v>0.00675599236</v>
      </c>
      <c r="AG9" s="37">
        <f t="shared" si="20"/>
        <v>0.00699086944</v>
      </c>
      <c r="AH9" s="37">
        <f t="shared" si="20"/>
        <v>0.007585769124</v>
      </c>
      <c r="AI9" s="37">
        <f t="shared" si="20"/>
        <v>0.008550339567</v>
      </c>
      <c r="AJ9" s="37">
        <f t="shared" si="20"/>
        <v>0.009229379262</v>
      </c>
      <c r="AK9" s="37">
        <f t="shared" si="20"/>
        <v>0.008967218914</v>
      </c>
      <c r="AL9" s="37">
        <f t="shared" si="20"/>
        <v>0.007837610777</v>
      </c>
      <c r="AM9" s="37">
        <f t="shared" si="20"/>
        <v>0.006995455894</v>
      </c>
      <c r="AN9" s="37">
        <f t="shared" si="20"/>
        <v>0.006835150877</v>
      </c>
      <c r="AO9" s="37">
        <f t="shared" si="20"/>
        <v>0.007638776446</v>
      </c>
      <c r="AP9" s="37">
        <f t="shared" si="20"/>
        <v>0.00957382546</v>
      </c>
      <c r="AQ9" s="37">
        <f t="shared" si="20"/>
        <v>0.01167262488</v>
      </c>
      <c r="AR9" s="37">
        <f t="shared" si="20"/>
        <v>0.01269609839</v>
      </c>
      <c r="AS9" s="37">
        <f t="shared" si="20"/>
        <v>0.01235204901</v>
      </c>
      <c r="AT9" s="37">
        <f t="shared" si="20"/>
        <v>0.01190121551</v>
      </c>
      <c r="AU9" s="37">
        <f t="shared" si="20"/>
        <v>0.01167832304</v>
      </c>
      <c r="AV9" s="37">
        <f t="shared" si="20"/>
        <v>0.01194996112</v>
      </c>
      <c r="AW9" s="37">
        <f t="shared" si="20"/>
        <v>0.01289244299</v>
      </c>
      <c r="AX9" s="37">
        <f t="shared" si="20"/>
        <v>0.01416872348</v>
      </c>
      <c r="AY9" s="37">
        <f t="shared" si="20"/>
        <v>0.01436735865</v>
      </c>
      <c r="AZ9" s="37">
        <f t="shared" si="20"/>
        <v>0.01318217271</v>
      </c>
      <c r="BA9" s="37">
        <f t="shared" si="20"/>
        <v>0.01183072304</v>
      </c>
      <c r="BB9" s="37">
        <f t="shared" si="20"/>
        <v>0.01084826498</v>
      </c>
      <c r="BC9" s="37">
        <f t="shared" si="20"/>
        <v>0.01053598255</v>
      </c>
      <c r="BD9" s="37">
        <f t="shared" si="20"/>
        <v>0.0110677754</v>
      </c>
      <c r="BE9" s="37">
        <f t="shared" si="20"/>
        <v>0.01216696936</v>
      </c>
      <c r="BF9" s="37">
        <f t="shared" si="20"/>
        <v>0.01240133733</v>
      </c>
      <c r="BG9" s="37">
        <f t="shared" si="20"/>
        <v>0.0114552529</v>
      </c>
      <c r="BH9" s="37">
        <f t="shared" si="20"/>
        <v>0.01026915534</v>
      </c>
      <c r="BI9" s="37">
        <f t="shared" si="20"/>
        <v>0.009471514297</v>
      </c>
      <c r="BJ9" s="37">
        <f t="shared" si="20"/>
        <v>0.009004002864</v>
      </c>
      <c r="BK9" s="37">
        <f t="shared" si="20"/>
        <v>0.009235365164</v>
      </c>
      <c r="BL9" s="37">
        <f t="shared" si="20"/>
        <v>0.009902397349</v>
      </c>
      <c r="BM9" s="37">
        <f t="shared" si="20"/>
        <v>0.009918912728</v>
      </c>
      <c r="BN9" s="37">
        <f t="shared" si="20"/>
        <v>0.008874473228</v>
      </c>
      <c r="BO9" s="37">
        <f t="shared" si="20"/>
        <v>0.007790747042</v>
      </c>
      <c r="BP9" s="37">
        <f t="shared" si="20"/>
        <v>0.007109745966</v>
      </c>
      <c r="BQ9" s="37">
        <f t="shared" si="20"/>
        <v>0.006841173392</v>
      </c>
      <c r="BR9" s="37">
        <f t="shared" si="20"/>
        <v>0.00719028359</v>
      </c>
      <c r="BS9" s="37">
        <f t="shared" si="20"/>
        <v>0.008009130132</v>
      </c>
      <c r="BT9" s="37">
        <f t="shared" si="20"/>
        <v>0.008259102694</v>
      </c>
      <c r="BU9" s="37">
        <f t="shared" si="20"/>
        <v>0.007475387289</v>
      </c>
      <c r="BV9" s="37">
        <f t="shared" si="20"/>
        <v>0.006618160702</v>
      </c>
      <c r="BW9" s="37">
        <f t="shared" si="20"/>
        <v>0.005991341355</v>
      </c>
      <c r="BX9" s="37">
        <f t="shared" si="20"/>
        <v>0.005697543086</v>
      </c>
      <c r="BY9" s="37">
        <f t="shared" si="20"/>
        <v>0.005820909859</v>
      </c>
      <c r="BZ9" s="37">
        <f t="shared" si="20"/>
        <v>0.006468791192</v>
      </c>
      <c r="CA9" s="37">
        <f t="shared" si="20"/>
        <v>0.006685717467</v>
      </c>
      <c r="CB9" s="37">
        <f t="shared" si="20"/>
        <v>0.006079900762</v>
      </c>
      <c r="CC9" s="37">
        <f t="shared" si="20"/>
        <v>0.005325827587</v>
      </c>
      <c r="CD9" s="37">
        <f t="shared" si="20"/>
        <v>0.004757063812</v>
      </c>
      <c r="CE9" s="37">
        <f t="shared" si="20"/>
        <v>0.004422430633</v>
      </c>
      <c r="CF9" s="37">
        <f t="shared" si="20"/>
        <v>0.004536037397</v>
      </c>
      <c r="CG9" s="37">
        <f t="shared" si="20"/>
        <v>0.005036088009</v>
      </c>
      <c r="CH9" s="37">
        <f t="shared" si="20"/>
        <v>0.005253288615</v>
      </c>
      <c r="CI9" s="37">
        <f t="shared" si="20"/>
        <v>0.004820902862</v>
      </c>
      <c r="CJ9" s="37">
        <f t="shared" si="20"/>
        <v>0.00423411314</v>
      </c>
      <c r="CK9" s="37">
        <f t="shared" si="20"/>
        <v>0.00374589861</v>
      </c>
      <c r="CL9" s="37">
        <f t="shared" si="20"/>
        <v>0.003409341709</v>
      </c>
      <c r="CM9" s="37">
        <f t="shared" si="20"/>
        <v>0.003456025431</v>
      </c>
      <c r="CN9" s="37">
        <f t="shared" si="20"/>
        <v>0.003815058195</v>
      </c>
      <c r="CO9" s="37">
        <f t="shared" si="20"/>
        <v>0.004010097054</v>
      </c>
      <c r="CP9" s="37">
        <f t="shared" si="20"/>
        <v>0.00371788821</v>
      </c>
      <c r="CQ9" s="37">
        <f t="shared" si="20"/>
        <v>0.003352606969</v>
      </c>
      <c r="CR9" s="37">
        <f t="shared" si="20"/>
        <v>0.003132282365</v>
      </c>
      <c r="CS9" s="37">
        <f t="shared" si="20"/>
        <v>0.003053316647</v>
      </c>
      <c r="CT9" s="37">
        <f t="shared" si="20"/>
        <v>0.003212599539</v>
      </c>
      <c r="CU9" s="37">
        <f t="shared" si="20"/>
        <v>0.00363765282</v>
      </c>
      <c r="CV9" s="37">
        <f t="shared" si="20"/>
        <v>0.003884606604</v>
      </c>
      <c r="CW9" s="37">
        <f t="shared" si="20"/>
        <v>0.003674046453</v>
      </c>
      <c r="CX9" s="37">
        <f t="shared" si="20"/>
        <v>0.003373510743</v>
      </c>
      <c r="CY9" s="37">
        <f t="shared" si="20"/>
        <v>0.00318686872</v>
      </c>
      <c r="CZ9" s="37">
        <f t="shared" si="20"/>
        <v>0.003140953972</v>
      </c>
      <c r="DA9" s="37">
        <f t="shared" si="20"/>
        <v>0.003348745497</v>
      </c>
      <c r="DB9" s="37">
        <f t="shared" si="20"/>
        <v>0.003798087948</v>
      </c>
      <c r="DC9" s="37">
        <f t="shared" si="20"/>
        <v>0.004091317183</v>
      </c>
      <c r="DD9" s="37">
        <f t="shared" si="20"/>
        <v>0.003893133529</v>
      </c>
      <c r="DE9" s="37">
        <f t="shared" si="20"/>
        <v>0.003579523824</v>
      </c>
      <c r="DF9" s="37">
        <f t="shared" si="20"/>
        <v>0.003381399741</v>
      </c>
      <c r="DG9" s="37">
        <f t="shared" si="20"/>
        <v>0.003338350211</v>
      </c>
      <c r="DH9" s="37">
        <f t="shared" si="20"/>
        <v>0.00357428435</v>
      </c>
      <c r="DI9" s="37">
        <f t="shared" si="20"/>
        <v>0.004037992188</v>
      </c>
      <c r="DJ9" s="37">
        <f t="shared" si="20"/>
        <v>0.004359407228</v>
      </c>
      <c r="DK9" s="37">
        <f t="shared" si="20"/>
        <v>0.004202364808</v>
      </c>
      <c r="DL9" s="37">
        <f t="shared" si="20"/>
        <v>0.003974902241</v>
      </c>
      <c r="DM9" s="37">
        <f t="shared" si="20"/>
        <v>0.003905828647</v>
      </c>
      <c r="DN9" s="37">
        <f t="shared" si="20"/>
        <v>0.004029177145</v>
      </c>
      <c r="DO9" s="37">
        <f t="shared" si="20"/>
        <v>0.004493357607</v>
      </c>
      <c r="DP9" s="37">
        <f t="shared" si="20"/>
        <v>0.005190722251</v>
      </c>
      <c r="DQ9" s="37">
        <f t="shared" si="20"/>
        <v>0.005590535144</v>
      </c>
      <c r="DR9" s="37">
        <f t="shared" si="20"/>
        <v>0.005442505031</v>
      </c>
      <c r="DS9" s="37">
        <f t="shared" si="20"/>
        <v>0.005364186562</v>
      </c>
      <c r="DT9" s="37">
        <f t="shared" si="20"/>
        <v>0.005496950951</v>
      </c>
      <c r="DU9" s="37">
        <f t="shared" si="20"/>
        <v>0.005660813633</v>
      </c>
      <c r="DV9" s="37">
        <f t="shared" si="20"/>
        <v>0.00625914852</v>
      </c>
      <c r="DW9" s="37">
        <f t="shared" si="20"/>
        <v>0.007358139362</v>
      </c>
      <c r="DX9" s="37">
        <f t="shared" si="20"/>
        <v>0.007933960751</v>
      </c>
      <c r="DY9" s="37">
        <f t="shared" si="20"/>
        <v>0.007568664577</v>
      </c>
      <c r="DZ9" s="37">
        <f t="shared" si="20"/>
        <v>0.006902081588</v>
      </c>
      <c r="EA9" s="37">
        <f t="shared" si="20"/>
        <v>0.006214171236</v>
      </c>
      <c r="EB9" s="37">
        <f t="shared" si="20"/>
        <v>0.005754080803</v>
      </c>
      <c r="EC9" s="37">
        <f t="shared" si="20"/>
        <v>0.005995916586</v>
      </c>
      <c r="ED9" s="37">
        <f t="shared" si="20"/>
        <v>0.007117365114</v>
      </c>
      <c r="EE9" s="37">
        <f t="shared" si="20"/>
        <v>0.007995939875</v>
      </c>
      <c r="EF9" s="37">
        <f t="shared" si="20"/>
        <v>0.007862744441</v>
      </c>
      <c r="EG9" s="37">
        <f t="shared" si="20"/>
        <v>0.007006213326</v>
      </c>
      <c r="EH9" s="37">
        <f t="shared" si="20"/>
        <v>0.005722787004</v>
      </c>
      <c r="EI9" s="37">
        <f t="shared" si="20"/>
        <v>0.004833903525</v>
      </c>
      <c r="EJ9" s="37">
        <f t="shared" si="20"/>
        <v>0.005020090758</v>
      </c>
      <c r="EK9" s="37">
        <f t="shared" si="20"/>
        <v>0.006201013847</v>
      </c>
      <c r="EL9" s="37">
        <f t="shared" si="20"/>
        <v>0.007341495237</v>
      </c>
      <c r="EM9" s="37">
        <f t="shared" si="20"/>
        <v>0.007674774763</v>
      </c>
      <c r="EN9" s="37">
        <f t="shared" si="20"/>
        <v>0.007591840283</v>
      </c>
      <c r="EO9" s="37">
        <f t="shared" si="20"/>
        <v>0.007366859219</v>
      </c>
      <c r="EP9" s="37">
        <f t="shared" si="20"/>
        <v>0.007224263509</v>
      </c>
      <c r="EQ9" s="37">
        <f t="shared" si="20"/>
        <v>0.007684894</v>
      </c>
      <c r="ER9" s="37">
        <f t="shared" si="20"/>
        <v>0.008748941077</v>
      </c>
      <c r="ES9" s="37">
        <f t="shared" si="20"/>
        <v>0.009275144605</v>
      </c>
      <c r="ET9" s="37">
        <f t="shared" si="20"/>
        <v>0.008766561952</v>
      </c>
      <c r="EU9" s="37">
        <f t="shared" si="20"/>
        <v>0.008083672669</v>
      </c>
      <c r="EV9" s="37">
        <f t="shared" si="20"/>
        <v>0.007781576696</v>
      </c>
      <c r="EW9" s="37">
        <f t="shared" si="20"/>
        <v>0.007981361254</v>
      </c>
      <c r="EX9" s="37">
        <f t="shared" si="20"/>
        <v>0.008803283444</v>
      </c>
      <c r="EY9" s="37">
        <f t="shared" si="20"/>
        <v>0.01010334598</v>
      </c>
      <c r="EZ9" s="37">
        <f t="shared" si="20"/>
        <v>0.01080151605</v>
      </c>
      <c r="FA9" s="37">
        <f t="shared" si="20"/>
        <v>0.010189702</v>
      </c>
      <c r="FB9" s="37">
        <f t="shared" si="20"/>
        <v>0.009290696222</v>
      </c>
      <c r="FC9" s="37">
        <f t="shared" si="20"/>
        <v>0.008758549034</v>
      </c>
      <c r="FD9" s="37">
        <f t="shared" si="20"/>
        <v>0.008861061089</v>
      </c>
      <c r="FE9" s="37">
        <f t="shared" si="20"/>
        <v>0.009857169422</v>
      </c>
      <c r="FF9" s="37">
        <f t="shared" si="20"/>
        <v>0.01140867622</v>
      </c>
      <c r="FG9" s="37">
        <f t="shared" si="20"/>
        <v>0.01241388027</v>
      </c>
      <c r="FH9" s="37">
        <f t="shared" si="20"/>
        <v>0.01194229515</v>
      </c>
      <c r="FI9" s="37">
        <f t="shared" si="20"/>
        <v>0.01122863512</v>
      </c>
      <c r="FJ9" s="37">
        <f t="shared" si="20"/>
        <v>0.01105554952</v>
      </c>
      <c r="FK9" s="37">
        <f t="shared" si="20"/>
        <v>0.01166060711</v>
      </c>
      <c r="FL9" s="37">
        <f t="shared" si="20"/>
        <v>0.01313143303</v>
      </c>
      <c r="FM9" s="37">
        <f t="shared" si="20"/>
        <v>0.01508156281</v>
      </c>
      <c r="FN9" s="37">
        <f t="shared" si="20"/>
        <v>0.01612245786</v>
      </c>
      <c r="FO9" s="37">
        <f t="shared" si="20"/>
        <v>0.01913100964</v>
      </c>
      <c r="FP9" s="37">
        <f t="shared" si="20"/>
        <v>0.02133442587</v>
      </c>
      <c r="FQ9" s="37">
        <f t="shared" si="20"/>
        <v>0.02368386907</v>
      </c>
      <c r="FR9" s="37">
        <f t="shared" si="20"/>
        <v>0.02597896028</v>
      </c>
      <c r="FS9" s="37">
        <f t="shared" si="20"/>
        <v>0.02818853359</v>
      </c>
      <c r="FT9" s="37">
        <f t="shared" si="20"/>
        <v>0.02915664533</v>
      </c>
      <c r="FU9" s="37">
        <f t="shared" si="20"/>
        <v>0.02768964541</v>
      </c>
      <c r="FV9" s="37">
        <f t="shared" si="20"/>
        <v>0.02821476176</v>
      </c>
      <c r="FW9" s="37">
        <f t="shared" si="20"/>
        <v>0.02841140639</v>
      </c>
      <c r="FX9" s="37">
        <f t="shared" si="20"/>
        <v>0.02964514079</v>
      </c>
      <c r="FY9" s="37">
        <f t="shared" si="20"/>
        <v>0.03138985419</v>
      </c>
      <c r="FZ9" s="37">
        <f t="shared" si="20"/>
        <v>0.03363228743</v>
      </c>
      <c r="GA9" s="37">
        <f t="shared" si="20"/>
        <v>0.03613281912</v>
      </c>
      <c r="GB9" s="37">
        <f t="shared" si="20"/>
        <v>0.0385247936</v>
      </c>
      <c r="GC9" s="37">
        <f t="shared" si="20"/>
        <v>0.04002847951</v>
      </c>
      <c r="GD9" s="37">
        <f t="shared" si="20"/>
        <v>0.04145025336</v>
      </c>
      <c r="GE9" s="37">
        <f t="shared" si="20"/>
        <v>0.04414952911</v>
      </c>
      <c r="GF9" s="37">
        <f t="shared" si="20"/>
        <v>0.0475263697</v>
      </c>
      <c r="GG9" s="37">
        <f t="shared" si="20"/>
        <v>0.05112448835</v>
      </c>
      <c r="GH9" s="37">
        <f t="shared" si="20"/>
        <v>0.05465252609</v>
      </c>
      <c r="GI9" s="37">
        <f t="shared" si="20"/>
        <v>0.05670593474</v>
      </c>
      <c r="GJ9" s="37">
        <f t="shared" si="20"/>
        <v>0.05551668848</v>
      </c>
      <c r="GK9" s="37">
        <f t="shared" si="20"/>
        <v>0.05285936202</v>
      </c>
      <c r="GL9" s="37">
        <f t="shared" si="20"/>
        <v>0.05182855844</v>
      </c>
      <c r="GM9" s="37">
        <f t="shared" si="20"/>
        <v>0.05274055937</v>
      </c>
      <c r="GN9" s="37">
        <f t="shared" si="20"/>
        <v>0.05574611063</v>
      </c>
      <c r="GO9" s="37">
        <f t="shared" si="20"/>
        <v>0.06031765383</v>
      </c>
      <c r="GP9" s="37">
        <f t="shared" si="20"/>
        <v>0.06409901493</v>
      </c>
      <c r="GQ9" s="37">
        <f t="shared" si="20"/>
        <v>0.06313909196</v>
      </c>
      <c r="GR9" s="37">
        <f t="shared" si="20"/>
        <v>0.05927708419</v>
      </c>
      <c r="GS9" s="37">
        <f t="shared" si="20"/>
        <v>0.05610941243</v>
      </c>
      <c r="GT9" s="37">
        <f t="shared" si="20"/>
        <v>0.05469305432</v>
      </c>
      <c r="GU9" s="37">
        <f t="shared" si="20"/>
        <v>0.05472359374</v>
      </c>
      <c r="GV9" s="37">
        <f t="shared" si="20"/>
        <v>0.05562154959</v>
      </c>
      <c r="GW9" s="37">
        <f t="shared" si="20"/>
        <v>0.0570023988</v>
      </c>
      <c r="GX9" s="37">
        <f t="shared" si="20"/>
        <v>0.05530965829</v>
      </c>
      <c r="GY9" s="37">
        <f t="shared" si="20"/>
        <v>0.0525650764</v>
      </c>
      <c r="GZ9" s="37">
        <f t="shared" si="20"/>
        <v>0.05134098895</v>
      </c>
      <c r="HA9" s="37">
        <f t="shared" si="20"/>
        <v>0.05109353852</v>
      </c>
      <c r="HB9" s="37">
        <f t="shared" si="20"/>
        <v>0.05233437001</v>
      </c>
      <c r="HC9" s="37">
        <f t="shared" si="20"/>
        <v>0.05312456854</v>
      </c>
      <c r="HD9" s="37">
        <f t="shared" si="20"/>
        <v>0.05238891339</v>
      </c>
      <c r="HE9" s="37">
        <f t="shared" si="20"/>
        <v>0.04895447628</v>
      </c>
      <c r="HF9" s="37">
        <f t="shared" si="20"/>
        <v>0.04426669882</v>
      </c>
      <c r="HG9" s="37">
        <f t="shared" si="20"/>
        <v>0.04154592842</v>
      </c>
      <c r="HH9" s="37">
        <f t="shared" si="20"/>
        <v>0.03963549516</v>
      </c>
      <c r="HI9" s="37">
        <f t="shared" si="20"/>
        <v>0.03937590243</v>
      </c>
      <c r="HJ9" s="37">
        <f t="shared" si="20"/>
        <v>0.03892928936</v>
      </c>
      <c r="HK9" s="37">
        <f t="shared" si="20"/>
        <v>0.03692002306</v>
      </c>
      <c r="HL9" s="37">
        <f t="shared" si="20"/>
        <v>0.03319593412</v>
      </c>
      <c r="HM9" s="37">
        <f t="shared" si="20"/>
        <v>0.02818882845</v>
      </c>
      <c r="HN9" s="37">
        <f t="shared" si="20"/>
        <v>0.02455118075</v>
      </c>
      <c r="HO9" s="37">
        <f t="shared" si="20"/>
        <v>0.0225502181</v>
      </c>
      <c r="HP9" s="37">
        <f t="shared" si="20"/>
        <v>0.02212421423</v>
      </c>
      <c r="HQ9" s="37">
        <f t="shared" si="20"/>
        <v>0.02189997037</v>
      </c>
      <c r="HR9" s="37">
        <f t="shared" si="20"/>
        <v>0.02106230254</v>
      </c>
      <c r="HS9" s="37">
        <f t="shared" si="20"/>
        <v>0.01959520087</v>
      </c>
      <c r="HT9" s="37">
        <f t="shared" si="20"/>
        <v>0.01771510077</v>
      </c>
      <c r="HU9" s="37">
        <f t="shared" si="20"/>
        <v>0.01660646609</v>
      </c>
      <c r="HV9" s="37">
        <f t="shared" si="20"/>
        <v>0.0164925149</v>
      </c>
      <c r="HW9" s="37">
        <f t="shared" si="20"/>
        <v>0.01657037622</v>
      </c>
      <c r="HX9" s="37">
        <f t="shared" si="20"/>
        <v>0.01630851432</v>
      </c>
      <c r="HY9" s="37">
        <f t="shared" si="20"/>
        <v>0.01522277023</v>
      </c>
      <c r="HZ9" s="37">
        <f t="shared" si="20"/>
        <v>0.01359145691</v>
      </c>
      <c r="IA9" s="37">
        <f t="shared" si="20"/>
        <v>0.01195395245</v>
      </c>
      <c r="IB9" s="37">
        <f t="shared" si="20"/>
        <v>0.01103445207</v>
      </c>
      <c r="IC9" s="37">
        <f t="shared" si="20"/>
        <v>0.0107647147</v>
      </c>
      <c r="ID9" s="37">
        <f t="shared" si="20"/>
        <v>0.01085269902</v>
      </c>
      <c r="IE9" s="37">
        <f t="shared" si="20"/>
        <v>0.0108090939</v>
      </c>
      <c r="IF9" s="37">
        <f t="shared" si="20"/>
        <v>0.01033961015</v>
      </c>
      <c r="IG9" s="37">
        <f t="shared" si="20"/>
        <v>0.009225211243</v>
      </c>
      <c r="IH9" s="37">
        <f t="shared" si="20"/>
        <v>0.008119844096</v>
      </c>
      <c r="II9" s="37">
        <f t="shared" si="20"/>
        <v>0.007539289029</v>
      </c>
      <c r="IJ9" s="37">
        <f t="shared" si="20"/>
        <v>0.007206981068</v>
      </c>
      <c r="IK9" s="37">
        <f t="shared" si="20"/>
        <v>0.007223996278</v>
      </c>
      <c r="IL9" s="37">
        <f t="shared" si="20"/>
        <v>0.007173555733</v>
      </c>
      <c r="IM9" s="37">
        <f t="shared" si="20"/>
        <v>0.00712137453</v>
      </c>
      <c r="IN9" s="37">
        <f t="shared" si="20"/>
        <v>0.006577104083</v>
      </c>
      <c r="IO9" s="37">
        <f t="shared" si="20"/>
        <v>0.006026678195</v>
      </c>
      <c r="IP9" s="37">
        <f t="shared" si="20"/>
        <v>0.005901564433</v>
      </c>
      <c r="IQ9" s="37">
        <f t="shared" si="20"/>
        <v>0.006398657324</v>
      </c>
      <c r="IR9" s="37">
        <f t="shared" si="20"/>
        <v>0.00717461766</v>
      </c>
      <c r="IS9" s="37">
        <f t="shared" si="20"/>
        <v>0.007979713418</v>
      </c>
      <c r="IT9" s="37">
        <f t="shared" si="20"/>
        <v>0.008609748401</v>
      </c>
      <c r="IU9" s="37">
        <f t="shared" si="20"/>
        <v>0.008708082015</v>
      </c>
      <c r="IV9" s="37">
        <f t="shared" si="20"/>
        <v>0.008653420163</v>
      </c>
      <c r="IW9" s="37">
        <f t="shared" si="20"/>
        <v>0.008821655615</v>
      </c>
      <c r="IX9" s="37">
        <f t="shared" si="20"/>
        <v>0.0094249489</v>
      </c>
      <c r="IY9" s="37">
        <f t="shared" si="20"/>
        <v>0.01041127743</v>
      </c>
      <c r="IZ9" s="37">
        <f t="shared" si="20"/>
        <v>0.01132869572</v>
      </c>
      <c r="JA9" s="37">
        <f t="shared" si="20"/>
        <v>0.0120650236</v>
      </c>
      <c r="JB9" s="37">
        <f t="shared" si="20"/>
        <v>0.01201761718</v>
      </c>
      <c r="JC9" s="37">
        <f t="shared" si="20"/>
        <v>0.01149385912</v>
      </c>
      <c r="JD9" s="37">
        <f t="shared" si="20"/>
        <v>0.0113721349</v>
      </c>
      <c r="JE9" s="37">
        <f t="shared" si="20"/>
        <v>0.01165378014</v>
      </c>
      <c r="JF9" s="37">
        <f t="shared" si="20"/>
        <v>0.01224503487</v>
      </c>
      <c r="JG9" s="37">
        <f t="shared" si="20"/>
        <v>0.01279914884</v>
      </c>
      <c r="JH9" s="37">
        <f t="shared" si="20"/>
        <v>0.01312919184</v>
      </c>
      <c r="JI9" s="37">
        <f t="shared" si="20"/>
        <v>0.01282514906</v>
      </c>
      <c r="JJ9" s="37">
        <f t="shared" si="20"/>
        <v>0.01192880861</v>
      </c>
      <c r="JK9" s="37">
        <f t="shared" si="20"/>
        <v>0.01153612576</v>
      </c>
      <c r="JL9" s="37">
        <f t="shared" si="20"/>
        <v>0.01186375103</v>
      </c>
      <c r="JM9" s="37">
        <f t="shared" si="20"/>
        <v>0.01259038016</v>
      </c>
      <c r="JN9" s="37">
        <f t="shared" si="20"/>
        <v>0.01341714979</v>
      </c>
      <c r="JO9" s="37">
        <f t="shared" si="20"/>
        <v>0.01366892238</v>
      </c>
      <c r="JP9" s="37">
        <f t="shared" si="20"/>
        <v>0.01350711667</v>
      </c>
      <c r="JQ9" s="37">
        <f t="shared" si="20"/>
        <v>0.01291934921</v>
      </c>
      <c r="JR9" s="37">
        <f t="shared" si="20"/>
        <v>0.01281433345</v>
      </c>
      <c r="JS9" s="37">
        <f t="shared" si="20"/>
        <v>0.01323760022</v>
      </c>
      <c r="JT9" s="37">
        <f t="shared" si="20"/>
        <v>0.01397281102</v>
      </c>
      <c r="JU9" s="37">
        <f t="shared" si="20"/>
        <v>0.01462858311</v>
      </c>
      <c r="JV9" s="37">
        <f t="shared" si="20"/>
        <v>0.01489500686</v>
      </c>
      <c r="JW9" s="37">
        <f t="shared" si="20"/>
        <v>0.01462016294</v>
      </c>
      <c r="JX9" s="37">
        <f t="shared" si="20"/>
        <v>0.0137812835</v>
      </c>
      <c r="JY9" s="37">
        <f t="shared" si="20"/>
        <v>0.01331900133</v>
      </c>
      <c r="JZ9" s="37">
        <f t="shared" si="20"/>
        <v>0.01327782278</v>
      </c>
      <c r="KA9" s="37">
        <f t="shared" si="20"/>
        <v>0.01343253517</v>
      </c>
      <c r="KB9" s="37">
        <f t="shared" si="20"/>
        <v>0.01335909194</v>
      </c>
      <c r="KC9" s="37">
        <f t="shared" si="20"/>
        <v>0.01325304134</v>
      </c>
      <c r="KD9" s="37">
        <f t="shared" si="20"/>
        <v>0.01251622272</v>
      </c>
      <c r="KE9" s="37">
        <f t="shared" si="20"/>
        <v>0.01152196912</v>
      </c>
      <c r="KF9" s="37">
        <f t="shared" si="20"/>
        <v>0.01106378332</v>
      </c>
      <c r="KG9" s="37">
        <f t="shared" si="20"/>
        <v>0.01087800202</v>
      </c>
      <c r="KH9" s="37">
        <f t="shared" si="20"/>
        <v>0.01089387171</v>
      </c>
      <c r="KI9" s="37">
        <f t="shared" si="20"/>
        <v>0.01084176553</v>
      </c>
      <c r="KJ9" s="37">
        <f t="shared" si="20"/>
        <v>0.01085214238</v>
      </c>
      <c r="KK9" s="37">
        <f t="shared" si="20"/>
        <v>0.01013645879</v>
      </c>
      <c r="KL9" s="37">
        <f t="shared" si="20"/>
        <v>0.009314083366</v>
      </c>
      <c r="KM9" s="37">
        <f t="shared" si="20"/>
        <v>0.008889448742</v>
      </c>
      <c r="KN9" s="37">
        <f t="shared" si="20"/>
        <v>0.008687698464</v>
      </c>
      <c r="KO9" s="37">
        <f t="shared" si="20"/>
        <v>0.008609564246</v>
      </c>
      <c r="KP9" s="37">
        <f t="shared" si="20"/>
        <v>0.00840499663</v>
      </c>
      <c r="KQ9" s="37">
        <f t="shared" si="20"/>
        <v>0.00825551391</v>
      </c>
      <c r="KR9" s="37">
        <f t="shared" si="20"/>
        <v>0.00794319788</v>
      </c>
      <c r="KS9" s="37">
        <f t="shared" si="20"/>
        <v>0.007938480714</v>
      </c>
      <c r="KT9" s="37">
        <f t="shared" si="20"/>
        <v>0.007974820977</v>
      </c>
      <c r="KU9" s="37">
        <f t="shared" si="20"/>
        <v>0.008019304243</v>
      </c>
      <c r="KV9" s="37">
        <f t="shared" si="20"/>
        <v>0.008072698348</v>
      </c>
      <c r="KW9" s="37">
        <f t="shared" si="20"/>
        <v>0.007989146625</v>
      </c>
      <c r="KX9" s="37">
        <f t="shared" si="20"/>
        <v>0.007706747442</v>
      </c>
      <c r="KY9" s="37">
        <f t="shared" si="20"/>
        <v>0.007199235272</v>
      </c>
      <c r="KZ9" s="37">
        <f t="shared" si="20"/>
        <v>0.006907930172</v>
      </c>
      <c r="LA9" s="37">
        <f t="shared" si="20"/>
        <v>0.006973370218</v>
      </c>
      <c r="LB9" s="37">
        <f t="shared" si="20"/>
        <v>0.007064899232</v>
      </c>
      <c r="LC9" s="37">
        <f t="shared" si="20"/>
        <v>0.00752401656</v>
      </c>
      <c r="LD9" s="37">
        <f t="shared" si="20"/>
        <v>0.008338834138</v>
      </c>
      <c r="LE9" s="37">
        <f t="shared" si="20"/>
        <v>0.008873489803</v>
      </c>
      <c r="LF9" s="37">
        <f t="shared" si="20"/>
        <v>0.008960920724</v>
      </c>
      <c r="LG9" s="37">
        <f t="shared" si="20"/>
        <v>0.008486425325</v>
      </c>
      <c r="LH9" s="37">
        <f t="shared" si="20"/>
        <v>0.008230707632</v>
      </c>
      <c r="LI9" s="37">
        <f t="shared" si="20"/>
        <v>0.007853910741</v>
      </c>
      <c r="LJ9" s="37">
        <f t="shared" si="20"/>
        <v>0.007803774564</v>
      </c>
      <c r="LK9" s="37">
        <f t="shared" si="20"/>
        <v>0.008234118035</v>
      </c>
      <c r="LL9" s="37">
        <f t="shared" si="20"/>
        <v>0.008661350945</v>
      </c>
      <c r="LM9" s="37">
        <f t="shared" si="20"/>
        <v>0.009039741136</v>
      </c>
      <c r="LN9" s="37">
        <f t="shared" si="20"/>
        <v>0.009135370334</v>
      </c>
      <c r="LO9" s="37">
        <f t="shared" si="20"/>
        <v>0.009352328984</v>
      </c>
      <c r="LP9" s="37">
        <f t="shared" si="20"/>
        <v>0.009687581037</v>
      </c>
      <c r="LQ9" s="37">
        <f t="shared" si="20"/>
        <v>0.009973700071</v>
      </c>
      <c r="LR9" s="37">
        <f t="shared" si="20"/>
        <v>0.01070831025</v>
      </c>
      <c r="LS9" s="37">
        <f t="shared" si="20"/>
        <v>0.01156561583</v>
      </c>
      <c r="LT9" s="37">
        <f t="shared" si="20"/>
        <v>0.01236433166</v>
      </c>
      <c r="LU9" s="37">
        <f t="shared" si="20"/>
        <v>0.01297615766</v>
      </c>
      <c r="LV9" s="37">
        <f t="shared" si="20"/>
        <v>0.01355984543</v>
      </c>
      <c r="LW9" s="37">
        <f t="shared" si="20"/>
        <v>0.01388833537</v>
      </c>
      <c r="LX9" s="37">
        <f t="shared" si="20"/>
        <v>0.01370045765</v>
      </c>
      <c r="LY9" s="37">
        <f t="shared" si="20"/>
        <v>0.01330555159</v>
      </c>
      <c r="LZ9" s="37">
        <f t="shared" si="20"/>
        <v>0.01315799453</v>
      </c>
      <c r="MA9" s="37">
        <f t="shared" si="20"/>
        <v>0.01402673051</v>
      </c>
      <c r="MB9" s="37">
        <f t="shared" si="20"/>
        <v>0.01546696926</v>
      </c>
      <c r="MC9" s="37">
        <f t="shared" si="20"/>
        <v>0.01756464972</v>
      </c>
      <c r="MD9" s="37">
        <f t="shared" si="20"/>
        <v>0.01888641017</v>
      </c>
      <c r="ME9" s="37">
        <f t="shared" si="20"/>
        <v>0.01934435885</v>
      </c>
      <c r="MF9" s="37">
        <f t="shared" si="20"/>
        <v>0.01820660001</v>
      </c>
      <c r="MG9" s="37">
        <f t="shared" si="20"/>
        <v>0.01579637466</v>
      </c>
      <c r="MH9" s="37">
        <f t="shared" si="20"/>
        <v>0.01411291645</v>
      </c>
      <c r="MI9" s="37">
        <f t="shared" si="20"/>
        <v>0.01258663016</v>
      </c>
      <c r="MJ9" s="37">
        <f t="shared" si="20"/>
        <v>0.01270836242</v>
      </c>
      <c r="MK9" s="37">
        <f t="shared" si="20"/>
        <v>0.01310238511</v>
      </c>
      <c r="ML9" s="37">
        <f t="shared" si="20"/>
        <v>0.01392220082</v>
      </c>
      <c r="MM9" s="37">
        <f t="shared" si="20"/>
        <v>0.0150099771</v>
      </c>
      <c r="MN9" s="37">
        <f t="shared" si="20"/>
        <v>0.01605293304</v>
      </c>
      <c r="MO9" s="37">
        <f t="shared" si="20"/>
        <v>0.01692349952</v>
      </c>
      <c r="MP9" s="37">
        <f t="shared" si="20"/>
        <v>0.01718107846</v>
      </c>
      <c r="MQ9" s="37">
        <f t="shared" si="20"/>
        <v>0.01734769432</v>
      </c>
      <c r="MR9" s="37">
        <f t="shared" si="20"/>
        <v>0.01793189242</v>
      </c>
      <c r="MS9" s="37">
        <f t="shared" si="20"/>
        <v>0.01844735558</v>
      </c>
      <c r="MT9" s="37">
        <f t="shared" si="20"/>
        <v>0.01947952521</v>
      </c>
      <c r="MU9" s="37">
        <f t="shared" si="20"/>
        <v>0.02070849179</v>
      </c>
      <c r="MV9" s="37">
        <f t="shared" si="20"/>
        <v>0.02114122941</v>
      </c>
      <c r="MW9" s="37">
        <f t="shared" si="20"/>
        <v>0.02079215354</v>
      </c>
      <c r="MX9" s="37">
        <f t="shared" si="20"/>
        <v>0.01910494528</v>
      </c>
      <c r="MY9" s="37">
        <f t="shared" si="20"/>
        <v>0.01836571869</v>
      </c>
      <c r="MZ9" s="37">
        <f t="shared" si="20"/>
        <v>0.01828016026</v>
      </c>
      <c r="NA9" s="37">
        <f t="shared" si="20"/>
        <v>0.01876489012</v>
      </c>
      <c r="NB9" s="37">
        <f t="shared" si="20"/>
        <v>0.02101979574</v>
      </c>
      <c r="NC9" s="37">
        <f t="shared" si="20"/>
        <v>0.02297915616</v>
      </c>
      <c r="ND9" s="37">
        <f t="shared" si="20"/>
        <v>0.0241214536</v>
      </c>
      <c r="NE9" s="37">
        <f t="shared" si="20"/>
        <v>0.02361340714</v>
      </c>
      <c r="NF9" s="37">
        <f t="shared" si="20"/>
        <v>0.02300621156</v>
      </c>
      <c r="NG9" s="37">
        <f t="shared" si="20"/>
        <v>0.02227451307</v>
      </c>
      <c r="NH9" s="37">
        <f t="shared" si="20"/>
        <v>0.02094071763</v>
      </c>
      <c r="NI9" s="37">
        <f t="shared" si="20"/>
        <v>0.02187071467</v>
      </c>
      <c r="NJ9" s="37">
        <f t="shared" si="20"/>
        <v>0.02266316126</v>
      </c>
      <c r="NK9" s="37">
        <f t="shared" si="20"/>
        <v>0.02353861236</v>
      </c>
      <c r="NL9" s="37">
        <f t="shared" si="20"/>
        <v>0.02362207689</v>
      </c>
      <c r="NM9" s="37">
        <f t="shared" si="20"/>
        <v>0.02306245929</v>
      </c>
      <c r="NN9" s="37">
        <f t="shared" si="20"/>
        <v>0.02242516153</v>
      </c>
      <c r="NO9" s="37">
        <f t="shared" si="20"/>
        <v>0.02287229725</v>
      </c>
      <c r="NP9" s="37">
        <f t="shared" si="20"/>
        <v>0.02417597757</v>
      </c>
      <c r="NQ9" s="37">
        <f t="shared" si="20"/>
        <v>0.0253135933</v>
      </c>
      <c r="NR9" s="37">
        <f t="shared" si="20"/>
        <v>0.02699565246</v>
      </c>
      <c r="NS9" s="37">
        <f t="shared" si="20"/>
        <v>0.02900118715</v>
      </c>
      <c r="NT9" s="37">
        <f t="shared" si="20"/>
        <v>0.03052800184</v>
      </c>
      <c r="NU9" s="37">
        <f t="shared" si="20"/>
        <v>0.03150816245</v>
      </c>
      <c r="NV9" s="37">
        <f t="shared" si="20"/>
        <v>0.03293776683</v>
      </c>
      <c r="NW9" s="37">
        <f t="shared" si="20"/>
        <v>0.03329720784</v>
      </c>
      <c r="NX9" s="37">
        <f t="shared" si="20"/>
        <v>0.03210755655</v>
      </c>
      <c r="NY9" s="37">
        <f t="shared" si="20"/>
        <v>0.03401355402</v>
      </c>
      <c r="NZ9" s="37">
        <f t="shared" si="20"/>
        <v>0.0365477024</v>
      </c>
      <c r="OA9" s="37">
        <f t="shared" si="20"/>
        <v>0.0411883683</v>
      </c>
      <c r="OB9" s="37">
        <f t="shared" si="20"/>
        <v>0.04532470306</v>
      </c>
      <c r="OC9" s="37">
        <f t="shared" si="20"/>
        <v>0.04920570257</v>
      </c>
      <c r="OD9" s="37">
        <f t="shared" si="20"/>
        <v>0.04992213792</v>
      </c>
      <c r="OE9" s="37">
        <f t="shared" si="20"/>
        <v>0.04689201857</v>
      </c>
      <c r="OF9" s="37">
        <f t="shared" si="20"/>
        <v>0.04603408706</v>
      </c>
      <c r="OG9" s="37">
        <f t="shared" si="20"/>
        <v>0.04691052894</v>
      </c>
      <c r="OH9" s="37">
        <f t="shared" si="20"/>
        <v>0.05088620724</v>
      </c>
      <c r="OI9" s="37">
        <f t="shared" si="20"/>
        <v>0.1427357605</v>
      </c>
      <c r="OJ9" s="37">
        <f t="shared" si="20"/>
        <v>0.05595569565</v>
      </c>
      <c r="OK9" s="37">
        <f t="shared" si="20"/>
        <v>0.1464138234</v>
      </c>
      <c r="OL9" s="37">
        <f t="shared" si="20"/>
        <v>0.06266806559</v>
      </c>
      <c r="OM9" s="37">
        <f t="shared" si="20"/>
        <v>0.1501108719</v>
      </c>
      <c r="ON9" s="37">
        <f t="shared" si="20"/>
        <v>0.07087276089</v>
      </c>
      <c r="OO9" s="37">
        <f t="shared" si="20"/>
        <v>0.1537767878</v>
      </c>
      <c r="OP9" s="37">
        <f t="shared" si="20"/>
        <v>0.07607070521</v>
      </c>
      <c r="OQ9" s="37">
        <f t="shared" si="20"/>
        <v>0.1574366441</v>
      </c>
      <c r="OR9" s="37">
        <f t="shared" si="20"/>
        <v>0.08430027204</v>
      </c>
      <c r="OS9" s="37">
        <f t="shared" si="20"/>
        <v>0.1611839072</v>
      </c>
      <c r="OT9" s="37">
        <f t="shared" si="20"/>
        <v>0.08903235641</v>
      </c>
      <c r="OU9" s="37">
        <f t="shared" si="20"/>
        <v>0.1649838596</v>
      </c>
      <c r="OV9" s="37">
        <f t="shared" si="20"/>
        <v>0.09821727387</v>
      </c>
      <c r="OW9" s="37">
        <f t="shared" si="20"/>
        <v>0.1688068948</v>
      </c>
      <c r="OX9" s="37">
        <f t="shared" si="20"/>
        <v>0.1100618699</v>
      </c>
      <c r="OY9" s="37">
        <f t="shared" si="20"/>
        <v>0.1726039343</v>
      </c>
      <c r="OZ9" s="37">
        <f t="shared" si="20"/>
        <v>0.1169244447</v>
      </c>
      <c r="PA9" s="37">
        <f t="shared" si="20"/>
        <v>0.1765894464</v>
      </c>
      <c r="PB9" s="37">
        <f t="shared" si="20"/>
        <v>0.1233227767</v>
      </c>
      <c r="PC9" s="37">
        <f t="shared" si="20"/>
        <v>0.1804122155</v>
      </c>
      <c r="PD9" s="37">
        <f t="shared" si="20"/>
        <v>0.1226753072</v>
      </c>
      <c r="PE9" s="37">
        <f t="shared" si="20"/>
        <v>0.184730808</v>
      </c>
      <c r="PF9" s="37">
        <f t="shared" si="20"/>
        <v>0.125519022</v>
      </c>
      <c r="PG9" s="37">
        <f t="shared" si="20"/>
        <v>0.1886300194</v>
      </c>
      <c r="PH9" s="37">
        <f t="shared" si="20"/>
        <v>0.1274965077</v>
      </c>
      <c r="PI9" s="37">
        <f t="shared" si="20"/>
        <v>0.1931956203</v>
      </c>
      <c r="PJ9" s="37">
        <f t="shared" si="20"/>
        <v>0.1314889629</v>
      </c>
      <c r="PK9" s="37">
        <f t="shared" si="20"/>
        <v>0.1986948881</v>
      </c>
      <c r="PL9" s="37">
        <f t="shared" si="20"/>
        <v>0.141193626</v>
      </c>
      <c r="PM9" s="37">
        <f t="shared" si="20"/>
        <v>0.2042597693</v>
      </c>
      <c r="PN9" s="37">
        <f t="shared" si="20"/>
        <v>0.1499124056</v>
      </c>
      <c r="PO9" s="37">
        <f t="shared" si="20"/>
        <v>0.2101614092</v>
      </c>
      <c r="PP9" s="37">
        <f t="shared" si="20"/>
        <v>0.1620955358</v>
      </c>
      <c r="PQ9" s="37">
        <f t="shared" si="20"/>
        <v>0.2156087437</v>
      </c>
      <c r="PR9" s="37">
        <f t="shared" si="20"/>
        <v>0.1696057304</v>
      </c>
      <c r="PS9" s="37">
        <f t="shared" si="20"/>
        <v>0.2210926204</v>
      </c>
      <c r="PT9" s="37">
        <f t="shared" si="20"/>
        <v>0.1746063922</v>
      </c>
      <c r="PU9" s="37">
        <f t="shared" si="20"/>
        <v>0.2279305018</v>
      </c>
      <c r="PV9" s="37">
        <f t="shared" si="20"/>
        <v>0.1897237412</v>
      </c>
      <c r="PW9" s="37">
        <f t="shared" si="20"/>
        <v>0.2345921754</v>
      </c>
      <c r="PX9" s="37">
        <f t="shared" si="20"/>
        <v>0.1995103351</v>
      </c>
      <c r="PY9" s="37">
        <f t="shared" si="20"/>
        <v>0.2415684934</v>
      </c>
      <c r="PZ9" s="37">
        <f t="shared" si="20"/>
        <v>0.2094772732</v>
      </c>
      <c r="QA9" s="37">
        <f t="shared" si="20"/>
        <v>0.24855089</v>
      </c>
      <c r="QB9" s="37">
        <f t="shared" si="20"/>
        <v>0.3166645786</v>
      </c>
      <c r="QC9" s="37">
        <f t="shared" si="20"/>
        <v>0.25754783</v>
      </c>
      <c r="QD9" s="37">
        <f t="shared" si="20"/>
        <v>0.3287984676</v>
      </c>
      <c r="QE9" s="37">
        <f t="shared" si="20"/>
        <v>0.2669009967</v>
      </c>
      <c r="QF9" s="37">
        <f t="shared" si="20"/>
        <v>0.3416035516</v>
      </c>
      <c r="QG9" s="37">
        <f t="shared" si="20"/>
        <v>0.2746149351</v>
      </c>
      <c r="QH9" s="37">
        <f t="shared" si="20"/>
        <v>0.35445354</v>
      </c>
      <c r="QI9" s="37">
        <f t="shared" si="20"/>
        <v>0.3706403697</v>
      </c>
      <c r="QJ9" s="37">
        <f t="shared" si="20"/>
        <v>0.3865928636</v>
      </c>
      <c r="QK9" s="37">
        <f t="shared" si="20"/>
        <v>0.402906503</v>
      </c>
      <c r="QL9" s="37">
        <f t="shared" si="20"/>
        <v>0.4124237411</v>
      </c>
      <c r="QM9" s="37">
        <f t="shared" si="20"/>
        <v>0.4230017095</v>
      </c>
      <c r="QN9" s="37">
        <f t="shared" si="20"/>
        <v>0.447284727</v>
      </c>
      <c r="QO9" s="38">
        <f t="shared" si="20"/>
        <v>0.4352473306</v>
      </c>
      <c r="QP9" s="21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4"/>
    </row>
    <row r="10" ht="12.75" customHeight="1">
      <c r="A10" s="6">
        <v>43902.0</v>
      </c>
      <c r="B10" s="7">
        <v>8.0</v>
      </c>
      <c r="C10" s="7">
        <v>51.0</v>
      </c>
      <c r="D10" s="7">
        <f t="shared" si="2"/>
        <v>3.931825633</v>
      </c>
      <c r="E10" s="8"/>
      <c r="F10" s="8" t="str">
        <f t="shared" si="3"/>
        <v/>
      </c>
      <c r="G10" s="22">
        <f t="shared" si="8"/>
        <v>20</v>
      </c>
      <c r="H10" s="11">
        <f t="shared" si="9"/>
        <v>0.6451612903</v>
      </c>
      <c r="I10" s="9">
        <v>50.0</v>
      </c>
      <c r="J10" s="9">
        <f t="shared" si="10"/>
        <v>19</v>
      </c>
      <c r="K10" s="9">
        <f t="shared" si="11"/>
        <v>3.912023005</v>
      </c>
      <c r="L10" s="9"/>
      <c r="M10" s="10" t="str">
        <f t="shared" si="4"/>
        <v/>
      </c>
      <c r="N10" s="11">
        <f t="shared" si="5"/>
        <v>0.01960784314</v>
      </c>
      <c r="O10" s="23">
        <f t="shared" si="12"/>
        <v>0.6129032258</v>
      </c>
      <c r="P10" s="9">
        <v>1.0</v>
      </c>
      <c r="Q10" s="9">
        <f t="shared" si="6"/>
        <v>0</v>
      </c>
      <c r="R10" s="12"/>
      <c r="S10" s="12">
        <f t="shared" si="13"/>
        <v>1</v>
      </c>
      <c r="T10" s="12"/>
      <c r="U10" s="12"/>
      <c r="V10" s="5"/>
      <c r="W10" s="2" t="s">
        <v>53</v>
      </c>
      <c r="X10" s="37">
        <f t="shared" ref="X10:OG10" si="21">X9-Y9</f>
        <v>0.00002061533156</v>
      </c>
      <c r="Y10" s="37">
        <f t="shared" si="21"/>
        <v>-0.0001107197218</v>
      </c>
      <c r="Z10" s="37">
        <f t="shared" si="21"/>
        <v>-0.0003155065726</v>
      </c>
      <c r="AA10" s="37">
        <f t="shared" si="21"/>
        <v>-0.0006637727504</v>
      </c>
      <c r="AB10" s="37">
        <f t="shared" si="21"/>
        <v>-0.0009708771636</v>
      </c>
      <c r="AC10" s="37">
        <f t="shared" si="21"/>
        <v>-0.0005948087677</v>
      </c>
      <c r="AD10" s="37">
        <f t="shared" si="21"/>
        <v>-0.000006363722612</v>
      </c>
      <c r="AE10" s="37">
        <f t="shared" si="21"/>
        <v>-0.00002120203813</v>
      </c>
      <c r="AF10" s="37">
        <f t="shared" si="21"/>
        <v>-0.0002348770795</v>
      </c>
      <c r="AG10" s="37">
        <f t="shared" si="21"/>
        <v>-0.0005948996839</v>
      </c>
      <c r="AH10" s="37">
        <f t="shared" si="21"/>
        <v>-0.0009645704431</v>
      </c>
      <c r="AI10" s="37">
        <f t="shared" si="21"/>
        <v>-0.0006790396947</v>
      </c>
      <c r="AJ10" s="37">
        <f t="shared" si="21"/>
        <v>0.0002621603473</v>
      </c>
      <c r="AK10" s="37">
        <f t="shared" si="21"/>
        <v>0.001129608137</v>
      </c>
      <c r="AL10" s="37">
        <f t="shared" si="21"/>
        <v>0.0008421548835</v>
      </c>
      <c r="AM10" s="37">
        <f t="shared" si="21"/>
        <v>0.0001603050164</v>
      </c>
      <c r="AN10" s="37">
        <f t="shared" si="21"/>
        <v>-0.0008036255684</v>
      </c>
      <c r="AO10" s="37">
        <f t="shared" si="21"/>
        <v>-0.001935049014</v>
      </c>
      <c r="AP10" s="37">
        <f t="shared" si="21"/>
        <v>-0.002098799424</v>
      </c>
      <c r="AQ10" s="37">
        <f t="shared" si="21"/>
        <v>-0.001023473501</v>
      </c>
      <c r="AR10" s="37">
        <f t="shared" si="21"/>
        <v>0.0003440493755</v>
      </c>
      <c r="AS10" s="37">
        <f t="shared" si="21"/>
        <v>0.0004508335024</v>
      </c>
      <c r="AT10" s="37">
        <f t="shared" si="21"/>
        <v>0.0002228924693</v>
      </c>
      <c r="AU10" s="37">
        <f t="shared" si="21"/>
        <v>-0.0002716380828</v>
      </c>
      <c r="AV10" s="37">
        <f t="shared" si="21"/>
        <v>-0.0009424818693</v>
      </c>
      <c r="AW10" s="37">
        <f t="shared" si="21"/>
        <v>-0.001276280487</v>
      </c>
      <c r="AX10" s="37">
        <f t="shared" si="21"/>
        <v>-0.000198635171</v>
      </c>
      <c r="AY10" s="37">
        <f t="shared" si="21"/>
        <v>0.001185185935</v>
      </c>
      <c r="AZ10" s="37">
        <f t="shared" si="21"/>
        <v>0.001351449675</v>
      </c>
      <c r="BA10" s="37">
        <f t="shared" si="21"/>
        <v>0.0009824580601</v>
      </c>
      <c r="BB10" s="37">
        <f t="shared" si="21"/>
        <v>0.0003122824292</v>
      </c>
      <c r="BC10" s="37">
        <f t="shared" si="21"/>
        <v>-0.0005317928553</v>
      </c>
      <c r="BD10" s="37">
        <f t="shared" si="21"/>
        <v>-0.001099193953</v>
      </c>
      <c r="BE10" s="37">
        <f t="shared" si="21"/>
        <v>-0.0002343679728</v>
      </c>
      <c r="BF10" s="37">
        <f t="shared" si="21"/>
        <v>0.0009460844341</v>
      </c>
      <c r="BG10" s="37">
        <f t="shared" si="21"/>
        <v>0.00118609756</v>
      </c>
      <c r="BH10" s="37">
        <f t="shared" si="21"/>
        <v>0.0007976410381</v>
      </c>
      <c r="BI10" s="37">
        <f t="shared" si="21"/>
        <v>0.0004675114335</v>
      </c>
      <c r="BJ10" s="37">
        <f t="shared" si="21"/>
        <v>-0.0002313623004</v>
      </c>
      <c r="BK10" s="37">
        <f t="shared" si="21"/>
        <v>-0.0006670321851</v>
      </c>
      <c r="BL10" s="37">
        <f t="shared" si="21"/>
        <v>-0.00001651537831</v>
      </c>
      <c r="BM10" s="37">
        <f t="shared" si="21"/>
        <v>0.001044439499</v>
      </c>
      <c r="BN10" s="37">
        <f t="shared" si="21"/>
        <v>0.001083726186</v>
      </c>
      <c r="BO10" s="37">
        <f t="shared" si="21"/>
        <v>0.0006810010762</v>
      </c>
      <c r="BP10" s="37">
        <f t="shared" si="21"/>
        <v>0.0002685725741</v>
      </c>
      <c r="BQ10" s="37">
        <f t="shared" si="21"/>
        <v>-0.0003491101983</v>
      </c>
      <c r="BR10" s="37">
        <f t="shared" si="21"/>
        <v>-0.0008188465417</v>
      </c>
      <c r="BS10" s="37">
        <f t="shared" si="21"/>
        <v>-0.0002499725616</v>
      </c>
      <c r="BT10" s="37">
        <f t="shared" si="21"/>
        <v>0.0007837154043</v>
      </c>
      <c r="BU10" s="37">
        <f t="shared" si="21"/>
        <v>0.0008572265875</v>
      </c>
      <c r="BV10" s="37">
        <f t="shared" si="21"/>
        <v>0.0006268193471</v>
      </c>
      <c r="BW10" s="37">
        <f t="shared" si="21"/>
        <v>0.0002937982688</v>
      </c>
      <c r="BX10" s="37">
        <f t="shared" si="21"/>
        <v>-0.0001233667735</v>
      </c>
      <c r="BY10" s="37">
        <f t="shared" si="21"/>
        <v>-0.0006478813323</v>
      </c>
      <c r="BZ10" s="37">
        <f t="shared" si="21"/>
        <v>-0.0002169262756</v>
      </c>
      <c r="CA10" s="37">
        <f t="shared" si="21"/>
        <v>0.0006058167053</v>
      </c>
      <c r="CB10" s="37">
        <f t="shared" si="21"/>
        <v>0.0007540731753</v>
      </c>
      <c r="CC10" s="37">
        <f t="shared" si="21"/>
        <v>0.0005687637751</v>
      </c>
      <c r="CD10" s="37">
        <f t="shared" si="21"/>
        <v>0.0003346331784</v>
      </c>
      <c r="CE10" s="37">
        <f t="shared" si="21"/>
        <v>-0.0001136067634</v>
      </c>
      <c r="CF10" s="37">
        <f t="shared" si="21"/>
        <v>-0.0005000506119</v>
      </c>
      <c r="CG10" s="37">
        <f t="shared" si="21"/>
        <v>-0.0002172006068</v>
      </c>
      <c r="CH10" s="37">
        <f t="shared" si="21"/>
        <v>0.0004323857536</v>
      </c>
      <c r="CI10" s="37">
        <f t="shared" si="21"/>
        <v>0.0005867897216</v>
      </c>
      <c r="CJ10" s="37">
        <f t="shared" si="21"/>
        <v>0.0004882145301</v>
      </c>
      <c r="CK10" s="37">
        <f t="shared" si="21"/>
        <v>0.0003365569006</v>
      </c>
      <c r="CL10" s="37">
        <f t="shared" si="21"/>
        <v>-0.0000466837216</v>
      </c>
      <c r="CM10" s="37">
        <f t="shared" si="21"/>
        <v>-0.0003590327634</v>
      </c>
      <c r="CN10" s="37">
        <f t="shared" si="21"/>
        <v>-0.0001950388598</v>
      </c>
      <c r="CO10" s="37">
        <f t="shared" si="21"/>
        <v>0.0002922088443</v>
      </c>
      <c r="CP10" s="37">
        <f t="shared" si="21"/>
        <v>0.0003652812407</v>
      </c>
      <c r="CQ10" s="37">
        <f t="shared" si="21"/>
        <v>0.0002203246041</v>
      </c>
      <c r="CR10" s="37">
        <f t="shared" si="21"/>
        <v>0.00007896571816</v>
      </c>
      <c r="CS10" s="37">
        <f t="shared" si="21"/>
        <v>-0.0001592828915</v>
      </c>
      <c r="CT10" s="37">
        <f t="shared" si="21"/>
        <v>-0.0004250532818</v>
      </c>
      <c r="CU10" s="37">
        <f t="shared" si="21"/>
        <v>-0.0002469537836</v>
      </c>
      <c r="CV10" s="37">
        <f t="shared" si="21"/>
        <v>0.0002105601513</v>
      </c>
      <c r="CW10" s="37">
        <f t="shared" si="21"/>
        <v>0.0003005357096</v>
      </c>
      <c r="CX10" s="37">
        <f t="shared" si="21"/>
        <v>0.0001866420236</v>
      </c>
      <c r="CY10" s="37">
        <f t="shared" si="21"/>
        <v>0.00004591474707</v>
      </c>
      <c r="CZ10" s="37">
        <f t="shared" si="21"/>
        <v>-0.0002077915242</v>
      </c>
      <c r="DA10" s="37">
        <f t="shared" si="21"/>
        <v>-0.0004493424512</v>
      </c>
      <c r="DB10" s="37">
        <f t="shared" si="21"/>
        <v>-0.0002932292347</v>
      </c>
      <c r="DC10" s="37">
        <f t="shared" si="21"/>
        <v>0.0001981836531</v>
      </c>
      <c r="DD10" s="37">
        <f t="shared" si="21"/>
        <v>0.0003136097053</v>
      </c>
      <c r="DE10" s="37">
        <f t="shared" si="21"/>
        <v>0.0001981240834</v>
      </c>
      <c r="DF10" s="37">
        <f t="shared" si="21"/>
        <v>0.00004304952987</v>
      </c>
      <c r="DG10" s="37">
        <f t="shared" si="21"/>
        <v>-0.0002359341392</v>
      </c>
      <c r="DH10" s="37">
        <f t="shared" si="21"/>
        <v>-0.0004637078375</v>
      </c>
      <c r="DI10" s="37">
        <f t="shared" si="21"/>
        <v>-0.0003214150404</v>
      </c>
      <c r="DJ10" s="37">
        <f t="shared" si="21"/>
        <v>0.0001570424198</v>
      </c>
      <c r="DK10" s="37">
        <f t="shared" si="21"/>
        <v>0.0002274625676</v>
      </c>
      <c r="DL10" s="37">
        <f t="shared" si="21"/>
        <v>0.00006907359353</v>
      </c>
      <c r="DM10" s="37">
        <f t="shared" si="21"/>
        <v>-0.0001233484978</v>
      </c>
      <c r="DN10" s="37">
        <f t="shared" si="21"/>
        <v>-0.0004641804627</v>
      </c>
      <c r="DO10" s="37">
        <f t="shared" si="21"/>
        <v>-0.0006973646437</v>
      </c>
      <c r="DP10" s="37">
        <f t="shared" si="21"/>
        <v>-0.0003998128925</v>
      </c>
      <c r="DQ10" s="37">
        <f t="shared" si="21"/>
        <v>0.0001480301122</v>
      </c>
      <c r="DR10" s="37">
        <f t="shared" si="21"/>
        <v>0.00007831846908</v>
      </c>
      <c r="DS10" s="37">
        <f t="shared" si="21"/>
        <v>-0.0001327643891</v>
      </c>
      <c r="DT10" s="37">
        <f t="shared" si="21"/>
        <v>-0.0001638626819</v>
      </c>
      <c r="DU10" s="37">
        <f t="shared" si="21"/>
        <v>-0.0005983348863</v>
      </c>
      <c r="DV10" s="37">
        <f t="shared" si="21"/>
        <v>-0.001098990842</v>
      </c>
      <c r="DW10" s="37">
        <f t="shared" si="21"/>
        <v>-0.0005758213889</v>
      </c>
      <c r="DX10" s="37">
        <f t="shared" si="21"/>
        <v>0.0003652961733</v>
      </c>
      <c r="DY10" s="37">
        <f t="shared" si="21"/>
        <v>0.0006665829893</v>
      </c>
      <c r="DZ10" s="37">
        <f t="shared" si="21"/>
        <v>0.0006879103518</v>
      </c>
      <c r="EA10" s="37">
        <f t="shared" si="21"/>
        <v>0.000460090433</v>
      </c>
      <c r="EB10" s="37">
        <f t="shared" si="21"/>
        <v>-0.0002418357824</v>
      </c>
      <c r="EC10" s="37">
        <f t="shared" si="21"/>
        <v>-0.001121448529</v>
      </c>
      <c r="ED10" s="37">
        <f t="shared" si="21"/>
        <v>-0.0008785747606</v>
      </c>
      <c r="EE10" s="37">
        <f t="shared" si="21"/>
        <v>0.0001331954338</v>
      </c>
      <c r="EF10" s="37">
        <f t="shared" si="21"/>
        <v>0.0008565311149</v>
      </c>
      <c r="EG10" s="37">
        <f t="shared" si="21"/>
        <v>0.001283426322</v>
      </c>
      <c r="EH10" s="37">
        <f t="shared" si="21"/>
        <v>0.0008888834787</v>
      </c>
      <c r="EI10" s="37">
        <f t="shared" si="21"/>
        <v>-0.0001861872327</v>
      </c>
      <c r="EJ10" s="37">
        <f t="shared" si="21"/>
        <v>-0.001180923089</v>
      </c>
      <c r="EK10" s="37">
        <f t="shared" si="21"/>
        <v>-0.00114048139</v>
      </c>
      <c r="EL10" s="37">
        <f t="shared" si="21"/>
        <v>-0.0003332795265</v>
      </c>
      <c r="EM10" s="37">
        <f t="shared" si="21"/>
        <v>0.00008293448057</v>
      </c>
      <c r="EN10" s="37">
        <f t="shared" si="21"/>
        <v>0.0002249810634</v>
      </c>
      <c r="EO10" s="37">
        <f t="shared" si="21"/>
        <v>0.00014259571</v>
      </c>
      <c r="EP10" s="37">
        <f t="shared" si="21"/>
        <v>-0.000460630491</v>
      </c>
      <c r="EQ10" s="37">
        <f t="shared" si="21"/>
        <v>-0.001064047077</v>
      </c>
      <c r="ER10" s="37">
        <f t="shared" si="21"/>
        <v>-0.0005262035272</v>
      </c>
      <c r="ES10" s="37">
        <f t="shared" si="21"/>
        <v>0.0005085826523</v>
      </c>
      <c r="ET10" s="37">
        <f t="shared" si="21"/>
        <v>0.0006828892833</v>
      </c>
      <c r="EU10" s="37">
        <f t="shared" si="21"/>
        <v>0.0003020959727</v>
      </c>
      <c r="EV10" s="37">
        <f t="shared" si="21"/>
        <v>-0.0001997845573</v>
      </c>
      <c r="EW10" s="37">
        <f t="shared" si="21"/>
        <v>-0.000821922191</v>
      </c>
      <c r="EX10" s="37">
        <f t="shared" si="21"/>
        <v>-0.001300062537</v>
      </c>
      <c r="EY10" s="37">
        <f t="shared" si="21"/>
        <v>-0.0006981700694</v>
      </c>
      <c r="EZ10" s="37">
        <f t="shared" si="21"/>
        <v>0.0006118140526</v>
      </c>
      <c r="FA10" s="37">
        <f t="shared" si="21"/>
        <v>0.0008990057763</v>
      </c>
      <c r="FB10" s="37">
        <f t="shared" si="21"/>
        <v>0.0005321471875</v>
      </c>
      <c r="FC10" s="37">
        <f t="shared" si="21"/>
        <v>-0.0001025120545</v>
      </c>
      <c r="FD10" s="37">
        <f t="shared" si="21"/>
        <v>-0.000996108333</v>
      </c>
      <c r="FE10" s="37">
        <f t="shared" si="21"/>
        <v>-0.001551506802</v>
      </c>
      <c r="FF10" s="37">
        <f t="shared" si="21"/>
        <v>-0.001005204048</v>
      </c>
      <c r="FG10" s="37">
        <f t="shared" si="21"/>
        <v>0.0004715851257</v>
      </c>
      <c r="FH10" s="37">
        <f t="shared" si="21"/>
        <v>0.0007136600258</v>
      </c>
      <c r="FI10" s="37">
        <f t="shared" si="21"/>
        <v>0.0001730856016</v>
      </c>
      <c r="FJ10" s="37">
        <f t="shared" si="21"/>
        <v>-0.0006050575953</v>
      </c>
      <c r="FK10" s="37">
        <f t="shared" si="21"/>
        <v>-0.001470825914</v>
      </c>
      <c r="FL10" s="37">
        <f t="shared" si="21"/>
        <v>-0.001950129783</v>
      </c>
      <c r="FM10" s="37">
        <f t="shared" si="21"/>
        <v>-0.001040895052</v>
      </c>
      <c r="FN10" s="37">
        <f t="shared" si="21"/>
        <v>-0.003008551779</v>
      </c>
      <c r="FO10" s="37">
        <f t="shared" si="21"/>
        <v>-0.002203416231</v>
      </c>
      <c r="FP10" s="37">
        <f t="shared" si="21"/>
        <v>-0.0023494432</v>
      </c>
      <c r="FQ10" s="37">
        <f t="shared" si="21"/>
        <v>-0.00229509121</v>
      </c>
      <c r="FR10" s="37">
        <f t="shared" si="21"/>
        <v>-0.002209573306</v>
      </c>
      <c r="FS10" s="37">
        <f t="shared" si="21"/>
        <v>-0.0009681117427</v>
      </c>
      <c r="FT10" s="37">
        <f t="shared" si="21"/>
        <v>0.001466999919</v>
      </c>
      <c r="FU10" s="37">
        <f t="shared" si="21"/>
        <v>-0.0005251163492</v>
      </c>
      <c r="FV10" s="37">
        <f t="shared" si="21"/>
        <v>-0.0001966446297</v>
      </c>
      <c r="FW10" s="37">
        <f t="shared" si="21"/>
        <v>-0.001233734403</v>
      </c>
      <c r="FX10" s="37">
        <f t="shared" si="21"/>
        <v>-0.001744713394</v>
      </c>
      <c r="FY10" s="37">
        <f t="shared" si="21"/>
        <v>-0.002242433246</v>
      </c>
      <c r="FZ10" s="37">
        <f t="shared" si="21"/>
        <v>-0.002500531687</v>
      </c>
      <c r="GA10" s="37">
        <f t="shared" si="21"/>
        <v>-0.002391974477</v>
      </c>
      <c r="GB10" s="37">
        <f t="shared" si="21"/>
        <v>-0.001503685908</v>
      </c>
      <c r="GC10" s="37">
        <f t="shared" si="21"/>
        <v>-0.001421773859</v>
      </c>
      <c r="GD10" s="37">
        <f t="shared" si="21"/>
        <v>-0.002699275748</v>
      </c>
      <c r="GE10" s="37">
        <f t="shared" si="21"/>
        <v>-0.003376840588</v>
      </c>
      <c r="GF10" s="37">
        <f t="shared" si="21"/>
        <v>-0.003598118646</v>
      </c>
      <c r="GG10" s="37">
        <f t="shared" si="21"/>
        <v>-0.003528037745</v>
      </c>
      <c r="GH10" s="37">
        <f t="shared" si="21"/>
        <v>-0.002053408643</v>
      </c>
      <c r="GI10" s="37">
        <f t="shared" si="21"/>
        <v>0.001189246253</v>
      </c>
      <c r="GJ10" s="37">
        <f t="shared" si="21"/>
        <v>0.002657326459</v>
      </c>
      <c r="GK10" s="37">
        <f t="shared" si="21"/>
        <v>0.001030803585</v>
      </c>
      <c r="GL10" s="37">
        <f t="shared" si="21"/>
        <v>-0.0009120009288</v>
      </c>
      <c r="GM10" s="37">
        <f t="shared" si="21"/>
        <v>-0.003005551263</v>
      </c>
      <c r="GN10" s="37">
        <f t="shared" si="21"/>
        <v>-0.0045715432</v>
      </c>
      <c r="GO10" s="37">
        <f t="shared" si="21"/>
        <v>-0.003781361095</v>
      </c>
      <c r="GP10" s="37">
        <f t="shared" si="21"/>
        <v>0.0009599229674</v>
      </c>
      <c r="GQ10" s="37">
        <f t="shared" si="21"/>
        <v>0.003862007766</v>
      </c>
      <c r="GR10" s="37">
        <f t="shared" si="21"/>
        <v>0.003167671763</v>
      </c>
      <c r="GS10" s="37">
        <f t="shared" si="21"/>
        <v>0.00141635811</v>
      </c>
      <c r="GT10" s="37">
        <f t="shared" si="21"/>
        <v>-0.00003053941863</v>
      </c>
      <c r="GU10" s="37">
        <f t="shared" si="21"/>
        <v>-0.0008979558502</v>
      </c>
      <c r="GV10" s="37">
        <f t="shared" si="21"/>
        <v>-0.001380849208</v>
      </c>
      <c r="GW10" s="37">
        <f t="shared" si="21"/>
        <v>0.001692740508</v>
      </c>
      <c r="GX10" s="37">
        <f t="shared" si="21"/>
        <v>0.002744581883</v>
      </c>
      <c r="GY10" s="37">
        <f t="shared" si="21"/>
        <v>0.001224087456</v>
      </c>
      <c r="GZ10" s="37">
        <f t="shared" si="21"/>
        <v>0.0002474504282</v>
      </c>
      <c r="HA10" s="37">
        <f t="shared" si="21"/>
        <v>-0.001240831485</v>
      </c>
      <c r="HB10" s="37">
        <f t="shared" si="21"/>
        <v>-0.0007901985327</v>
      </c>
      <c r="HC10" s="37">
        <f t="shared" si="21"/>
        <v>0.0007356551485</v>
      </c>
      <c r="HD10" s="37">
        <f t="shared" si="21"/>
        <v>0.003434437108</v>
      </c>
      <c r="HE10" s="37">
        <f t="shared" si="21"/>
        <v>0.004687777462</v>
      </c>
      <c r="HF10" s="37">
        <f t="shared" si="21"/>
        <v>0.002720770403</v>
      </c>
      <c r="HG10" s="37">
        <f t="shared" si="21"/>
        <v>0.001910433256</v>
      </c>
      <c r="HH10" s="37">
        <f t="shared" si="21"/>
        <v>0.000259592729</v>
      </c>
      <c r="HI10" s="37">
        <f t="shared" si="21"/>
        <v>0.0004466130725</v>
      </c>
      <c r="HJ10" s="37">
        <f t="shared" si="21"/>
        <v>0.002009266299</v>
      </c>
      <c r="HK10" s="37">
        <f t="shared" si="21"/>
        <v>0.003724088939</v>
      </c>
      <c r="HL10" s="37">
        <f t="shared" si="21"/>
        <v>0.00500710567</v>
      </c>
      <c r="HM10" s="37">
        <f t="shared" si="21"/>
        <v>0.003637647706</v>
      </c>
      <c r="HN10" s="37">
        <f t="shared" si="21"/>
        <v>0.002000962646</v>
      </c>
      <c r="HO10" s="37">
        <f t="shared" si="21"/>
        <v>0.0004260038676</v>
      </c>
      <c r="HP10" s="37">
        <f t="shared" si="21"/>
        <v>0.0002242438586</v>
      </c>
      <c r="HQ10" s="37">
        <f t="shared" si="21"/>
        <v>0.0008376678397</v>
      </c>
      <c r="HR10" s="37">
        <f t="shared" si="21"/>
        <v>0.001467101664</v>
      </c>
      <c r="HS10" s="37">
        <f t="shared" si="21"/>
        <v>0.001880100099</v>
      </c>
      <c r="HT10" s="37">
        <f t="shared" si="21"/>
        <v>0.001108634685</v>
      </c>
      <c r="HU10" s="37">
        <f t="shared" si="21"/>
        <v>0.0001139511843</v>
      </c>
      <c r="HV10" s="37">
        <f t="shared" si="21"/>
        <v>-0.00007786131761</v>
      </c>
      <c r="HW10" s="37">
        <f t="shared" si="21"/>
        <v>0.0002618618971</v>
      </c>
      <c r="HX10" s="37">
        <f t="shared" si="21"/>
        <v>0.001085744097</v>
      </c>
      <c r="HY10" s="37">
        <f t="shared" si="21"/>
        <v>0.001631313322</v>
      </c>
      <c r="HZ10" s="37">
        <f t="shared" si="21"/>
        <v>0.001637504458</v>
      </c>
      <c r="IA10" s="37">
        <f t="shared" si="21"/>
        <v>0.0009195003801</v>
      </c>
      <c r="IB10" s="37">
        <f t="shared" si="21"/>
        <v>0.0002697373635</v>
      </c>
      <c r="IC10" s="37">
        <f t="shared" si="21"/>
        <v>-0.00008798432054</v>
      </c>
      <c r="ID10" s="37">
        <f t="shared" si="21"/>
        <v>0.00004360512347</v>
      </c>
      <c r="IE10" s="37">
        <f t="shared" si="21"/>
        <v>0.0004694837513</v>
      </c>
      <c r="IF10" s="37">
        <f t="shared" si="21"/>
        <v>0.001114398907</v>
      </c>
      <c r="IG10" s="37">
        <f t="shared" si="21"/>
        <v>0.001105367146</v>
      </c>
      <c r="IH10" s="37">
        <f t="shared" si="21"/>
        <v>0.0005805550679</v>
      </c>
      <c r="II10" s="37">
        <f t="shared" si="21"/>
        <v>0.0003323079602</v>
      </c>
      <c r="IJ10" s="37">
        <f t="shared" si="21"/>
        <v>-0.00001701520973</v>
      </c>
      <c r="IK10" s="37">
        <f t="shared" si="21"/>
        <v>0.00005044054524</v>
      </c>
      <c r="IL10" s="37">
        <f t="shared" si="21"/>
        <v>0.00005218120261</v>
      </c>
      <c r="IM10" s="37">
        <f t="shared" si="21"/>
        <v>0.000544270447</v>
      </c>
      <c r="IN10" s="37">
        <f t="shared" si="21"/>
        <v>0.000550425888</v>
      </c>
      <c r="IO10" s="37">
        <f t="shared" si="21"/>
        <v>0.000125113762</v>
      </c>
      <c r="IP10" s="37">
        <f t="shared" si="21"/>
        <v>-0.0004970928909</v>
      </c>
      <c r="IQ10" s="37">
        <f t="shared" si="21"/>
        <v>-0.0007759603361</v>
      </c>
      <c r="IR10" s="37">
        <f t="shared" si="21"/>
        <v>-0.0008050957577</v>
      </c>
      <c r="IS10" s="37">
        <f t="shared" si="21"/>
        <v>-0.0006300349833</v>
      </c>
      <c r="IT10" s="37">
        <f t="shared" si="21"/>
        <v>-0.00009833361364</v>
      </c>
      <c r="IU10" s="37">
        <f t="shared" si="21"/>
        <v>0.00005466185192</v>
      </c>
      <c r="IV10" s="37">
        <f t="shared" si="21"/>
        <v>-0.000168235452</v>
      </c>
      <c r="IW10" s="37">
        <f t="shared" si="21"/>
        <v>-0.0006032932854</v>
      </c>
      <c r="IX10" s="37">
        <f t="shared" si="21"/>
        <v>-0.0009863285254</v>
      </c>
      <c r="IY10" s="37">
        <f t="shared" si="21"/>
        <v>-0.0009174182973</v>
      </c>
      <c r="IZ10" s="37">
        <f t="shared" si="21"/>
        <v>-0.0007363278788</v>
      </c>
      <c r="JA10" s="37">
        <f t="shared" si="21"/>
        <v>0.00004740641797</v>
      </c>
      <c r="JB10" s="37">
        <f t="shared" si="21"/>
        <v>0.0005237580602</v>
      </c>
      <c r="JC10" s="37">
        <f t="shared" si="21"/>
        <v>0.000121724227</v>
      </c>
      <c r="JD10" s="37">
        <f t="shared" si="21"/>
        <v>-0.0002816452481</v>
      </c>
      <c r="JE10" s="37">
        <f t="shared" si="21"/>
        <v>-0.0005912547238</v>
      </c>
      <c r="JF10" s="37">
        <f t="shared" si="21"/>
        <v>-0.0005541139712</v>
      </c>
      <c r="JG10" s="37">
        <f t="shared" si="21"/>
        <v>-0.0003300430049</v>
      </c>
      <c r="JH10" s="37">
        <f t="shared" si="21"/>
        <v>0.0003040427839</v>
      </c>
      <c r="JI10" s="37">
        <f t="shared" si="21"/>
        <v>0.0008963404469</v>
      </c>
      <c r="JJ10" s="37">
        <f t="shared" si="21"/>
        <v>0.0003926828557</v>
      </c>
      <c r="JK10" s="37">
        <f t="shared" si="21"/>
        <v>-0.0003276252747</v>
      </c>
      <c r="JL10" s="37">
        <f t="shared" si="21"/>
        <v>-0.0007266291309</v>
      </c>
      <c r="JM10" s="37">
        <f t="shared" si="21"/>
        <v>-0.0008267696234</v>
      </c>
      <c r="JN10" s="37">
        <f t="shared" si="21"/>
        <v>-0.0002517725882</v>
      </c>
      <c r="JO10" s="37">
        <f t="shared" si="21"/>
        <v>0.0001618057009</v>
      </c>
      <c r="JP10" s="37">
        <f t="shared" si="21"/>
        <v>0.0005877674688</v>
      </c>
      <c r="JQ10" s="37">
        <f t="shared" si="21"/>
        <v>0.0001050157579</v>
      </c>
      <c r="JR10" s="37">
        <f t="shared" si="21"/>
        <v>-0.0004232667697</v>
      </c>
      <c r="JS10" s="37">
        <f t="shared" si="21"/>
        <v>-0.0007352108051</v>
      </c>
      <c r="JT10" s="37">
        <f t="shared" si="21"/>
        <v>-0.0006557720835</v>
      </c>
      <c r="JU10" s="37">
        <f t="shared" si="21"/>
        <v>-0.000266423751</v>
      </c>
      <c r="JV10" s="37">
        <f t="shared" si="21"/>
        <v>0.0002748439158</v>
      </c>
      <c r="JW10" s="37">
        <f t="shared" si="21"/>
        <v>0.0008388794402</v>
      </c>
      <c r="JX10" s="37">
        <f t="shared" si="21"/>
        <v>0.0004622821692</v>
      </c>
      <c r="JY10" s="37">
        <f t="shared" si="21"/>
        <v>0.00004117854751</v>
      </c>
      <c r="JZ10" s="37">
        <f t="shared" si="21"/>
        <v>-0.000154712382</v>
      </c>
      <c r="KA10" s="37">
        <f t="shared" si="21"/>
        <v>0.000073443222</v>
      </c>
      <c r="KB10" s="37">
        <f t="shared" si="21"/>
        <v>0.0001060506032</v>
      </c>
      <c r="KC10" s="37">
        <f t="shared" si="21"/>
        <v>0.0007368186243</v>
      </c>
      <c r="KD10" s="37">
        <f t="shared" si="21"/>
        <v>0.0009942535919</v>
      </c>
      <c r="KE10" s="37">
        <f t="shared" si="21"/>
        <v>0.0004581858018</v>
      </c>
      <c r="KF10" s="37">
        <f t="shared" si="21"/>
        <v>0.0001857812998</v>
      </c>
      <c r="KG10" s="37">
        <f t="shared" si="21"/>
        <v>-0.00001586968883</v>
      </c>
      <c r="KH10" s="37">
        <f t="shared" si="21"/>
        <v>0.00005210618318</v>
      </c>
      <c r="KI10" s="37">
        <f t="shared" si="21"/>
        <v>-0.0000103768485</v>
      </c>
      <c r="KJ10" s="37">
        <f t="shared" si="21"/>
        <v>0.0007156835896</v>
      </c>
      <c r="KK10" s="37">
        <f t="shared" si="21"/>
        <v>0.0008223754221</v>
      </c>
      <c r="KL10" s="37">
        <f t="shared" si="21"/>
        <v>0.0004246346241</v>
      </c>
      <c r="KM10" s="37">
        <f t="shared" si="21"/>
        <v>0.0002017502781</v>
      </c>
      <c r="KN10" s="37">
        <f t="shared" si="21"/>
        <v>0.0000781342172</v>
      </c>
      <c r="KO10" s="37">
        <f t="shared" si="21"/>
        <v>0.0002045676164</v>
      </c>
      <c r="KP10" s="37">
        <f t="shared" si="21"/>
        <v>0.0001494827201</v>
      </c>
      <c r="KQ10" s="37">
        <f t="shared" si="21"/>
        <v>0.00031231603</v>
      </c>
      <c r="KR10" s="37">
        <f t="shared" si="21"/>
        <v>0.000004717166001</v>
      </c>
      <c r="KS10" s="37">
        <f t="shared" si="21"/>
        <v>-0.0000363402635</v>
      </c>
      <c r="KT10" s="37">
        <f t="shared" si="21"/>
        <v>-0.00004448326535</v>
      </c>
      <c r="KU10" s="37">
        <f t="shared" si="21"/>
        <v>-0.00005339410506</v>
      </c>
      <c r="KV10" s="37">
        <f t="shared" si="21"/>
        <v>0.00008355172316</v>
      </c>
      <c r="KW10" s="37">
        <f t="shared" si="21"/>
        <v>0.0002823991825</v>
      </c>
      <c r="KX10" s="37">
        <f t="shared" si="21"/>
        <v>0.0005075121706</v>
      </c>
      <c r="KY10" s="37">
        <f t="shared" si="21"/>
        <v>0.0002913051</v>
      </c>
      <c r="KZ10" s="37">
        <f t="shared" si="21"/>
        <v>-0.00006544004622</v>
      </c>
      <c r="LA10" s="37">
        <f t="shared" si="21"/>
        <v>-0.00009152901384</v>
      </c>
      <c r="LB10" s="37">
        <f t="shared" si="21"/>
        <v>-0.0004591173283</v>
      </c>
      <c r="LC10" s="37">
        <f t="shared" si="21"/>
        <v>-0.0008148175783</v>
      </c>
      <c r="LD10" s="37">
        <f t="shared" si="21"/>
        <v>-0.0005346556651</v>
      </c>
      <c r="LE10" s="37">
        <f t="shared" si="21"/>
        <v>-0.00008743092039</v>
      </c>
      <c r="LF10" s="37">
        <f t="shared" si="21"/>
        <v>0.0004744953991</v>
      </c>
      <c r="LG10" s="37">
        <f t="shared" si="21"/>
        <v>0.0002557176925</v>
      </c>
      <c r="LH10" s="37">
        <f t="shared" si="21"/>
        <v>0.0003767968914</v>
      </c>
      <c r="LI10" s="37">
        <f t="shared" si="21"/>
        <v>0.00005013617684</v>
      </c>
      <c r="LJ10" s="37">
        <f t="shared" si="21"/>
        <v>-0.0004303434716</v>
      </c>
      <c r="LK10" s="37">
        <f t="shared" si="21"/>
        <v>-0.0004272329099</v>
      </c>
      <c r="LL10" s="37">
        <f t="shared" si="21"/>
        <v>-0.0003783901906</v>
      </c>
      <c r="LM10" s="37">
        <f t="shared" si="21"/>
        <v>-0.00009562919756</v>
      </c>
      <c r="LN10" s="37">
        <f t="shared" si="21"/>
        <v>-0.0002169586505</v>
      </c>
      <c r="LO10" s="37">
        <f t="shared" si="21"/>
        <v>-0.0003352520533</v>
      </c>
      <c r="LP10" s="37">
        <f t="shared" si="21"/>
        <v>-0.0002861190333</v>
      </c>
      <c r="LQ10" s="37">
        <f t="shared" si="21"/>
        <v>-0.0007346101798</v>
      </c>
      <c r="LR10" s="37">
        <f t="shared" si="21"/>
        <v>-0.000857305583</v>
      </c>
      <c r="LS10" s="37">
        <f t="shared" si="21"/>
        <v>-0.000798715829</v>
      </c>
      <c r="LT10" s="37">
        <f t="shared" si="21"/>
        <v>-0.0006118259966</v>
      </c>
      <c r="LU10" s="37">
        <f t="shared" si="21"/>
        <v>-0.0005836877678</v>
      </c>
      <c r="LV10" s="37">
        <f t="shared" si="21"/>
        <v>-0.0003284899436</v>
      </c>
      <c r="LW10" s="37">
        <f t="shared" si="21"/>
        <v>0.0001878777182</v>
      </c>
      <c r="LX10" s="37">
        <f t="shared" si="21"/>
        <v>0.0003949060658</v>
      </c>
      <c r="LY10" s="37">
        <f t="shared" si="21"/>
        <v>0.0001475570554</v>
      </c>
      <c r="LZ10" s="37">
        <f t="shared" si="21"/>
        <v>-0.0008687359804</v>
      </c>
      <c r="MA10" s="37">
        <f t="shared" si="21"/>
        <v>-0.001440238744</v>
      </c>
      <c r="MB10" s="37">
        <f t="shared" si="21"/>
        <v>-0.002097680468</v>
      </c>
      <c r="MC10" s="37">
        <f t="shared" si="21"/>
        <v>-0.001321760451</v>
      </c>
      <c r="MD10" s="37">
        <f t="shared" si="21"/>
        <v>-0.0004579486762</v>
      </c>
      <c r="ME10" s="37">
        <f t="shared" si="21"/>
        <v>0.001137758839</v>
      </c>
      <c r="MF10" s="37">
        <f t="shared" si="21"/>
        <v>0.002410225351</v>
      </c>
      <c r="MG10" s="37">
        <f t="shared" si="21"/>
        <v>0.001683458214</v>
      </c>
      <c r="MH10" s="37">
        <f t="shared" si="21"/>
        <v>0.001526286289</v>
      </c>
      <c r="MI10" s="37">
        <f t="shared" si="21"/>
        <v>-0.0001217322661</v>
      </c>
      <c r="MJ10" s="37">
        <f t="shared" si="21"/>
        <v>-0.0003940226822</v>
      </c>
      <c r="MK10" s="37">
        <f t="shared" si="21"/>
        <v>-0.0008198157132</v>
      </c>
      <c r="ML10" s="37">
        <f t="shared" si="21"/>
        <v>-0.001087776276</v>
      </c>
      <c r="MM10" s="37">
        <f t="shared" si="21"/>
        <v>-0.001042955947</v>
      </c>
      <c r="MN10" s="37">
        <f t="shared" si="21"/>
        <v>-0.0008705664804</v>
      </c>
      <c r="MO10" s="37">
        <f t="shared" si="21"/>
        <v>-0.0002575789343</v>
      </c>
      <c r="MP10" s="37">
        <f t="shared" si="21"/>
        <v>-0.0001666158605</v>
      </c>
      <c r="MQ10" s="37">
        <f t="shared" si="21"/>
        <v>-0.0005841980979</v>
      </c>
      <c r="MR10" s="37">
        <f t="shared" si="21"/>
        <v>-0.0005154631664</v>
      </c>
      <c r="MS10" s="37">
        <f t="shared" si="21"/>
        <v>-0.001032169624</v>
      </c>
      <c r="MT10" s="37">
        <f t="shared" si="21"/>
        <v>-0.001228966582</v>
      </c>
      <c r="MU10" s="37">
        <f t="shared" si="21"/>
        <v>-0.0004327376247</v>
      </c>
      <c r="MV10" s="37">
        <f t="shared" si="21"/>
        <v>0.0003490758734</v>
      </c>
      <c r="MW10" s="37">
        <f t="shared" si="21"/>
        <v>0.001687208257</v>
      </c>
      <c r="MX10" s="37">
        <f t="shared" si="21"/>
        <v>0.0007392265892</v>
      </c>
      <c r="MY10" s="37">
        <f t="shared" si="21"/>
        <v>0.00008555843497</v>
      </c>
      <c r="MZ10" s="37">
        <f t="shared" si="21"/>
        <v>-0.0004847298576</v>
      </c>
      <c r="NA10" s="37">
        <f t="shared" si="21"/>
        <v>-0.002254905619</v>
      </c>
      <c r="NB10" s="37">
        <f t="shared" si="21"/>
        <v>-0.001959360426</v>
      </c>
      <c r="NC10" s="37">
        <f t="shared" si="21"/>
        <v>-0.001142297438</v>
      </c>
      <c r="ND10" s="37">
        <f t="shared" si="21"/>
        <v>0.0005080464575</v>
      </c>
      <c r="NE10" s="37">
        <f t="shared" si="21"/>
        <v>0.0006071955811</v>
      </c>
      <c r="NF10" s="37">
        <f t="shared" si="21"/>
        <v>0.0007316984919</v>
      </c>
      <c r="NG10" s="37">
        <f t="shared" si="21"/>
        <v>0.001333795443</v>
      </c>
      <c r="NH10" s="37">
        <f t="shared" si="21"/>
        <v>-0.0009299970407</v>
      </c>
      <c r="NI10" s="37">
        <f t="shared" si="21"/>
        <v>-0.0007924465926</v>
      </c>
      <c r="NJ10" s="37">
        <f t="shared" si="21"/>
        <v>-0.0008754511006</v>
      </c>
      <c r="NK10" s="37">
        <f t="shared" si="21"/>
        <v>-0.00008346452983</v>
      </c>
      <c r="NL10" s="37">
        <f t="shared" si="21"/>
        <v>0.0005596175996</v>
      </c>
      <c r="NM10" s="37">
        <f t="shared" si="21"/>
        <v>0.0006372977609</v>
      </c>
      <c r="NN10" s="37">
        <f t="shared" si="21"/>
        <v>-0.0004471357168</v>
      </c>
      <c r="NO10" s="37">
        <f t="shared" si="21"/>
        <v>-0.001303680321</v>
      </c>
      <c r="NP10" s="37">
        <f t="shared" si="21"/>
        <v>-0.001137615731</v>
      </c>
      <c r="NQ10" s="37">
        <f t="shared" si="21"/>
        <v>-0.001682059164</v>
      </c>
      <c r="NR10" s="37">
        <f t="shared" si="21"/>
        <v>-0.002005534688</v>
      </c>
      <c r="NS10" s="37">
        <f t="shared" si="21"/>
        <v>-0.001526814689</v>
      </c>
      <c r="NT10" s="37">
        <f t="shared" si="21"/>
        <v>-0.0009801606118</v>
      </c>
      <c r="NU10" s="37">
        <f t="shared" si="21"/>
        <v>-0.001429604372</v>
      </c>
      <c r="NV10" s="37">
        <f t="shared" si="21"/>
        <v>-0.0003594410129</v>
      </c>
      <c r="NW10" s="37">
        <f t="shared" si="21"/>
        <v>0.001189651286</v>
      </c>
      <c r="NX10" s="37">
        <f t="shared" si="21"/>
        <v>-0.001905997463</v>
      </c>
      <c r="NY10" s="37">
        <f t="shared" si="21"/>
        <v>-0.002534148385</v>
      </c>
      <c r="NZ10" s="37">
        <f t="shared" si="21"/>
        <v>-0.004640665903</v>
      </c>
      <c r="OA10" s="37">
        <f t="shared" si="21"/>
        <v>-0.004136334759</v>
      </c>
      <c r="OB10" s="37">
        <f t="shared" si="21"/>
        <v>-0.003880999511</v>
      </c>
      <c r="OC10" s="37">
        <f t="shared" si="21"/>
        <v>-0.0007164353435</v>
      </c>
      <c r="OD10" s="37">
        <f t="shared" si="21"/>
        <v>0.003030119344</v>
      </c>
      <c r="OE10" s="37">
        <f t="shared" si="21"/>
        <v>0.0008579315155</v>
      </c>
      <c r="OF10" s="37">
        <f t="shared" si="21"/>
        <v>-0.000876441883</v>
      </c>
      <c r="OG10" s="37">
        <f t="shared" si="21"/>
        <v>-0.003975678303</v>
      </c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</row>
    <row r="11" ht="12.75" customHeight="1">
      <c r="A11" s="6">
        <v>43903.0</v>
      </c>
      <c r="B11" s="7">
        <v>9.0</v>
      </c>
      <c r="C11" s="7">
        <v>68.0</v>
      </c>
      <c r="D11" s="7">
        <f t="shared" si="2"/>
        <v>4.219507705</v>
      </c>
      <c r="E11" s="8"/>
      <c r="F11" s="8" t="str">
        <f t="shared" si="3"/>
        <v/>
      </c>
      <c r="G11" s="22">
        <f t="shared" si="8"/>
        <v>17</v>
      </c>
      <c r="H11" s="11">
        <f t="shared" si="9"/>
        <v>0.3333333333</v>
      </c>
      <c r="I11" s="9">
        <v>66.0</v>
      </c>
      <c r="J11" s="9">
        <f t="shared" si="10"/>
        <v>16</v>
      </c>
      <c r="K11" s="9">
        <f t="shared" si="11"/>
        <v>4.189654742</v>
      </c>
      <c r="L11" s="9"/>
      <c r="M11" s="10" t="str">
        <f t="shared" si="4"/>
        <v/>
      </c>
      <c r="N11" s="11">
        <f t="shared" si="5"/>
        <v>0.02941176471</v>
      </c>
      <c r="O11" s="23">
        <f t="shared" si="12"/>
        <v>0.32</v>
      </c>
      <c r="P11" s="9">
        <v>2.0</v>
      </c>
      <c r="Q11" s="9">
        <f t="shared" si="6"/>
        <v>0</v>
      </c>
      <c r="R11" s="12"/>
      <c r="S11" s="12">
        <f t="shared" si="13"/>
        <v>1</v>
      </c>
      <c r="T11" s="12"/>
      <c r="U11" s="12"/>
      <c r="V11" s="4"/>
      <c r="W11" s="10" t="s">
        <v>54</v>
      </c>
      <c r="X11" s="39">
        <f t="shared" ref="X11:MJ11" si="22">Y11+1</f>
        <v>412</v>
      </c>
      <c r="Y11" s="39">
        <f t="shared" si="22"/>
        <v>411</v>
      </c>
      <c r="Z11" s="39">
        <f t="shared" si="22"/>
        <v>410</v>
      </c>
      <c r="AA11" s="39">
        <f t="shared" si="22"/>
        <v>409</v>
      </c>
      <c r="AB11" s="39">
        <f t="shared" si="22"/>
        <v>408</v>
      </c>
      <c r="AC11" s="39">
        <f t="shared" si="22"/>
        <v>407</v>
      </c>
      <c r="AD11" s="39">
        <f t="shared" si="22"/>
        <v>406</v>
      </c>
      <c r="AE11" s="39">
        <f t="shared" si="22"/>
        <v>405</v>
      </c>
      <c r="AF11" s="39">
        <f t="shared" si="22"/>
        <v>404</v>
      </c>
      <c r="AG11" s="39">
        <f t="shared" si="22"/>
        <v>403</v>
      </c>
      <c r="AH11" s="39">
        <f t="shared" si="22"/>
        <v>402</v>
      </c>
      <c r="AI11" s="39">
        <f t="shared" si="22"/>
        <v>401</v>
      </c>
      <c r="AJ11" s="39">
        <f t="shared" si="22"/>
        <v>400</v>
      </c>
      <c r="AK11" s="39">
        <f t="shared" si="22"/>
        <v>399</v>
      </c>
      <c r="AL11" s="39">
        <f t="shared" si="22"/>
        <v>398</v>
      </c>
      <c r="AM11" s="39">
        <f t="shared" si="22"/>
        <v>397</v>
      </c>
      <c r="AN11" s="39">
        <f t="shared" si="22"/>
        <v>396</v>
      </c>
      <c r="AO11" s="39">
        <f t="shared" si="22"/>
        <v>395</v>
      </c>
      <c r="AP11" s="39">
        <f t="shared" si="22"/>
        <v>394</v>
      </c>
      <c r="AQ11" s="39">
        <f t="shared" si="22"/>
        <v>393</v>
      </c>
      <c r="AR11" s="39">
        <f t="shared" si="22"/>
        <v>392</v>
      </c>
      <c r="AS11" s="39">
        <f t="shared" si="22"/>
        <v>391</v>
      </c>
      <c r="AT11" s="39">
        <f t="shared" si="22"/>
        <v>390</v>
      </c>
      <c r="AU11" s="39">
        <f t="shared" si="22"/>
        <v>389</v>
      </c>
      <c r="AV11" s="39">
        <f t="shared" si="22"/>
        <v>388</v>
      </c>
      <c r="AW11" s="39">
        <f t="shared" si="22"/>
        <v>387</v>
      </c>
      <c r="AX11" s="39">
        <f t="shared" si="22"/>
        <v>386</v>
      </c>
      <c r="AY11" s="39">
        <f t="shared" si="22"/>
        <v>385</v>
      </c>
      <c r="AZ11" s="39">
        <f t="shared" si="22"/>
        <v>384</v>
      </c>
      <c r="BA11" s="39">
        <f t="shared" si="22"/>
        <v>383</v>
      </c>
      <c r="BB11" s="39">
        <f t="shared" si="22"/>
        <v>382</v>
      </c>
      <c r="BC11" s="39">
        <f t="shared" si="22"/>
        <v>381</v>
      </c>
      <c r="BD11" s="39">
        <f t="shared" si="22"/>
        <v>380</v>
      </c>
      <c r="BE11" s="39">
        <f t="shared" si="22"/>
        <v>379</v>
      </c>
      <c r="BF11" s="39">
        <f t="shared" si="22"/>
        <v>378</v>
      </c>
      <c r="BG11" s="39">
        <f t="shared" si="22"/>
        <v>377</v>
      </c>
      <c r="BH11" s="39">
        <f t="shared" si="22"/>
        <v>376</v>
      </c>
      <c r="BI11" s="39">
        <f t="shared" si="22"/>
        <v>375</v>
      </c>
      <c r="BJ11" s="39">
        <f t="shared" si="22"/>
        <v>374</v>
      </c>
      <c r="BK11" s="39">
        <f t="shared" si="22"/>
        <v>373</v>
      </c>
      <c r="BL11" s="39">
        <f t="shared" si="22"/>
        <v>372</v>
      </c>
      <c r="BM11" s="39">
        <f t="shared" si="22"/>
        <v>371</v>
      </c>
      <c r="BN11" s="39">
        <f t="shared" si="22"/>
        <v>370</v>
      </c>
      <c r="BO11" s="39">
        <f t="shared" si="22"/>
        <v>369</v>
      </c>
      <c r="BP11" s="39">
        <f t="shared" si="22"/>
        <v>368</v>
      </c>
      <c r="BQ11" s="39">
        <f t="shared" si="22"/>
        <v>367</v>
      </c>
      <c r="BR11" s="39">
        <f t="shared" si="22"/>
        <v>366</v>
      </c>
      <c r="BS11" s="39">
        <f t="shared" si="22"/>
        <v>365</v>
      </c>
      <c r="BT11" s="39">
        <f t="shared" si="22"/>
        <v>364</v>
      </c>
      <c r="BU11" s="39">
        <f t="shared" si="22"/>
        <v>363</v>
      </c>
      <c r="BV11" s="39">
        <f t="shared" si="22"/>
        <v>362</v>
      </c>
      <c r="BW11" s="39">
        <f t="shared" si="22"/>
        <v>361</v>
      </c>
      <c r="BX11" s="39">
        <f t="shared" si="22"/>
        <v>360</v>
      </c>
      <c r="BY11" s="39">
        <f t="shared" si="22"/>
        <v>359</v>
      </c>
      <c r="BZ11" s="39">
        <f t="shared" si="22"/>
        <v>358</v>
      </c>
      <c r="CA11" s="39">
        <f t="shared" si="22"/>
        <v>357</v>
      </c>
      <c r="CB11" s="39">
        <f t="shared" si="22"/>
        <v>356</v>
      </c>
      <c r="CC11" s="39">
        <f t="shared" si="22"/>
        <v>355</v>
      </c>
      <c r="CD11" s="39">
        <f t="shared" si="22"/>
        <v>354</v>
      </c>
      <c r="CE11" s="39">
        <f t="shared" si="22"/>
        <v>353</v>
      </c>
      <c r="CF11" s="39">
        <f t="shared" si="22"/>
        <v>352</v>
      </c>
      <c r="CG11" s="39">
        <f t="shared" si="22"/>
        <v>351</v>
      </c>
      <c r="CH11" s="39">
        <f t="shared" si="22"/>
        <v>350</v>
      </c>
      <c r="CI11" s="39">
        <f t="shared" si="22"/>
        <v>349</v>
      </c>
      <c r="CJ11" s="39">
        <f t="shared" si="22"/>
        <v>348</v>
      </c>
      <c r="CK11" s="39">
        <f t="shared" si="22"/>
        <v>347</v>
      </c>
      <c r="CL11" s="39">
        <f t="shared" si="22"/>
        <v>346</v>
      </c>
      <c r="CM11" s="39">
        <f t="shared" si="22"/>
        <v>345</v>
      </c>
      <c r="CN11" s="39">
        <f t="shared" si="22"/>
        <v>344</v>
      </c>
      <c r="CO11" s="39">
        <f t="shared" si="22"/>
        <v>343</v>
      </c>
      <c r="CP11" s="39">
        <f t="shared" si="22"/>
        <v>342</v>
      </c>
      <c r="CQ11" s="39">
        <f t="shared" si="22"/>
        <v>341</v>
      </c>
      <c r="CR11" s="39">
        <f t="shared" si="22"/>
        <v>340</v>
      </c>
      <c r="CS11" s="39">
        <f t="shared" si="22"/>
        <v>339</v>
      </c>
      <c r="CT11" s="39">
        <f t="shared" si="22"/>
        <v>338</v>
      </c>
      <c r="CU11" s="39">
        <f t="shared" si="22"/>
        <v>337</v>
      </c>
      <c r="CV11" s="39">
        <f t="shared" si="22"/>
        <v>336</v>
      </c>
      <c r="CW11" s="39">
        <f t="shared" si="22"/>
        <v>335</v>
      </c>
      <c r="CX11" s="39">
        <f t="shared" si="22"/>
        <v>334</v>
      </c>
      <c r="CY11" s="39">
        <f t="shared" si="22"/>
        <v>333</v>
      </c>
      <c r="CZ11" s="39">
        <f t="shared" si="22"/>
        <v>332</v>
      </c>
      <c r="DA11" s="39">
        <f t="shared" si="22"/>
        <v>331</v>
      </c>
      <c r="DB11" s="39">
        <f t="shared" si="22"/>
        <v>330</v>
      </c>
      <c r="DC11" s="39">
        <f t="shared" si="22"/>
        <v>329</v>
      </c>
      <c r="DD11" s="39">
        <f t="shared" si="22"/>
        <v>328</v>
      </c>
      <c r="DE11" s="39">
        <f t="shared" si="22"/>
        <v>327</v>
      </c>
      <c r="DF11" s="39">
        <f t="shared" si="22"/>
        <v>326</v>
      </c>
      <c r="DG11" s="39">
        <f t="shared" si="22"/>
        <v>325</v>
      </c>
      <c r="DH11" s="39">
        <f t="shared" si="22"/>
        <v>324</v>
      </c>
      <c r="DI11" s="39">
        <f t="shared" si="22"/>
        <v>323</v>
      </c>
      <c r="DJ11" s="39">
        <f t="shared" si="22"/>
        <v>322</v>
      </c>
      <c r="DK11" s="39">
        <f t="shared" si="22"/>
        <v>321</v>
      </c>
      <c r="DL11" s="39">
        <f t="shared" si="22"/>
        <v>320</v>
      </c>
      <c r="DM11" s="39">
        <f t="shared" si="22"/>
        <v>319</v>
      </c>
      <c r="DN11" s="39">
        <f t="shared" si="22"/>
        <v>318</v>
      </c>
      <c r="DO11" s="39">
        <f t="shared" si="22"/>
        <v>317</v>
      </c>
      <c r="DP11" s="39">
        <f t="shared" si="22"/>
        <v>316</v>
      </c>
      <c r="DQ11" s="39">
        <f t="shared" si="22"/>
        <v>315</v>
      </c>
      <c r="DR11" s="39">
        <f t="shared" si="22"/>
        <v>314</v>
      </c>
      <c r="DS11" s="39">
        <f t="shared" si="22"/>
        <v>313</v>
      </c>
      <c r="DT11" s="39">
        <f t="shared" si="22"/>
        <v>312</v>
      </c>
      <c r="DU11" s="39">
        <f t="shared" si="22"/>
        <v>311</v>
      </c>
      <c r="DV11" s="39">
        <f t="shared" si="22"/>
        <v>310</v>
      </c>
      <c r="DW11" s="39">
        <f t="shared" si="22"/>
        <v>309</v>
      </c>
      <c r="DX11" s="39">
        <f t="shared" si="22"/>
        <v>308</v>
      </c>
      <c r="DY11" s="39">
        <f t="shared" si="22"/>
        <v>307</v>
      </c>
      <c r="DZ11" s="39">
        <f t="shared" si="22"/>
        <v>306</v>
      </c>
      <c r="EA11" s="39">
        <f t="shared" si="22"/>
        <v>305</v>
      </c>
      <c r="EB11" s="39">
        <f t="shared" si="22"/>
        <v>304</v>
      </c>
      <c r="EC11" s="39">
        <f t="shared" si="22"/>
        <v>303</v>
      </c>
      <c r="ED11" s="39">
        <f t="shared" si="22"/>
        <v>302</v>
      </c>
      <c r="EE11" s="39">
        <f t="shared" si="22"/>
        <v>301</v>
      </c>
      <c r="EF11" s="39">
        <f t="shared" si="22"/>
        <v>300</v>
      </c>
      <c r="EG11" s="39">
        <f t="shared" si="22"/>
        <v>299</v>
      </c>
      <c r="EH11" s="39">
        <f t="shared" si="22"/>
        <v>298</v>
      </c>
      <c r="EI11" s="39">
        <f t="shared" si="22"/>
        <v>297</v>
      </c>
      <c r="EJ11" s="39">
        <f t="shared" si="22"/>
        <v>296</v>
      </c>
      <c r="EK11" s="39">
        <f t="shared" si="22"/>
        <v>295</v>
      </c>
      <c r="EL11" s="39">
        <f t="shared" si="22"/>
        <v>294</v>
      </c>
      <c r="EM11" s="39">
        <f t="shared" si="22"/>
        <v>293</v>
      </c>
      <c r="EN11" s="39">
        <f t="shared" si="22"/>
        <v>292</v>
      </c>
      <c r="EO11" s="39">
        <f t="shared" si="22"/>
        <v>291</v>
      </c>
      <c r="EP11" s="39">
        <f t="shared" si="22"/>
        <v>290</v>
      </c>
      <c r="EQ11" s="39">
        <f t="shared" si="22"/>
        <v>289</v>
      </c>
      <c r="ER11" s="39">
        <f t="shared" si="22"/>
        <v>288</v>
      </c>
      <c r="ES11" s="39">
        <f t="shared" si="22"/>
        <v>287</v>
      </c>
      <c r="ET11" s="39">
        <f t="shared" si="22"/>
        <v>286</v>
      </c>
      <c r="EU11" s="39">
        <f t="shared" si="22"/>
        <v>285</v>
      </c>
      <c r="EV11" s="39">
        <f t="shared" si="22"/>
        <v>284</v>
      </c>
      <c r="EW11" s="39">
        <f t="shared" si="22"/>
        <v>283</v>
      </c>
      <c r="EX11" s="39">
        <f t="shared" si="22"/>
        <v>282</v>
      </c>
      <c r="EY11" s="39">
        <f t="shared" si="22"/>
        <v>281</v>
      </c>
      <c r="EZ11" s="39">
        <f t="shared" si="22"/>
        <v>280</v>
      </c>
      <c r="FA11" s="39">
        <f t="shared" si="22"/>
        <v>279</v>
      </c>
      <c r="FB11" s="39">
        <f t="shared" si="22"/>
        <v>278</v>
      </c>
      <c r="FC11" s="39">
        <f t="shared" si="22"/>
        <v>277</v>
      </c>
      <c r="FD11" s="39">
        <f t="shared" si="22"/>
        <v>276</v>
      </c>
      <c r="FE11" s="39">
        <f t="shared" si="22"/>
        <v>275</v>
      </c>
      <c r="FF11" s="39">
        <f t="shared" si="22"/>
        <v>274</v>
      </c>
      <c r="FG11" s="39">
        <f t="shared" si="22"/>
        <v>273</v>
      </c>
      <c r="FH11" s="39">
        <f t="shared" si="22"/>
        <v>272</v>
      </c>
      <c r="FI11" s="39">
        <f t="shared" si="22"/>
        <v>271</v>
      </c>
      <c r="FJ11" s="39">
        <f t="shared" si="22"/>
        <v>270</v>
      </c>
      <c r="FK11" s="39">
        <f t="shared" si="22"/>
        <v>269</v>
      </c>
      <c r="FL11" s="39">
        <f t="shared" si="22"/>
        <v>268</v>
      </c>
      <c r="FM11" s="39">
        <f t="shared" si="22"/>
        <v>267</v>
      </c>
      <c r="FN11" s="39">
        <f t="shared" si="22"/>
        <v>266</v>
      </c>
      <c r="FO11" s="39">
        <f t="shared" si="22"/>
        <v>265</v>
      </c>
      <c r="FP11" s="39">
        <f t="shared" si="22"/>
        <v>264</v>
      </c>
      <c r="FQ11" s="39">
        <f t="shared" si="22"/>
        <v>263</v>
      </c>
      <c r="FR11" s="39">
        <f t="shared" si="22"/>
        <v>262</v>
      </c>
      <c r="FS11" s="39">
        <f t="shared" si="22"/>
        <v>261</v>
      </c>
      <c r="FT11" s="39">
        <f t="shared" si="22"/>
        <v>260</v>
      </c>
      <c r="FU11" s="39">
        <f t="shared" si="22"/>
        <v>259</v>
      </c>
      <c r="FV11" s="39">
        <f t="shared" si="22"/>
        <v>258</v>
      </c>
      <c r="FW11" s="39">
        <f t="shared" si="22"/>
        <v>257</v>
      </c>
      <c r="FX11" s="39">
        <f t="shared" si="22"/>
        <v>256</v>
      </c>
      <c r="FY11" s="39">
        <f t="shared" si="22"/>
        <v>255</v>
      </c>
      <c r="FZ11" s="39">
        <f t="shared" si="22"/>
        <v>254</v>
      </c>
      <c r="GA11" s="39">
        <f t="shared" si="22"/>
        <v>253</v>
      </c>
      <c r="GB11" s="39">
        <f t="shared" si="22"/>
        <v>252</v>
      </c>
      <c r="GC11" s="39">
        <f t="shared" si="22"/>
        <v>251</v>
      </c>
      <c r="GD11" s="39">
        <f t="shared" si="22"/>
        <v>250</v>
      </c>
      <c r="GE11" s="39">
        <f t="shared" si="22"/>
        <v>249</v>
      </c>
      <c r="GF11" s="39">
        <f t="shared" si="22"/>
        <v>248</v>
      </c>
      <c r="GG11" s="39">
        <f t="shared" si="22"/>
        <v>247</v>
      </c>
      <c r="GH11" s="39">
        <f t="shared" si="22"/>
        <v>246</v>
      </c>
      <c r="GI11" s="39">
        <f t="shared" si="22"/>
        <v>245</v>
      </c>
      <c r="GJ11" s="39">
        <f t="shared" si="22"/>
        <v>244</v>
      </c>
      <c r="GK11" s="39">
        <f t="shared" si="22"/>
        <v>243</v>
      </c>
      <c r="GL11" s="39">
        <f t="shared" si="22"/>
        <v>242</v>
      </c>
      <c r="GM11" s="39">
        <f t="shared" si="22"/>
        <v>241</v>
      </c>
      <c r="GN11" s="39">
        <f t="shared" si="22"/>
        <v>240</v>
      </c>
      <c r="GO11" s="39">
        <f t="shared" si="22"/>
        <v>239</v>
      </c>
      <c r="GP11" s="39">
        <f t="shared" si="22"/>
        <v>238</v>
      </c>
      <c r="GQ11" s="39">
        <f t="shared" si="22"/>
        <v>237</v>
      </c>
      <c r="GR11" s="39">
        <f t="shared" si="22"/>
        <v>236</v>
      </c>
      <c r="GS11" s="39">
        <f t="shared" si="22"/>
        <v>235</v>
      </c>
      <c r="GT11" s="39">
        <f t="shared" si="22"/>
        <v>234</v>
      </c>
      <c r="GU11" s="39">
        <f t="shared" si="22"/>
        <v>233</v>
      </c>
      <c r="GV11" s="39">
        <f t="shared" si="22"/>
        <v>232</v>
      </c>
      <c r="GW11" s="39">
        <f t="shared" si="22"/>
        <v>231</v>
      </c>
      <c r="GX11" s="39">
        <f t="shared" si="22"/>
        <v>230</v>
      </c>
      <c r="GY11" s="39">
        <f t="shared" si="22"/>
        <v>229</v>
      </c>
      <c r="GZ11" s="39">
        <f t="shared" si="22"/>
        <v>228</v>
      </c>
      <c r="HA11" s="39">
        <f t="shared" si="22"/>
        <v>227</v>
      </c>
      <c r="HB11" s="39">
        <f t="shared" si="22"/>
        <v>226</v>
      </c>
      <c r="HC11" s="39">
        <f t="shared" si="22"/>
        <v>225</v>
      </c>
      <c r="HD11" s="39">
        <f t="shared" si="22"/>
        <v>224</v>
      </c>
      <c r="HE11" s="39">
        <f t="shared" si="22"/>
        <v>223</v>
      </c>
      <c r="HF11" s="39">
        <f t="shared" si="22"/>
        <v>222</v>
      </c>
      <c r="HG11" s="39">
        <f t="shared" si="22"/>
        <v>221</v>
      </c>
      <c r="HH11" s="39">
        <f t="shared" si="22"/>
        <v>220</v>
      </c>
      <c r="HI11" s="39">
        <f t="shared" si="22"/>
        <v>219</v>
      </c>
      <c r="HJ11" s="39">
        <f t="shared" si="22"/>
        <v>218</v>
      </c>
      <c r="HK11" s="39">
        <f t="shared" si="22"/>
        <v>217</v>
      </c>
      <c r="HL11" s="39">
        <f t="shared" si="22"/>
        <v>216</v>
      </c>
      <c r="HM11" s="39">
        <f t="shared" si="22"/>
        <v>215</v>
      </c>
      <c r="HN11" s="39">
        <f t="shared" si="22"/>
        <v>214</v>
      </c>
      <c r="HO11" s="39">
        <f t="shared" si="22"/>
        <v>213</v>
      </c>
      <c r="HP11" s="39">
        <f t="shared" si="22"/>
        <v>212</v>
      </c>
      <c r="HQ11" s="39">
        <f t="shared" si="22"/>
        <v>211</v>
      </c>
      <c r="HR11" s="39">
        <f t="shared" si="22"/>
        <v>210</v>
      </c>
      <c r="HS11" s="39">
        <f t="shared" si="22"/>
        <v>209</v>
      </c>
      <c r="HT11" s="39">
        <f t="shared" si="22"/>
        <v>208</v>
      </c>
      <c r="HU11" s="39">
        <f t="shared" si="22"/>
        <v>207</v>
      </c>
      <c r="HV11" s="39">
        <f t="shared" si="22"/>
        <v>206</v>
      </c>
      <c r="HW11" s="39">
        <f t="shared" si="22"/>
        <v>205</v>
      </c>
      <c r="HX11" s="39">
        <f t="shared" si="22"/>
        <v>204</v>
      </c>
      <c r="HY11" s="39">
        <f t="shared" si="22"/>
        <v>203</v>
      </c>
      <c r="HZ11" s="39">
        <f t="shared" si="22"/>
        <v>202</v>
      </c>
      <c r="IA11" s="39">
        <f t="shared" si="22"/>
        <v>201</v>
      </c>
      <c r="IB11" s="39">
        <f t="shared" si="22"/>
        <v>200</v>
      </c>
      <c r="IC11" s="39">
        <f t="shared" si="22"/>
        <v>199</v>
      </c>
      <c r="ID11" s="39">
        <f t="shared" si="22"/>
        <v>198</v>
      </c>
      <c r="IE11" s="39">
        <f t="shared" si="22"/>
        <v>197</v>
      </c>
      <c r="IF11" s="39">
        <f t="shared" si="22"/>
        <v>196</v>
      </c>
      <c r="IG11" s="39">
        <f t="shared" si="22"/>
        <v>195</v>
      </c>
      <c r="IH11" s="39">
        <f t="shared" si="22"/>
        <v>194</v>
      </c>
      <c r="II11" s="39">
        <f t="shared" si="22"/>
        <v>193</v>
      </c>
      <c r="IJ11" s="39">
        <f t="shared" si="22"/>
        <v>192</v>
      </c>
      <c r="IK11" s="39">
        <f t="shared" si="22"/>
        <v>191</v>
      </c>
      <c r="IL11" s="39">
        <f t="shared" si="22"/>
        <v>190</v>
      </c>
      <c r="IM11" s="39">
        <f t="shared" si="22"/>
        <v>189</v>
      </c>
      <c r="IN11" s="39">
        <f t="shared" si="22"/>
        <v>188</v>
      </c>
      <c r="IO11" s="39">
        <f t="shared" si="22"/>
        <v>187</v>
      </c>
      <c r="IP11" s="39">
        <f t="shared" si="22"/>
        <v>186</v>
      </c>
      <c r="IQ11" s="39">
        <f t="shared" si="22"/>
        <v>185</v>
      </c>
      <c r="IR11" s="39">
        <f t="shared" si="22"/>
        <v>184</v>
      </c>
      <c r="IS11" s="39">
        <f t="shared" si="22"/>
        <v>183</v>
      </c>
      <c r="IT11" s="39">
        <f t="shared" si="22"/>
        <v>182</v>
      </c>
      <c r="IU11" s="39">
        <f t="shared" si="22"/>
        <v>181</v>
      </c>
      <c r="IV11" s="39">
        <f t="shared" si="22"/>
        <v>180</v>
      </c>
      <c r="IW11" s="39">
        <f t="shared" si="22"/>
        <v>179</v>
      </c>
      <c r="IX11" s="39">
        <f t="shared" si="22"/>
        <v>178</v>
      </c>
      <c r="IY11" s="39">
        <f t="shared" si="22"/>
        <v>177</v>
      </c>
      <c r="IZ11" s="39">
        <f t="shared" si="22"/>
        <v>176</v>
      </c>
      <c r="JA11" s="39">
        <f t="shared" si="22"/>
        <v>175</v>
      </c>
      <c r="JB11" s="39">
        <f t="shared" si="22"/>
        <v>174</v>
      </c>
      <c r="JC11" s="39">
        <f t="shared" si="22"/>
        <v>173</v>
      </c>
      <c r="JD11" s="39">
        <f t="shared" si="22"/>
        <v>172</v>
      </c>
      <c r="JE11" s="39">
        <f t="shared" si="22"/>
        <v>171</v>
      </c>
      <c r="JF11" s="39">
        <f t="shared" si="22"/>
        <v>170</v>
      </c>
      <c r="JG11" s="39">
        <f t="shared" si="22"/>
        <v>169</v>
      </c>
      <c r="JH11" s="39">
        <f t="shared" si="22"/>
        <v>168</v>
      </c>
      <c r="JI11" s="39">
        <f t="shared" si="22"/>
        <v>167</v>
      </c>
      <c r="JJ11" s="39">
        <f t="shared" si="22"/>
        <v>166</v>
      </c>
      <c r="JK11" s="39">
        <f t="shared" si="22"/>
        <v>165</v>
      </c>
      <c r="JL11" s="39">
        <f t="shared" si="22"/>
        <v>164</v>
      </c>
      <c r="JM11" s="39">
        <f t="shared" si="22"/>
        <v>163</v>
      </c>
      <c r="JN11" s="39">
        <f t="shared" si="22"/>
        <v>162</v>
      </c>
      <c r="JO11" s="39">
        <f t="shared" si="22"/>
        <v>161</v>
      </c>
      <c r="JP11" s="39">
        <f t="shared" si="22"/>
        <v>160</v>
      </c>
      <c r="JQ11" s="39">
        <f t="shared" si="22"/>
        <v>159</v>
      </c>
      <c r="JR11" s="39">
        <f t="shared" si="22"/>
        <v>158</v>
      </c>
      <c r="JS11" s="39">
        <f t="shared" si="22"/>
        <v>157</v>
      </c>
      <c r="JT11" s="39">
        <f t="shared" si="22"/>
        <v>156</v>
      </c>
      <c r="JU11" s="39">
        <f t="shared" si="22"/>
        <v>155</v>
      </c>
      <c r="JV11" s="39">
        <f t="shared" si="22"/>
        <v>154</v>
      </c>
      <c r="JW11" s="39">
        <f t="shared" si="22"/>
        <v>153</v>
      </c>
      <c r="JX11" s="39">
        <f t="shared" si="22"/>
        <v>152</v>
      </c>
      <c r="JY11" s="39">
        <f t="shared" si="22"/>
        <v>151</v>
      </c>
      <c r="JZ11" s="39">
        <f t="shared" si="22"/>
        <v>150</v>
      </c>
      <c r="KA11" s="39">
        <f t="shared" si="22"/>
        <v>149</v>
      </c>
      <c r="KB11" s="39">
        <f t="shared" si="22"/>
        <v>148</v>
      </c>
      <c r="KC11" s="39">
        <f t="shared" si="22"/>
        <v>147</v>
      </c>
      <c r="KD11" s="39">
        <f t="shared" si="22"/>
        <v>146</v>
      </c>
      <c r="KE11" s="39">
        <f t="shared" si="22"/>
        <v>145</v>
      </c>
      <c r="KF11" s="39">
        <f t="shared" si="22"/>
        <v>144</v>
      </c>
      <c r="KG11" s="39">
        <f t="shared" si="22"/>
        <v>143</v>
      </c>
      <c r="KH11" s="39">
        <f t="shared" si="22"/>
        <v>142</v>
      </c>
      <c r="KI11" s="39">
        <f t="shared" si="22"/>
        <v>141</v>
      </c>
      <c r="KJ11" s="39">
        <f t="shared" si="22"/>
        <v>140</v>
      </c>
      <c r="KK11" s="39">
        <f t="shared" si="22"/>
        <v>139</v>
      </c>
      <c r="KL11" s="39">
        <f t="shared" si="22"/>
        <v>138</v>
      </c>
      <c r="KM11" s="39">
        <f t="shared" si="22"/>
        <v>137</v>
      </c>
      <c r="KN11" s="39">
        <f t="shared" si="22"/>
        <v>136</v>
      </c>
      <c r="KO11" s="39">
        <f t="shared" si="22"/>
        <v>135</v>
      </c>
      <c r="KP11" s="39">
        <f t="shared" si="22"/>
        <v>134</v>
      </c>
      <c r="KQ11" s="39">
        <f t="shared" si="22"/>
        <v>133</v>
      </c>
      <c r="KR11" s="39">
        <f t="shared" si="22"/>
        <v>132</v>
      </c>
      <c r="KS11" s="39">
        <f t="shared" si="22"/>
        <v>131</v>
      </c>
      <c r="KT11" s="39">
        <f t="shared" si="22"/>
        <v>130</v>
      </c>
      <c r="KU11" s="39">
        <f t="shared" si="22"/>
        <v>129</v>
      </c>
      <c r="KV11" s="39">
        <f t="shared" si="22"/>
        <v>128</v>
      </c>
      <c r="KW11" s="39">
        <f t="shared" si="22"/>
        <v>127</v>
      </c>
      <c r="KX11" s="39">
        <f t="shared" si="22"/>
        <v>126</v>
      </c>
      <c r="KY11" s="39">
        <f t="shared" si="22"/>
        <v>125</v>
      </c>
      <c r="KZ11" s="39">
        <f t="shared" si="22"/>
        <v>124</v>
      </c>
      <c r="LA11" s="39">
        <f t="shared" si="22"/>
        <v>123</v>
      </c>
      <c r="LB11" s="39">
        <f t="shared" si="22"/>
        <v>122</v>
      </c>
      <c r="LC11" s="39">
        <f t="shared" si="22"/>
        <v>121</v>
      </c>
      <c r="LD11" s="39">
        <f t="shared" si="22"/>
        <v>120</v>
      </c>
      <c r="LE11" s="39">
        <f t="shared" si="22"/>
        <v>119</v>
      </c>
      <c r="LF11" s="39">
        <f t="shared" si="22"/>
        <v>118</v>
      </c>
      <c r="LG11" s="39">
        <f t="shared" si="22"/>
        <v>117</v>
      </c>
      <c r="LH11" s="39">
        <f t="shared" si="22"/>
        <v>116</v>
      </c>
      <c r="LI11" s="39">
        <f t="shared" si="22"/>
        <v>115</v>
      </c>
      <c r="LJ11" s="39">
        <f t="shared" si="22"/>
        <v>114</v>
      </c>
      <c r="LK11" s="39">
        <f t="shared" si="22"/>
        <v>113</v>
      </c>
      <c r="LL11" s="39">
        <f t="shared" si="22"/>
        <v>112</v>
      </c>
      <c r="LM11" s="39">
        <f t="shared" si="22"/>
        <v>111</v>
      </c>
      <c r="LN11" s="39">
        <f t="shared" si="22"/>
        <v>110</v>
      </c>
      <c r="LO11" s="39">
        <f t="shared" si="22"/>
        <v>109</v>
      </c>
      <c r="LP11" s="39">
        <f t="shared" si="22"/>
        <v>108</v>
      </c>
      <c r="LQ11" s="39">
        <f t="shared" si="22"/>
        <v>107</v>
      </c>
      <c r="LR11" s="39">
        <f t="shared" si="22"/>
        <v>106</v>
      </c>
      <c r="LS11" s="39">
        <f t="shared" si="22"/>
        <v>105</v>
      </c>
      <c r="LT11" s="39">
        <f t="shared" si="22"/>
        <v>104</v>
      </c>
      <c r="LU11" s="39">
        <f t="shared" si="22"/>
        <v>103</v>
      </c>
      <c r="LV11" s="39">
        <f t="shared" si="22"/>
        <v>102</v>
      </c>
      <c r="LW11" s="39">
        <f t="shared" si="22"/>
        <v>101</v>
      </c>
      <c r="LX11" s="39">
        <f t="shared" si="22"/>
        <v>100</v>
      </c>
      <c r="LY11" s="39">
        <f t="shared" si="22"/>
        <v>99</v>
      </c>
      <c r="LZ11" s="39">
        <f t="shared" si="22"/>
        <v>98</v>
      </c>
      <c r="MA11" s="39">
        <f t="shared" si="22"/>
        <v>97</v>
      </c>
      <c r="MB11" s="39">
        <f t="shared" si="22"/>
        <v>96</v>
      </c>
      <c r="MC11" s="39">
        <f t="shared" si="22"/>
        <v>95</v>
      </c>
      <c r="MD11" s="39">
        <f t="shared" si="22"/>
        <v>94</v>
      </c>
      <c r="ME11" s="39">
        <f t="shared" si="22"/>
        <v>93</v>
      </c>
      <c r="MF11" s="39">
        <f t="shared" si="22"/>
        <v>92</v>
      </c>
      <c r="MG11" s="39">
        <f t="shared" si="22"/>
        <v>91</v>
      </c>
      <c r="MH11" s="39">
        <f t="shared" si="22"/>
        <v>90</v>
      </c>
      <c r="MI11" s="39">
        <f t="shared" si="22"/>
        <v>89</v>
      </c>
      <c r="MJ11" s="39">
        <f t="shared" si="22"/>
        <v>88</v>
      </c>
      <c r="MK11" s="40">
        <v>87.0</v>
      </c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</row>
    <row r="12" ht="12.75" customHeight="1">
      <c r="A12" s="6">
        <v>43904.0</v>
      </c>
      <c r="B12" s="7">
        <v>10.0</v>
      </c>
      <c r="C12" s="9">
        <v>104.0</v>
      </c>
      <c r="D12" s="7">
        <f t="shared" si="2"/>
        <v>4.644390899</v>
      </c>
      <c r="E12" s="8"/>
      <c r="F12" s="8" t="str">
        <f t="shared" si="3"/>
        <v/>
      </c>
      <c r="G12" s="22">
        <f t="shared" si="8"/>
        <v>36</v>
      </c>
      <c r="H12" s="11">
        <f t="shared" si="9"/>
        <v>0.5294117647</v>
      </c>
      <c r="I12" s="9">
        <v>101.0</v>
      </c>
      <c r="J12" s="9">
        <f t="shared" si="10"/>
        <v>35</v>
      </c>
      <c r="K12" s="9">
        <f t="shared" si="11"/>
        <v>4.615120517</v>
      </c>
      <c r="L12" s="9"/>
      <c r="M12" s="10" t="str">
        <f t="shared" si="4"/>
        <v/>
      </c>
      <c r="N12" s="11">
        <f t="shared" si="5"/>
        <v>0.02884615385</v>
      </c>
      <c r="O12" s="23">
        <f t="shared" si="12"/>
        <v>0.5303030303</v>
      </c>
      <c r="P12" s="9">
        <v>3.0</v>
      </c>
      <c r="Q12" s="9">
        <f t="shared" si="6"/>
        <v>0</v>
      </c>
      <c r="R12" s="12"/>
      <c r="S12" s="12">
        <f t="shared" si="13"/>
        <v>1</v>
      </c>
      <c r="T12" s="12"/>
      <c r="U12" s="12"/>
      <c r="V12" s="4"/>
      <c r="W12" s="10" t="s">
        <v>55</v>
      </c>
      <c r="X12" s="39">
        <f t="shared" ref="X12:MJ12" si="23">Y12+1</f>
        <v>418</v>
      </c>
      <c r="Y12" s="39">
        <f t="shared" si="23"/>
        <v>417</v>
      </c>
      <c r="Z12" s="39">
        <f t="shared" si="23"/>
        <v>416</v>
      </c>
      <c r="AA12" s="39">
        <f t="shared" si="23"/>
        <v>415</v>
      </c>
      <c r="AB12" s="39">
        <f t="shared" si="23"/>
        <v>414</v>
      </c>
      <c r="AC12" s="39">
        <f t="shared" si="23"/>
        <v>413</v>
      </c>
      <c r="AD12" s="39">
        <f t="shared" si="23"/>
        <v>412</v>
      </c>
      <c r="AE12" s="39">
        <f t="shared" si="23"/>
        <v>411</v>
      </c>
      <c r="AF12" s="39">
        <f t="shared" si="23"/>
        <v>410</v>
      </c>
      <c r="AG12" s="39">
        <f t="shared" si="23"/>
        <v>409</v>
      </c>
      <c r="AH12" s="39">
        <f t="shared" si="23"/>
        <v>408</v>
      </c>
      <c r="AI12" s="39">
        <f t="shared" si="23"/>
        <v>407</v>
      </c>
      <c r="AJ12" s="39">
        <f t="shared" si="23"/>
        <v>406</v>
      </c>
      <c r="AK12" s="39">
        <f t="shared" si="23"/>
        <v>405</v>
      </c>
      <c r="AL12" s="39">
        <f t="shared" si="23"/>
        <v>404</v>
      </c>
      <c r="AM12" s="39">
        <f t="shared" si="23"/>
        <v>403</v>
      </c>
      <c r="AN12" s="39">
        <f t="shared" si="23"/>
        <v>402</v>
      </c>
      <c r="AO12" s="39">
        <f t="shared" si="23"/>
        <v>401</v>
      </c>
      <c r="AP12" s="39">
        <f t="shared" si="23"/>
        <v>400</v>
      </c>
      <c r="AQ12" s="39">
        <f t="shared" si="23"/>
        <v>399</v>
      </c>
      <c r="AR12" s="39">
        <f t="shared" si="23"/>
        <v>398</v>
      </c>
      <c r="AS12" s="39">
        <f t="shared" si="23"/>
        <v>397</v>
      </c>
      <c r="AT12" s="39">
        <f t="shared" si="23"/>
        <v>396</v>
      </c>
      <c r="AU12" s="39">
        <f t="shared" si="23"/>
        <v>395</v>
      </c>
      <c r="AV12" s="39">
        <f t="shared" si="23"/>
        <v>394</v>
      </c>
      <c r="AW12" s="39">
        <f t="shared" si="23"/>
        <v>393</v>
      </c>
      <c r="AX12" s="39">
        <f t="shared" si="23"/>
        <v>392</v>
      </c>
      <c r="AY12" s="39">
        <f t="shared" si="23"/>
        <v>391</v>
      </c>
      <c r="AZ12" s="39">
        <f t="shared" si="23"/>
        <v>390</v>
      </c>
      <c r="BA12" s="39">
        <f t="shared" si="23"/>
        <v>389</v>
      </c>
      <c r="BB12" s="39">
        <f t="shared" si="23"/>
        <v>388</v>
      </c>
      <c r="BC12" s="39">
        <f t="shared" si="23"/>
        <v>387</v>
      </c>
      <c r="BD12" s="39">
        <f t="shared" si="23"/>
        <v>386</v>
      </c>
      <c r="BE12" s="39">
        <f t="shared" si="23"/>
        <v>385</v>
      </c>
      <c r="BF12" s="39">
        <f t="shared" si="23"/>
        <v>384</v>
      </c>
      <c r="BG12" s="39">
        <f t="shared" si="23"/>
        <v>383</v>
      </c>
      <c r="BH12" s="39">
        <f t="shared" si="23"/>
        <v>382</v>
      </c>
      <c r="BI12" s="39">
        <f t="shared" si="23"/>
        <v>381</v>
      </c>
      <c r="BJ12" s="39">
        <f t="shared" si="23"/>
        <v>380</v>
      </c>
      <c r="BK12" s="39">
        <f t="shared" si="23"/>
        <v>379</v>
      </c>
      <c r="BL12" s="39">
        <f t="shared" si="23"/>
        <v>378</v>
      </c>
      <c r="BM12" s="39">
        <f t="shared" si="23"/>
        <v>377</v>
      </c>
      <c r="BN12" s="39">
        <f t="shared" si="23"/>
        <v>376</v>
      </c>
      <c r="BO12" s="39">
        <f t="shared" si="23"/>
        <v>375</v>
      </c>
      <c r="BP12" s="39">
        <f t="shared" si="23"/>
        <v>374</v>
      </c>
      <c r="BQ12" s="39">
        <f t="shared" si="23"/>
        <v>373</v>
      </c>
      <c r="BR12" s="39">
        <f t="shared" si="23"/>
        <v>372</v>
      </c>
      <c r="BS12" s="39">
        <f t="shared" si="23"/>
        <v>371</v>
      </c>
      <c r="BT12" s="39">
        <f t="shared" si="23"/>
        <v>370</v>
      </c>
      <c r="BU12" s="39">
        <f t="shared" si="23"/>
        <v>369</v>
      </c>
      <c r="BV12" s="39">
        <f t="shared" si="23"/>
        <v>368</v>
      </c>
      <c r="BW12" s="39">
        <f t="shared" si="23"/>
        <v>367</v>
      </c>
      <c r="BX12" s="39">
        <f t="shared" si="23"/>
        <v>366</v>
      </c>
      <c r="BY12" s="39">
        <f t="shared" si="23"/>
        <v>365</v>
      </c>
      <c r="BZ12" s="39">
        <f t="shared" si="23"/>
        <v>364</v>
      </c>
      <c r="CA12" s="39">
        <f t="shared" si="23"/>
        <v>363</v>
      </c>
      <c r="CB12" s="39">
        <f t="shared" si="23"/>
        <v>362</v>
      </c>
      <c r="CC12" s="39">
        <f t="shared" si="23"/>
        <v>361</v>
      </c>
      <c r="CD12" s="39">
        <f t="shared" si="23"/>
        <v>360</v>
      </c>
      <c r="CE12" s="39">
        <f t="shared" si="23"/>
        <v>359</v>
      </c>
      <c r="CF12" s="39">
        <f t="shared" si="23"/>
        <v>358</v>
      </c>
      <c r="CG12" s="39">
        <f t="shared" si="23"/>
        <v>357</v>
      </c>
      <c r="CH12" s="39">
        <f t="shared" si="23"/>
        <v>356</v>
      </c>
      <c r="CI12" s="39">
        <f t="shared" si="23"/>
        <v>355</v>
      </c>
      <c r="CJ12" s="39">
        <f t="shared" si="23"/>
        <v>354</v>
      </c>
      <c r="CK12" s="39">
        <f t="shared" si="23"/>
        <v>353</v>
      </c>
      <c r="CL12" s="39">
        <f t="shared" si="23"/>
        <v>352</v>
      </c>
      <c r="CM12" s="39">
        <f t="shared" si="23"/>
        <v>351</v>
      </c>
      <c r="CN12" s="39">
        <f t="shared" si="23"/>
        <v>350</v>
      </c>
      <c r="CO12" s="39">
        <f t="shared" si="23"/>
        <v>349</v>
      </c>
      <c r="CP12" s="39">
        <f t="shared" si="23"/>
        <v>348</v>
      </c>
      <c r="CQ12" s="39">
        <f t="shared" si="23"/>
        <v>347</v>
      </c>
      <c r="CR12" s="39">
        <f t="shared" si="23"/>
        <v>346</v>
      </c>
      <c r="CS12" s="39">
        <f t="shared" si="23"/>
        <v>345</v>
      </c>
      <c r="CT12" s="39">
        <f t="shared" si="23"/>
        <v>344</v>
      </c>
      <c r="CU12" s="39">
        <f t="shared" si="23"/>
        <v>343</v>
      </c>
      <c r="CV12" s="39">
        <f t="shared" si="23"/>
        <v>342</v>
      </c>
      <c r="CW12" s="39">
        <f t="shared" si="23"/>
        <v>341</v>
      </c>
      <c r="CX12" s="39">
        <f t="shared" si="23"/>
        <v>340</v>
      </c>
      <c r="CY12" s="39">
        <f t="shared" si="23"/>
        <v>339</v>
      </c>
      <c r="CZ12" s="39">
        <f t="shared" si="23"/>
        <v>338</v>
      </c>
      <c r="DA12" s="39">
        <f t="shared" si="23"/>
        <v>337</v>
      </c>
      <c r="DB12" s="39">
        <f t="shared" si="23"/>
        <v>336</v>
      </c>
      <c r="DC12" s="39">
        <f t="shared" si="23"/>
        <v>335</v>
      </c>
      <c r="DD12" s="39">
        <f t="shared" si="23"/>
        <v>334</v>
      </c>
      <c r="DE12" s="39">
        <f t="shared" si="23"/>
        <v>333</v>
      </c>
      <c r="DF12" s="39">
        <f t="shared" si="23"/>
        <v>332</v>
      </c>
      <c r="DG12" s="39">
        <f t="shared" si="23"/>
        <v>331</v>
      </c>
      <c r="DH12" s="39">
        <f t="shared" si="23"/>
        <v>330</v>
      </c>
      <c r="DI12" s="39">
        <f t="shared" si="23"/>
        <v>329</v>
      </c>
      <c r="DJ12" s="39">
        <f t="shared" si="23"/>
        <v>328</v>
      </c>
      <c r="DK12" s="39">
        <f t="shared" si="23"/>
        <v>327</v>
      </c>
      <c r="DL12" s="39">
        <f t="shared" si="23"/>
        <v>326</v>
      </c>
      <c r="DM12" s="39">
        <f t="shared" si="23"/>
        <v>325</v>
      </c>
      <c r="DN12" s="39">
        <f t="shared" si="23"/>
        <v>324</v>
      </c>
      <c r="DO12" s="39">
        <f t="shared" si="23"/>
        <v>323</v>
      </c>
      <c r="DP12" s="39">
        <f t="shared" si="23"/>
        <v>322</v>
      </c>
      <c r="DQ12" s="39">
        <f t="shared" si="23"/>
        <v>321</v>
      </c>
      <c r="DR12" s="39">
        <f t="shared" si="23"/>
        <v>320</v>
      </c>
      <c r="DS12" s="39">
        <f t="shared" si="23"/>
        <v>319</v>
      </c>
      <c r="DT12" s="39">
        <f t="shared" si="23"/>
        <v>318</v>
      </c>
      <c r="DU12" s="39">
        <f t="shared" si="23"/>
        <v>317</v>
      </c>
      <c r="DV12" s="39">
        <f t="shared" si="23"/>
        <v>316</v>
      </c>
      <c r="DW12" s="39">
        <f t="shared" si="23"/>
        <v>315</v>
      </c>
      <c r="DX12" s="39">
        <f t="shared" si="23"/>
        <v>314</v>
      </c>
      <c r="DY12" s="39">
        <f t="shared" si="23"/>
        <v>313</v>
      </c>
      <c r="DZ12" s="39">
        <f t="shared" si="23"/>
        <v>312</v>
      </c>
      <c r="EA12" s="39">
        <f t="shared" si="23"/>
        <v>311</v>
      </c>
      <c r="EB12" s="39">
        <f t="shared" si="23"/>
        <v>310</v>
      </c>
      <c r="EC12" s="39">
        <f t="shared" si="23"/>
        <v>309</v>
      </c>
      <c r="ED12" s="39">
        <f t="shared" si="23"/>
        <v>308</v>
      </c>
      <c r="EE12" s="39">
        <f t="shared" si="23"/>
        <v>307</v>
      </c>
      <c r="EF12" s="39">
        <f t="shared" si="23"/>
        <v>306</v>
      </c>
      <c r="EG12" s="39">
        <f t="shared" si="23"/>
        <v>305</v>
      </c>
      <c r="EH12" s="39">
        <f t="shared" si="23"/>
        <v>304</v>
      </c>
      <c r="EI12" s="39">
        <f t="shared" si="23"/>
        <v>303</v>
      </c>
      <c r="EJ12" s="39">
        <f t="shared" si="23"/>
        <v>302</v>
      </c>
      <c r="EK12" s="39">
        <f t="shared" si="23"/>
        <v>301</v>
      </c>
      <c r="EL12" s="39">
        <f t="shared" si="23"/>
        <v>300</v>
      </c>
      <c r="EM12" s="39">
        <f t="shared" si="23"/>
        <v>299</v>
      </c>
      <c r="EN12" s="39">
        <f t="shared" si="23"/>
        <v>298</v>
      </c>
      <c r="EO12" s="39">
        <f t="shared" si="23"/>
        <v>297</v>
      </c>
      <c r="EP12" s="39">
        <f t="shared" si="23"/>
        <v>296</v>
      </c>
      <c r="EQ12" s="39">
        <f t="shared" si="23"/>
        <v>295</v>
      </c>
      <c r="ER12" s="39">
        <f t="shared" si="23"/>
        <v>294</v>
      </c>
      <c r="ES12" s="39">
        <f t="shared" si="23"/>
        <v>293</v>
      </c>
      <c r="ET12" s="39">
        <f t="shared" si="23"/>
        <v>292</v>
      </c>
      <c r="EU12" s="39">
        <f t="shared" si="23"/>
        <v>291</v>
      </c>
      <c r="EV12" s="39">
        <f t="shared" si="23"/>
        <v>290</v>
      </c>
      <c r="EW12" s="39">
        <f t="shared" si="23"/>
        <v>289</v>
      </c>
      <c r="EX12" s="39">
        <f t="shared" si="23"/>
        <v>288</v>
      </c>
      <c r="EY12" s="39">
        <f t="shared" si="23"/>
        <v>287</v>
      </c>
      <c r="EZ12" s="39">
        <f t="shared" si="23"/>
        <v>286</v>
      </c>
      <c r="FA12" s="39">
        <f t="shared" si="23"/>
        <v>285</v>
      </c>
      <c r="FB12" s="39">
        <f t="shared" si="23"/>
        <v>284</v>
      </c>
      <c r="FC12" s="39">
        <f t="shared" si="23"/>
        <v>283</v>
      </c>
      <c r="FD12" s="39">
        <f t="shared" si="23"/>
        <v>282</v>
      </c>
      <c r="FE12" s="39">
        <f t="shared" si="23"/>
        <v>281</v>
      </c>
      <c r="FF12" s="39">
        <f t="shared" si="23"/>
        <v>280</v>
      </c>
      <c r="FG12" s="39">
        <f t="shared" si="23"/>
        <v>279</v>
      </c>
      <c r="FH12" s="39">
        <f t="shared" si="23"/>
        <v>278</v>
      </c>
      <c r="FI12" s="39">
        <f t="shared" si="23"/>
        <v>277</v>
      </c>
      <c r="FJ12" s="39">
        <f t="shared" si="23"/>
        <v>276</v>
      </c>
      <c r="FK12" s="39">
        <f t="shared" si="23"/>
        <v>275</v>
      </c>
      <c r="FL12" s="39">
        <f t="shared" si="23"/>
        <v>274</v>
      </c>
      <c r="FM12" s="39">
        <f t="shared" si="23"/>
        <v>273</v>
      </c>
      <c r="FN12" s="39">
        <f t="shared" si="23"/>
        <v>272</v>
      </c>
      <c r="FO12" s="39">
        <f t="shared" si="23"/>
        <v>271</v>
      </c>
      <c r="FP12" s="39">
        <f t="shared" si="23"/>
        <v>270</v>
      </c>
      <c r="FQ12" s="39">
        <f t="shared" si="23"/>
        <v>269</v>
      </c>
      <c r="FR12" s="39">
        <f t="shared" si="23"/>
        <v>268</v>
      </c>
      <c r="FS12" s="39">
        <f t="shared" si="23"/>
        <v>267</v>
      </c>
      <c r="FT12" s="39">
        <f t="shared" si="23"/>
        <v>266</v>
      </c>
      <c r="FU12" s="39">
        <f t="shared" si="23"/>
        <v>265</v>
      </c>
      <c r="FV12" s="39">
        <f t="shared" si="23"/>
        <v>264</v>
      </c>
      <c r="FW12" s="39">
        <f t="shared" si="23"/>
        <v>263</v>
      </c>
      <c r="FX12" s="39">
        <f t="shared" si="23"/>
        <v>262</v>
      </c>
      <c r="FY12" s="39">
        <f t="shared" si="23"/>
        <v>261</v>
      </c>
      <c r="FZ12" s="39">
        <f t="shared" si="23"/>
        <v>260</v>
      </c>
      <c r="GA12" s="39">
        <f t="shared" si="23"/>
        <v>259</v>
      </c>
      <c r="GB12" s="39">
        <f t="shared" si="23"/>
        <v>258</v>
      </c>
      <c r="GC12" s="39">
        <f t="shared" si="23"/>
        <v>257</v>
      </c>
      <c r="GD12" s="39">
        <f t="shared" si="23"/>
        <v>256</v>
      </c>
      <c r="GE12" s="39">
        <f t="shared" si="23"/>
        <v>255</v>
      </c>
      <c r="GF12" s="39">
        <f t="shared" si="23"/>
        <v>254</v>
      </c>
      <c r="GG12" s="39">
        <f t="shared" si="23"/>
        <v>253</v>
      </c>
      <c r="GH12" s="39">
        <f t="shared" si="23"/>
        <v>252</v>
      </c>
      <c r="GI12" s="39">
        <f t="shared" si="23"/>
        <v>251</v>
      </c>
      <c r="GJ12" s="39">
        <f t="shared" si="23"/>
        <v>250</v>
      </c>
      <c r="GK12" s="39">
        <f t="shared" si="23"/>
        <v>249</v>
      </c>
      <c r="GL12" s="39">
        <f t="shared" si="23"/>
        <v>248</v>
      </c>
      <c r="GM12" s="39">
        <f t="shared" si="23"/>
        <v>247</v>
      </c>
      <c r="GN12" s="39">
        <f t="shared" si="23"/>
        <v>246</v>
      </c>
      <c r="GO12" s="39">
        <f t="shared" si="23"/>
        <v>245</v>
      </c>
      <c r="GP12" s="39">
        <f t="shared" si="23"/>
        <v>244</v>
      </c>
      <c r="GQ12" s="39">
        <f t="shared" si="23"/>
        <v>243</v>
      </c>
      <c r="GR12" s="39">
        <f t="shared" si="23"/>
        <v>242</v>
      </c>
      <c r="GS12" s="39">
        <f t="shared" si="23"/>
        <v>241</v>
      </c>
      <c r="GT12" s="39">
        <f t="shared" si="23"/>
        <v>240</v>
      </c>
      <c r="GU12" s="39">
        <f t="shared" si="23"/>
        <v>239</v>
      </c>
      <c r="GV12" s="39">
        <f t="shared" si="23"/>
        <v>238</v>
      </c>
      <c r="GW12" s="39">
        <f t="shared" si="23"/>
        <v>237</v>
      </c>
      <c r="GX12" s="39">
        <f t="shared" si="23"/>
        <v>236</v>
      </c>
      <c r="GY12" s="39">
        <f t="shared" si="23"/>
        <v>235</v>
      </c>
      <c r="GZ12" s="39">
        <f t="shared" si="23"/>
        <v>234</v>
      </c>
      <c r="HA12" s="39">
        <f t="shared" si="23"/>
        <v>233</v>
      </c>
      <c r="HB12" s="39">
        <f t="shared" si="23"/>
        <v>232</v>
      </c>
      <c r="HC12" s="39">
        <f t="shared" si="23"/>
        <v>231</v>
      </c>
      <c r="HD12" s="39">
        <f t="shared" si="23"/>
        <v>230</v>
      </c>
      <c r="HE12" s="39">
        <f t="shared" si="23"/>
        <v>229</v>
      </c>
      <c r="HF12" s="39">
        <f t="shared" si="23"/>
        <v>228</v>
      </c>
      <c r="HG12" s="39">
        <f t="shared" si="23"/>
        <v>227</v>
      </c>
      <c r="HH12" s="39">
        <f t="shared" si="23"/>
        <v>226</v>
      </c>
      <c r="HI12" s="39">
        <f t="shared" si="23"/>
        <v>225</v>
      </c>
      <c r="HJ12" s="39">
        <f t="shared" si="23"/>
        <v>224</v>
      </c>
      <c r="HK12" s="39">
        <f t="shared" si="23"/>
        <v>223</v>
      </c>
      <c r="HL12" s="39">
        <f t="shared" si="23"/>
        <v>222</v>
      </c>
      <c r="HM12" s="39">
        <f t="shared" si="23"/>
        <v>221</v>
      </c>
      <c r="HN12" s="39">
        <f t="shared" si="23"/>
        <v>220</v>
      </c>
      <c r="HO12" s="39">
        <f t="shared" si="23"/>
        <v>219</v>
      </c>
      <c r="HP12" s="39">
        <f t="shared" si="23"/>
        <v>218</v>
      </c>
      <c r="HQ12" s="39">
        <f t="shared" si="23"/>
        <v>217</v>
      </c>
      <c r="HR12" s="39">
        <f t="shared" si="23"/>
        <v>216</v>
      </c>
      <c r="HS12" s="39">
        <f t="shared" si="23"/>
        <v>215</v>
      </c>
      <c r="HT12" s="39">
        <f t="shared" si="23"/>
        <v>214</v>
      </c>
      <c r="HU12" s="39">
        <f t="shared" si="23"/>
        <v>213</v>
      </c>
      <c r="HV12" s="39">
        <f t="shared" si="23"/>
        <v>212</v>
      </c>
      <c r="HW12" s="39">
        <f t="shared" si="23"/>
        <v>211</v>
      </c>
      <c r="HX12" s="39">
        <f t="shared" si="23"/>
        <v>210</v>
      </c>
      <c r="HY12" s="39">
        <f t="shared" si="23"/>
        <v>209</v>
      </c>
      <c r="HZ12" s="39">
        <f t="shared" si="23"/>
        <v>208</v>
      </c>
      <c r="IA12" s="39">
        <f t="shared" si="23"/>
        <v>207</v>
      </c>
      <c r="IB12" s="39">
        <f t="shared" si="23"/>
        <v>206</v>
      </c>
      <c r="IC12" s="39">
        <f t="shared" si="23"/>
        <v>205</v>
      </c>
      <c r="ID12" s="39">
        <f t="shared" si="23"/>
        <v>204</v>
      </c>
      <c r="IE12" s="39">
        <f t="shared" si="23"/>
        <v>203</v>
      </c>
      <c r="IF12" s="39">
        <f t="shared" si="23"/>
        <v>202</v>
      </c>
      <c r="IG12" s="39">
        <f t="shared" si="23"/>
        <v>201</v>
      </c>
      <c r="IH12" s="39">
        <f t="shared" si="23"/>
        <v>200</v>
      </c>
      <c r="II12" s="39">
        <f t="shared" si="23"/>
        <v>199</v>
      </c>
      <c r="IJ12" s="39">
        <f t="shared" si="23"/>
        <v>198</v>
      </c>
      <c r="IK12" s="39">
        <f t="shared" si="23"/>
        <v>197</v>
      </c>
      <c r="IL12" s="39">
        <f t="shared" si="23"/>
        <v>196</v>
      </c>
      <c r="IM12" s="39">
        <f t="shared" si="23"/>
        <v>195</v>
      </c>
      <c r="IN12" s="39">
        <f t="shared" si="23"/>
        <v>194</v>
      </c>
      <c r="IO12" s="39">
        <f t="shared" si="23"/>
        <v>193</v>
      </c>
      <c r="IP12" s="39">
        <f t="shared" si="23"/>
        <v>192</v>
      </c>
      <c r="IQ12" s="39">
        <f t="shared" si="23"/>
        <v>191</v>
      </c>
      <c r="IR12" s="39">
        <f t="shared" si="23"/>
        <v>190</v>
      </c>
      <c r="IS12" s="39">
        <f t="shared" si="23"/>
        <v>189</v>
      </c>
      <c r="IT12" s="39">
        <f t="shared" si="23"/>
        <v>188</v>
      </c>
      <c r="IU12" s="39">
        <f t="shared" si="23"/>
        <v>187</v>
      </c>
      <c r="IV12" s="39">
        <f t="shared" si="23"/>
        <v>186</v>
      </c>
      <c r="IW12" s="39">
        <f t="shared" si="23"/>
        <v>185</v>
      </c>
      <c r="IX12" s="39">
        <f t="shared" si="23"/>
        <v>184</v>
      </c>
      <c r="IY12" s="39">
        <f t="shared" si="23"/>
        <v>183</v>
      </c>
      <c r="IZ12" s="39">
        <f t="shared" si="23"/>
        <v>182</v>
      </c>
      <c r="JA12" s="39">
        <f t="shared" si="23"/>
        <v>181</v>
      </c>
      <c r="JB12" s="39">
        <f t="shared" si="23"/>
        <v>180</v>
      </c>
      <c r="JC12" s="39">
        <f t="shared" si="23"/>
        <v>179</v>
      </c>
      <c r="JD12" s="39">
        <f t="shared" si="23"/>
        <v>178</v>
      </c>
      <c r="JE12" s="39">
        <f t="shared" si="23"/>
        <v>177</v>
      </c>
      <c r="JF12" s="39">
        <f t="shared" si="23"/>
        <v>176</v>
      </c>
      <c r="JG12" s="39">
        <f t="shared" si="23"/>
        <v>175</v>
      </c>
      <c r="JH12" s="39">
        <f t="shared" si="23"/>
        <v>174</v>
      </c>
      <c r="JI12" s="39">
        <f t="shared" si="23"/>
        <v>173</v>
      </c>
      <c r="JJ12" s="39">
        <f t="shared" si="23"/>
        <v>172</v>
      </c>
      <c r="JK12" s="39">
        <f t="shared" si="23"/>
        <v>171</v>
      </c>
      <c r="JL12" s="39">
        <f t="shared" si="23"/>
        <v>170</v>
      </c>
      <c r="JM12" s="39">
        <f t="shared" si="23"/>
        <v>169</v>
      </c>
      <c r="JN12" s="39">
        <f t="shared" si="23"/>
        <v>168</v>
      </c>
      <c r="JO12" s="39">
        <f t="shared" si="23"/>
        <v>167</v>
      </c>
      <c r="JP12" s="39">
        <f t="shared" si="23"/>
        <v>166</v>
      </c>
      <c r="JQ12" s="39">
        <f t="shared" si="23"/>
        <v>165</v>
      </c>
      <c r="JR12" s="39">
        <f t="shared" si="23"/>
        <v>164</v>
      </c>
      <c r="JS12" s="39">
        <f t="shared" si="23"/>
        <v>163</v>
      </c>
      <c r="JT12" s="39">
        <f t="shared" si="23"/>
        <v>162</v>
      </c>
      <c r="JU12" s="39">
        <f t="shared" si="23"/>
        <v>161</v>
      </c>
      <c r="JV12" s="39">
        <f t="shared" si="23"/>
        <v>160</v>
      </c>
      <c r="JW12" s="39">
        <f t="shared" si="23"/>
        <v>159</v>
      </c>
      <c r="JX12" s="39">
        <f t="shared" si="23"/>
        <v>158</v>
      </c>
      <c r="JY12" s="39">
        <f t="shared" si="23"/>
        <v>157</v>
      </c>
      <c r="JZ12" s="39">
        <f t="shared" si="23"/>
        <v>156</v>
      </c>
      <c r="KA12" s="39">
        <f t="shared" si="23"/>
        <v>155</v>
      </c>
      <c r="KB12" s="39">
        <f t="shared" si="23"/>
        <v>154</v>
      </c>
      <c r="KC12" s="39">
        <f t="shared" si="23"/>
        <v>153</v>
      </c>
      <c r="KD12" s="39">
        <f t="shared" si="23"/>
        <v>152</v>
      </c>
      <c r="KE12" s="39">
        <f t="shared" si="23"/>
        <v>151</v>
      </c>
      <c r="KF12" s="39">
        <f t="shared" si="23"/>
        <v>150</v>
      </c>
      <c r="KG12" s="39">
        <f t="shared" si="23"/>
        <v>149</v>
      </c>
      <c r="KH12" s="39">
        <f t="shared" si="23"/>
        <v>148</v>
      </c>
      <c r="KI12" s="39">
        <f t="shared" si="23"/>
        <v>147</v>
      </c>
      <c r="KJ12" s="39">
        <f t="shared" si="23"/>
        <v>146</v>
      </c>
      <c r="KK12" s="39">
        <f t="shared" si="23"/>
        <v>145</v>
      </c>
      <c r="KL12" s="39">
        <f t="shared" si="23"/>
        <v>144</v>
      </c>
      <c r="KM12" s="39">
        <f t="shared" si="23"/>
        <v>143</v>
      </c>
      <c r="KN12" s="39">
        <f t="shared" si="23"/>
        <v>142</v>
      </c>
      <c r="KO12" s="39">
        <f t="shared" si="23"/>
        <v>141</v>
      </c>
      <c r="KP12" s="39">
        <f t="shared" si="23"/>
        <v>140</v>
      </c>
      <c r="KQ12" s="39">
        <f t="shared" si="23"/>
        <v>139</v>
      </c>
      <c r="KR12" s="39">
        <f t="shared" si="23"/>
        <v>138</v>
      </c>
      <c r="KS12" s="39">
        <f t="shared" si="23"/>
        <v>137</v>
      </c>
      <c r="KT12" s="39">
        <f t="shared" si="23"/>
        <v>136</v>
      </c>
      <c r="KU12" s="39">
        <f t="shared" si="23"/>
        <v>135</v>
      </c>
      <c r="KV12" s="39">
        <f t="shared" si="23"/>
        <v>134</v>
      </c>
      <c r="KW12" s="39">
        <f t="shared" si="23"/>
        <v>133</v>
      </c>
      <c r="KX12" s="39">
        <f t="shared" si="23"/>
        <v>132</v>
      </c>
      <c r="KY12" s="39">
        <f t="shared" si="23"/>
        <v>131</v>
      </c>
      <c r="KZ12" s="39">
        <f t="shared" si="23"/>
        <v>130</v>
      </c>
      <c r="LA12" s="39">
        <f t="shared" si="23"/>
        <v>129</v>
      </c>
      <c r="LB12" s="39">
        <f t="shared" si="23"/>
        <v>128</v>
      </c>
      <c r="LC12" s="39">
        <f t="shared" si="23"/>
        <v>127</v>
      </c>
      <c r="LD12" s="39">
        <f t="shared" si="23"/>
        <v>126</v>
      </c>
      <c r="LE12" s="39">
        <f t="shared" si="23"/>
        <v>125</v>
      </c>
      <c r="LF12" s="39">
        <f t="shared" si="23"/>
        <v>124</v>
      </c>
      <c r="LG12" s="39">
        <f t="shared" si="23"/>
        <v>123</v>
      </c>
      <c r="LH12" s="39">
        <f t="shared" si="23"/>
        <v>122</v>
      </c>
      <c r="LI12" s="39">
        <f t="shared" si="23"/>
        <v>121</v>
      </c>
      <c r="LJ12" s="39">
        <f t="shared" si="23"/>
        <v>120</v>
      </c>
      <c r="LK12" s="39">
        <f t="shared" si="23"/>
        <v>119</v>
      </c>
      <c r="LL12" s="39">
        <f t="shared" si="23"/>
        <v>118</v>
      </c>
      <c r="LM12" s="39">
        <f t="shared" si="23"/>
        <v>117</v>
      </c>
      <c r="LN12" s="39">
        <f t="shared" si="23"/>
        <v>116</v>
      </c>
      <c r="LO12" s="39">
        <f t="shared" si="23"/>
        <v>115</v>
      </c>
      <c r="LP12" s="39">
        <f t="shared" si="23"/>
        <v>114</v>
      </c>
      <c r="LQ12" s="39">
        <f t="shared" si="23"/>
        <v>113</v>
      </c>
      <c r="LR12" s="39">
        <f t="shared" si="23"/>
        <v>112</v>
      </c>
      <c r="LS12" s="39">
        <f t="shared" si="23"/>
        <v>111</v>
      </c>
      <c r="LT12" s="39">
        <f t="shared" si="23"/>
        <v>110</v>
      </c>
      <c r="LU12" s="39">
        <f t="shared" si="23"/>
        <v>109</v>
      </c>
      <c r="LV12" s="39">
        <f t="shared" si="23"/>
        <v>108</v>
      </c>
      <c r="LW12" s="39">
        <f t="shared" si="23"/>
        <v>107</v>
      </c>
      <c r="LX12" s="39">
        <f t="shared" si="23"/>
        <v>106</v>
      </c>
      <c r="LY12" s="39">
        <f t="shared" si="23"/>
        <v>105</v>
      </c>
      <c r="LZ12" s="39">
        <f t="shared" si="23"/>
        <v>104</v>
      </c>
      <c r="MA12" s="39">
        <f t="shared" si="23"/>
        <v>103</v>
      </c>
      <c r="MB12" s="39">
        <f t="shared" si="23"/>
        <v>102</v>
      </c>
      <c r="MC12" s="39">
        <f t="shared" si="23"/>
        <v>101</v>
      </c>
      <c r="MD12" s="39">
        <f t="shared" si="23"/>
        <v>100</v>
      </c>
      <c r="ME12" s="39">
        <f t="shared" si="23"/>
        <v>99</v>
      </c>
      <c r="MF12" s="39">
        <f t="shared" si="23"/>
        <v>98</v>
      </c>
      <c r="MG12" s="39">
        <f t="shared" si="23"/>
        <v>97</v>
      </c>
      <c r="MH12" s="39">
        <f t="shared" si="23"/>
        <v>96</v>
      </c>
      <c r="MI12" s="39">
        <f t="shared" si="23"/>
        <v>95</v>
      </c>
      <c r="MJ12" s="39">
        <f t="shared" si="23"/>
        <v>94</v>
      </c>
      <c r="MK12" s="40">
        <v>93.0</v>
      </c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</row>
    <row r="13" ht="12.75" customHeight="1">
      <c r="A13" s="6">
        <v>43905.0</v>
      </c>
      <c r="B13" s="7">
        <v>11.0</v>
      </c>
      <c r="C13" s="9">
        <v>125.0</v>
      </c>
      <c r="D13" s="7">
        <f t="shared" si="2"/>
        <v>4.828313737</v>
      </c>
      <c r="E13" s="8"/>
      <c r="F13" s="8" t="str">
        <f t="shared" si="3"/>
        <v/>
      </c>
      <c r="G13" s="22">
        <f t="shared" si="8"/>
        <v>21</v>
      </c>
      <c r="H13" s="11">
        <f t="shared" si="9"/>
        <v>0.2019230769</v>
      </c>
      <c r="I13" s="9">
        <v>122.0</v>
      </c>
      <c r="J13" s="9">
        <f t="shared" si="10"/>
        <v>21</v>
      </c>
      <c r="K13" s="9">
        <f t="shared" si="11"/>
        <v>4.804021045</v>
      </c>
      <c r="L13" s="9"/>
      <c r="M13" s="10" t="str">
        <f t="shared" si="4"/>
        <v/>
      </c>
      <c r="N13" s="11">
        <f t="shared" si="5"/>
        <v>0.024</v>
      </c>
      <c r="O13" s="23">
        <f t="shared" si="12"/>
        <v>0.2079207921</v>
      </c>
      <c r="P13" s="9">
        <v>3.0</v>
      </c>
      <c r="Q13" s="9">
        <f t="shared" si="6"/>
        <v>0</v>
      </c>
      <c r="R13" s="12"/>
      <c r="S13" s="12">
        <f t="shared" si="13"/>
        <v>0</v>
      </c>
      <c r="T13" s="12"/>
      <c r="U13" s="12"/>
      <c r="V13" s="4"/>
      <c r="W13" s="41" t="s">
        <v>56</v>
      </c>
      <c r="X13" s="42">
        <f t="shared" ref="X13:GW13" si="24">SLOPE(INDIRECT("K" &amp; X$11):INDIRECT("K" &amp; X$12), $B2:$B8)</f>
        <v>-0.0246319421</v>
      </c>
      <c r="Y13" s="42">
        <f t="shared" si="24"/>
        <v>-0.02672551646</v>
      </c>
      <c r="Z13" s="42">
        <f t="shared" si="24"/>
        <v>-0.03213425989</v>
      </c>
      <c r="AA13" s="42">
        <f t="shared" si="24"/>
        <v>-0.03475933401</v>
      </c>
      <c r="AB13" s="42">
        <f t="shared" si="24"/>
        <v>-0.02847644673</v>
      </c>
      <c r="AC13" s="42">
        <f t="shared" si="24"/>
        <v>-0.01308518767</v>
      </c>
      <c r="AD13" s="42">
        <f t="shared" si="24"/>
        <v>-0.002148720816</v>
      </c>
      <c r="AE13" s="42">
        <f t="shared" si="24"/>
        <v>0.00007307533085</v>
      </c>
      <c r="AF13" s="42">
        <f t="shared" si="24"/>
        <v>-0.002741030521</v>
      </c>
      <c r="AG13" s="42">
        <f t="shared" si="24"/>
        <v>-0.01281743775</v>
      </c>
      <c r="AH13" s="42">
        <f t="shared" si="24"/>
        <v>-0.02172522893</v>
      </c>
      <c r="AI13" s="42">
        <f t="shared" si="24"/>
        <v>-0.02182542283</v>
      </c>
      <c r="AJ13" s="42">
        <f t="shared" si="24"/>
        <v>-0.01546227628</v>
      </c>
      <c r="AK13" s="42">
        <f t="shared" si="24"/>
        <v>-0.01404903948</v>
      </c>
      <c r="AL13" s="42">
        <f t="shared" si="24"/>
        <v>-0.01910565402</v>
      </c>
      <c r="AM13" s="42">
        <f t="shared" si="24"/>
        <v>-0.02372262561</v>
      </c>
      <c r="AN13" s="42">
        <f t="shared" si="24"/>
        <v>-0.02876642927</v>
      </c>
      <c r="AO13" s="42">
        <f t="shared" si="24"/>
        <v>-0.02955568589</v>
      </c>
      <c r="AP13" s="42">
        <f t="shared" si="24"/>
        <v>-0.01963756431</v>
      </c>
      <c r="AQ13" s="42">
        <f t="shared" si="24"/>
        <v>-0.002000151646</v>
      </c>
      <c r="AR13" s="42">
        <f t="shared" si="24"/>
        <v>0.009644834131</v>
      </c>
      <c r="AS13" s="42">
        <f t="shared" si="24"/>
        <v>0.01205197829</v>
      </c>
      <c r="AT13" s="42">
        <f t="shared" si="24"/>
        <v>0.01207293495</v>
      </c>
      <c r="AU13" s="42">
        <f t="shared" si="24"/>
        <v>0.008816885948</v>
      </c>
      <c r="AV13" s="42">
        <f t="shared" si="24"/>
        <v>0.006074098549</v>
      </c>
      <c r="AW13" s="42">
        <f t="shared" si="24"/>
        <v>0.01006882011</v>
      </c>
      <c r="AX13" s="42">
        <f t="shared" si="24"/>
        <v>0.02125791529</v>
      </c>
      <c r="AY13" s="42">
        <f t="shared" si="24"/>
        <v>0.02674708173</v>
      </c>
      <c r="AZ13" s="42">
        <f t="shared" si="24"/>
        <v>0.02355933265</v>
      </c>
      <c r="BA13" s="42">
        <f t="shared" si="24"/>
        <v>0.01931698403</v>
      </c>
      <c r="BB13" s="42">
        <f t="shared" si="24"/>
        <v>0.01379850419</v>
      </c>
      <c r="BC13" s="42">
        <f t="shared" si="24"/>
        <v>0.01018433525</v>
      </c>
      <c r="BD13" s="42">
        <f t="shared" si="24"/>
        <v>0.01425741988</v>
      </c>
      <c r="BE13" s="42">
        <f t="shared" si="24"/>
        <v>0.02619708492</v>
      </c>
      <c r="BF13" s="42">
        <f t="shared" si="24"/>
        <v>0.03255107889</v>
      </c>
      <c r="BG13" s="42">
        <f t="shared" si="24"/>
        <v>0.03005123077</v>
      </c>
      <c r="BH13" s="42">
        <f t="shared" si="24"/>
        <v>0.02483970854</v>
      </c>
      <c r="BI13" s="42">
        <f t="shared" si="24"/>
        <v>0.01836930141</v>
      </c>
      <c r="BJ13" s="42">
        <f t="shared" si="24"/>
        <v>0.01177345655</v>
      </c>
      <c r="BK13" s="42">
        <f t="shared" si="24"/>
        <v>0.01167122876</v>
      </c>
      <c r="BL13" s="42">
        <f t="shared" si="24"/>
        <v>0.02013437578</v>
      </c>
      <c r="BM13" s="42">
        <f t="shared" si="24"/>
        <v>0.02494844408</v>
      </c>
      <c r="BN13" s="42">
        <f t="shared" si="24"/>
        <v>0.02164459433</v>
      </c>
      <c r="BO13" s="42">
        <f t="shared" si="24"/>
        <v>0.01678900573</v>
      </c>
      <c r="BP13" s="42">
        <f t="shared" si="24"/>
        <v>0.01143048318</v>
      </c>
      <c r="BQ13" s="42">
        <f t="shared" si="24"/>
        <v>0.006456575856</v>
      </c>
      <c r="BR13" s="42">
        <f t="shared" si="24"/>
        <v>0.007076853074</v>
      </c>
      <c r="BS13" s="42">
        <f t="shared" si="24"/>
        <v>0.01606100509</v>
      </c>
      <c r="BT13" s="42">
        <f t="shared" si="24"/>
        <v>0.02203468644</v>
      </c>
      <c r="BU13" s="42">
        <f t="shared" si="24"/>
        <v>0.02015188153</v>
      </c>
      <c r="BV13" s="42">
        <f t="shared" si="24"/>
        <v>0.01657960606</v>
      </c>
      <c r="BW13" s="42">
        <f t="shared" si="24"/>
        <v>0.01204273705</v>
      </c>
      <c r="BX13" s="42">
        <f t="shared" si="24"/>
        <v>0.007698859423</v>
      </c>
      <c r="BY13" s="42">
        <f t="shared" si="24"/>
        <v>0.007191295633</v>
      </c>
      <c r="BZ13" s="42">
        <f t="shared" si="24"/>
        <v>0.01462897036</v>
      </c>
      <c r="CA13" s="42">
        <f t="shared" si="24"/>
        <v>0.01961791773</v>
      </c>
      <c r="CB13" s="42">
        <f t="shared" si="24"/>
        <v>0.01833744549</v>
      </c>
      <c r="CC13" s="42">
        <f t="shared" si="24"/>
        <v>0.01499125875</v>
      </c>
      <c r="CD13" s="42">
        <f t="shared" si="24"/>
        <v>0.01059387481</v>
      </c>
      <c r="CE13" s="42">
        <f t="shared" si="24"/>
        <v>0.00594216458</v>
      </c>
      <c r="CF13" s="42">
        <f t="shared" si="24"/>
        <v>0.005341546705</v>
      </c>
      <c r="CG13" s="42">
        <f t="shared" si="24"/>
        <v>0.01100498557</v>
      </c>
      <c r="CH13" s="42">
        <f t="shared" si="24"/>
        <v>0.01483607313</v>
      </c>
      <c r="CI13" s="42">
        <f t="shared" si="24"/>
        <v>0.0132360611</v>
      </c>
      <c r="CJ13" s="42">
        <f t="shared" si="24"/>
        <v>0.009796353067</v>
      </c>
      <c r="CK13" s="42">
        <f t="shared" si="24"/>
        <v>0.00505612567</v>
      </c>
      <c r="CL13" s="42">
        <f t="shared" si="24"/>
        <v>-0.0001548420432</v>
      </c>
      <c r="CM13" s="42">
        <f t="shared" si="24"/>
        <v>-0.001815351931</v>
      </c>
      <c r="CN13" s="42">
        <f t="shared" si="24"/>
        <v>0.002302087056</v>
      </c>
      <c r="CO13" s="42">
        <f t="shared" si="24"/>
        <v>0.00554099714</v>
      </c>
      <c r="CP13" s="42">
        <f t="shared" si="24"/>
        <v>0.004442123627</v>
      </c>
      <c r="CQ13" s="42">
        <f t="shared" si="24"/>
        <v>0.002248765225</v>
      </c>
      <c r="CR13" s="42">
        <f t="shared" si="24"/>
        <v>-0.0008227961535</v>
      </c>
      <c r="CS13" s="42">
        <f t="shared" si="24"/>
        <v>-0.004321876875</v>
      </c>
      <c r="CT13" s="42">
        <f t="shared" si="24"/>
        <v>-0.005448615099</v>
      </c>
      <c r="CU13" s="42">
        <f t="shared" si="24"/>
        <v>-0.001123458669</v>
      </c>
      <c r="CV13" s="42">
        <f t="shared" si="24"/>
        <v>0.002470299823</v>
      </c>
      <c r="CW13" s="42">
        <f t="shared" si="24"/>
        <v>0.002014873525</v>
      </c>
      <c r="CX13" s="42">
        <f t="shared" si="24"/>
        <v>0.0005262257865</v>
      </c>
      <c r="CY13" s="42">
        <f t="shared" si="24"/>
        <v>-0.00225382759</v>
      </c>
      <c r="CZ13" s="42">
        <f t="shared" si="24"/>
        <v>-0.005505195282</v>
      </c>
      <c r="DA13" s="42">
        <f t="shared" si="24"/>
        <v>-0.006146669947</v>
      </c>
      <c r="DB13" s="42">
        <f t="shared" si="24"/>
        <v>-0.001669913631</v>
      </c>
      <c r="DC13" s="42">
        <f t="shared" si="24"/>
        <v>0.001879502001</v>
      </c>
      <c r="DD13" s="42">
        <f t="shared" si="24"/>
        <v>0.0008137201924</v>
      </c>
      <c r="DE13" s="42">
        <f t="shared" si="24"/>
        <v>-0.001993614244</v>
      </c>
      <c r="DF13" s="42">
        <f t="shared" si="24"/>
        <v>-0.006819157945</v>
      </c>
      <c r="DG13" s="42">
        <f t="shared" si="24"/>
        <v>-0.01196478499</v>
      </c>
      <c r="DH13" s="42">
        <f t="shared" si="24"/>
        <v>-0.009042582644</v>
      </c>
      <c r="DI13" s="42">
        <f t="shared" si="24"/>
        <v>-0.005112823362</v>
      </c>
      <c r="DJ13" s="42">
        <f t="shared" si="24"/>
        <v>-0.002927485911</v>
      </c>
      <c r="DK13" s="42">
        <f t="shared" si="24"/>
        <v>-0.0034687309</v>
      </c>
      <c r="DL13" s="42">
        <f t="shared" si="24"/>
        <v>-0.005345440211</v>
      </c>
      <c r="DM13" s="42">
        <f t="shared" si="24"/>
        <v>-0.008684761589</v>
      </c>
      <c r="DN13" s="42">
        <f t="shared" si="24"/>
        <v>-0.01302550263</v>
      </c>
      <c r="DO13" s="42">
        <f t="shared" si="24"/>
        <v>-0.009481339509</v>
      </c>
      <c r="DP13" s="42">
        <f t="shared" si="24"/>
        <v>-0.006019078216</v>
      </c>
      <c r="DQ13" s="42">
        <f t="shared" si="24"/>
        <v>-0.004721576297</v>
      </c>
      <c r="DR13" s="42">
        <f t="shared" si="24"/>
        <v>-0.004968515899</v>
      </c>
      <c r="DS13" s="42">
        <f t="shared" si="24"/>
        <v>-0.00525583761</v>
      </c>
      <c r="DT13" s="42">
        <f t="shared" si="24"/>
        <v>-0.004686017395</v>
      </c>
      <c r="DU13" s="42">
        <f t="shared" si="24"/>
        <v>-0.004336256926</v>
      </c>
      <c r="DV13" s="42">
        <f t="shared" si="24"/>
        <v>-0.001116537455</v>
      </c>
      <c r="DW13" s="42">
        <f t="shared" si="24"/>
        <v>0.004308226281</v>
      </c>
      <c r="DX13" s="42">
        <f t="shared" si="24"/>
        <v>0.006618257726</v>
      </c>
      <c r="DY13" s="42">
        <f t="shared" si="24"/>
        <v>0.005674223638</v>
      </c>
      <c r="DZ13" s="42">
        <f t="shared" si="24"/>
        <v>0.003022409191</v>
      </c>
      <c r="EA13" s="42">
        <f t="shared" si="24"/>
        <v>-0.0006244321415</v>
      </c>
      <c r="EB13" s="42">
        <f t="shared" si="24"/>
        <v>-0.00438538667</v>
      </c>
      <c r="EC13" s="42">
        <f t="shared" si="24"/>
        <v>-0.004681261407</v>
      </c>
      <c r="ED13" s="42">
        <f t="shared" si="24"/>
        <v>-0.00165638146</v>
      </c>
      <c r="EE13" s="42">
        <f t="shared" si="24"/>
        <v>0.0001923642525</v>
      </c>
      <c r="EF13" s="42">
        <f t="shared" si="24"/>
        <v>-0.00005100312384</v>
      </c>
      <c r="EG13" s="42">
        <f t="shared" si="24"/>
        <v>-0.0022862265</v>
      </c>
      <c r="EH13" s="42">
        <f t="shared" si="24"/>
        <v>-0.006114575621</v>
      </c>
      <c r="EI13" s="42">
        <f t="shared" si="24"/>
        <v>-0.008667891415</v>
      </c>
      <c r="EJ13" s="42">
        <f t="shared" si="24"/>
        <v>-0.007672249344</v>
      </c>
      <c r="EK13" s="42">
        <f t="shared" si="24"/>
        <v>-0.004652933136</v>
      </c>
      <c r="EL13" s="42">
        <f t="shared" si="24"/>
        <v>-0.001855544327</v>
      </c>
      <c r="EM13" s="42">
        <f t="shared" si="24"/>
        <v>-0.001109629233</v>
      </c>
      <c r="EN13" s="42">
        <f t="shared" si="24"/>
        <v>-0.002302014102</v>
      </c>
      <c r="EO13" s="42">
        <f t="shared" si="24"/>
        <v>-0.004678667566</v>
      </c>
      <c r="EP13" s="42">
        <f t="shared" si="24"/>
        <v>-0.007087476726</v>
      </c>
      <c r="EQ13" s="42">
        <f t="shared" si="24"/>
        <v>-0.006966983572</v>
      </c>
      <c r="ER13" s="42">
        <f t="shared" si="24"/>
        <v>-0.005534717435</v>
      </c>
      <c r="ES13" s="42">
        <f t="shared" si="24"/>
        <v>-0.005211503068</v>
      </c>
      <c r="ET13" s="42">
        <f t="shared" si="24"/>
        <v>-0.007295838984</v>
      </c>
      <c r="EU13" s="42">
        <f t="shared" si="24"/>
        <v>-0.01243146889</v>
      </c>
      <c r="EV13" s="42">
        <f t="shared" si="24"/>
        <v>-0.02082913276</v>
      </c>
      <c r="EW13" s="42">
        <f t="shared" si="24"/>
        <v>-0.02940377432</v>
      </c>
      <c r="EX13" s="42">
        <f t="shared" si="24"/>
        <v>-0.0354267957</v>
      </c>
      <c r="EY13" s="42">
        <f t="shared" si="24"/>
        <v>-0.04091127042</v>
      </c>
      <c r="EZ13" s="42">
        <f t="shared" si="24"/>
        <v>-0.04231051808</v>
      </c>
      <c r="FA13" s="42">
        <f t="shared" si="24"/>
        <v>-0.04090182288</v>
      </c>
      <c r="FB13" s="42">
        <f t="shared" si="24"/>
        <v>-0.03779852009</v>
      </c>
      <c r="FC13" s="42">
        <f t="shared" si="24"/>
        <v>-0.03532584484</v>
      </c>
      <c r="FD13" s="42">
        <f t="shared" si="24"/>
        <v>-0.03148812214</v>
      </c>
      <c r="FE13" s="42">
        <f t="shared" si="24"/>
        <v>-0.02729113768</v>
      </c>
      <c r="FF13" s="42">
        <f t="shared" si="24"/>
        <v>-0.02691991445</v>
      </c>
      <c r="FG13" s="42">
        <f t="shared" si="24"/>
        <v>-0.0265319907</v>
      </c>
      <c r="FH13" s="42">
        <f t="shared" si="24"/>
        <v>-0.0273393537</v>
      </c>
      <c r="FI13" s="42">
        <f t="shared" si="24"/>
        <v>-0.0279303332</v>
      </c>
      <c r="FJ13" s="42">
        <f t="shared" si="24"/>
        <v>-0.0274561329</v>
      </c>
      <c r="FK13" s="42">
        <f t="shared" si="24"/>
        <v>-0.0247721591</v>
      </c>
      <c r="FL13" s="42">
        <f t="shared" si="24"/>
        <v>-0.0218323761</v>
      </c>
      <c r="FM13" s="42">
        <f t="shared" si="24"/>
        <v>-0.01756225531</v>
      </c>
      <c r="FN13" s="42">
        <f t="shared" si="24"/>
        <v>-0.01419607458</v>
      </c>
      <c r="FO13" s="42">
        <f t="shared" si="24"/>
        <v>-0.005446649629</v>
      </c>
      <c r="FP13" s="42">
        <f t="shared" si="24"/>
        <v>0.001476894413</v>
      </c>
      <c r="FQ13" s="42">
        <f t="shared" si="24"/>
        <v>0.005776600167</v>
      </c>
      <c r="FR13" s="42">
        <f t="shared" si="24"/>
        <v>0.008724912242</v>
      </c>
      <c r="FS13" s="42">
        <f t="shared" si="24"/>
        <v>0.009150082233</v>
      </c>
      <c r="FT13" s="42">
        <f t="shared" si="24"/>
        <v>0.007927752795</v>
      </c>
      <c r="FU13" s="42">
        <f t="shared" si="24"/>
        <v>0.002975479082</v>
      </c>
      <c r="FV13" s="42">
        <f t="shared" si="24"/>
        <v>0.005477630229</v>
      </c>
      <c r="FW13" s="42">
        <f t="shared" si="24"/>
        <v>0.009419076467</v>
      </c>
      <c r="FX13" s="42">
        <f t="shared" si="24"/>
        <v>0.01337356729</v>
      </c>
      <c r="FY13" s="42">
        <f t="shared" si="24"/>
        <v>0.01741281297</v>
      </c>
      <c r="FZ13" s="42">
        <f t="shared" si="24"/>
        <v>0.02245026336</v>
      </c>
      <c r="GA13" s="42">
        <f t="shared" si="24"/>
        <v>0.02677899317</v>
      </c>
      <c r="GB13" s="42">
        <f t="shared" si="24"/>
        <v>0.02970163725</v>
      </c>
      <c r="GC13" s="42">
        <f t="shared" si="24"/>
        <v>0.03232926655</v>
      </c>
      <c r="GD13" s="42">
        <f t="shared" si="24"/>
        <v>0.03572163182</v>
      </c>
      <c r="GE13" s="42">
        <f t="shared" si="24"/>
        <v>0.03978469682</v>
      </c>
      <c r="GF13" s="42">
        <f t="shared" si="24"/>
        <v>0.04363797971</v>
      </c>
      <c r="GG13" s="42">
        <f t="shared" si="24"/>
        <v>0.04860142927</v>
      </c>
      <c r="GH13" s="42">
        <f t="shared" si="24"/>
        <v>0.0531947528</v>
      </c>
      <c r="GI13" s="42">
        <f t="shared" si="24"/>
        <v>0.05683677757</v>
      </c>
      <c r="GJ13" s="42">
        <f t="shared" si="24"/>
        <v>0.05570146102</v>
      </c>
      <c r="GK13" s="42">
        <f t="shared" si="24"/>
        <v>0.05351618393</v>
      </c>
      <c r="GL13" s="42">
        <f t="shared" si="24"/>
        <v>0.05374385466</v>
      </c>
      <c r="GM13" s="42">
        <f t="shared" si="24"/>
        <v>0.05647969952</v>
      </c>
      <c r="GN13" s="42">
        <f t="shared" si="24"/>
        <v>0.0620467198</v>
      </c>
      <c r="GO13" s="42">
        <f t="shared" si="24"/>
        <v>0.06996377881</v>
      </c>
      <c r="GP13" s="42">
        <f t="shared" si="24"/>
        <v>0.07803991219</v>
      </c>
      <c r="GQ13" s="42">
        <f t="shared" si="24"/>
        <v>0.07910137074</v>
      </c>
      <c r="GR13" s="42">
        <f t="shared" si="24"/>
        <v>0.07561535083</v>
      </c>
      <c r="GS13" s="42">
        <f t="shared" si="24"/>
        <v>0.07234499565</v>
      </c>
      <c r="GT13" s="42">
        <f t="shared" si="24"/>
        <v>0.0722367262</v>
      </c>
      <c r="GU13" s="42">
        <f t="shared" si="24"/>
        <v>0.07330488705</v>
      </c>
      <c r="GV13" s="42">
        <f t="shared" si="24"/>
        <v>0.0755024305</v>
      </c>
      <c r="GW13" s="42">
        <f t="shared" si="24"/>
        <v>0.07942321997</v>
      </c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"/>
      <c r="MF13" s="4"/>
      <c r="MG13" s="4"/>
      <c r="MH13" s="4"/>
      <c r="MI13" s="4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</row>
    <row r="14" ht="12.75" customHeight="1">
      <c r="A14" s="6">
        <v>43906.0</v>
      </c>
      <c r="B14" s="7">
        <v>12.0</v>
      </c>
      <c r="C14" s="9">
        <v>177.0</v>
      </c>
      <c r="D14" s="7">
        <f t="shared" si="2"/>
        <v>5.176149733</v>
      </c>
      <c r="E14" s="8"/>
      <c r="F14" s="8" t="str">
        <f t="shared" si="3"/>
        <v/>
      </c>
      <c r="G14" s="22">
        <f t="shared" si="8"/>
        <v>52</v>
      </c>
      <c r="H14" s="11">
        <f t="shared" si="9"/>
        <v>0.416</v>
      </c>
      <c r="I14" s="9">
        <v>173.0</v>
      </c>
      <c r="J14" s="9">
        <f t="shared" si="10"/>
        <v>51</v>
      </c>
      <c r="K14" s="9">
        <f t="shared" si="11"/>
        <v>5.153291594</v>
      </c>
      <c r="L14" s="9"/>
      <c r="M14" s="10" t="str">
        <f t="shared" si="4"/>
        <v/>
      </c>
      <c r="N14" s="11">
        <f t="shared" si="5"/>
        <v>0.02259887006</v>
      </c>
      <c r="O14" s="23">
        <f t="shared" si="12"/>
        <v>0.4180327869</v>
      </c>
      <c r="P14" s="9">
        <v>4.0</v>
      </c>
      <c r="Q14" s="9">
        <f t="shared" si="6"/>
        <v>0</v>
      </c>
      <c r="R14" s="12"/>
      <c r="S14" s="12">
        <f t="shared" si="13"/>
        <v>1</v>
      </c>
      <c r="T14" s="12"/>
      <c r="U14" s="12"/>
      <c r="V14" s="4"/>
      <c r="W14" s="41" t="s">
        <v>57</v>
      </c>
      <c r="X14" s="42">
        <f t="shared" ref="X14:GW14" si="25">INTERCEPT(INDIRECT("K" &amp; X$11):INDIRECT("K" &amp; X$12), $B2:$B8)</f>
        <v>12.64282092</v>
      </c>
      <c r="Y14" s="42">
        <f t="shared" si="25"/>
        <v>12.68061453</v>
      </c>
      <c r="Z14" s="42">
        <f t="shared" si="25"/>
        <v>12.72819709</v>
      </c>
      <c r="AA14" s="42">
        <f t="shared" si="25"/>
        <v>12.76189487</v>
      </c>
      <c r="AB14" s="42">
        <f t="shared" si="25"/>
        <v>12.76271258</v>
      </c>
      <c r="AC14" s="42">
        <f t="shared" si="25"/>
        <v>12.73247843</v>
      </c>
      <c r="AD14" s="42">
        <f t="shared" si="25"/>
        <v>12.71430024</v>
      </c>
      <c r="AE14" s="42">
        <f t="shared" si="25"/>
        <v>12.7206521</v>
      </c>
      <c r="AF14" s="42">
        <f t="shared" si="25"/>
        <v>12.73868669</v>
      </c>
      <c r="AG14" s="42">
        <f t="shared" si="25"/>
        <v>12.7766729</v>
      </c>
      <c r="AH14" s="42">
        <f t="shared" si="25"/>
        <v>12.81281857</v>
      </c>
      <c r="AI14" s="42">
        <f t="shared" si="25"/>
        <v>12.82541678</v>
      </c>
      <c r="AJ14" s="42">
        <f t="shared" si="25"/>
        <v>12.8246644</v>
      </c>
      <c r="AK14" s="42">
        <f t="shared" si="25"/>
        <v>12.84196563</v>
      </c>
      <c r="AL14" s="42">
        <f t="shared" si="25"/>
        <v>12.8801385</v>
      </c>
      <c r="AM14" s="42">
        <f t="shared" si="25"/>
        <v>12.91758694</v>
      </c>
      <c r="AN14" s="42">
        <f t="shared" si="25"/>
        <v>12.95431739</v>
      </c>
      <c r="AO14" s="42">
        <f t="shared" si="25"/>
        <v>12.97656321</v>
      </c>
      <c r="AP14" s="42">
        <f t="shared" si="25"/>
        <v>12.96380535</v>
      </c>
      <c r="AQ14" s="42">
        <f t="shared" si="25"/>
        <v>12.91972872</v>
      </c>
      <c r="AR14" s="42">
        <f t="shared" si="25"/>
        <v>12.88758041</v>
      </c>
      <c r="AS14" s="42">
        <f t="shared" si="25"/>
        <v>12.8786354</v>
      </c>
      <c r="AT14" s="42">
        <f t="shared" si="25"/>
        <v>12.87158187</v>
      </c>
      <c r="AU14" s="42">
        <f t="shared" si="25"/>
        <v>12.87062816</v>
      </c>
      <c r="AV14" s="42">
        <f t="shared" si="25"/>
        <v>12.86464406</v>
      </c>
      <c r="AW14" s="42">
        <f t="shared" si="25"/>
        <v>12.83621916</v>
      </c>
      <c r="AX14" s="42">
        <f t="shared" si="25"/>
        <v>12.78664647</v>
      </c>
      <c r="AY14" s="42">
        <f t="shared" si="25"/>
        <v>12.75356851</v>
      </c>
      <c r="AZ14" s="42">
        <f t="shared" si="25"/>
        <v>12.74532133</v>
      </c>
      <c r="BA14" s="42">
        <f t="shared" si="25"/>
        <v>12.74012301</v>
      </c>
      <c r="BB14" s="42">
        <f t="shared" si="25"/>
        <v>12.73741526</v>
      </c>
      <c r="BC14" s="42">
        <f t="shared" si="25"/>
        <v>12.72894687</v>
      </c>
      <c r="BD14" s="42">
        <f t="shared" si="25"/>
        <v>12.69742196</v>
      </c>
      <c r="BE14" s="42">
        <f t="shared" si="25"/>
        <v>12.63986561</v>
      </c>
      <c r="BF14" s="42">
        <f t="shared" si="25"/>
        <v>12.59781002</v>
      </c>
      <c r="BG14" s="42">
        <f t="shared" si="25"/>
        <v>12.5820241</v>
      </c>
      <c r="BH14" s="42">
        <f t="shared" si="25"/>
        <v>12.57491088</v>
      </c>
      <c r="BI14" s="42">
        <f t="shared" si="25"/>
        <v>12.5717276</v>
      </c>
      <c r="BJ14" s="42">
        <f t="shared" si="25"/>
        <v>12.57058014</v>
      </c>
      <c r="BK14" s="42">
        <f t="shared" si="25"/>
        <v>12.55099499</v>
      </c>
      <c r="BL14" s="42">
        <f t="shared" si="25"/>
        <v>12.50782886</v>
      </c>
      <c r="BM14" s="42">
        <f t="shared" si="25"/>
        <v>12.47602308</v>
      </c>
      <c r="BN14" s="42">
        <f t="shared" si="25"/>
        <v>12.46985564</v>
      </c>
      <c r="BO14" s="42">
        <f t="shared" si="25"/>
        <v>12.46848209</v>
      </c>
      <c r="BP14" s="42">
        <f t="shared" si="25"/>
        <v>12.46967417</v>
      </c>
      <c r="BQ14" s="42">
        <f t="shared" si="25"/>
        <v>12.46939002</v>
      </c>
      <c r="BR14" s="42">
        <f t="shared" si="25"/>
        <v>12.45404137</v>
      </c>
      <c r="BS14" s="42">
        <f t="shared" si="25"/>
        <v>12.41318423</v>
      </c>
      <c r="BT14" s="42">
        <f t="shared" si="25"/>
        <v>12.3812469</v>
      </c>
      <c r="BU14" s="42">
        <f t="shared" si="25"/>
        <v>12.37193342</v>
      </c>
      <c r="BV14" s="42">
        <f t="shared" si="25"/>
        <v>12.36805946</v>
      </c>
      <c r="BW14" s="42">
        <f t="shared" si="25"/>
        <v>12.36673557</v>
      </c>
      <c r="BX14" s="42">
        <f t="shared" si="25"/>
        <v>12.36550105</v>
      </c>
      <c r="BY14" s="42">
        <f t="shared" si="25"/>
        <v>12.35312392</v>
      </c>
      <c r="BZ14" s="42">
        <f t="shared" si="25"/>
        <v>12.31788772</v>
      </c>
      <c r="CA14" s="42">
        <f t="shared" si="25"/>
        <v>12.28972471</v>
      </c>
      <c r="CB14" s="42">
        <f t="shared" si="25"/>
        <v>12.27978804</v>
      </c>
      <c r="CC14" s="42">
        <f t="shared" si="25"/>
        <v>12.27644997</v>
      </c>
      <c r="CD14" s="42">
        <f t="shared" si="25"/>
        <v>12.27724396</v>
      </c>
      <c r="CE14" s="42">
        <f t="shared" si="25"/>
        <v>12.27935168</v>
      </c>
      <c r="CF14" s="42">
        <f t="shared" si="25"/>
        <v>12.26933755</v>
      </c>
      <c r="CG14" s="42">
        <f t="shared" si="25"/>
        <v>12.24216523</v>
      </c>
      <c r="CH14" s="42">
        <f t="shared" si="25"/>
        <v>12.22094586</v>
      </c>
      <c r="CI14" s="42">
        <f t="shared" si="25"/>
        <v>12.2168346</v>
      </c>
      <c r="CJ14" s="42">
        <f t="shared" si="25"/>
        <v>12.21902807</v>
      </c>
      <c r="CK14" s="42">
        <f t="shared" si="25"/>
        <v>12.22590122</v>
      </c>
      <c r="CL14" s="42">
        <f t="shared" si="25"/>
        <v>12.23542436</v>
      </c>
      <c r="CM14" s="42">
        <f t="shared" si="25"/>
        <v>12.23683427</v>
      </c>
      <c r="CN14" s="42">
        <f t="shared" si="25"/>
        <v>12.22212796</v>
      </c>
      <c r="CO14" s="42">
        <f t="shared" si="25"/>
        <v>12.21078696</v>
      </c>
      <c r="CP14" s="42">
        <f t="shared" si="25"/>
        <v>12.21261574</v>
      </c>
      <c r="CQ14" s="42">
        <f t="shared" si="25"/>
        <v>12.218168</v>
      </c>
      <c r="CR14" s="42">
        <f t="shared" si="25"/>
        <v>12.22712023</v>
      </c>
      <c r="CS14" s="42">
        <f t="shared" si="25"/>
        <v>12.23800872</v>
      </c>
      <c r="CT14" s="42">
        <f t="shared" si="25"/>
        <v>12.24213381</v>
      </c>
      <c r="CU14" s="42">
        <f t="shared" si="25"/>
        <v>12.2301533</v>
      </c>
      <c r="CV14" s="42">
        <f t="shared" si="25"/>
        <v>12.22031416</v>
      </c>
      <c r="CW14" s="42">
        <f t="shared" si="25"/>
        <v>12.22288466</v>
      </c>
      <c r="CX14" s="42">
        <f t="shared" si="25"/>
        <v>12.22877714</v>
      </c>
      <c r="CY14" s="42">
        <f t="shared" si="25"/>
        <v>12.2388924</v>
      </c>
      <c r="CZ14" s="42">
        <f t="shared" si="25"/>
        <v>12.25028757</v>
      </c>
      <c r="DA14" s="42">
        <f t="shared" si="25"/>
        <v>12.25348144</v>
      </c>
      <c r="DB14" s="42">
        <f t="shared" si="25"/>
        <v>12.24160692</v>
      </c>
      <c r="DC14" s="42">
        <f t="shared" si="25"/>
        <v>12.23303303</v>
      </c>
      <c r="DD14" s="42">
        <f t="shared" si="25"/>
        <v>12.23908738</v>
      </c>
      <c r="DE14" s="42">
        <f t="shared" si="25"/>
        <v>12.25156535</v>
      </c>
      <c r="DF14" s="42">
        <f t="shared" si="25"/>
        <v>12.27147873</v>
      </c>
      <c r="DG14" s="42">
        <f t="shared" si="25"/>
        <v>12.29354997</v>
      </c>
      <c r="DH14" s="42">
        <f t="shared" si="25"/>
        <v>12.28630041</v>
      </c>
      <c r="DI14" s="42">
        <f t="shared" si="25"/>
        <v>12.28120988</v>
      </c>
      <c r="DJ14" s="42">
        <f t="shared" si="25"/>
        <v>12.2834649</v>
      </c>
      <c r="DK14" s="42">
        <f t="shared" si="25"/>
        <v>12.29258355</v>
      </c>
      <c r="DL14" s="42">
        <f t="shared" si="25"/>
        <v>12.3051145</v>
      </c>
      <c r="DM14" s="42">
        <f t="shared" si="25"/>
        <v>12.32039972</v>
      </c>
      <c r="DN14" s="42">
        <f t="shared" si="25"/>
        <v>12.33794434</v>
      </c>
      <c r="DO14" s="42">
        <f t="shared" si="25"/>
        <v>12.33819725</v>
      </c>
      <c r="DP14" s="42">
        <f t="shared" si="25"/>
        <v>12.33636232</v>
      </c>
      <c r="DQ14" s="42">
        <f t="shared" si="25"/>
        <v>12.33938345</v>
      </c>
      <c r="DR14" s="42">
        <f t="shared" si="25"/>
        <v>12.34658407</v>
      </c>
      <c r="DS14" s="42">
        <f t="shared" si="25"/>
        <v>12.35262614</v>
      </c>
      <c r="DT14" s="42">
        <f t="shared" si="25"/>
        <v>12.3546083</v>
      </c>
      <c r="DU14" s="42">
        <f t="shared" si="25"/>
        <v>12.35667675</v>
      </c>
      <c r="DV14" s="42">
        <f t="shared" si="25"/>
        <v>12.34786971</v>
      </c>
      <c r="DW14" s="42">
        <f t="shared" si="25"/>
        <v>12.32916523</v>
      </c>
      <c r="DX14" s="42">
        <f t="shared" si="25"/>
        <v>12.31959519</v>
      </c>
      <c r="DY14" s="42">
        <f t="shared" si="25"/>
        <v>12.31948743</v>
      </c>
      <c r="DZ14" s="42">
        <f t="shared" si="25"/>
        <v>12.32529925</v>
      </c>
      <c r="EA14" s="42">
        <f t="shared" si="25"/>
        <v>12.33610911</v>
      </c>
      <c r="EB14" s="42">
        <f t="shared" si="25"/>
        <v>12.34661114</v>
      </c>
      <c r="EC14" s="42">
        <f t="shared" si="25"/>
        <v>12.34764573</v>
      </c>
      <c r="ED14" s="42">
        <f t="shared" si="25"/>
        <v>12.34137181</v>
      </c>
      <c r="EE14" s="42">
        <f t="shared" si="25"/>
        <v>12.33806479</v>
      </c>
      <c r="EF14" s="42">
        <f t="shared" si="25"/>
        <v>12.34151113</v>
      </c>
      <c r="EG14" s="42">
        <f t="shared" si="25"/>
        <v>12.35213552</v>
      </c>
      <c r="EH14" s="42">
        <f t="shared" si="25"/>
        <v>12.36767358</v>
      </c>
      <c r="EI14" s="42">
        <f t="shared" si="25"/>
        <v>12.37979581</v>
      </c>
      <c r="EJ14" s="42">
        <f t="shared" si="25"/>
        <v>12.38166995</v>
      </c>
      <c r="EK14" s="42">
        <f t="shared" si="25"/>
        <v>12.37723555</v>
      </c>
      <c r="EL14" s="42">
        <f t="shared" si="25"/>
        <v>12.37355093</v>
      </c>
      <c r="EM14" s="42">
        <f t="shared" si="25"/>
        <v>12.37615329</v>
      </c>
      <c r="EN14" s="42">
        <f t="shared" si="25"/>
        <v>12.3836038</v>
      </c>
      <c r="EO14" s="42">
        <f t="shared" si="25"/>
        <v>12.39386779</v>
      </c>
      <c r="EP14" s="42">
        <f t="shared" si="25"/>
        <v>12.40511915</v>
      </c>
      <c r="EQ14" s="42">
        <f t="shared" si="25"/>
        <v>12.40946463</v>
      </c>
      <c r="ER14" s="42">
        <f t="shared" si="25"/>
        <v>12.41108932</v>
      </c>
      <c r="ES14" s="42">
        <f t="shared" si="25"/>
        <v>12.41754466</v>
      </c>
      <c r="ET14" s="42">
        <f t="shared" si="25"/>
        <v>12.43242648</v>
      </c>
      <c r="EU14" s="42">
        <f t="shared" si="25"/>
        <v>12.46049808</v>
      </c>
      <c r="EV14" s="42">
        <f t="shared" si="25"/>
        <v>12.50504235</v>
      </c>
      <c r="EW14" s="42">
        <f t="shared" si="25"/>
        <v>12.55452853</v>
      </c>
      <c r="EX14" s="42">
        <f t="shared" si="25"/>
        <v>12.60199983</v>
      </c>
      <c r="EY14" s="42">
        <f t="shared" si="25"/>
        <v>12.65549884</v>
      </c>
      <c r="EZ14" s="42">
        <f t="shared" si="25"/>
        <v>12.69818651</v>
      </c>
      <c r="FA14" s="42">
        <f t="shared" si="25"/>
        <v>12.73424624</v>
      </c>
      <c r="FB14" s="42">
        <f t="shared" si="25"/>
        <v>12.76406541</v>
      </c>
      <c r="FC14" s="42">
        <f t="shared" si="25"/>
        <v>12.79217396</v>
      </c>
      <c r="FD14" s="42">
        <f t="shared" si="25"/>
        <v>12.81364178</v>
      </c>
      <c r="FE14" s="42">
        <f t="shared" si="25"/>
        <v>12.83250791</v>
      </c>
      <c r="FF14" s="42">
        <f t="shared" si="25"/>
        <v>12.85916421</v>
      </c>
      <c r="FG14" s="42">
        <f t="shared" si="25"/>
        <v>12.88617745</v>
      </c>
      <c r="FH14" s="42">
        <f t="shared" si="25"/>
        <v>12.91628203</v>
      </c>
      <c r="FI14" s="42">
        <f t="shared" si="25"/>
        <v>12.94504965</v>
      </c>
      <c r="FJ14" s="42">
        <f t="shared" si="25"/>
        <v>12.96911918</v>
      </c>
      <c r="FK14" s="42">
        <f t="shared" si="25"/>
        <v>12.98548239</v>
      </c>
      <c r="FL14" s="42">
        <f t="shared" si="25"/>
        <v>13.00039271</v>
      </c>
      <c r="FM14" s="42">
        <f t="shared" si="25"/>
        <v>13.00677755</v>
      </c>
      <c r="FN14" s="42">
        <f t="shared" si="25"/>
        <v>13.01370075</v>
      </c>
      <c r="FO14" s="42">
        <f t="shared" si="25"/>
        <v>12.99264379</v>
      </c>
      <c r="FP14" s="42">
        <f t="shared" si="25"/>
        <v>12.97320751</v>
      </c>
      <c r="FQ14" s="42">
        <f t="shared" si="25"/>
        <v>12.96001138</v>
      </c>
      <c r="FR14" s="42">
        <f t="shared" si="25"/>
        <v>12.94845729</v>
      </c>
      <c r="FS14" s="42">
        <f t="shared" si="25"/>
        <v>12.94005041</v>
      </c>
      <c r="FT14" s="42">
        <f t="shared" si="25"/>
        <v>12.93631542</v>
      </c>
      <c r="FU14" s="42">
        <f t="shared" si="25"/>
        <v>12.94157049</v>
      </c>
      <c r="FV14" s="42">
        <f t="shared" si="25"/>
        <v>12.92860012</v>
      </c>
      <c r="FW14" s="42">
        <f t="shared" si="25"/>
        <v>12.90854916</v>
      </c>
      <c r="FX14" s="42">
        <f t="shared" si="25"/>
        <v>12.88393139</v>
      </c>
      <c r="FY14" s="42">
        <f t="shared" si="25"/>
        <v>12.85620826</v>
      </c>
      <c r="FZ14" s="42">
        <f t="shared" si="25"/>
        <v>12.82239291</v>
      </c>
      <c r="GA14" s="42">
        <f t="shared" si="25"/>
        <v>12.78595562</v>
      </c>
      <c r="GB14" s="42">
        <f t="shared" si="25"/>
        <v>12.74822145</v>
      </c>
      <c r="GC14" s="42">
        <f t="shared" si="25"/>
        <v>12.70973295</v>
      </c>
      <c r="GD14" s="42">
        <f t="shared" si="25"/>
        <v>12.66515271</v>
      </c>
      <c r="GE14" s="42">
        <f t="shared" si="25"/>
        <v>12.61499488</v>
      </c>
      <c r="GF14" s="42">
        <f t="shared" si="25"/>
        <v>12.56125581</v>
      </c>
      <c r="GG14" s="42">
        <f t="shared" si="25"/>
        <v>12.49930914</v>
      </c>
      <c r="GH14" s="42">
        <f t="shared" si="25"/>
        <v>12.43490108</v>
      </c>
      <c r="GI14" s="42">
        <f t="shared" si="25"/>
        <v>12.37103507</v>
      </c>
      <c r="GJ14" s="42">
        <f t="shared" si="25"/>
        <v>12.3216721</v>
      </c>
      <c r="GK14" s="42">
        <f t="shared" si="25"/>
        <v>12.27555423</v>
      </c>
      <c r="GL14" s="42">
        <f t="shared" si="25"/>
        <v>12.21853831</v>
      </c>
      <c r="GM14" s="42">
        <f t="shared" si="25"/>
        <v>12.14986663</v>
      </c>
      <c r="GN14" s="42">
        <f t="shared" si="25"/>
        <v>12.07081456</v>
      </c>
      <c r="GO14" s="42">
        <f t="shared" si="25"/>
        <v>11.98074962</v>
      </c>
      <c r="GP14" s="42">
        <f t="shared" si="25"/>
        <v>11.88658087</v>
      </c>
      <c r="GQ14" s="42">
        <f t="shared" si="25"/>
        <v>11.81054442</v>
      </c>
      <c r="GR14" s="42">
        <f t="shared" si="25"/>
        <v>11.74599241</v>
      </c>
      <c r="GS14" s="42">
        <f t="shared" si="25"/>
        <v>11.68115662</v>
      </c>
      <c r="GT14" s="42">
        <f t="shared" si="25"/>
        <v>11.60536635</v>
      </c>
      <c r="GU14" s="42">
        <f t="shared" si="25"/>
        <v>11.52555196</v>
      </c>
      <c r="GV14" s="42">
        <f t="shared" si="25"/>
        <v>11.44450767</v>
      </c>
      <c r="GW14" s="42">
        <f t="shared" si="25"/>
        <v>11.35833089</v>
      </c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</row>
    <row r="15" ht="12.75" customHeight="1">
      <c r="A15" s="6">
        <v>43907.0</v>
      </c>
      <c r="B15" s="7">
        <v>13.0</v>
      </c>
      <c r="C15" s="9">
        <v>238.0</v>
      </c>
      <c r="D15" s="7">
        <f t="shared" si="2"/>
        <v>5.472270674</v>
      </c>
      <c r="E15" s="8"/>
      <c r="F15" s="8" t="str">
        <f t="shared" si="3"/>
        <v/>
      </c>
      <c r="G15" s="22">
        <f t="shared" si="8"/>
        <v>61</v>
      </c>
      <c r="H15" s="11">
        <f t="shared" si="9"/>
        <v>0.3446327684</v>
      </c>
      <c r="I15" s="9">
        <v>232.0</v>
      </c>
      <c r="J15" s="9">
        <f t="shared" si="10"/>
        <v>59</v>
      </c>
      <c r="K15" s="9">
        <f t="shared" si="11"/>
        <v>5.446737372</v>
      </c>
      <c r="L15" s="9"/>
      <c r="M15" s="10" t="str">
        <f t="shared" si="4"/>
        <v/>
      </c>
      <c r="N15" s="11">
        <f t="shared" si="5"/>
        <v>0.02100840336</v>
      </c>
      <c r="O15" s="23">
        <f t="shared" si="12"/>
        <v>0.3410404624</v>
      </c>
      <c r="P15" s="9">
        <v>5.0</v>
      </c>
      <c r="Q15" s="9">
        <f t="shared" si="6"/>
        <v>1</v>
      </c>
      <c r="R15" s="12"/>
      <c r="S15" s="12">
        <f t="shared" si="13"/>
        <v>1</v>
      </c>
      <c r="T15" s="12"/>
      <c r="U15" s="1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</row>
    <row r="16" ht="12.75" customHeight="1">
      <c r="A16" s="6">
        <v>43908.0</v>
      </c>
      <c r="B16" s="7">
        <v>14.0</v>
      </c>
      <c r="C16" s="9">
        <v>287.0</v>
      </c>
      <c r="D16" s="7">
        <f t="shared" si="2"/>
        <v>5.659482216</v>
      </c>
      <c r="E16" s="8"/>
      <c r="F16" s="8" t="str">
        <f t="shared" si="3"/>
        <v/>
      </c>
      <c r="G16" s="22">
        <f t="shared" si="8"/>
        <v>49</v>
      </c>
      <c r="H16" s="11">
        <f t="shared" si="9"/>
        <v>0.2058823529</v>
      </c>
      <c r="I16" s="9">
        <v>281.0</v>
      </c>
      <c r="J16" s="9">
        <f t="shared" si="10"/>
        <v>49</v>
      </c>
      <c r="K16" s="9">
        <f t="shared" si="11"/>
        <v>5.638354669</v>
      </c>
      <c r="L16" s="9"/>
      <c r="M16" s="10" t="str">
        <f t="shared" si="4"/>
        <v/>
      </c>
      <c r="N16" s="11">
        <f t="shared" si="5"/>
        <v>0.01742160279</v>
      </c>
      <c r="O16" s="23">
        <f t="shared" si="12"/>
        <v>0.2112068966</v>
      </c>
      <c r="P16" s="9">
        <v>5.0</v>
      </c>
      <c r="Q16" s="9">
        <f t="shared" si="6"/>
        <v>1</v>
      </c>
      <c r="R16" s="12"/>
      <c r="S16" s="12">
        <f t="shared" si="13"/>
        <v>0</v>
      </c>
      <c r="T16" s="12"/>
      <c r="U16" s="1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</row>
    <row r="17" ht="12.75" customHeight="1">
      <c r="A17" s="6">
        <v>43909.0</v>
      </c>
      <c r="B17" s="7">
        <v>15.0</v>
      </c>
      <c r="C17" s="9">
        <v>355.0</v>
      </c>
      <c r="D17" s="7">
        <f t="shared" si="2"/>
        <v>5.872117789</v>
      </c>
      <c r="E17" s="8"/>
      <c r="F17" s="8" t="str">
        <f t="shared" si="3"/>
        <v/>
      </c>
      <c r="G17" s="22">
        <f t="shared" si="8"/>
        <v>68</v>
      </c>
      <c r="H17" s="11">
        <f t="shared" si="9"/>
        <v>0.2369337979</v>
      </c>
      <c r="I17" s="9">
        <v>349.0</v>
      </c>
      <c r="J17" s="9">
        <f t="shared" si="10"/>
        <v>68</v>
      </c>
      <c r="K17" s="9">
        <f t="shared" si="11"/>
        <v>5.855071922</v>
      </c>
      <c r="L17" s="9"/>
      <c r="M17" s="10" t="str">
        <f t="shared" si="4"/>
        <v/>
      </c>
      <c r="N17" s="11">
        <f t="shared" si="5"/>
        <v>0.01408450704</v>
      </c>
      <c r="O17" s="23">
        <f t="shared" si="12"/>
        <v>0.2419928826</v>
      </c>
      <c r="P17" s="9">
        <v>5.0</v>
      </c>
      <c r="Q17" s="9">
        <f t="shared" si="6"/>
        <v>1</v>
      </c>
      <c r="R17" s="12"/>
      <c r="S17" s="12">
        <f t="shared" si="13"/>
        <v>0</v>
      </c>
      <c r="T17" s="12"/>
      <c r="U17" s="1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</row>
    <row r="18" ht="12.75" customHeight="1">
      <c r="A18" s="6">
        <v>43910.0</v>
      </c>
      <c r="B18" s="7">
        <v>16.0</v>
      </c>
      <c r="C18" s="9">
        <v>425.0</v>
      </c>
      <c r="D18" s="7">
        <f t="shared" si="2"/>
        <v>6.052089169</v>
      </c>
      <c r="E18" s="8"/>
      <c r="F18" s="8" t="str">
        <f t="shared" si="3"/>
        <v/>
      </c>
      <c r="G18" s="22">
        <f t="shared" si="8"/>
        <v>70</v>
      </c>
      <c r="H18" s="11">
        <f t="shared" si="9"/>
        <v>0.1971830986</v>
      </c>
      <c r="I18" s="9">
        <v>417.0</v>
      </c>
      <c r="J18" s="9">
        <f t="shared" si="10"/>
        <v>68</v>
      </c>
      <c r="K18" s="9">
        <f t="shared" si="11"/>
        <v>6.033086222</v>
      </c>
      <c r="L18" s="9"/>
      <c r="M18" s="10" t="str">
        <f t="shared" si="4"/>
        <v/>
      </c>
      <c r="N18" s="11">
        <f t="shared" si="5"/>
        <v>0.01176470588</v>
      </c>
      <c r="O18" s="23">
        <f t="shared" si="12"/>
        <v>0.1948424069</v>
      </c>
      <c r="P18" s="9">
        <v>5.0</v>
      </c>
      <c r="Q18" s="9">
        <f t="shared" si="6"/>
        <v>3</v>
      </c>
      <c r="R18" s="12"/>
      <c r="S18" s="12">
        <f t="shared" si="13"/>
        <v>0</v>
      </c>
      <c r="T18" s="12"/>
      <c r="U18" s="1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</row>
    <row r="19" ht="12.75" customHeight="1">
      <c r="A19" s="6">
        <v>43911.0</v>
      </c>
      <c r="B19" s="7">
        <v>17.0</v>
      </c>
      <c r="C19" s="9">
        <v>536.0</v>
      </c>
      <c r="D19" s="7">
        <f t="shared" si="2"/>
        <v>6.284134161</v>
      </c>
      <c r="E19" s="8"/>
      <c r="F19" s="8" t="str">
        <f t="shared" si="3"/>
        <v/>
      </c>
      <c r="G19" s="22">
        <f t="shared" si="8"/>
        <v>111</v>
      </c>
      <c r="H19" s="11">
        <f t="shared" si="9"/>
        <v>0.2611764706</v>
      </c>
      <c r="I19" s="9">
        <v>528.0</v>
      </c>
      <c r="J19" s="9">
        <f t="shared" si="10"/>
        <v>111</v>
      </c>
      <c r="K19" s="9">
        <f t="shared" si="11"/>
        <v>6.269096284</v>
      </c>
      <c r="L19" s="9"/>
      <c r="M19" s="10" t="str">
        <f t="shared" si="4"/>
        <v/>
      </c>
      <c r="N19" s="11">
        <f t="shared" si="5"/>
        <v>0.009328358209</v>
      </c>
      <c r="O19" s="23">
        <f t="shared" si="12"/>
        <v>0.2661870504</v>
      </c>
      <c r="P19" s="9">
        <v>5.0</v>
      </c>
      <c r="Q19" s="9">
        <f t="shared" si="6"/>
        <v>3</v>
      </c>
      <c r="R19" s="12"/>
      <c r="S19" s="12">
        <f t="shared" si="13"/>
        <v>0</v>
      </c>
      <c r="T19" s="12"/>
      <c r="U19" s="1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</row>
    <row r="20" ht="12.75" customHeight="1">
      <c r="A20" s="6">
        <v>43912.0</v>
      </c>
      <c r="B20" s="7">
        <v>18.0</v>
      </c>
      <c r="C20" s="9">
        <v>634.0</v>
      </c>
      <c r="D20" s="7">
        <f t="shared" si="2"/>
        <v>6.452048954</v>
      </c>
      <c r="E20" s="8"/>
      <c r="F20" s="8" t="str">
        <f t="shared" si="3"/>
        <v/>
      </c>
      <c r="G20" s="22">
        <f t="shared" si="8"/>
        <v>98</v>
      </c>
      <c r="H20" s="11">
        <f t="shared" si="9"/>
        <v>0.1828358209</v>
      </c>
      <c r="I20" s="9">
        <v>624.0</v>
      </c>
      <c r="J20" s="9">
        <f t="shared" si="10"/>
        <v>96</v>
      </c>
      <c r="K20" s="9">
        <f t="shared" si="11"/>
        <v>6.436150368</v>
      </c>
      <c r="L20" s="9"/>
      <c r="M20" s="10" t="str">
        <f t="shared" si="4"/>
        <v/>
      </c>
      <c r="N20" s="11">
        <f t="shared" si="5"/>
        <v>0.01104100946</v>
      </c>
      <c r="O20" s="23">
        <f t="shared" si="12"/>
        <v>0.1818181818</v>
      </c>
      <c r="P20" s="9">
        <v>7.0</v>
      </c>
      <c r="Q20" s="9">
        <f t="shared" si="6"/>
        <v>3</v>
      </c>
      <c r="R20" s="12"/>
      <c r="S20" s="12">
        <f t="shared" si="13"/>
        <v>2</v>
      </c>
      <c r="T20" s="12"/>
      <c r="U20" s="1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</row>
    <row r="21" ht="12.75" customHeight="1">
      <c r="A21" s="6">
        <v>43913.0</v>
      </c>
      <c r="B21" s="7">
        <v>19.0</v>
      </c>
      <c r="C21" s="9">
        <v>749.0</v>
      </c>
      <c r="D21" s="7">
        <f t="shared" si="2"/>
        <v>6.618738984</v>
      </c>
      <c r="E21" s="8"/>
      <c r="F21" s="8" t="str">
        <f t="shared" si="3"/>
        <v/>
      </c>
      <c r="G21" s="22">
        <f t="shared" si="8"/>
        <v>115</v>
      </c>
      <c r="H21" s="11">
        <f t="shared" si="9"/>
        <v>0.1813880126</v>
      </c>
      <c r="I21" s="9">
        <v>738.0</v>
      </c>
      <c r="J21" s="9">
        <f t="shared" si="10"/>
        <v>114</v>
      </c>
      <c r="K21" s="9">
        <f t="shared" si="11"/>
        <v>6.603943825</v>
      </c>
      <c r="L21" s="9"/>
      <c r="M21" s="10" t="str">
        <f t="shared" si="4"/>
        <v/>
      </c>
      <c r="N21" s="11">
        <f t="shared" si="5"/>
        <v>0.01068090788</v>
      </c>
      <c r="O21" s="23">
        <f t="shared" si="12"/>
        <v>0.1826923077</v>
      </c>
      <c r="P21" s="9">
        <v>8.0</v>
      </c>
      <c r="Q21" s="9">
        <f t="shared" si="6"/>
        <v>3</v>
      </c>
      <c r="R21" s="12"/>
      <c r="S21" s="12">
        <f t="shared" si="13"/>
        <v>1</v>
      </c>
      <c r="T21" s="12"/>
      <c r="U21" s="1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</row>
    <row r="22" ht="12.75" customHeight="1">
      <c r="A22" s="6">
        <v>43914.0</v>
      </c>
      <c r="B22" s="7">
        <v>20.0</v>
      </c>
      <c r="C22" s="9">
        <v>901.0</v>
      </c>
      <c r="D22" s="7">
        <f t="shared" si="2"/>
        <v>6.803505258</v>
      </c>
      <c r="E22" s="8"/>
      <c r="F22" s="8" t="str">
        <f t="shared" si="3"/>
        <v/>
      </c>
      <c r="G22" s="22">
        <f t="shared" si="8"/>
        <v>152</v>
      </c>
      <c r="H22" s="11">
        <f t="shared" si="9"/>
        <v>0.2029372497</v>
      </c>
      <c r="I22" s="9">
        <v>883.0</v>
      </c>
      <c r="J22" s="9">
        <f t="shared" si="10"/>
        <v>145</v>
      </c>
      <c r="K22" s="9">
        <f t="shared" si="11"/>
        <v>6.783325201</v>
      </c>
      <c r="L22" s="9"/>
      <c r="M22" s="10" t="str">
        <f t="shared" si="4"/>
        <v/>
      </c>
      <c r="N22" s="11">
        <f t="shared" si="5"/>
        <v>0.01109877913</v>
      </c>
      <c r="O22" s="23">
        <f t="shared" si="12"/>
        <v>0.1964769648</v>
      </c>
      <c r="P22" s="9">
        <v>10.0</v>
      </c>
      <c r="Q22" s="9">
        <f t="shared" si="6"/>
        <v>8</v>
      </c>
      <c r="R22" s="12"/>
      <c r="S22" s="12">
        <f t="shared" si="13"/>
        <v>2</v>
      </c>
      <c r="T22" s="12"/>
      <c r="U22" s="1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</row>
    <row r="23" ht="12.75" customHeight="1">
      <c r="A23" s="6">
        <v>43915.0</v>
      </c>
      <c r="B23" s="7">
        <v>21.0</v>
      </c>
      <c r="C23" s="9">
        <v>1051.0</v>
      </c>
      <c r="D23" s="7">
        <f t="shared" si="2"/>
        <v>6.957497371</v>
      </c>
      <c r="E23" s="8"/>
      <c r="F23" s="8" t="str">
        <f t="shared" si="3"/>
        <v/>
      </c>
      <c r="G23" s="22">
        <f t="shared" si="8"/>
        <v>150</v>
      </c>
      <c r="H23" s="11">
        <f t="shared" si="9"/>
        <v>0.166481687</v>
      </c>
      <c r="I23" s="9">
        <v>1025.0</v>
      </c>
      <c r="J23" s="9">
        <f t="shared" si="10"/>
        <v>142</v>
      </c>
      <c r="K23" s="9">
        <f t="shared" si="11"/>
        <v>6.932447892</v>
      </c>
      <c r="L23" s="9"/>
      <c r="M23" s="10" t="str">
        <f t="shared" si="4"/>
        <v/>
      </c>
      <c r="N23" s="11">
        <f t="shared" si="5"/>
        <v>0.01236917222</v>
      </c>
      <c r="O23" s="23">
        <f t="shared" si="12"/>
        <v>0.160815402</v>
      </c>
      <c r="P23" s="9">
        <v>13.0</v>
      </c>
      <c r="Q23" s="9">
        <f t="shared" si="6"/>
        <v>13</v>
      </c>
      <c r="R23" s="12"/>
      <c r="S23" s="12">
        <f t="shared" si="13"/>
        <v>3</v>
      </c>
      <c r="T23" s="12"/>
      <c r="U23" s="1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</row>
    <row r="24" ht="12.75" customHeight="1">
      <c r="A24" s="6">
        <v>43916.0</v>
      </c>
      <c r="B24" s="7">
        <v>22.0</v>
      </c>
      <c r="C24" s="9">
        <v>1221.0</v>
      </c>
      <c r="D24" s="7">
        <f t="shared" si="2"/>
        <v>7.107425474</v>
      </c>
      <c r="E24" s="8"/>
      <c r="F24" s="8" t="str">
        <f t="shared" si="3"/>
        <v/>
      </c>
      <c r="G24" s="22">
        <f t="shared" si="8"/>
        <v>170</v>
      </c>
      <c r="H24" s="11">
        <f t="shared" si="9"/>
        <v>0.1617507136</v>
      </c>
      <c r="I24" s="9">
        <v>1186.0</v>
      </c>
      <c r="J24" s="9">
        <f t="shared" si="10"/>
        <v>161</v>
      </c>
      <c r="K24" s="9">
        <f t="shared" si="11"/>
        <v>7.07834158</v>
      </c>
      <c r="L24" s="9"/>
      <c r="M24" s="10" t="str">
        <f t="shared" si="4"/>
        <v/>
      </c>
      <c r="N24" s="11">
        <f t="shared" si="5"/>
        <v>0.0131040131</v>
      </c>
      <c r="O24" s="23">
        <f t="shared" si="12"/>
        <v>0.1570731707</v>
      </c>
      <c r="P24" s="9">
        <v>16.0</v>
      </c>
      <c r="Q24" s="9">
        <f t="shared" si="6"/>
        <v>19</v>
      </c>
      <c r="R24" s="12"/>
      <c r="S24" s="12">
        <f t="shared" si="13"/>
        <v>3</v>
      </c>
      <c r="T24" s="12"/>
      <c r="U24" s="1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</row>
    <row r="25" ht="12.75" customHeight="1">
      <c r="A25" s="6">
        <v>43917.0</v>
      </c>
      <c r="B25" s="7">
        <v>23.0</v>
      </c>
      <c r="C25" s="45">
        <v>1389.0</v>
      </c>
      <c r="D25" s="7">
        <f t="shared" si="2"/>
        <v>7.236339343</v>
      </c>
      <c r="E25" s="46"/>
      <c r="F25" s="8" t="str">
        <f t="shared" si="3"/>
        <v/>
      </c>
      <c r="G25" s="22">
        <f t="shared" si="8"/>
        <v>168</v>
      </c>
      <c r="H25" s="11">
        <f t="shared" si="9"/>
        <v>0.1375921376</v>
      </c>
      <c r="I25" s="9">
        <v>1353.0</v>
      </c>
      <c r="J25" s="9">
        <f t="shared" si="10"/>
        <v>167</v>
      </c>
      <c r="K25" s="9">
        <f t="shared" si="11"/>
        <v>7.210079628</v>
      </c>
      <c r="L25" s="9"/>
      <c r="M25" s="10" t="str">
        <f t="shared" si="4"/>
        <v/>
      </c>
      <c r="N25" s="11">
        <f t="shared" si="5"/>
        <v>0.01151907847</v>
      </c>
      <c r="O25" s="23">
        <f t="shared" si="12"/>
        <v>0.1408094435</v>
      </c>
      <c r="P25" s="9">
        <v>16.0</v>
      </c>
      <c r="Q25" s="9">
        <f t="shared" si="6"/>
        <v>20</v>
      </c>
      <c r="R25" s="12"/>
      <c r="S25" s="12">
        <f t="shared" si="13"/>
        <v>0</v>
      </c>
      <c r="T25" s="12"/>
      <c r="U25" s="1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</row>
    <row r="26" ht="12.75" customHeight="1">
      <c r="A26" s="6">
        <v>43918.0</v>
      </c>
      <c r="B26" s="7">
        <v>24.0</v>
      </c>
      <c r="C26" s="9">
        <v>1638.0</v>
      </c>
      <c r="D26" s="7">
        <f t="shared" si="2"/>
        <v>7.401231264</v>
      </c>
      <c r="E26" s="46"/>
      <c r="F26" s="8" t="str">
        <f t="shared" si="3"/>
        <v/>
      </c>
      <c r="G26" s="22">
        <f t="shared" si="8"/>
        <v>249</v>
      </c>
      <c r="H26" s="11">
        <f t="shared" si="9"/>
        <v>0.1792656587</v>
      </c>
      <c r="I26" s="9">
        <v>1597.0</v>
      </c>
      <c r="J26" s="9">
        <f t="shared" si="10"/>
        <v>244</v>
      </c>
      <c r="K26" s="9">
        <f t="shared" si="11"/>
        <v>7.375882148</v>
      </c>
      <c r="L26" s="9"/>
      <c r="M26" s="10" t="str">
        <f t="shared" si="4"/>
        <v/>
      </c>
      <c r="N26" s="11">
        <f t="shared" si="5"/>
        <v>0.01098901099</v>
      </c>
      <c r="O26" s="23">
        <f t="shared" si="12"/>
        <v>0.1803399852</v>
      </c>
      <c r="P26" s="9">
        <v>18.0</v>
      </c>
      <c r="Q26" s="9">
        <f t="shared" si="6"/>
        <v>23</v>
      </c>
      <c r="R26" s="12"/>
      <c r="S26" s="12">
        <f t="shared" si="13"/>
        <v>2</v>
      </c>
      <c r="T26" s="12"/>
      <c r="U26" s="1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</row>
    <row r="27" ht="12.75" customHeight="1">
      <c r="A27" s="6">
        <v>43919.0</v>
      </c>
      <c r="B27" s="7">
        <v>25.0</v>
      </c>
      <c r="C27" s="9">
        <v>1862.0</v>
      </c>
      <c r="D27" s="7">
        <f t="shared" si="2"/>
        <v>7.529406458</v>
      </c>
      <c r="E27" s="46"/>
      <c r="F27" s="8" t="str">
        <f t="shared" si="3"/>
        <v/>
      </c>
      <c r="G27" s="22">
        <f t="shared" si="8"/>
        <v>224</v>
      </c>
      <c r="H27" s="11">
        <f t="shared" si="9"/>
        <v>0.1367521368</v>
      </c>
      <c r="I27" s="9">
        <v>1812.0</v>
      </c>
      <c r="J27" s="9">
        <f t="shared" si="10"/>
        <v>215</v>
      </c>
      <c r="K27" s="9">
        <f t="shared" si="11"/>
        <v>7.502186487</v>
      </c>
      <c r="L27" s="9"/>
      <c r="M27" s="10" t="str">
        <f t="shared" si="4"/>
        <v/>
      </c>
      <c r="N27" s="11">
        <f t="shared" si="5"/>
        <v>0.01181525242</v>
      </c>
      <c r="O27" s="23">
        <f t="shared" si="12"/>
        <v>0.1346274264</v>
      </c>
      <c r="P27" s="9">
        <v>22.0</v>
      </c>
      <c r="Q27" s="9">
        <f t="shared" si="6"/>
        <v>28</v>
      </c>
      <c r="R27" s="12"/>
      <c r="S27" s="12">
        <f t="shared" si="13"/>
        <v>4</v>
      </c>
      <c r="T27" s="12"/>
      <c r="U27" s="1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</row>
    <row r="28" ht="12.75" customHeight="1">
      <c r="A28" s="6">
        <v>43920.0</v>
      </c>
      <c r="B28" s="7">
        <v>26.0</v>
      </c>
      <c r="C28" s="9">
        <v>2055.0</v>
      </c>
      <c r="D28" s="7">
        <f t="shared" si="2"/>
        <v>7.628031127</v>
      </c>
      <c r="E28" s="46"/>
      <c r="F28" s="8" t="str">
        <f t="shared" si="3"/>
        <v/>
      </c>
      <c r="G28" s="22">
        <f t="shared" si="8"/>
        <v>193</v>
      </c>
      <c r="H28" s="11">
        <f t="shared" si="9"/>
        <v>0.1036519871</v>
      </c>
      <c r="I28" s="9">
        <v>1989.0</v>
      </c>
      <c r="J28" s="9">
        <f t="shared" si="10"/>
        <v>177</v>
      </c>
      <c r="K28" s="9">
        <f t="shared" si="11"/>
        <v>7.595387279</v>
      </c>
      <c r="L28" s="9"/>
      <c r="M28" s="10" t="str">
        <f t="shared" si="4"/>
        <v/>
      </c>
      <c r="N28" s="11">
        <f t="shared" si="5"/>
        <v>0.01508515815</v>
      </c>
      <c r="O28" s="23">
        <f t="shared" si="12"/>
        <v>0.09768211921</v>
      </c>
      <c r="P28" s="9">
        <v>31.0</v>
      </c>
      <c r="Q28" s="9">
        <f t="shared" si="6"/>
        <v>35</v>
      </c>
      <c r="R28" s="12"/>
      <c r="S28" s="12">
        <f t="shared" si="13"/>
        <v>9</v>
      </c>
      <c r="T28" s="12"/>
      <c r="U28" s="1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</row>
    <row r="29" ht="12.75" customHeight="1">
      <c r="A29" s="6">
        <v>43921.0</v>
      </c>
      <c r="B29" s="7">
        <v>27.0</v>
      </c>
      <c r="C29" s="9">
        <v>2311.0</v>
      </c>
      <c r="D29" s="7">
        <f t="shared" si="2"/>
        <v>7.74543561</v>
      </c>
      <c r="E29" s="46"/>
      <c r="F29" s="8" t="str">
        <f t="shared" si="3"/>
        <v/>
      </c>
      <c r="G29" s="22">
        <f t="shared" si="8"/>
        <v>256</v>
      </c>
      <c r="H29" s="11">
        <f t="shared" si="9"/>
        <v>0.1245742092</v>
      </c>
      <c r="I29" s="9">
        <v>2243.0</v>
      </c>
      <c r="J29" s="9">
        <f t="shared" si="10"/>
        <v>254</v>
      </c>
      <c r="K29" s="9">
        <f t="shared" si="11"/>
        <v>7.715569535</v>
      </c>
      <c r="L29" s="9"/>
      <c r="M29" s="10" t="str">
        <f t="shared" si="4"/>
        <v/>
      </c>
      <c r="N29" s="11">
        <f t="shared" si="5"/>
        <v>0.01427953267</v>
      </c>
      <c r="O29" s="23">
        <f t="shared" si="12"/>
        <v>0.127702363</v>
      </c>
      <c r="P29" s="9">
        <v>33.0</v>
      </c>
      <c r="Q29" s="9">
        <f t="shared" si="6"/>
        <v>35</v>
      </c>
      <c r="R29" s="12"/>
      <c r="S29" s="12">
        <f t="shared" si="13"/>
        <v>2</v>
      </c>
      <c r="T29" s="12"/>
      <c r="U29" s="1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</row>
    <row r="30" ht="12.75" customHeight="1">
      <c r="A30" s="6">
        <v>43922.0</v>
      </c>
      <c r="B30" s="7">
        <v>28.0</v>
      </c>
      <c r="C30" s="9">
        <v>2554.0</v>
      </c>
      <c r="D30" s="7">
        <f t="shared" si="2"/>
        <v>7.845416037</v>
      </c>
      <c r="E30" s="46"/>
      <c r="F30" s="8" t="str">
        <f t="shared" si="3"/>
        <v/>
      </c>
      <c r="G30" s="22">
        <f t="shared" si="8"/>
        <v>243</v>
      </c>
      <c r="H30" s="11">
        <f t="shared" si="9"/>
        <v>0.105149286</v>
      </c>
      <c r="I30" s="9">
        <v>2464.0</v>
      </c>
      <c r="J30" s="9">
        <f t="shared" si="10"/>
        <v>221</v>
      </c>
      <c r="K30" s="9">
        <f t="shared" si="11"/>
        <v>7.809541325</v>
      </c>
      <c r="L30" s="9"/>
      <c r="M30" s="10" t="str">
        <f t="shared" si="4"/>
        <v/>
      </c>
      <c r="N30" s="11">
        <f t="shared" si="5"/>
        <v>0.01683633516</v>
      </c>
      <c r="O30" s="23">
        <f t="shared" si="12"/>
        <v>0.09852875613</v>
      </c>
      <c r="P30" s="9">
        <v>43.0</v>
      </c>
      <c r="Q30" s="9">
        <f t="shared" si="6"/>
        <v>47</v>
      </c>
      <c r="R30" s="12"/>
      <c r="S30" s="12">
        <f t="shared" si="13"/>
        <v>10</v>
      </c>
      <c r="T30" s="12"/>
      <c r="U30" s="1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</row>
    <row r="31" ht="12.75" customHeight="1">
      <c r="A31" s="6">
        <v>43923.0</v>
      </c>
      <c r="B31" s="7">
        <v>29.0</v>
      </c>
      <c r="C31" s="9">
        <v>2946.0</v>
      </c>
      <c r="D31" s="7">
        <f t="shared" si="2"/>
        <v>7.988203597</v>
      </c>
      <c r="E31" s="46"/>
      <c r="F31" s="8" t="str">
        <f t="shared" si="3"/>
        <v/>
      </c>
      <c r="G31" s="22">
        <f t="shared" si="8"/>
        <v>392</v>
      </c>
      <c r="H31" s="11">
        <f t="shared" si="9"/>
        <v>0.1534847298</v>
      </c>
      <c r="I31" s="9">
        <v>2842.0</v>
      </c>
      <c r="J31" s="9">
        <f t="shared" si="10"/>
        <v>378</v>
      </c>
      <c r="K31" s="9">
        <f t="shared" si="11"/>
        <v>7.952263309</v>
      </c>
      <c r="L31" s="9"/>
      <c r="M31" s="10" t="str">
        <f t="shared" si="4"/>
        <v/>
      </c>
      <c r="N31" s="11">
        <f t="shared" si="5"/>
        <v>0.01934826884</v>
      </c>
      <c r="O31" s="23">
        <f t="shared" si="12"/>
        <v>0.1534090909</v>
      </c>
      <c r="P31" s="9">
        <v>57.0</v>
      </c>
      <c r="Q31" s="9">
        <f t="shared" si="6"/>
        <v>47</v>
      </c>
      <c r="R31" s="12"/>
      <c r="S31" s="12">
        <f t="shared" si="13"/>
        <v>14</v>
      </c>
      <c r="T31" s="12"/>
      <c r="U31" s="1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</row>
    <row r="32" ht="12.75" customHeight="1">
      <c r="A32" s="6">
        <v>43924.0</v>
      </c>
      <c r="B32" s="7">
        <v>30.0</v>
      </c>
      <c r="C32" s="9">
        <v>3383.0</v>
      </c>
      <c r="D32" s="7">
        <f t="shared" si="2"/>
        <v>8.126518169</v>
      </c>
      <c r="E32" s="46"/>
      <c r="F32" s="8" t="str">
        <f t="shared" si="3"/>
        <v/>
      </c>
      <c r="G32" s="22">
        <f t="shared" si="8"/>
        <v>437</v>
      </c>
      <c r="H32" s="11">
        <f t="shared" si="9"/>
        <v>0.1483367278</v>
      </c>
      <c r="I32" s="9">
        <v>3265.0</v>
      </c>
      <c r="J32" s="9">
        <f t="shared" si="10"/>
        <v>423</v>
      </c>
      <c r="K32" s="9">
        <f t="shared" si="11"/>
        <v>8.091015042</v>
      </c>
      <c r="L32" s="9"/>
      <c r="M32" s="10" t="str">
        <f t="shared" si="4"/>
        <v/>
      </c>
      <c r="N32" s="11">
        <f t="shared" si="5"/>
        <v>0.02098728939</v>
      </c>
      <c r="O32" s="23">
        <f t="shared" si="12"/>
        <v>0.1488388459</v>
      </c>
      <c r="P32" s="9">
        <v>71.0</v>
      </c>
      <c r="Q32" s="9">
        <f t="shared" si="6"/>
        <v>47</v>
      </c>
      <c r="R32" s="12"/>
      <c r="S32" s="12">
        <f t="shared" si="13"/>
        <v>14</v>
      </c>
      <c r="T32" s="12"/>
      <c r="U32" s="1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</row>
    <row r="33" ht="12.75" customHeight="1">
      <c r="A33" s="6">
        <v>43925.0</v>
      </c>
      <c r="B33" s="7">
        <v>31.0</v>
      </c>
      <c r="C33" s="9">
        <v>3627.0</v>
      </c>
      <c r="D33" s="7">
        <f t="shared" si="2"/>
        <v>8.196161139</v>
      </c>
      <c r="E33" s="46"/>
      <c r="F33" s="8" t="str">
        <f t="shared" si="3"/>
        <v/>
      </c>
      <c r="G33" s="22">
        <f t="shared" si="8"/>
        <v>244</v>
      </c>
      <c r="H33" s="11">
        <f t="shared" si="9"/>
        <v>0.07212533255</v>
      </c>
      <c r="I33" s="9">
        <v>3432.0</v>
      </c>
      <c r="J33" s="9">
        <f t="shared" si="10"/>
        <v>167</v>
      </c>
      <c r="K33" s="9">
        <f t="shared" si="11"/>
        <v>8.140898461</v>
      </c>
      <c r="L33" s="9"/>
      <c r="M33" s="10" t="str">
        <f t="shared" si="4"/>
        <v/>
      </c>
      <c r="N33" s="11">
        <f t="shared" si="5"/>
        <v>0.0217810863</v>
      </c>
      <c r="O33" s="23">
        <f t="shared" si="12"/>
        <v>0.05114854518</v>
      </c>
      <c r="P33" s="9">
        <v>79.0</v>
      </c>
      <c r="Q33" s="9">
        <f t="shared" si="6"/>
        <v>116</v>
      </c>
      <c r="R33" s="12"/>
      <c r="S33" s="12">
        <f t="shared" si="13"/>
        <v>8</v>
      </c>
      <c r="T33" s="12"/>
      <c r="U33" s="1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</row>
    <row r="34" ht="12.75" customHeight="1">
      <c r="A34" s="6">
        <v>43926.0</v>
      </c>
      <c r="B34" s="7">
        <v>32.0</v>
      </c>
      <c r="C34" s="9">
        <v>4102.0</v>
      </c>
      <c r="D34" s="7">
        <f t="shared" si="2"/>
        <v>8.319229939</v>
      </c>
      <c r="E34" s="46"/>
      <c r="F34" s="8" t="str">
        <f t="shared" si="3"/>
        <v/>
      </c>
      <c r="G34" s="22">
        <f t="shared" si="8"/>
        <v>475</v>
      </c>
      <c r="H34" s="11">
        <f t="shared" si="9"/>
        <v>0.1309622277</v>
      </c>
      <c r="I34" s="9">
        <v>3874.0</v>
      </c>
      <c r="J34" s="9">
        <f t="shared" si="10"/>
        <v>442</v>
      </c>
      <c r="K34" s="9">
        <f t="shared" si="11"/>
        <v>8.262042844</v>
      </c>
      <c r="L34" s="9"/>
      <c r="M34" s="10" t="str">
        <f t="shared" si="4"/>
        <v/>
      </c>
      <c r="N34" s="11">
        <f t="shared" si="5"/>
        <v>0.0229156509</v>
      </c>
      <c r="O34" s="23">
        <f t="shared" si="12"/>
        <v>0.1287878788</v>
      </c>
      <c r="P34" s="9">
        <v>94.0</v>
      </c>
      <c r="Q34" s="9">
        <f t="shared" si="6"/>
        <v>134</v>
      </c>
      <c r="R34" s="12"/>
      <c r="S34" s="12">
        <f t="shared" si="13"/>
        <v>15</v>
      </c>
      <c r="T34" s="12"/>
      <c r="U34" s="1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</row>
    <row r="35" ht="12.75" customHeight="1">
      <c r="A35" s="6">
        <v>43927.0</v>
      </c>
      <c r="B35" s="7">
        <v>33.0</v>
      </c>
      <c r="C35" s="9">
        <v>4413.0</v>
      </c>
      <c r="D35" s="7">
        <f t="shared" si="2"/>
        <v>8.392310009</v>
      </c>
      <c r="E35" s="46"/>
      <c r="F35" s="8" t="str">
        <f t="shared" si="3"/>
        <v/>
      </c>
      <c r="G35" s="22">
        <f t="shared" si="8"/>
        <v>311</v>
      </c>
      <c r="H35" s="11">
        <f t="shared" si="9"/>
        <v>0.07581667479</v>
      </c>
      <c r="I35" s="9">
        <v>4144.0</v>
      </c>
      <c r="J35" s="9">
        <f t="shared" si="10"/>
        <v>270</v>
      </c>
      <c r="K35" s="9">
        <f t="shared" si="11"/>
        <v>8.329416784</v>
      </c>
      <c r="L35" s="9"/>
      <c r="M35" s="10" t="str">
        <f t="shared" si="4"/>
        <v/>
      </c>
      <c r="N35" s="11">
        <f t="shared" si="5"/>
        <v>0.0242465443</v>
      </c>
      <c r="O35" s="23">
        <f t="shared" si="12"/>
        <v>0.06969540527</v>
      </c>
      <c r="P35" s="9">
        <v>107.0</v>
      </c>
      <c r="Q35" s="9">
        <f t="shared" si="6"/>
        <v>162</v>
      </c>
      <c r="R35" s="12"/>
      <c r="S35" s="12">
        <f t="shared" si="13"/>
        <v>13</v>
      </c>
      <c r="T35" s="12"/>
      <c r="U35" s="1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</row>
    <row r="36" ht="12.75" customHeight="1">
      <c r="A36" s="6">
        <v>43928.0</v>
      </c>
      <c r="B36" s="7">
        <v>34.0</v>
      </c>
      <c r="C36" s="9">
        <v>4848.0</v>
      </c>
      <c r="D36" s="7">
        <f t="shared" si="2"/>
        <v>8.486321528</v>
      </c>
      <c r="E36" s="46"/>
      <c r="F36" s="8" t="str">
        <f t="shared" si="3"/>
        <v/>
      </c>
      <c r="G36" s="22">
        <f t="shared" si="8"/>
        <v>435</v>
      </c>
      <c r="H36" s="11">
        <f t="shared" si="9"/>
        <v>0.09857239973</v>
      </c>
      <c r="I36" s="9">
        <v>4528.0</v>
      </c>
      <c r="J36" s="9">
        <f t="shared" si="10"/>
        <v>384</v>
      </c>
      <c r="K36" s="9">
        <f t="shared" si="11"/>
        <v>8.41803562</v>
      </c>
      <c r="L36" s="9"/>
      <c r="M36" s="10" t="str">
        <f t="shared" si="4"/>
        <v/>
      </c>
      <c r="N36" s="11">
        <f t="shared" si="5"/>
        <v>0.02660891089</v>
      </c>
      <c r="O36" s="23">
        <f t="shared" si="12"/>
        <v>0.09266409266</v>
      </c>
      <c r="P36" s="9">
        <v>129.0</v>
      </c>
      <c r="Q36" s="9">
        <f t="shared" si="6"/>
        <v>191</v>
      </c>
      <c r="R36" s="12"/>
      <c r="S36" s="12">
        <f t="shared" si="13"/>
        <v>22</v>
      </c>
      <c r="T36" s="12"/>
      <c r="U36" s="1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</row>
    <row r="37" ht="12.75" customHeight="1">
      <c r="A37" s="6">
        <v>43929.0</v>
      </c>
      <c r="B37" s="7">
        <v>35.0</v>
      </c>
      <c r="C37" s="9">
        <v>5205.0</v>
      </c>
      <c r="D37" s="7">
        <f t="shared" si="2"/>
        <v>8.557374981</v>
      </c>
      <c r="E37" s="46"/>
      <c r="F37" s="8" t="str">
        <f t="shared" si="3"/>
        <v/>
      </c>
      <c r="G37" s="22">
        <f t="shared" si="8"/>
        <v>357</v>
      </c>
      <c r="H37" s="11">
        <f t="shared" si="9"/>
        <v>0.07363861386</v>
      </c>
      <c r="I37" s="9">
        <v>4824.0</v>
      </c>
      <c r="J37" s="9">
        <f t="shared" si="10"/>
        <v>296</v>
      </c>
      <c r="K37" s="9">
        <f t="shared" si="11"/>
        <v>8.481358738</v>
      </c>
      <c r="L37" s="9"/>
      <c r="M37" s="10" t="str">
        <f t="shared" si="4"/>
        <v/>
      </c>
      <c r="N37" s="11">
        <f t="shared" si="5"/>
        <v>0.03035542747</v>
      </c>
      <c r="O37" s="23">
        <f t="shared" si="12"/>
        <v>0.06537102473</v>
      </c>
      <c r="P37" s="9">
        <v>158.0</v>
      </c>
      <c r="Q37" s="9">
        <f t="shared" si="6"/>
        <v>223</v>
      </c>
      <c r="R37" s="12"/>
      <c r="S37" s="12">
        <f t="shared" si="13"/>
        <v>29</v>
      </c>
      <c r="T37" s="12"/>
      <c r="U37" s="1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</row>
    <row r="38" ht="12.75" customHeight="1">
      <c r="A38" s="6">
        <v>43930.0</v>
      </c>
      <c r="B38" s="7">
        <v>36.0</v>
      </c>
      <c r="C38" s="9">
        <v>5575.0</v>
      </c>
      <c r="D38" s="7">
        <f t="shared" si="2"/>
        <v>8.626047596</v>
      </c>
      <c r="E38" s="46"/>
      <c r="F38" s="8" t="str">
        <f t="shared" si="3"/>
        <v/>
      </c>
      <c r="G38" s="22">
        <f t="shared" si="8"/>
        <v>370</v>
      </c>
      <c r="H38" s="11">
        <f t="shared" si="9"/>
        <v>0.07108549472</v>
      </c>
      <c r="I38" s="9">
        <v>5117.0</v>
      </c>
      <c r="J38" s="9">
        <f t="shared" si="10"/>
        <v>293</v>
      </c>
      <c r="K38" s="9">
        <f t="shared" si="11"/>
        <v>8.540323609</v>
      </c>
      <c r="L38" s="9"/>
      <c r="M38" s="10" t="str">
        <f t="shared" si="4"/>
        <v/>
      </c>
      <c r="N38" s="11">
        <f t="shared" si="5"/>
        <v>0.03121076233</v>
      </c>
      <c r="O38" s="23">
        <f t="shared" si="12"/>
        <v>0.06073797678</v>
      </c>
      <c r="P38" s="9">
        <v>174.0</v>
      </c>
      <c r="Q38" s="9">
        <f t="shared" si="6"/>
        <v>284</v>
      </c>
      <c r="R38" s="12"/>
      <c r="S38" s="12">
        <f t="shared" si="13"/>
        <v>16</v>
      </c>
      <c r="T38" s="12"/>
      <c r="U38" s="1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</row>
    <row r="39" ht="12.75" customHeight="1">
      <c r="A39" s="6">
        <v>43931.0</v>
      </c>
      <c r="B39" s="7">
        <v>37.0</v>
      </c>
      <c r="C39" s="9">
        <v>5955.0</v>
      </c>
      <c r="D39" s="7">
        <f t="shared" si="2"/>
        <v>8.691986482</v>
      </c>
      <c r="E39" s="46"/>
      <c r="F39" s="8" t="str">
        <f t="shared" si="3"/>
        <v/>
      </c>
      <c r="G39" s="22">
        <f t="shared" si="8"/>
        <v>380</v>
      </c>
      <c r="H39" s="11">
        <f t="shared" si="9"/>
        <v>0.06816143498</v>
      </c>
      <c r="I39" s="9">
        <v>5456.0</v>
      </c>
      <c r="J39" s="9">
        <f t="shared" si="10"/>
        <v>339</v>
      </c>
      <c r="K39" s="9">
        <f t="shared" si="11"/>
        <v>8.6044712</v>
      </c>
      <c r="L39" s="9"/>
      <c r="M39" s="10" t="str">
        <f t="shared" si="4"/>
        <v/>
      </c>
      <c r="N39" s="11">
        <f t="shared" si="5"/>
        <v>0.03039462636</v>
      </c>
      <c r="O39" s="23">
        <f t="shared" si="12"/>
        <v>0.06624975572</v>
      </c>
      <c r="P39" s="9">
        <v>181.0</v>
      </c>
      <c r="Q39" s="9">
        <f t="shared" si="6"/>
        <v>318</v>
      </c>
      <c r="R39" s="12"/>
      <c r="S39" s="12">
        <f t="shared" si="13"/>
        <v>7</v>
      </c>
      <c r="T39" s="12"/>
      <c r="U39" s="1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</row>
    <row r="40" ht="12.75" customHeight="1">
      <c r="A40" s="6">
        <v>43932.0</v>
      </c>
      <c r="B40" s="7">
        <v>38.0</v>
      </c>
      <c r="C40" s="9">
        <v>6356.0</v>
      </c>
      <c r="D40" s="7">
        <f t="shared" si="2"/>
        <v>8.757154528</v>
      </c>
      <c r="E40" s="46"/>
      <c r="F40" s="8" t="str">
        <f t="shared" si="3"/>
        <v/>
      </c>
      <c r="G40" s="22">
        <f t="shared" si="8"/>
        <v>401</v>
      </c>
      <c r="H40" s="11">
        <f t="shared" si="9"/>
        <v>0.06733837112</v>
      </c>
      <c r="I40" s="9">
        <v>5773.0</v>
      </c>
      <c r="J40" s="9">
        <f t="shared" si="10"/>
        <v>317</v>
      </c>
      <c r="K40" s="9">
        <f t="shared" si="11"/>
        <v>8.660947155</v>
      </c>
      <c r="L40" s="9"/>
      <c r="M40" s="10" t="str">
        <f t="shared" si="4"/>
        <v/>
      </c>
      <c r="N40" s="11">
        <f t="shared" si="5"/>
        <v>0.03272498427</v>
      </c>
      <c r="O40" s="23">
        <f t="shared" si="12"/>
        <v>0.05810117302</v>
      </c>
      <c r="P40" s="9">
        <v>208.0</v>
      </c>
      <c r="Q40" s="9">
        <f t="shared" si="6"/>
        <v>375</v>
      </c>
      <c r="R40" s="12"/>
      <c r="S40" s="12">
        <f t="shared" si="13"/>
        <v>27</v>
      </c>
      <c r="T40" s="12"/>
      <c r="U40" s="1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</row>
    <row r="41" ht="12.75" customHeight="1">
      <c r="A41" s="6">
        <v>43933.0</v>
      </c>
      <c r="B41" s="7">
        <v>39.0</v>
      </c>
      <c r="C41" s="9">
        <v>6674.0</v>
      </c>
      <c r="D41" s="7">
        <f t="shared" si="2"/>
        <v>8.805974659</v>
      </c>
      <c r="E41" s="46"/>
      <c r="F41" s="8" t="str">
        <f t="shared" si="3"/>
        <v/>
      </c>
      <c r="G41" s="22">
        <f t="shared" si="8"/>
        <v>318</v>
      </c>
      <c r="H41" s="11">
        <f t="shared" si="9"/>
        <v>0.05003146633</v>
      </c>
      <c r="I41" s="9">
        <v>6003.0</v>
      </c>
      <c r="J41" s="9">
        <f t="shared" si="10"/>
        <v>230</v>
      </c>
      <c r="K41" s="9">
        <f t="shared" si="11"/>
        <v>8.700014623</v>
      </c>
      <c r="L41" s="9"/>
      <c r="M41" s="10" t="str">
        <f t="shared" si="4"/>
        <v/>
      </c>
      <c r="N41" s="11">
        <f t="shared" si="5"/>
        <v>0.03476176206</v>
      </c>
      <c r="O41" s="23">
        <f t="shared" si="12"/>
        <v>0.03984063745</v>
      </c>
      <c r="P41" s="9">
        <v>232.0</v>
      </c>
      <c r="Q41" s="9">
        <f t="shared" si="6"/>
        <v>439</v>
      </c>
      <c r="R41" s="12"/>
      <c r="S41" s="12">
        <f t="shared" si="13"/>
        <v>24</v>
      </c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</row>
    <row r="42" ht="12.75" customHeight="1">
      <c r="A42" s="6">
        <v>43934.0</v>
      </c>
      <c r="B42" s="7">
        <v>40.0</v>
      </c>
      <c r="C42" s="9">
        <v>6934.0</v>
      </c>
      <c r="D42" s="7">
        <f t="shared" si="2"/>
        <v>8.844192126</v>
      </c>
      <c r="E42" s="46"/>
      <c r="F42" s="8" t="str">
        <f t="shared" si="3"/>
        <v/>
      </c>
      <c r="G42" s="22">
        <f t="shared" si="8"/>
        <v>260</v>
      </c>
      <c r="H42" s="11">
        <f t="shared" si="9"/>
        <v>0.03895714714</v>
      </c>
      <c r="I42" s="9">
        <v>6202.0</v>
      </c>
      <c r="J42" s="9">
        <f t="shared" si="10"/>
        <v>199</v>
      </c>
      <c r="K42" s="9">
        <f t="shared" si="11"/>
        <v>8.7326271</v>
      </c>
      <c r="L42" s="9"/>
      <c r="M42" s="10" t="str">
        <f t="shared" si="4"/>
        <v/>
      </c>
      <c r="N42" s="11">
        <f t="shared" si="5"/>
        <v>0.03533314104</v>
      </c>
      <c r="O42" s="23">
        <f t="shared" si="12"/>
        <v>0.03315009162</v>
      </c>
      <c r="P42" s="9">
        <v>245.0</v>
      </c>
      <c r="Q42" s="9">
        <f t="shared" si="6"/>
        <v>487</v>
      </c>
      <c r="R42" s="12"/>
      <c r="S42" s="12">
        <f t="shared" si="13"/>
        <v>13</v>
      </c>
      <c r="T42" s="12"/>
      <c r="U42" s="1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</row>
    <row r="43" ht="12.75" customHeight="1">
      <c r="A43" s="6">
        <v>43935.0</v>
      </c>
      <c r="B43" s="7">
        <v>41.0</v>
      </c>
      <c r="C43" s="9">
        <v>7202.0</v>
      </c>
      <c r="D43" s="7">
        <f t="shared" si="2"/>
        <v>8.882114044</v>
      </c>
      <c r="E43" s="46"/>
      <c r="F43" s="8" t="str">
        <f t="shared" si="3"/>
        <v/>
      </c>
      <c r="G43" s="22">
        <f t="shared" si="8"/>
        <v>268</v>
      </c>
      <c r="H43" s="11">
        <f t="shared" si="9"/>
        <v>0.0386501298</v>
      </c>
      <c r="I43" s="9">
        <v>6321.0</v>
      </c>
      <c r="J43" s="9">
        <f t="shared" si="10"/>
        <v>119</v>
      </c>
      <c r="K43" s="9">
        <f t="shared" si="11"/>
        <v>8.751632702</v>
      </c>
      <c r="L43" s="9"/>
      <c r="M43" s="10" t="str">
        <f t="shared" si="4"/>
        <v/>
      </c>
      <c r="N43" s="11">
        <f t="shared" si="5"/>
        <v>0.03651763399</v>
      </c>
      <c r="O43" s="23">
        <f t="shared" si="12"/>
        <v>0.01918735892</v>
      </c>
      <c r="P43" s="9">
        <v>263.0</v>
      </c>
      <c r="Q43" s="9">
        <f t="shared" si="6"/>
        <v>618</v>
      </c>
      <c r="R43" s="12"/>
      <c r="S43" s="12">
        <f t="shared" si="13"/>
        <v>18</v>
      </c>
      <c r="T43" s="12"/>
      <c r="U43" s="1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</row>
    <row r="44" ht="12.75" customHeight="1">
      <c r="A44" s="6">
        <v>43936.0</v>
      </c>
      <c r="B44" s="7">
        <v>42.0</v>
      </c>
      <c r="C44" s="9">
        <v>7582.0</v>
      </c>
      <c r="D44" s="7">
        <f t="shared" si="2"/>
        <v>8.933532296</v>
      </c>
      <c r="E44" s="46"/>
      <c r="F44" s="8" t="str">
        <f t="shared" si="3"/>
        <v/>
      </c>
      <c r="G44" s="22">
        <f t="shared" si="8"/>
        <v>380</v>
      </c>
      <c r="H44" s="11">
        <f t="shared" si="9"/>
        <v>0.05276312136</v>
      </c>
      <c r="I44" s="9">
        <v>6628.0</v>
      </c>
      <c r="J44" s="9">
        <f t="shared" si="10"/>
        <v>307</v>
      </c>
      <c r="K44" s="9">
        <f t="shared" si="11"/>
        <v>8.799058379</v>
      </c>
      <c r="L44" s="9"/>
      <c r="M44" s="10" t="str">
        <f t="shared" si="4"/>
        <v/>
      </c>
      <c r="N44" s="11">
        <f t="shared" si="5"/>
        <v>0.03772091796</v>
      </c>
      <c r="O44" s="23">
        <f t="shared" si="12"/>
        <v>0.04856826452</v>
      </c>
      <c r="P44" s="9">
        <v>286.0</v>
      </c>
      <c r="Q44" s="9">
        <f t="shared" si="6"/>
        <v>668</v>
      </c>
      <c r="R44" s="12"/>
      <c r="S44" s="12">
        <f t="shared" si="13"/>
        <v>23</v>
      </c>
      <c r="T44" s="12"/>
      <c r="U44" s="1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</row>
    <row r="45" ht="12.75" customHeight="1">
      <c r="A45" s="6">
        <v>43937.0</v>
      </c>
      <c r="B45" s="7">
        <v>43.0</v>
      </c>
      <c r="C45" s="9">
        <v>7918.0</v>
      </c>
      <c r="D45" s="7">
        <f t="shared" si="2"/>
        <v>8.976893928</v>
      </c>
      <c r="E45" s="46"/>
      <c r="F45" s="8" t="str">
        <f t="shared" si="3"/>
        <v/>
      </c>
      <c r="G45" s="22">
        <f t="shared" si="8"/>
        <v>336</v>
      </c>
      <c r="H45" s="11">
        <f t="shared" si="9"/>
        <v>0.04431548404</v>
      </c>
      <c r="I45" s="9">
        <v>6830.0</v>
      </c>
      <c r="J45" s="9">
        <f t="shared" si="10"/>
        <v>202</v>
      </c>
      <c r="K45" s="9">
        <f t="shared" si="11"/>
        <v>8.829079953</v>
      </c>
      <c r="L45" s="9"/>
      <c r="M45" s="10" t="str">
        <f t="shared" si="4"/>
        <v/>
      </c>
      <c r="N45" s="11">
        <f t="shared" si="5"/>
        <v>0.03965647891</v>
      </c>
      <c r="O45" s="23">
        <f t="shared" si="12"/>
        <v>0.03047676524</v>
      </c>
      <c r="P45" s="9">
        <v>314.0</v>
      </c>
      <c r="Q45" s="9">
        <f t="shared" si="6"/>
        <v>774</v>
      </c>
      <c r="R45" s="12"/>
      <c r="S45" s="12">
        <f t="shared" si="13"/>
        <v>28</v>
      </c>
      <c r="T45" s="12"/>
      <c r="U45" s="1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</row>
    <row r="46" ht="12.75" customHeight="1">
      <c r="A46" s="6">
        <v>43938.0</v>
      </c>
      <c r="B46" s="7">
        <v>44.0</v>
      </c>
      <c r="C46" s="9">
        <v>8379.0</v>
      </c>
      <c r="D46" s="7">
        <f t="shared" si="2"/>
        <v>9.033483855</v>
      </c>
      <c r="E46" s="46"/>
      <c r="F46" s="8" t="str">
        <f t="shared" si="3"/>
        <v/>
      </c>
      <c r="G46" s="22">
        <f t="shared" si="8"/>
        <v>461</v>
      </c>
      <c r="H46" s="11">
        <f t="shared" si="9"/>
        <v>0.05822177318</v>
      </c>
      <c r="I46" s="9">
        <v>7181.0</v>
      </c>
      <c r="J46" s="9">
        <f t="shared" si="10"/>
        <v>351</v>
      </c>
      <c r="K46" s="9">
        <f t="shared" si="11"/>
        <v>8.879193928</v>
      </c>
      <c r="L46" s="9"/>
      <c r="M46" s="10" t="str">
        <f t="shared" si="4"/>
        <v/>
      </c>
      <c r="N46" s="11">
        <f t="shared" si="5"/>
        <v>0.03962286669</v>
      </c>
      <c r="O46" s="23">
        <f t="shared" si="12"/>
        <v>0.0513909224</v>
      </c>
      <c r="P46" s="9">
        <v>332.0</v>
      </c>
      <c r="Q46" s="9">
        <f t="shared" si="6"/>
        <v>866</v>
      </c>
      <c r="R46" s="12"/>
      <c r="S46" s="12">
        <f t="shared" si="13"/>
        <v>18</v>
      </c>
      <c r="T46" s="12"/>
      <c r="U46" s="1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</row>
    <row r="47" ht="12.75" customHeight="1">
      <c r="A47" s="6">
        <v>43939.0</v>
      </c>
      <c r="B47" s="7">
        <v>45.0</v>
      </c>
      <c r="C47" s="9">
        <v>8742.0</v>
      </c>
      <c r="D47" s="7">
        <f t="shared" si="2"/>
        <v>9.075894275</v>
      </c>
      <c r="E47" s="46"/>
      <c r="F47" s="8" t="str">
        <f t="shared" si="3"/>
        <v/>
      </c>
      <c r="G47" s="22">
        <f t="shared" si="8"/>
        <v>363</v>
      </c>
      <c r="H47" s="11">
        <f t="shared" si="9"/>
        <v>0.04332259219</v>
      </c>
      <c r="I47" s="9">
        <v>7414.0</v>
      </c>
      <c r="J47" s="9">
        <f t="shared" si="10"/>
        <v>233</v>
      </c>
      <c r="K47" s="9">
        <f t="shared" si="11"/>
        <v>8.911125384</v>
      </c>
      <c r="L47" s="9"/>
      <c r="M47" s="10" t="str">
        <f t="shared" si="4"/>
        <v/>
      </c>
      <c r="N47" s="11">
        <f t="shared" si="5"/>
        <v>0.038549531</v>
      </c>
      <c r="O47" s="23">
        <f t="shared" si="12"/>
        <v>0.03244673444</v>
      </c>
      <c r="P47" s="9">
        <v>337.0</v>
      </c>
      <c r="Q47" s="9">
        <f t="shared" si="6"/>
        <v>991</v>
      </c>
      <c r="R47" s="12"/>
      <c r="S47" s="12">
        <f t="shared" si="13"/>
        <v>5</v>
      </c>
      <c r="T47" s="12"/>
      <c r="U47" s="1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</row>
    <row r="48" ht="12.75" customHeight="1">
      <c r="A48" s="6">
        <v>43940.0</v>
      </c>
      <c r="B48" s="7">
        <v>46.0</v>
      </c>
      <c r="C48" s="9">
        <v>9287.0</v>
      </c>
      <c r="D48" s="7">
        <f t="shared" si="2"/>
        <v>9.136370852</v>
      </c>
      <c r="E48" s="46"/>
      <c r="F48" s="8" t="str">
        <f t="shared" si="3"/>
        <v/>
      </c>
      <c r="G48" s="22">
        <f t="shared" si="8"/>
        <v>545</v>
      </c>
      <c r="H48" s="11">
        <f t="shared" si="9"/>
        <v>0.06234271334</v>
      </c>
      <c r="I48" s="9">
        <v>7824.0</v>
      </c>
      <c r="J48" s="9">
        <f t="shared" si="10"/>
        <v>410</v>
      </c>
      <c r="K48" s="9">
        <f t="shared" si="11"/>
        <v>8.964951212</v>
      </c>
      <c r="L48" s="9"/>
      <c r="M48" s="10" t="str">
        <f t="shared" si="4"/>
        <v/>
      </c>
      <c r="N48" s="11">
        <f t="shared" si="5"/>
        <v>0.03876386347</v>
      </c>
      <c r="O48" s="23">
        <f t="shared" si="12"/>
        <v>0.0553007823</v>
      </c>
      <c r="P48" s="9">
        <v>360.0</v>
      </c>
      <c r="Q48" s="9">
        <f t="shared" si="6"/>
        <v>1103</v>
      </c>
      <c r="R48" s="12"/>
      <c r="S48" s="12">
        <f t="shared" si="13"/>
        <v>23</v>
      </c>
      <c r="T48" s="12"/>
      <c r="U48" s="12"/>
      <c r="V48" s="4"/>
      <c r="W48" s="5" t="s">
        <v>58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>
        <f>MAX(I2:I220)</f>
        <v>32242</v>
      </c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</row>
    <row r="49" ht="12.75" customHeight="1">
      <c r="A49" s="6">
        <v>43941.0</v>
      </c>
      <c r="B49" s="7">
        <v>47.0</v>
      </c>
      <c r="C49" s="9">
        <f>9593 - 63</f>
        <v>9530</v>
      </c>
      <c r="D49" s="7">
        <f t="shared" si="2"/>
        <v>9.162199997</v>
      </c>
      <c r="E49" s="46"/>
      <c r="F49" s="8" t="str">
        <f t="shared" si="3"/>
        <v/>
      </c>
      <c r="G49" s="22">
        <f t="shared" si="8"/>
        <v>243</v>
      </c>
      <c r="H49" s="11">
        <f t="shared" si="9"/>
        <v>0.02616560784</v>
      </c>
      <c r="I49" s="9">
        <v>8017.0</v>
      </c>
      <c r="J49" s="9">
        <f t="shared" si="10"/>
        <v>193</v>
      </c>
      <c r="K49" s="9">
        <f t="shared" si="11"/>
        <v>8.989319566</v>
      </c>
      <c r="L49" s="9"/>
      <c r="M49" s="10" t="str">
        <f t="shared" si="4"/>
        <v/>
      </c>
      <c r="N49" s="11">
        <f t="shared" si="5"/>
        <v>0.03987408185</v>
      </c>
      <c r="O49" s="23">
        <f t="shared" si="12"/>
        <v>0.02466768916</v>
      </c>
      <c r="P49" s="9">
        <v>380.0</v>
      </c>
      <c r="Q49" s="9">
        <f t="shared" si="6"/>
        <v>1133</v>
      </c>
      <c r="R49" s="12"/>
      <c r="S49" s="12">
        <f t="shared" si="13"/>
        <v>20</v>
      </c>
      <c r="T49" s="12"/>
      <c r="U49" s="12"/>
      <c r="V49" s="4"/>
      <c r="W49" s="5" t="s">
        <v>59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7">
        <f>MAX(G3:G220)</f>
        <v>4280</v>
      </c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</row>
    <row r="50" ht="12.75" customHeight="1">
      <c r="A50" s="6">
        <v>43942.0</v>
      </c>
      <c r="B50" s="7">
        <v>48.0</v>
      </c>
      <c r="C50" s="9">
        <f>9856 - 63</f>
        <v>9793</v>
      </c>
      <c r="D50" s="7">
        <f t="shared" si="2"/>
        <v>9.189423124</v>
      </c>
      <c r="E50" s="46"/>
      <c r="F50" s="8" t="str">
        <f t="shared" si="3"/>
        <v/>
      </c>
      <c r="G50" s="22">
        <f t="shared" si="8"/>
        <v>263</v>
      </c>
      <c r="H50" s="11">
        <f t="shared" si="9"/>
        <v>0.02759706191</v>
      </c>
      <c r="I50" s="9">
        <v>8095.0</v>
      </c>
      <c r="J50" s="9">
        <f t="shared" si="10"/>
        <v>78</v>
      </c>
      <c r="K50" s="9">
        <f t="shared" si="11"/>
        <v>8.999001866</v>
      </c>
      <c r="L50" s="9"/>
      <c r="M50" s="10" t="str">
        <f t="shared" si="4"/>
        <v/>
      </c>
      <c r="N50" s="11">
        <f t="shared" si="5"/>
        <v>0.04084550189</v>
      </c>
      <c r="O50" s="23">
        <f t="shared" si="12"/>
        <v>0.009729325184</v>
      </c>
      <c r="P50" s="9">
        <v>400.0</v>
      </c>
      <c r="Q50" s="9">
        <f t="shared" si="6"/>
        <v>1298</v>
      </c>
      <c r="R50" s="12"/>
      <c r="S50" s="12">
        <f t="shared" si="13"/>
        <v>20</v>
      </c>
      <c r="T50" s="12"/>
      <c r="U50" s="1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</row>
    <row r="51" ht="12.75" customHeight="1">
      <c r="A51" s="6">
        <v>43943.0</v>
      </c>
      <c r="B51" s="7">
        <v>49.0</v>
      </c>
      <c r="C51" s="9">
        <f>10169 - 63</f>
        <v>10106</v>
      </c>
      <c r="D51" s="7">
        <f t="shared" si="2"/>
        <v>9.220884586</v>
      </c>
      <c r="E51" s="46"/>
      <c r="F51" s="8" t="str">
        <f t="shared" si="3"/>
        <v/>
      </c>
      <c r="G51" s="22">
        <f t="shared" si="8"/>
        <v>313</v>
      </c>
      <c r="H51" s="11">
        <f t="shared" si="9"/>
        <v>0.03196160523</v>
      </c>
      <c r="I51" s="9">
        <v>8167.0</v>
      </c>
      <c r="J51" s="9">
        <f t="shared" si="10"/>
        <v>72</v>
      </c>
      <c r="K51" s="9">
        <f t="shared" si="11"/>
        <v>9.007856923</v>
      </c>
      <c r="L51" s="9"/>
      <c r="M51" s="10" t="str">
        <f t="shared" si="4"/>
        <v/>
      </c>
      <c r="N51" s="11">
        <f t="shared" si="5"/>
        <v>0.04205422521</v>
      </c>
      <c r="O51" s="23">
        <f t="shared" si="12"/>
        <v>0.008894379246</v>
      </c>
      <c r="P51" s="9">
        <v>425.0</v>
      </c>
      <c r="Q51" s="9">
        <f t="shared" si="6"/>
        <v>1514</v>
      </c>
      <c r="R51" s="12"/>
      <c r="S51" s="12">
        <f t="shared" si="13"/>
        <v>25</v>
      </c>
      <c r="T51" s="12"/>
      <c r="U51" s="1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</row>
    <row r="52" ht="12.75" customHeight="1">
      <c r="A52" s="6">
        <v>43944.0</v>
      </c>
      <c r="B52" s="7">
        <v>50.0</v>
      </c>
      <c r="C52" s="9">
        <f>10511 - 63</f>
        <v>10448</v>
      </c>
      <c r="D52" s="7">
        <f t="shared" si="2"/>
        <v>9.254165852</v>
      </c>
      <c r="E52" s="46"/>
      <c r="F52" s="8" t="str">
        <f t="shared" si="3"/>
        <v/>
      </c>
      <c r="G52" s="22">
        <f t="shared" si="8"/>
        <v>342</v>
      </c>
      <c r="H52" s="11">
        <f t="shared" si="9"/>
        <v>0.03384128241</v>
      </c>
      <c r="I52" s="9">
        <v>8254.0</v>
      </c>
      <c r="J52" s="9">
        <f t="shared" si="10"/>
        <v>87</v>
      </c>
      <c r="K52" s="9">
        <f t="shared" si="11"/>
        <v>9.01845321</v>
      </c>
      <c r="L52" s="9"/>
      <c r="M52" s="10" t="str">
        <f t="shared" si="4"/>
        <v/>
      </c>
      <c r="N52" s="11">
        <f t="shared" si="5"/>
        <v>0.0433575804</v>
      </c>
      <c r="O52" s="23">
        <f t="shared" si="12"/>
        <v>0.01065262642</v>
      </c>
      <c r="P52" s="9">
        <v>453.0</v>
      </c>
      <c r="Q52" s="9">
        <f t="shared" si="6"/>
        <v>1741</v>
      </c>
      <c r="R52" s="12"/>
      <c r="S52" s="12">
        <f t="shared" si="13"/>
        <v>28</v>
      </c>
      <c r="T52" s="12"/>
      <c r="U52" s="1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</row>
    <row r="53" ht="12.75" customHeight="1">
      <c r="A53" s="6">
        <v>43945.0</v>
      </c>
      <c r="B53" s="7">
        <v>51.0</v>
      </c>
      <c r="C53" s="9">
        <f>10892 - 63</f>
        <v>10829</v>
      </c>
      <c r="D53" s="7">
        <f t="shared" si="2"/>
        <v>9.289983</v>
      </c>
      <c r="E53" s="46"/>
      <c r="F53" s="8" t="str">
        <f t="shared" si="3"/>
        <v/>
      </c>
      <c r="G53" s="22">
        <f t="shared" si="8"/>
        <v>381</v>
      </c>
      <c r="H53" s="11">
        <f t="shared" si="9"/>
        <v>0.03646630934</v>
      </c>
      <c r="I53" s="9">
        <v>8391.0</v>
      </c>
      <c r="J53" s="9">
        <f t="shared" si="10"/>
        <v>137</v>
      </c>
      <c r="K53" s="9">
        <f t="shared" si="11"/>
        <v>9.034914982</v>
      </c>
      <c r="L53" s="9"/>
      <c r="M53" s="10" t="str">
        <f t="shared" si="4"/>
        <v/>
      </c>
      <c r="N53" s="11">
        <f t="shared" si="5"/>
        <v>0.04552590267</v>
      </c>
      <c r="O53" s="23">
        <f t="shared" si="12"/>
        <v>0.01659801308</v>
      </c>
      <c r="P53" s="9">
        <v>493.0</v>
      </c>
      <c r="Q53" s="9">
        <f t="shared" si="6"/>
        <v>1945</v>
      </c>
      <c r="R53" s="12"/>
      <c r="S53" s="12">
        <f t="shared" si="13"/>
        <v>40</v>
      </c>
      <c r="T53" s="12"/>
      <c r="U53" s="1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</row>
    <row r="54" ht="12.75" customHeight="1">
      <c r="A54" s="6">
        <v>43946.0</v>
      </c>
      <c r="B54" s="7">
        <v>52.0</v>
      </c>
      <c r="C54" s="9">
        <f>11273 - 63</f>
        <v>11210</v>
      </c>
      <c r="D54" s="7">
        <f t="shared" si="2"/>
        <v>9.324561516</v>
      </c>
      <c r="E54" s="46"/>
      <c r="F54" s="8" t="str">
        <f t="shared" si="3"/>
        <v/>
      </c>
      <c r="G54" s="22">
        <f t="shared" si="8"/>
        <v>381</v>
      </c>
      <c r="H54" s="11">
        <f t="shared" si="9"/>
        <v>0.03518330409</v>
      </c>
      <c r="I54" s="9">
        <v>8560.0</v>
      </c>
      <c r="J54" s="9">
        <f t="shared" si="10"/>
        <v>169</v>
      </c>
      <c r="K54" s="9">
        <f t="shared" si="11"/>
        <v>9.054855469</v>
      </c>
      <c r="L54" s="9"/>
      <c r="M54" s="10" t="str">
        <f t="shared" si="4"/>
        <v/>
      </c>
      <c r="N54" s="11">
        <f t="shared" si="5"/>
        <v>0.04665477252</v>
      </c>
      <c r="O54" s="23">
        <f t="shared" si="12"/>
        <v>0.02014062686</v>
      </c>
      <c r="P54" s="9">
        <v>523.0</v>
      </c>
      <c r="Q54" s="9">
        <f t="shared" si="6"/>
        <v>2127</v>
      </c>
      <c r="R54" s="12"/>
      <c r="S54" s="12">
        <f t="shared" si="13"/>
        <v>30</v>
      </c>
      <c r="T54" s="12"/>
      <c r="U54" s="1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</row>
    <row r="55" ht="12.75" customHeight="1">
      <c r="A55" s="6">
        <v>43947.0</v>
      </c>
      <c r="B55" s="7">
        <v>53.0</v>
      </c>
      <c r="C55" s="9">
        <f>11617 - 63</f>
        <v>11554</v>
      </c>
      <c r="D55" s="7">
        <f t="shared" si="2"/>
        <v>9.354786976</v>
      </c>
      <c r="E55" s="46"/>
      <c r="F55" s="8" t="str">
        <f t="shared" si="3"/>
        <v/>
      </c>
      <c r="G55" s="22">
        <f t="shared" si="8"/>
        <v>344</v>
      </c>
      <c r="H55" s="11">
        <f t="shared" si="9"/>
        <v>0.03068688671</v>
      </c>
      <c r="I55" s="9">
        <v>8754.0</v>
      </c>
      <c r="J55" s="9">
        <f t="shared" si="10"/>
        <v>194</v>
      </c>
      <c r="K55" s="9">
        <f t="shared" si="11"/>
        <v>9.077266018</v>
      </c>
      <c r="L55" s="9"/>
      <c r="M55" s="10" t="str">
        <f t="shared" si="4"/>
        <v/>
      </c>
      <c r="N55" s="11">
        <f t="shared" si="5"/>
        <v>0.0463043102</v>
      </c>
      <c r="O55" s="23">
        <f t="shared" si="12"/>
        <v>0.0226635514</v>
      </c>
      <c r="P55" s="9">
        <v>535.0</v>
      </c>
      <c r="Q55" s="9">
        <f t="shared" si="6"/>
        <v>2265</v>
      </c>
      <c r="R55" s="12"/>
      <c r="S55" s="12">
        <f t="shared" si="13"/>
        <v>12</v>
      </c>
      <c r="T55" s="12"/>
      <c r="U55" s="1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</row>
    <row r="56" ht="12.75" customHeight="1">
      <c r="A56" s="6">
        <v>43948.0</v>
      </c>
      <c r="B56" s="7">
        <v>54.0</v>
      </c>
      <c r="C56" s="9">
        <f>11902 - 63</f>
        <v>11839</v>
      </c>
      <c r="D56" s="7">
        <f t="shared" si="2"/>
        <v>9.379154445</v>
      </c>
      <c r="E56" s="46"/>
      <c r="F56" s="8" t="str">
        <f t="shared" si="3"/>
        <v/>
      </c>
      <c r="G56" s="22">
        <f t="shared" si="8"/>
        <v>285</v>
      </c>
      <c r="H56" s="11">
        <f t="shared" si="9"/>
        <v>0.02466678207</v>
      </c>
      <c r="I56" s="9">
        <v>8811.0</v>
      </c>
      <c r="J56" s="9">
        <f t="shared" si="10"/>
        <v>57</v>
      </c>
      <c r="K56" s="9">
        <f t="shared" si="11"/>
        <v>9.08375622</v>
      </c>
      <c r="L56" s="9"/>
      <c r="M56" s="10" t="str">
        <f t="shared" si="4"/>
        <v/>
      </c>
      <c r="N56" s="11">
        <f t="shared" si="5"/>
        <v>0.04738575893</v>
      </c>
      <c r="O56" s="23">
        <f t="shared" si="12"/>
        <v>0.006511309116</v>
      </c>
      <c r="P56" s="9">
        <v>561.0</v>
      </c>
      <c r="Q56" s="9">
        <f t="shared" si="6"/>
        <v>2467</v>
      </c>
      <c r="R56" s="12"/>
      <c r="S56" s="12">
        <f t="shared" si="13"/>
        <v>26</v>
      </c>
      <c r="T56" s="12"/>
      <c r="U56" s="1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</row>
    <row r="57" ht="12.75" customHeight="1">
      <c r="A57" s="6">
        <v>43949.0</v>
      </c>
      <c r="B57" s="7">
        <v>55.0</v>
      </c>
      <c r="C57" s="9">
        <f>12218 - 63</f>
        <v>12155</v>
      </c>
      <c r="D57" s="7">
        <f t="shared" si="2"/>
        <v>9.405495887</v>
      </c>
      <c r="E57" s="46"/>
      <c r="F57" s="8" t="str">
        <f t="shared" si="3"/>
        <v/>
      </c>
      <c r="G57" s="22">
        <f t="shared" si="8"/>
        <v>316</v>
      </c>
      <c r="H57" s="11">
        <f t="shared" si="9"/>
        <v>0.02669144353</v>
      </c>
      <c r="I57" s="9">
        <v>8904.0</v>
      </c>
      <c r="J57" s="9">
        <f t="shared" si="10"/>
        <v>93</v>
      </c>
      <c r="K57" s="9">
        <f t="shared" si="11"/>
        <v>9.094255893</v>
      </c>
      <c r="L57" s="9"/>
      <c r="M57" s="10" t="str">
        <f t="shared" si="4"/>
        <v/>
      </c>
      <c r="N57" s="11">
        <f t="shared" si="5"/>
        <v>0.04895104895</v>
      </c>
      <c r="O57" s="23">
        <f t="shared" si="12"/>
        <v>0.01055498808</v>
      </c>
      <c r="P57" s="9">
        <v>595.0</v>
      </c>
      <c r="Q57" s="9">
        <f t="shared" si="6"/>
        <v>2656</v>
      </c>
      <c r="R57" s="12"/>
      <c r="S57" s="12">
        <f t="shared" si="13"/>
        <v>34</v>
      </c>
      <c r="T57" s="12"/>
      <c r="U57" s="1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</row>
    <row r="58" ht="12.75" customHeight="1">
      <c r="A58" s="6">
        <v>43950.0</v>
      </c>
      <c r="B58" s="7">
        <v>56.0</v>
      </c>
      <c r="C58" s="9">
        <f>12640 - 63</f>
        <v>12577</v>
      </c>
      <c r="D58" s="7">
        <f t="shared" si="2"/>
        <v>9.439625028</v>
      </c>
      <c r="E58" s="46"/>
      <c r="F58" s="8" t="str">
        <f t="shared" si="3"/>
        <v/>
      </c>
      <c r="G58" s="22">
        <f t="shared" si="8"/>
        <v>422</v>
      </c>
      <c r="H58" s="11">
        <f t="shared" si="9"/>
        <v>0.03471822295</v>
      </c>
      <c r="I58" s="9">
        <v>8928.0</v>
      </c>
      <c r="J58" s="9">
        <f t="shared" si="10"/>
        <v>24</v>
      </c>
      <c r="K58" s="9">
        <f t="shared" si="11"/>
        <v>9.096947685</v>
      </c>
      <c r="L58" s="9"/>
      <c r="M58" s="10" t="str">
        <f t="shared" si="4"/>
        <v/>
      </c>
      <c r="N58" s="11">
        <f t="shared" si="5"/>
        <v>0.04953486523</v>
      </c>
      <c r="O58" s="23">
        <f t="shared" si="12"/>
        <v>0.00269541779</v>
      </c>
      <c r="P58" s="9">
        <v>623.0</v>
      </c>
      <c r="Q58" s="9">
        <f t="shared" si="6"/>
        <v>3026</v>
      </c>
      <c r="R58" s="12"/>
      <c r="S58" s="12">
        <f t="shared" si="13"/>
        <v>28</v>
      </c>
      <c r="T58" s="12"/>
      <c r="U58" s="1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</row>
    <row r="59" ht="12.75" customHeight="1">
      <c r="A59" s="6">
        <v>43951.0</v>
      </c>
      <c r="B59" s="7">
        <v>57.0</v>
      </c>
      <c r="C59" s="9">
        <v>12877.0</v>
      </c>
      <c r="D59" s="7">
        <f t="shared" si="2"/>
        <v>9.463198053</v>
      </c>
      <c r="E59" s="46"/>
      <c r="F59" s="8" t="str">
        <f t="shared" si="3"/>
        <v/>
      </c>
      <c r="G59" s="22">
        <f t="shared" si="8"/>
        <v>300</v>
      </c>
      <c r="H59" s="11">
        <f t="shared" si="9"/>
        <v>0.02385306512</v>
      </c>
      <c r="I59" s="9">
        <v>8997.0</v>
      </c>
      <c r="J59" s="9">
        <f t="shared" si="10"/>
        <v>69</v>
      </c>
      <c r="K59" s="9">
        <f t="shared" si="11"/>
        <v>9.104646467</v>
      </c>
      <c r="L59" s="9"/>
      <c r="M59" s="10" t="str">
        <f t="shared" si="4"/>
        <v/>
      </c>
      <c r="N59" s="11">
        <f t="shared" si="5"/>
        <v>0.04993399084</v>
      </c>
      <c r="O59" s="23">
        <f t="shared" si="12"/>
        <v>0.007728494624</v>
      </c>
      <c r="P59" s="9">
        <v>643.0</v>
      </c>
      <c r="Q59" s="9">
        <f t="shared" si="6"/>
        <v>3237</v>
      </c>
      <c r="R59" s="12"/>
      <c r="S59" s="12">
        <f t="shared" si="13"/>
        <v>20</v>
      </c>
      <c r="T59" s="12"/>
      <c r="U59" s="1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</row>
    <row r="60" ht="12.75" customHeight="1">
      <c r="A60" s="6">
        <v>43952.0</v>
      </c>
      <c r="B60" s="9">
        <v>58.0</v>
      </c>
      <c r="C60" s="9">
        <v>13105.0</v>
      </c>
      <c r="D60" s="7">
        <f t="shared" si="2"/>
        <v>9.480749116</v>
      </c>
      <c r="E60" s="46"/>
      <c r="F60" s="8" t="str">
        <f t="shared" si="3"/>
        <v/>
      </c>
      <c r="G60" s="22">
        <f t="shared" si="8"/>
        <v>228</v>
      </c>
      <c r="H60" s="11">
        <f t="shared" si="9"/>
        <v>0.01770598742</v>
      </c>
      <c r="I60" s="9">
        <v>8963.0</v>
      </c>
      <c r="J60" s="9">
        <f t="shared" si="10"/>
        <v>-34</v>
      </c>
      <c r="K60" s="9">
        <f t="shared" si="11"/>
        <v>9.100860271</v>
      </c>
      <c r="L60" s="9"/>
      <c r="M60" s="10" t="str">
        <f t="shared" si="4"/>
        <v/>
      </c>
      <c r="N60" s="11">
        <f t="shared" si="5"/>
        <v>0.04959938955</v>
      </c>
      <c r="O60" s="23">
        <f t="shared" si="12"/>
        <v>-0.003779037457</v>
      </c>
      <c r="P60" s="9">
        <v>650.0</v>
      </c>
      <c r="Q60" s="9">
        <f t="shared" si="6"/>
        <v>3492</v>
      </c>
      <c r="R60" s="12"/>
      <c r="S60" s="12">
        <f t="shared" si="13"/>
        <v>7</v>
      </c>
      <c r="T60" s="12"/>
      <c r="U60" s="1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</row>
    <row r="61" ht="12.75" customHeight="1">
      <c r="A61" s="6">
        <v>43953.0</v>
      </c>
      <c r="B61" s="9">
        <v>59.0</v>
      </c>
      <c r="C61" s="9">
        <v>13375.0</v>
      </c>
      <c r="D61" s="7">
        <f t="shared" si="2"/>
        <v>9.501142572</v>
      </c>
      <c r="E61" s="46"/>
      <c r="F61" s="8" t="str">
        <f t="shared" si="3"/>
        <v/>
      </c>
      <c r="G61" s="22">
        <f t="shared" si="8"/>
        <v>270</v>
      </c>
      <c r="H61" s="11">
        <f t="shared" si="9"/>
        <v>0.02060282335</v>
      </c>
      <c r="I61" s="9">
        <v>8949.0</v>
      </c>
      <c r="J61" s="9">
        <f t="shared" si="10"/>
        <v>-14</v>
      </c>
      <c r="K61" s="9">
        <f t="shared" si="11"/>
        <v>9.099297073</v>
      </c>
      <c r="L61" s="9"/>
      <c r="M61" s="10" t="str">
        <f t="shared" si="4"/>
        <v/>
      </c>
      <c r="N61" s="11">
        <f t="shared" si="5"/>
        <v>0.0494953271</v>
      </c>
      <c r="O61" s="23">
        <f t="shared" si="12"/>
        <v>-0.001561977017</v>
      </c>
      <c r="P61" s="9">
        <v>662.0</v>
      </c>
      <c r="Q61" s="9">
        <f t="shared" si="6"/>
        <v>3764</v>
      </c>
      <c r="R61" s="12"/>
      <c r="S61" s="12">
        <f t="shared" si="13"/>
        <v>12</v>
      </c>
      <c r="T61" s="12"/>
      <c r="U61" s="1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</row>
    <row r="62" ht="12.75" customHeight="1">
      <c r="A62" s="6">
        <v>43954.0</v>
      </c>
      <c r="B62" s="7">
        <v>60.0</v>
      </c>
      <c r="C62" s="9">
        <v>13693.0</v>
      </c>
      <c r="D62" s="7">
        <f t="shared" si="2"/>
        <v>9.524640032</v>
      </c>
      <c r="E62" s="46"/>
      <c r="F62" s="8" t="str">
        <f t="shared" si="3"/>
        <v/>
      </c>
      <c r="G62" s="22">
        <f t="shared" si="8"/>
        <v>318</v>
      </c>
      <c r="H62" s="11">
        <f t="shared" si="9"/>
        <v>0.02377570093</v>
      </c>
      <c r="I62" s="9">
        <v>9070.0</v>
      </c>
      <c r="J62" s="9">
        <f t="shared" si="10"/>
        <v>121</v>
      </c>
      <c r="K62" s="9">
        <f t="shared" si="11"/>
        <v>9.112727543</v>
      </c>
      <c r="L62" s="9"/>
      <c r="M62" s="10" t="str">
        <f t="shared" si="4"/>
        <v/>
      </c>
      <c r="N62" s="11">
        <f t="shared" si="5"/>
        <v>0.04944132038</v>
      </c>
      <c r="O62" s="23">
        <f t="shared" si="12"/>
        <v>0.01352106381</v>
      </c>
      <c r="P62" s="9">
        <v>677.0</v>
      </c>
      <c r="Q62" s="9">
        <f t="shared" si="6"/>
        <v>3946</v>
      </c>
      <c r="R62" s="12"/>
      <c r="S62" s="12">
        <f t="shared" si="13"/>
        <v>15</v>
      </c>
      <c r="T62" s="12"/>
      <c r="U62" s="1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</row>
    <row r="63" ht="12.75" customHeight="1">
      <c r="A63" s="6">
        <v>43955.0</v>
      </c>
      <c r="B63" s="7">
        <v>61.0</v>
      </c>
      <c r="C63" s="9">
        <v>14006.0</v>
      </c>
      <c r="D63" s="7">
        <f t="shared" si="2"/>
        <v>9.547241088</v>
      </c>
      <c r="E63" s="46"/>
      <c r="F63" s="8" t="str">
        <f t="shared" si="3"/>
        <v/>
      </c>
      <c r="G63" s="22">
        <f t="shared" si="8"/>
        <v>313</v>
      </c>
      <c r="H63" s="11">
        <f t="shared" si="9"/>
        <v>0.0228583948</v>
      </c>
      <c r="I63" s="9">
        <v>9214.0</v>
      </c>
      <c r="J63" s="9">
        <f t="shared" si="10"/>
        <v>144</v>
      </c>
      <c r="K63" s="9">
        <f t="shared" si="11"/>
        <v>9.128479345</v>
      </c>
      <c r="L63" s="9"/>
      <c r="M63" s="10" t="str">
        <f t="shared" si="4"/>
        <v/>
      </c>
      <c r="N63" s="11">
        <f t="shared" si="5"/>
        <v>0.04969298872</v>
      </c>
      <c r="O63" s="23">
        <f t="shared" si="12"/>
        <v>0.01587651599</v>
      </c>
      <c r="P63" s="9">
        <v>696.0</v>
      </c>
      <c r="Q63" s="9">
        <f t="shared" si="6"/>
        <v>4096</v>
      </c>
      <c r="R63" s="12"/>
      <c r="S63" s="12">
        <f t="shared" si="13"/>
        <v>19</v>
      </c>
      <c r="T63" s="12"/>
      <c r="U63" s="1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</row>
    <row r="64" ht="12.75" customHeight="1">
      <c r="A64" s="6">
        <v>43956.0</v>
      </c>
      <c r="B64" s="7">
        <v>62.0</v>
      </c>
      <c r="C64" s="9">
        <v>14414.0</v>
      </c>
      <c r="D64" s="7">
        <f t="shared" si="2"/>
        <v>9.575955235</v>
      </c>
      <c r="E64" s="46"/>
      <c r="F64" s="8" t="str">
        <f t="shared" si="3"/>
        <v/>
      </c>
      <c r="G64" s="22">
        <f t="shared" si="8"/>
        <v>408</v>
      </c>
      <c r="H64" s="11">
        <f t="shared" si="9"/>
        <v>0.0291303727</v>
      </c>
      <c r="I64" s="9">
        <v>9417.0</v>
      </c>
      <c r="J64" s="9">
        <f t="shared" si="10"/>
        <v>203</v>
      </c>
      <c r="K64" s="9">
        <f t="shared" si="11"/>
        <v>9.150271846</v>
      </c>
      <c r="L64" s="9"/>
      <c r="M64" s="10" t="str">
        <f t="shared" si="4"/>
        <v/>
      </c>
      <c r="N64" s="11">
        <f t="shared" si="5"/>
        <v>0.04960455113</v>
      </c>
      <c r="O64" s="23">
        <f t="shared" si="12"/>
        <v>0.02203169091</v>
      </c>
      <c r="P64" s="9">
        <v>715.0</v>
      </c>
      <c r="Q64" s="9">
        <f t="shared" si="6"/>
        <v>4282</v>
      </c>
      <c r="R64" s="12"/>
      <c r="S64" s="12">
        <f t="shared" si="13"/>
        <v>19</v>
      </c>
      <c r="T64" s="12"/>
      <c r="U64" s="1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</row>
    <row r="65" ht="12.75" customHeight="1">
      <c r="A65" s="6">
        <v>43957.0</v>
      </c>
      <c r="B65" s="7">
        <v>63.0</v>
      </c>
      <c r="C65" s="9">
        <v>14723.0</v>
      </c>
      <c r="D65" s="7">
        <f t="shared" si="2"/>
        <v>9.597166176</v>
      </c>
      <c r="E65" s="46"/>
      <c r="F65" s="8" t="str">
        <f t="shared" si="3"/>
        <v/>
      </c>
      <c r="G65" s="22">
        <f t="shared" si="8"/>
        <v>309</v>
      </c>
      <c r="H65" s="11">
        <f t="shared" si="9"/>
        <v>0.02143749133</v>
      </c>
      <c r="I65" s="9">
        <v>9335.0</v>
      </c>
      <c r="J65" s="9">
        <f t="shared" si="10"/>
        <v>-82</v>
      </c>
      <c r="K65" s="9">
        <f t="shared" si="11"/>
        <v>9.141526056</v>
      </c>
      <c r="L65" s="9"/>
      <c r="M65" s="10" t="str">
        <f t="shared" si="4"/>
        <v/>
      </c>
      <c r="N65" s="11">
        <f t="shared" si="5"/>
        <v>0.04978604904</v>
      </c>
      <c r="O65" s="23">
        <f t="shared" si="12"/>
        <v>-0.008707656366</v>
      </c>
      <c r="P65" s="9">
        <v>733.0</v>
      </c>
      <c r="Q65" s="9">
        <f t="shared" si="6"/>
        <v>4655</v>
      </c>
      <c r="R65" s="12"/>
      <c r="S65" s="12">
        <f t="shared" si="13"/>
        <v>18</v>
      </c>
      <c r="T65" s="12"/>
      <c r="U65" s="1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</row>
    <row r="66" ht="12.75" customHeight="1">
      <c r="A66" s="6">
        <v>43958.0</v>
      </c>
      <c r="B66" s="7">
        <v>64.0</v>
      </c>
      <c r="C66" s="9">
        <v>15026.0</v>
      </c>
      <c r="D66" s="7">
        <f t="shared" si="2"/>
        <v>9.617537313</v>
      </c>
      <c r="E66" s="46"/>
      <c r="F66" s="8" t="str">
        <f t="shared" si="3"/>
        <v/>
      </c>
      <c r="G66" s="22">
        <f t="shared" si="8"/>
        <v>303</v>
      </c>
      <c r="H66" s="11">
        <f t="shared" si="9"/>
        <v>0.02058004483</v>
      </c>
      <c r="I66" s="9">
        <v>9409.0</v>
      </c>
      <c r="J66" s="9">
        <f t="shared" si="10"/>
        <v>74</v>
      </c>
      <c r="K66" s="9">
        <f t="shared" si="11"/>
        <v>9.149421957</v>
      </c>
      <c r="L66" s="9"/>
      <c r="M66" s="10" t="str">
        <f t="shared" si="4"/>
        <v/>
      </c>
      <c r="N66" s="11">
        <f t="shared" si="5"/>
        <v>0.05024623985</v>
      </c>
      <c r="O66" s="23">
        <f t="shared" si="12"/>
        <v>0.007927155865</v>
      </c>
      <c r="P66" s="9">
        <v>755.0</v>
      </c>
      <c r="Q66" s="9">
        <f t="shared" si="6"/>
        <v>4862</v>
      </c>
      <c r="R66" s="12"/>
      <c r="S66" s="12">
        <f t="shared" si="13"/>
        <v>22</v>
      </c>
      <c r="T66" s="12"/>
      <c r="U66" s="1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</row>
    <row r="67" ht="12.75" customHeight="1">
      <c r="A67" s="6">
        <v>43959.0</v>
      </c>
      <c r="B67" s="7">
        <v>65.0</v>
      </c>
      <c r="C67" s="9">
        <v>15363.0</v>
      </c>
      <c r="D67" s="7">
        <f t="shared" si="2"/>
        <v>9.6397173</v>
      </c>
      <c r="E67" s="46"/>
      <c r="F67" s="8" t="str">
        <f t="shared" si="3"/>
        <v/>
      </c>
      <c r="G67" s="22">
        <f t="shared" si="8"/>
        <v>337</v>
      </c>
      <c r="H67" s="11">
        <f t="shared" si="9"/>
        <v>0.02242779183</v>
      </c>
      <c r="I67" s="9">
        <v>9403.0</v>
      </c>
      <c r="J67" s="9">
        <f t="shared" si="10"/>
        <v>-6</v>
      </c>
      <c r="K67" s="9">
        <f t="shared" si="11"/>
        <v>9.148784066</v>
      </c>
      <c r="L67" s="9"/>
      <c r="M67" s="10" t="str">
        <f t="shared" si="4"/>
        <v/>
      </c>
      <c r="N67" s="11">
        <f t="shared" si="5"/>
        <v>0.05044587646</v>
      </c>
      <c r="O67" s="23">
        <f t="shared" si="12"/>
        <v>-0.0006376873207</v>
      </c>
      <c r="P67" s="9">
        <v>775.0</v>
      </c>
      <c r="Q67" s="9">
        <f t="shared" si="6"/>
        <v>5185</v>
      </c>
      <c r="R67" s="12"/>
      <c r="S67" s="12">
        <f t="shared" si="13"/>
        <v>20</v>
      </c>
      <c r="T67" s="12"/>
      <c r="U67" s="1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</row>
    <row r="68" ht="12.75" customHeight="1">
      <c r="A68" s="6">
        <v>43960.0</v>
      </c>
      <c r="B68" s="7">
        <v>66.0</v>
      </c>
      <c r="C68" s="9">
        <v>15651.0</v>
      </c>
      <c r="D68" s="7">
        <f t="shared" si="2"/>
        <v>9.658290092</v>
      </c>
      <c r="E68" s="46"/>
      <c r="F68" s="8" t="str">
        <f t="shared" si="3"/>
        <v/>
      </c>
      <c r="G68" s="22">
        <f t="shared" si="8"/>
        <v>288</v>
      </c>
      <c r="H68" s="11">
        <f t="shared" si="9"/>
        <v>0.01874633861</v>
      </c>
      <c r="I68" s="9">
        <v>9429.0</v>
      </c>
      <c r="J68" s="9">
        <f t="shared" si="10"/>
        <v>26</v>
      </c>
      <c r="K68" s="9">
        <f t="shared" si="11"/>
        <v>9.151545325</v>
      </c>
      <c r="L68" s="9"/>
      <c r="M68" s="10" t="str">
        <f t="shared" si="4"/>
        <v/>
      </c>
      <c r="N68" s="11">
        <f t="shared" si="5"/>
        <v>0.05009264584</v>
      </c>
      <c r="O68" s="23">
        <f t="shared" si="12"/>
        <v>0.002765074976</v>
      </c>
      <c r="P68" s="9">
        <v>784.0</v>
      </c>
      <c r="Q68" s="9">
        <f t="shared" si="6"/>
        <v>5438</v>
      </c>
      <c r="R68" s="12"/>
      <c r="S68" s="12">
        <f t="shared" si="13"/>
        <v>9</v>
      </c>
      <c r="T68" s="12"/>
      <c r="U68" s="1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</row>
    <row r="69" ht="12.75" customHeight="1">
      <c r="A69" s="6">
        <v>43961.0</v>
      </c>
      <c r="B69" s="7">
        <v>67.0</v>
      </c>
      <c r="C69" s="9">
        <v>15996.0</v>
      </c>
      <c r="D69" s="7">
        <f t="shared" si="2"/>
        <v>9.68009397</v>
      </c>
      <c r="E69" s="46"/>
      <c r="F69" s="8" t="str">
        <f t="shared" si="3"/>
        <v/>
      </c>
      <c r="G69" s="22">
        <f t="shared" si="8"/>
        <v>345</v>
      </c>
      <c r="H69" s="11">
        <f t="shared" si="9"/>
        <v>0.02204331992</v>
      </c>
      <c r="I69" s="9">
        <v>9498.0</v>
      </c>
      <c r="J69" s="9">
        <f t="shared" si="10"/>
        <v>69</v>
      </c>
      <c r="K69" s="9">
        <f t="shared" si="11"/>
        <v>9.158836529</v>
      </c>
      <c r="L69" s="9"/>
      <c r="M69" s="10" t="str">
        <f t="shared" si="4"/>
        <v/>
      </c>
      <c r="N69" s="11">
        <f t="shared" si="5"/>
        <v>0.0499499875</v>
      </c>
      <c r="O69" s="23">
        <f t="shared" si="12"/>
        <v>0.007317849189</v>
      </c>
      <c r="P69" s="9">
        <v>799.0</v>
      </c>
      <c r="Q69" s="9">
        <f t="shared" si="6"/>
        <v>5699</v>
      </c>
      <c r="R69" s="12"/>
      <c r="S69" s="12">
        <f t="shared" si="13"/>
        <v>15</v>
      </c>
      <c r="T69" s="12"/>
      <c r="U69" s="1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</row>
    <row r="70" ht="12.75" customHeight="1">
      <c r="A70" s="6">
        <v>43962.0</v>
      </c>
      <c r="B70" s="9">
        <v>68.0</v>
      </c>
      <c r="C70" s="9">
        <v>16326.0</v>
      </c>
      <c r="D70" s="7">
        <f t="shared" si="2"/>
        <v>9.700514208</v>
      </c>
      <c r="E70" s="46"/>
      <c r="F70" s="8" t="str">
        <f t="shared" si="3"/>
        <v/>
      </c>
      <c r="G70" s="22">
        <f t="shared" si="8"/>
        <v>330</v>
      </c>
      <c r="H70" s="11">
        <f t="shared" si="9"/>
        <v>0.02063015754</v>
      </c>
      <c r="I70" s="9">
        <v>9699.0</v>
      </c>
      <c r="J70" s="9">
        <f t="shared" si="10"/>
        <v>201</v>
      </c>
      <c r="K70" s="9">
        <f t="shared" si="11"/>
        <v>9.179778066</v>
      </c>
      <c r="L70" s="9"/>
      <c r="M70" s="10" t="str">
        <f t="shared" si="4"/>
        <v/>
      </c>
      <c r="N70" s="11">
        <f t="shared" si="5"/>
        <v>0.04961411246</v>
      </c>
      <c r="O70" s="23">
        <f t="shared" si="12"/>
        <v>0.02116234997</v>
      </c>
      <c r="P70" s="9">
        <v>810.0</v>
      </c>
      <c r="Q70" s="9">
        <f t="shared" si="6"/>
        <v>5817</v>
      </c>
      <c r="R70" s="12"/>
      <c r="S70" s="12">
        <f t="shared" si="13"/>
        <v>11</v>
      </c>
      <c r="T70" s="12"/>
      <c r="U70" s="1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</row>
    <row r="71" ht="12.75" customHeight="1">
      <c r="A71" s="6">
        <v>43963.0</v>
      </c>
      <c r="B71" s="9">
        <v>69.0</v>
      </c>
      <c r="C71" s="9">
        <f>16921-39</f>
        <v>16882</v>
      </c>
      <c r="D71" s="7">
        <f t="shared" si="2"/>
        <v>9.734003245</v>
      </c>
      <c r="E71" s="46"/>
      <c r="F71" s="8" t="str">
        <f t="shared" si="3"/>
        <v/>
      </c>
      <c r="G71" s="22">
        <f t="shared" si="8"/>
        <v>556</v>
      </c>
      <c r="H71" s="11">
        <f t="shared" si="9"/>
        <v>0.03405610682</v>
      </c>
      <c r="I71" s="9">
        <v>9912.0</v>
      </c>
      <c r="J71" s="9">
        <f t="shared" si="10"/>
        <v>213</v>
      </c>
      <c r="K71" s="9">
        <f t="shared" si="11"/>
        <v>9.201501423</v>
      </c>
      <c r="L71" s="9"/>
      <c r="M71" s="10" t="str">
        <f t="shared" si="4"/>
        <v/>
      </c>
      <c r="N71" s="11">
        <f t="shared" si="5"/>
        <v>0.0496386684</v>
      </c>
      <c r="O71" s="23">
        <f t="shared" si="12"/>
        <v>0.02196102691</v>
      </c>
      <c r="P71" s="9">
        <v>838.0</v>
      </c>
      <c r="Q71" s="9">
        <f t="shared" si="6"/>
        <v>6132</v>
      </c>
      <c r="R71" s="12"/>
      <c r="S71" s="12">
        <f t="shared" si="13"/>
        <v>28</v>
      </c>
      <c r="T71" s="12"/>
      <c r="U71" s="1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</row>
    <row r="72" ht="12.75" customHeight="1">
      <c r="A72" s="6">
        <v>43964.0</v>
      </c>
      <c r="B72" s="7">
        <v>70.0</v>
      </c>
      <c r="C72" s="9">
        <v>17204.0</v>
      </c>
      <c r="D72" s="7">
        <f t="shared" si="2"/>
        <v>9.752897194</v>
      </c>
      <c r="E72" s="46"/>
      <c r="F72" s="8" t="str">
        <f t="shared" si="3"/>
        <v/>
      </c>
      <c r="G72" s="22">
        <f t="shared" si="8"/>
        <v>322</v>
      </c>
      <c r="H72" s="11">
        <f t="shared" si="9"/>
        <v>0.01907356948</v>
      </c>
      <c r="I72" s="9">
        <v>9933.0</v>
      </c>
      <c r="J72" s="9">
        <f t="shared" si="10"/>
        <v>21</v>
      </c>
      <c r="K72" s="9">
        <f t="shared" si="11"/>
        <v>9.203617826</v>
      </c>
      <c r="L72" s="9"/>
      <c r="M72" s="10" t="str">
        <f t="shared" si="4"/>
        <v/>
      </c>
      <c r="N72" s="11">
        <f t="shared" si="5"/>
        <v>0.05004650081</v>
      </c>
      <c r="O72" s="23">
        <f t="shared" si="12"/>
        <v>0.002118644068</v>
      </c>
      <c r="P72" s="9">
        <v>861.0</v>
      </c>
      <c r="Q72" s="9">
        <f t="shared" si="6"/>
        <v>6410</v>
      </c>
      <c r="R72" s="12"/>
      <c r="S72" s="12">
        <f t="shared" si="13"/>
        <v>23</v>
      </c>
      <c r="T72" s="12"/>
      <c r="U72" s="1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</row>
    <row r="73" ht="12.75" customHeight="1">
      <c r="A73" s="6">
        <v>43965.0</v>
      </c>
      <c r="B73" s="7">
        <v>71.0</v>
      </c>
      <c r="C73" s="9">
        <v>17615.0</v>
      </c>
      <c r="D73" s="7">
        <f t="shared" si="2"/>
        <v>9.776506091</v>
      </c>
      <c r="E73" s="46"/>
      <c r="F73" s="8" t="str">
        <f t="shared" si="3"/>
        <v/>
      </c>
      <c r="G73" s="22">
        <f t="shared" si="8"/>
        <v>411</v>
      </c>
      <c r="H73" s="11">
        <f t="shared" si="9"/>
        <v>0.02388979307</v>
      </c>
      <c r="I73" s="9">
        <v>10036.0</v>
      </c>
      <c r="J73" s="9">
        <f t="shared" si="10"/>
        <v>103</v>
      </c>
      <c r="K73" s="9">
        <f t="shared" si="11"/>
        <v>9.213933907</v>
      </c>
      <c r="L73" s="9"/>
      <c r="M73" s="10" t="str">
        <f t="shared" si="4"/>
        <v/>
      </c>
      <c r="N73" s="11">
        <f t="shared" si="5"/>
        <v>0.05012773205</v>
      </c>
      <c r="O73" s="23">
        <f t="shared" si="12"/>
        <v>0.01036947549</v>
      </c>
      <c r="P73" s="9">
        <v>883.0</v>
      </c>
      <c r="Q73" s="9">
        <f t="shared" si="6"/>
        <v>6696</v>
      </c>
      <c r="R73" s="12"/>
      <c r="S73" s="12">
        <f t="shared" si="13"/>
        <v>22</v>
      </c>
      <c r="T73" s="12"/>
      <c r="U73" s="1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</row>
    <row r="74" ht="12.75" customHeight="1">
      <c r="A74" s="6">
        <v>43966.0</v>
      </c>
      <c r="B74" s="7">
        <v>72.0</v>
      </c>
      <c r="C74" s="9">
        <v>18016.0</v>
      </c>
      <c r="D74" s="7">
        <f t="shared" si="2"/>
        <v>9.799015531</v>
      </c>
      <c r="E74" s="46"/>
      <c r="F74" s="8" t="str">
        <f t="shared" si="3"/>
        <v/>
      </c>
      <c r="G74" s="22">
        <f t="shared" si="8"/>
        <v>401</v>
      </c>
      <c r="H74" s="11">
        <f t="shared" si="9"/>
        <v>0.02276468919</v>
      </c>
      <c r="I74" s="9">
        <v>10191.0</v>
      </c>
      <c r="J74" s="9">
        <f t="shared" si="10"/>
        <v>155</v>
      </c>
      <c r="K74" s="9">
        <f t="shared" si="11"/>
        <v>9.229260257</v>
      </c>
      <c r="L74" s="9"/>
      <c r="M74" s="10" t="str">
        <f t="shared" si="4"/>
        <v/>
      </c>
      <c r="N74" s="11">
        <f t="shared" si="5"/>
        <v>0.05034413854</v>
      </c>
      <c r="O74" s="23">
        <f t="shared" si="12"/>
        <v>0.01544440016</v>
      </c>
      <c r="P74" s="9">
        <v>907.0</v>
      </c>
      <c r="Q74" s="9">
        <f t="shared" si="6"/>
        <v>6918</v>
      </c>
      <c r="R74" s="12"/>
      <c r="S74" s="12">
        <f t="shared" si="13"/>
        <v>24</v>
      </c>
      <c r="T74" s="12"/>
      <c r="U74" s="1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</row>
    <row r="75" ht="12.75" customHeight="1">
      <c r="A75" s="6">
        <v>43967.0</v>
      </c>
      <c r="B75" s="7">
        <v>73.0</v>
      </c>
      <c r="C75" s="9">
        <v>18257.0</v>
      </c>
      <c r="D75" s="7">
        <f t="shared" si="2"/>
        <v>9.812303847</v>
      </c>
      <c r="E75" s="46"/>
      <c r="F75" s="8" t="str">
        <f t="shared" si="3"/>
        <v/>
      </c>
      <c r="G75" s="22">
        <f t="shared" si="8"/>
        <v>241</v>
      </c>
      <c r="H75" s="11">
        <f t="shared" si="9"/>
        <v>0.01337699822</v>
      </c>
      <c r="I75" s="9">
        <v>10167.0</v>
      </c>
      <c r="J75" s="9">
        <f t="shared" si="10"/>
        <v>-24</v>
      </c>
      <c r="K75" s="9">
        <f t="shared" si="11"/>
        <v>9.22690246</v>
      </c>
      <c r="L75" s="9"/>
      <c r="M75" s="10" t="str">
        <f t="shared" si="4"/>
        <v/>
      </c>
      <c r="N75" s="11">
        <f t="shared" si="5"/>
        <v>0.05011776305</v>
      </c>
      <c r="O75" s="23">
        <f t="shared" si="12"/>
        <v>-0.002355019135</v>
      </c>
      <c r="P75" s="9">
        <v>915.0</v>
      </c>
      <c r="Q75" s="9">
        <f t="shared" si="6"/>
        <v>7175</v>
      </c>
      <c r="R75" s="12"/>
      <c r="S75" s="12">
        <f t="shared" si="13"/>
        <v>8</v>
      </c>
      <c r="T75" s="12"/>
      <c r="U75" s="12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</row>
    <row r="76" ht="12.75" customHeight="1">
      <c r="A76" s="6">
        <v>43968.0</v>
      </c>
      <c r="B76" s="7">
        <v>74.0</v>
      </c>
      <c r="C76" s="9">
        <v>18529.0</v>
      </c>
      <c r="D76" s="7">
        <f t="shared" si="2"/>
        <v>9.827092351</v>
      </c>
      <c r="E76" s="46"/>
      <c r="F76" s="8" t="str">
        <f t="shared" si="3"/>
        <v/>
      </c>
      <c r="G76" s="22">
        <f t="shared" si="8"/>
        <v>272</v>
      </c>
      <c r="H76" s="11">
        <f t="shared" si="9"/>
        <v>0.01489839514</v>
      </c>
      <c r="I76" s="9">
        <v>10153.0</v>
      </c>
      <c r="J76" s="9">
        <f t="shared" si="10"/>
        <v>-14</v>
      </c>
      <c r="K76" s="9">
        <f t="shared" si="11"/>
        <v>9.225524507</v>
      </c>
      <c r="L76" s="9"/>
      <c r="M76" s="10" t="str">
        <f t="shared" si="4"/>
        <v/>
      </c>
      <c r="N76" s="11">
        <f t="shared" si="5"/>
        <v>0.04992174429</v>
      </c>
      <c r="O76" s="23">
        <f t="shared" si="12"/>
        <v>-0.001377004033</v>
      </c>
      <c r="P76" s="9">
        <v>925.0</v>
      </c>
      <c r="Q76" s="9">
        <f t="shared" si="6"/>
        <v>7451</v>
      </c>
      <c r="R76" s="12"/>
      <c r="S76" s="12">
        <f t="shared" si="13"/>
        <v>10</v>
      </c>
      <c r="T76" s="12"/>
      <c r="U76" s="1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</row>
    <row r="77" ht="12.75" customHeight="1">
      <c r="A77" s="6">
        <v>43969.0</v>
      </c>
      <c r="B77" s="9">
        <v>75.0</v>
      </c>
      <c r="C77" s="9">
        <v>18885.0</v>
      </c>
      <c r="D77" s="7">
        <f t="shared" si="2"/>
        <v>9.846123235</v>
      </c>
      <c r="E77" s="46"/>
      <c r="F77" s="8" t="str">
        <f t="shared" si="3"/>
        <v/>
      </c>
      <c r="G77" s="22">
        <f t="shared" si="8"/>
        <v>356</v>
      </c>
      <c r="H77" s="11">
        <f t="shared" si="9"/>
        <v>0.01921312537</v>
      </c>
      <c r="I77" s="9">
        <v>10321.0</v>
      </c>
      <c r="J77" s="9">
        <f t="shared" si="10"/>
        <v>168</v>
      </c>
      <c r="K77" s="9">
        <f t="shared" si="11"/>
        <v>9.241935934</v>
      </c>
      <c r="L77" s="9"/>
      <c r="M77" s="10" t="str">
        <f t="shared" si="4"/>
        <v/>
      </c>
      <c r="N77" s="11">
        <f t="shared" si="5"/>
        <v>0.04956314535</v>
      </c>
      <c r="O77" s="23">
        <f t="shared" si="12"/>
        <v>0.01654683345</v>
      </c>
      <c r="P77" s="9">
        <v>936.0</v>
      </c>
      <c r="Q77" s="9">
        <f t="shared" si="6"/>
        <v>7628</v>
      </c>
      <c r="R77" s="12"/>
      <c r="S77" s="12">
        <f t="shared" si="13"/>
        <v>11</v>
      </c>
      <c r="T77" s="12"/>
      <c r="U77" s="1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</row>
    <row r="78" ht="12.75" customHeight="1">
      <c r="A78" s="6">
        <v>43970.0</v>
      </c>
      <c r="B78" s="9">
        <v>76.0</v>
      </c>
      <c r="C78" s="9">
        <v>19268.0</v>
      </c>
      <c r="D78" s="7">
        <f t="shared" si="2"/>
        <v>9.866200968</v>
      </c>
      <c r="E78" s="46"/>
      <c r="F78" s="8" t="str">
        <f t="shared" si="3"/>
        <v/>
      </c>
      <c r="G78" s="22">
        <f t="shared" si="8"/>
        <v>383</v>
      </c>
      <c r="H78" s="11">
        <f t="shared" si="9"/>
        <v>0.02028064602</v>
      </c>
      <c r="I78" s="9">
        <v>10416.0</v>
      </c>
      <c r="J78" s="9">
        <f t="shared" si="10"/>
        <v>95</v>
      </c>
      <c r="K78" s="9">
        <f t="shared" si="11"/>
        <v>9.251098364</v>
      </c>
      <c r="L78" s="9"/>
      <c r="M78" s="10" t="str">
        <f t="shared" si="4"/>
        <v/>
      </c>
      <c r="N78" s="11">
        <f t="shared" si="5"/>
        <v>0.04920074735</v>
      </c>
      <c r="O78" s="23">
        <f t="shared" si="12"/>
        <v>0.009204534444</v>
      </c>
      <c r="P78" s="9">
        <v>948.0</v>
      </c>
      <c r="Q78" s="9">
        <f t="shared" si="6"/>
        <v>7904</v>
      </c>
      <c r="R78" s="12"/>
      <c r="S78" s="12">
        <f t="shared" si="13"/>
        <v>12</v>
      </c>
      <c r="T78" s="12"/>
      <c r="U78" s="1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</row>
    <row r="79" ht="12.75" customHeight="1">
      <c r="A79" s="6">
        <v>43971.0</v>
      </c>
      <c r="B79" s="7">
        <v>77.0</v>
      </c>
      <c r="C79" s="9">
        <v>19738.0</v>
      </c>
      <c r="D79" s="7">
        <f t="shared" si="2"/>
        <v>9.890300991</v>
      </c>
      <c r="E79" s="46"/>
      <c r="F79" s="8" t="str">
        <f t="shared" si="3"/>
        <v/>
      </c>
      <c r="G79" s="22">
        <f t="shared" si="8"/>
        <v>470</v>
      </c>
      <c r="H79" s="11">
        <f t="shared" si="9"/>
        <v>0.02439277559</v>
      </c>
      <c r="I79" s="9">
        <v>10593.0</v>
      </c>
      <c r="J79" s="9">
        <f t="shared" si="10"/>
        <v>177</v>
      </c>
      <c r="K79" s="9">
        <f t="shared" si="11"/>
        <v>9.267948685</v>
      </c>
      <c r="L79" s="9"/>
      <c r="M79" s="10" t="str">
        <f t="shared" si="4"/>
        <v/>
      </c>
      <c r="N79" s="11">
        <f t="shared" si="5"/>
        <v>0.04873847401</v>
      </c>
      <c r="O79" s="23">
        <f t="shared" si="12"/>
        <v>0.01699308756</v>
      </c>
      <c r="P79" s="9">
        <v>962.0</v>
      </c>
      <c r="Q79" s="9">
        <f t="shared" si="6"/>
        <v>8183</v>
      </c>
      <c r="R79" s="12"/>
      <c r="S79" s="12">
        <f t="shared" si="13"/>
        <v>14</v>
      </c>
      <c r="T79" s="12"/>
      <c r="U79" s="1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</row>
    <row r="80" ht="12.75" customHeight="1">
      <c r="A80" s="6">
        <v>43972.0</v>
      </c>
      <c r="B80" s="7">
        <v>78.0</v>
      </c>
      <c r="C80" s="9">
        <v>20143.0</v>
      </c>
      <c r="D80" s="7">
        <f t="shared" si="2"/>
        <v>9.910612112</v>
      </c>
      <c r="E80" s="46"/>
      <c r="F80" s="8" t="str">
        <f t="shared" si="3"/>
        <v/>
      </c>
      <c r="G80" s="22">
        <f t="shared" si="8"/>
        <v>405</v>
      </c>
      <c r="H80" s="11">
        <f t="shared" si="9"/>
        <v>0.02051879623</v>
      </c>
      <c r="I80" s="9">
        <v>10717.0</v>
      </c>
      <c r="J80" s="9">
        <f t="shared" si="10"/>
        <v>124</v>
      </c>
      <c r="K80" s="9">
        <f t="shared" si="11"/>
        <v>9.279586545</v>
      </c>
      <c r="L80" s="9"/>
      <c r="M80" s="10" t="str">
        <f t="shared" si="4"/>
        <v/>
      </c>
      <c r="N80" s="11">
        <f t="shared" si="5"/>
        <v>0.04825497692</v>
      </c>
      <c r="O80" s="23">
        <f t="shared" si="12"/>
        <v>0.01170584348</v>
      </c>
      <c r="P80" s="9">
        <v>972.0</v>
      </c>
      <c r="Q80" s="9">
        <f t="shared" si="6"/>
        <v>8454</v>
      </c>
      <c r="R80" s="12"/>
      <c r="S80" s="12">
        <f t="shared" si="13"/>
        <v>10</v>
      </c>
      <c r="T80" s="12"/>
      <c r="U80" s="1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</row>
    <row r="81" ht="12.75" customHeight="1">
      <c r="A81" s="6">
        <v>43973.0</v>
      </c>
      <c r="B81" s="7">
        <v>79.0</v>
      </c>
      <c r="C81" s="9">
        <v>20619.0</v>
      </c>
      <c r="D81" s="7">
        <f t="shared" si="2"/>
        <v>9.93396826</v>
      </c>
      <c r="E81" s="46"/>
      <c r="F81" s="8" t="str">
        <f t="shared" si="3"/>
        <v/>
      </c>
      <c r="G81" s="22">
        <f t="shared" si="8"/>
        <v>476</v>
      </c>
      <c r="H81" s="11">
        <f t="shared" si="9"/>
        <v>0.02363103808</v>
      </c>
      <c r="I81" s="9">
        <v>10900.0</v>
      </c>
      <c r="J81" s="9">
        <f t="shared" si="10"/>
        <v>183</v>
      </c>
      <c r="K81" s="9">
        <f t="shared" si="11"/>
        <v>9.296518068</v>
      </c>
      <c r="L81" s="9"/>
      <c r="M81" s="10" t="str">
        <f t="shared" si="4"/>
        <v/>
      </c>
      <c r="N81" s="11">
        <f t="shared" si="5"/>
        <v>0.04762597604</v>
      </c>
      <c r="O81" s="23">
        <f t="shared" si="12"/>
        <v>0.01707567416</v>
      </c>
      <c r="P81" s="9">
        <v>982.0</v>
      </c>
      <c r="Q81" s="9">
        <f t="shared" si="6"/>
        <v>8737</v>
      </c>
      <c r="R81" s="12"/>
      <c r="S81" s="12">
        <f t="shared" si="13"/>
        <v>10</v>
      </c>
      <c r="T81" s="12"/>
      <c r="U81" s="1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</row>
    <row r="82" ht="12.75" customHeight="1">
      <c r="A82" s="6">
        <v>43974.0</v>
      </c>
      <c r="B82" s="7">
        <v>80.0</v>
      </c>
      <c r="C82" s="9">
        <v>20931.0</v>
      </c>
      <c r="D82" s="7">
        <f t="shared" si="2"/>
        <v>9.948986593</v>
      </c>
      <c r="E82" s="46"/>
      <c r="F82" s="8" t="str">
        <f t="shared" si="3"/>
        <v/>
      </c>
      <c r="G82" s="22">
        <f t="shared" si="8"/>
        <v>312</v>
      </c>
      <c r="H82" s="11">
        <f t="shared" si="9"/>
        <v>0.01513167467</v>
      </c>
      <c r="I82" s="9">
        <v>10959.0</v>
      </c>
      <c r="J82" s="9">
        <f t="shared" si="10"/>
        <v>59</v>
      </c>
      <c r="K82" s="9">
        <f t="shared" si="11"/>
        <v>9.301916315</v>
      </c>
      <c r="L82" s="9"/>
      <c r="M82" s="10" t="str">
        <f t="shared" si="4"/>
        <v/>
      </c>
      <c r="N82" s="11">
        <f t="shared" si="5"/>
        <v>0.04744159381</v>
      </c>
      <c r="O82" s="23">
        <f t="shared" si="12"/>
        <v>0.005412844037</v>
      </c>
      <c r="P82" s="9">
        <v>993.0</v>
      </c>
      <c r="Q82" s="9">
        <f t="shared" si="6"/>
        <v>8979</v>
      </c>
      <c r="R82" s="12"/>
      <c r="S82" s="12">
        <f t="shared" si="13"/>
        <v>11</v>
      </c>
      <c r="T82" s="12"/>
      <c r="U82" s="1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</row>
    <row r="83" ht="12.75" customHeight="1">
      <c r="A83" s="6">
        <v>43975.0</v>
      </c>
      <c r="B83" s="7">
        <v>81.0</v>
      </c>
      <c r="C83" s="9">
        <v>21326.0</v>
      </c>
      <c r="D83" s="7">
        <f t="shared" si="2"/>
        <v>9.967682265</v>
      </c>
      <c r="E83" s="46"/>
      <c r="F83" s="8" t="str">
        <f t="shared" si="3"/>
        <v/>
      </c>
      <c r="G83" s="22">
        <f t="shared" si="8"/>
        <v>395</v>
      </c>
      <c r="H83" s="11">
        <f t="shared" si="9"/>
        <v>0.01887153027</v>
      </c>
      <c r="I83" s="9">
        <v>11100.0</v>
      </c>
      <c r="J83" s="9">
        <f t="shared" si="10"/>
        <v>141</v>
      </c>
      <c r="K83" s="9">
        <f t="shared" si="11"/>
        <v>9.314700387</v>
      </c>
      <c r="L83" s="9"/>
      <c r="M83" s="10" t="str">
        <f t="shared" si="4"/>
        <v/>
      </c>
      <c r="N83" s="11">
        <f t="shared" si="5"/>
        <v>0.04670355435</v>
      </c>
      <c r="O83" s="23">
        <f t="shared" si="12"/>
        <v>0.01286613742</v>
      </c>
      <c r="P83" s="9">
        <v>996.0</v>
      </c>
      <c r="Q83" s="9">
        <f t="shared" si="6"/>
        <v>9230</v>
      </c>
      <c r="R83" s="12"/>
      <c r="S83" s="12">
        <f t="shared" si="13"/>
        <v>3</v>
      </c>
      <c r="T83" s="12"/>
      <c r="U83" s="1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</row>
    <row r="84" ht="12.75" customHeight="1">
      <c r="A84" s="6">
        <v>43976.0</v>
      </c>
      <c r="B84" s="7">
        <v>82.0</v>
      </c>
      <c r="C84" s="9">
        <v>21631.0</v>
      </c>
      <c r="D84" s="7">
        <f t="shared" si="2"/>
        <v>9.98188275</v>
      </c>
      <c r="E84" s="46"/>
      <c r="F84" s="8" t="str">
        <f t="shared" si="3"/>
        <v/>
      </c>
      <c r="G84" s="22">
        <f t="shared" si="8"/>
        <v>305</v>
      </c>
      <c r="H84" s="11">
        <f t="shared" si="9"/>
        <v>0.01430179124</v>
      </c>
      <c r="I84" s="9">
        <v>11348.0</v>
      </c>
      <c r="J84" s="9">
        <f t="shared" si="10"/>
        <v>248</v>
      </c>
      <c r="K84" s="9">
        <f t="shared" si="11"/>
        <v>9.336796796</v>
      </c>
      <c r="L84" s="9"/>
      <c r="M84" s="10" t="str">
        <f t="shared" si="4"/>
        <v/>
      </c>
      <c r="N84" s="11">
        <f t="shared" si="5"/>
        <v>0.04655355739</v>
      </c>
      <c r="O84" s="23">
        <f t="shared" si="12"/>
        <v>0.02234234234</v>
      </c>
      <c r="P84" s="9">
        <v>1007.0</v>
      </c>
      <c r="Q84" s="9">
        <f t="shared" si="6"/>
        <v>9276</v>
      </c>
      <c r="R84" s="12"/>
      <c r="S84" s="12">
        <f t="shared" si="13"/>
        <v>11</v>
      </c>
      <c r="T84" s="12"/>
      <c r="U84" s="1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</row>
    <row r="85" ht="12.75" customHeight="1">
      <c r="A85" s="6">
        <v>43977.0</v>
      </c>
      <c r="B85" s="7">
        <v>83.0</v>
      </c>
      <c r="C85" s="9">
        <v>22074.0</v>
      </c>
      <c r="D85" s="7">
        <f t="shared" si="2"/>
        <v>10.00215572</v>
      </c>
      <c r="E85" s="46"/>
      <c r="F85" s="8" t="str">
        <f t="shared" si="3"/>
        <v/>
      </c>
      <c r="G85" s="22">
        <f t="shared" si="8"/>
        <v>443</v>
      </c>
      <c r="H85" s="11">
        <f t="shared" si="9"/>
        <v>0.02047986686</v>
      </c>
      <c r="I85" s="9">
        <v>11030.0</v>
      </c>
      <c r="J85" s="9">
        <f t="shared" si="10"/>
        <v>-318</v>
      </c>
      <c r="K85" s="9">
        <f t="shared" si="11"/>
        <v>9.308374112</v>
      </c>
      <c r="L85" s="9"/>
      <c r="M85" s="10" t="str">
        <f t="shared" si="4"/>
        <v/>
      </c>
      <c r="N85" s="11">
        <f t="shared" si="5"/>
        <v>0.04638941741</v>
      </c>
      <c r="O85" s="23">
        <f t="shared" si="12"/>
        <v>-0.02802255904</v>
      </c>
      <c r="P85" s="9">
        <v>1024.0</v>
      </c>
      <c r="Q85" s="9">
        <f t="shared" si="6"/>
        <v>10020</v>
      </c>
      <c r="R85" s="12"/>
      <c r="S85" s="12">
        <f t="shared" si="13"/>
        <v>17</v>
      </c>
      <c r="T85" s="12"/>
      <c r="U85" s="12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</row>
    <row r="86" ht="12.75" customHeight="1">
      <c r="A86" s="6">
        <v>43978.0</v>
      </c>
      <c r="B86" s="7">
        <v>84.0</v>
      </c>
      <c r="C86" s="9">
        <v>22473.0</v>
      </c>
      <c r="D86" s="7">
        <f t="shared" si="2"/>
        <v>10.02006987</v>
      </c>
      <c r="E86" s="46"/>
      <c r="F86" s="46" t="str">
        <f t="shared" si="3"/>
        <v/>
      </c>
      <c r="G86" s="22">
        <f t="shared" si="8"/>
        <v>399</v>
      </c>
      <c r="H86" s="11">
        <f t="shared" si="9"/>
        <v>0.01807556401</v>
      </c>
      <c r="I86" s="9">
        <v>11115.0</v>
      </c>
      <c r="J86" s="9">
        <f t="shared" si="10"/>
        <v>85</v>
      </c>
      <c r="K86" s="9">
        <f t="shared" si="11"/>
        <v>9.316050826</v>
      </c>
      <c r="L86" s="9"/>
      <c r="M86" s="10" t="str">
        <f t="shared" si="4"/>
        <v/>
      </c>
      <c r="N86" s="11">
        <f t="shared" si="5"/>
        <v>0.04574378143</v>
      </c>
      <c r="O86" s="23">
        <f t="shared" si="12"/>
        <v>0.007706255666</v>
      </c>
      <c r="P86" s="9">
        <v>1028.0</v>
      </c>
      <c r="Q86" s="9">
        <f t="shared" si="6"/>
        <v>10330</v>
      </c>
      <c r="R86" s="48"/>
      <c r="S86" s="12">
        <f t="shared" si="13"/>
        <v>4</v>
      </c>
      <c r="T86" s="48"/>
      <c r="U86" s="48"/>
      <c r="V86" s="49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</row>
    <row r="87" ht="12.75" customHeight="1">
      <c r="A87" s="6">
        <v>43979.0</v>
      </c>
      <c r="B87" s="7">
        <v>85.0</v>
      </c>
      <c r="C87" s="9">
        <v>22825.0</v>
      </c>
      <c r="D87" s="7">
        <f t="shared" si="2"/>
        <v>10.03561171</v>
      </c>
      <c r="E87" s="46"/>
      <c r="F87" s="46" t="str">
        <f t="shared" si="3"/>
        <v/>
      </c>
      <c r="G87" s="22">
        <f t="shared" si="8"/>
        <v>352</v>
      </c>
      <c r="H87" s="11">
        <f t="shared" si="9"/>
        <v>0.01566324033</v>
      </c>
      <c r="I87" s="9">
        <v>11227.0</v>
      </c>
      <c r="J87" s="9">
        <f t="shared" si="10"/>
        <v>112</v>
      </c>
      <c r="K87" s="9">
        <f t="shared" si="11"/>
        <v>9.32607687</v>
      </c>
      <c r="L87" s="9"/>
      <c r="M87" s="10" t="str">
        <f t="shared" si="4"/>
        <v/>
      </c>
      <c r="N87" s="11">
        <f t="shared" si="5"/>
        <v>0.04547645126</v>
      </c>
      <c r="O87" s="23">
        <f t="shared" si="12"/>
        <v>0.01007647323</v>
      </c>
      <c r="P87" s="9">
        <v>1038.0</v>
      </c>
      <c r="Q87" s="9">
        <f t="shared" si="6"/>
        <v>10560</v>
      </c>
      <c r="R87" s="12"/>
      <c r="S87" s="12">
        <f t="shared" si="13"/>
        <v>10</v>
      </c>
      <c r="T87" s="12"/>
      <c r="U87" s="12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</row>
    <row r="88" ht="12.75" customHeight="1">
      <c r="A88" s="6">
        <v>43980.0</v>
      </c>
      <c r="B88" s="7">
        <v>86.0</v>
      </c>
      <c r="C88" s="9">
        <v>23155.0</v>
      </c>
      <c r="D88" s="7">
        <f t="shared" si="2"/>
        <v>10.04996602</v>
      </c>
      <c r="E88" s="46"/>
      <c r="F88" s="46" t="str">
        <f t="shared" si="3"/>
        <v/>
      </c>
      <c r="G88" s="22">
        <f t="shared" si="8"/>
        <v>330</v>
      </c>
      <c r="H88" s="11">
        <f t="shared" si="9"/>
        <v>0.01445783133</v>
      </c>
      <c r="I88" s="9">
        <v>11412.0</v>
      </c>
      <c r="J88" s="9">
        <f t="shared" si="10"/>
        <v>185</v>
      </c>
      <c r="K88" s="9">
        <f t="shared" si="11"/>
        <v>9.342420712</v>
      </c>
      <c r="L88" s="9"/>
      <c r="M88" s="10" t="str">
        <f t="shared" si="4"/>
        <v/>
      </c>
      <c r="N88" s="11">
        <f t="shared" si="5"/>
        <v>0.04538976463</v>
      </c>
      <c r="O88" s="23">
        <f t="shared" si="12"/>
        <v>0.01647813307</v>
      </c>
      <c r="P88" s="9">
        <v>1051.0</v>
      </c>
      <c r="Q88" s="9">
        <f t="shared" si="6"/>
        <v>10692</v>
      </c>
      <c r="R88" s="12"/>
      <c r="S88" s="12">
        <f t="shared" si="13"/>
        <v>13</v>
      </c>
      <c r="T88" s="12"/>
      <c r="U88" s="12"/>
      <c r="V88" s="4"/>
      <c r="W88" s="50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7">
        <f>SUM(G3:G90) + 1</f>
        <v>23785</v>
      </c>
      <c r="IC88" s="5" t="s">
        <v>60</v>
      </c>
      <c r="ID88" s="50">
        <f>IB88/(IB88+IB89+IB91) * 100</f>
        <v>14.29656583</v>
      </c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</row>
    <row r="89" ht="12.75" customHeight="1">
      <c r="A89" s="6">
        <v>43981.0</v>
      </c>
      <c r="B89" s="7">
        <v>87.0</v>
      </c>
      <c r="C89" s="9">
        <v>23571.0</v>
      </c>
      <c r="D89" s="7">
        <f t="shared" si="2"/>
        <v>10.06777242</v>
      </c>
      <c r="E89" s="46"/>
      <c r="F89" s="46" t="str">
        <f t="shared" si="3"/>
        <v/>
      </c>
      <c r="G89" s="22">
        <f t="shared" si="8"/>
        <v>416</v>
      </c>
      <c r="H89" s="11">
        <f t="shared" si="9"/>
        <v>0.0179658821</v>
      </c>
      <c r="I89" s="9">
        <v>11494.0</v>
      </c>
      <c r="J89" s="9">
        <f t="shared" si="10"/>
        <v>82</v>
      </c>
      <c r="K89" s="9">
        <f t="shared" si="11"/>
        <v>9.349580439</v>
      </c>
      <c r="L89" s="9"/>
      <c r="M89" s="10" t="str">
        <f t="shared" si="4"/>
        <v/>
      </c>
      <c r="N89" s="11">
        <f t="shared" si="5"/>
        <v>0.04501293963</v>
      </c>
      <c r="O89" s="23">
        <f t="shared" si="12"/>
        <v>0.007185418857</v>
      </c>
      <c r="P89" s="9">
        <v>1061.0</v>
      </c>
      <c r="Q89" s="9">
        <f t="shared" si="6"/>
        <v>11016</v>
      </c>
      <c r="R89" s="12"/>
      <c r="S89" s="12">
        <f t="shared" si="13"/>
        <v>10</v>
      </c>
      <c r="T89" s="12"/>
      <c r="U89" s="12"/>
      <c r="V89" s="4"/>
      <c r="W89" s="50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7">
        <f>SUM(G91:G182)</f>
        <v>43587</v>
      </c>
      <c r="IC89" s="5" t="s">
        <v>61</v>
      </c>
      <c r="ID89" s="50">
        <f>IB89/(IB88+IB89+IB91) * 100</f>
        <v>26.19905045</v>
      </c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</row>
    <row r="90" ht="12.75" customHeight="1">
      <c r="A90" s="6">
        <v>43982.0</v>
      </c>
      <c r="B90" s="7">
        <v>88.0</v>
      </c>
      <c r="C90" s="9">
        <v>23785.0</v>
      </c>
      <c r="D90" s="7">
        <f t="shared" si="2"/>
        <v>10.07681041</v>
      </c>
      <c r="E90" s="46"/>
      <c r="F90" s="46" t="str">
        <f t="shared" si="3"/>
        <v/>
      </c>
      <c r="G90" s="22">
        <f t="shared" si="8"/>
        <v>214</v>
      </c>
      <c r="H90" s="11">
        <f t="shared" si="9"/>
        <v>0.009078952951</v>
      </c>
      <c r="I90" s="9">
        <v>11451.0</v>
      </c>
      <c r="J90" s="9">
        <f t="shared" si="10"/>
        <v>-43</v>
      </c>
      <c r="K90" s="9">
        <f t="shared" si="11"/>
        <v>9.345832341</v>
      </c>
      <c r="L90" s="9"/>
      <c r="M90" s="10" t="str">
        <f t="shared" si="4"/>
        <v/>
      </c>
      <c r="N90" s="11">
        <f t="shared" si="5"/>
        <v>0.0447340761</v>
      </c>
      <c r="O90" s="23">
        <f t="shared" si="12"/>
        <v>-0.003741082304</v>
      </c>
      <c r="P90" s="9">
        <v>1064.0</v>
      </c>
      <c r="Q90" s="9">
        <f t="shared" si="6"/>
        <v>11270</v>
      </c>
      <c r="R90" s="12"/>
      <c r="S90" s="12">
        <f t="shared" si="13"/>
        <v>3</v>
      </c>
      <c r="T90" s="12"/>
      <c r="U90" s="12"/>
      <c r="V90" s="4"/>
      <c r="W90" s="50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7">
        <f>SUM(G183:G213)</f>
        <v>26109</v>
      </c>
      <c r="IC90" s="5" t="s">
        <v>62</v>
      </c>
      <c r="ID90" s="50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</row>
    <row r="91" ht="12.75" customHeight="1">
      <c r="A91" s="6">
        <v>43983.0</v>
      </c>
      <c r="B91" s="7">
        <v>89.0</v>
      </c>
      <c r="C91" s="9">
        <v>24165.0</v>
      </c>
      <c r="D91" s="7">
        <f t="shared" si="2"/>
        <v>10.09266058</v>
      </c>
      <c r="E91" s="46"/>
      <c r="F91" s="46" t="str">
        <f t="shared" si="3"/>
        <v/>
      </c>
      <c r="G91" s="22">
        <f t="shared" si="8"/>
        <v>380</v>
      </c>
      <c r="H91" s="11">
        <f t="shared" si="9"/>
        <v>0.01597645575</v>
      </c>
      <c r="I91" s="9">
        <v>11642.0</v>
      </c>
      <c r="J91" s="9">
        <f t="shared" si="10"/>
        <v>191</v>
      </c>
      <c r="K91" s="9">
        <f t="shared" si="11"/>
        <v>9.362374528</v>
      </c>
      <c r="L91" s="9"/>
      <c r="M91" s="10" t="str">
        <f t="shared" si="4"/>
        <v/>
      </c>
      <c r="N91" s="11">
        <f t="shared" si="5"/>
        <v>0.04444444444</v>
      </c>
      <c r="O91" s="23">
        <f t="shared" si="12"/>
        <v>0.01667976596</v>
      </c>
      <c r="P91" s="9">
        <v>1074.0</v>
      </c>
      <c r="Q91" s="9">
        <f t="shared" si="6"/>
        <v>11449</v>
      </c>
      <c r="R91" s="12"/>
      <c r="S91" s="12">
        <f t="shared" si="13"/>
        <v>10</v>
      </c>
      <c r="T91" s="12"/>
      <c r="U91" s="12"/>
      <c r="V91" s="4"/>
      <c r="W91" s="4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>
        <f>SUM(G183:G213) * 91/24</f>
        <v>98996.625</v>
      </c>
      <c r="IC91" s="5" t="s">
        <v>63</v>
      </c>
      <c r="ID91" s="50">
        <f>IB91/(IB88+IB89+IB91) * 100</f>
        <v>59.50438371</v>
      </c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</row>
    <row r="92" ht="12.75" customHeight="1">
      <c r="A92" s="6">
        <v>43984.0</v>
      </c>
      <c r="B92" s="7">
        <v>90.0</v>
      </c>
      <c r="C92" s="9">
        <v>24395.0</v>
      </c>
      <c r="D92" s="7">
        <f t="shared" si="2"/>
        <v>10.10213347</v>
      </c>
      <c r="E92" s="46"/>
      <c r="F92" s="46" t="str">
        <f t="shared" si="3"/>
        <v/>
      </c>
      <c r="G92" s="22">
        <f t="shared" si="8"/>
        <v>230</v>
      </c>
      <c r="H92" s="11">
        <f t="shared" si="9"/>
        <v>0.009517897786</v>
      </c>
      <c r="I92" s="9">
        <v>11577.0</v>
      </c>
      <c r="J92" s="9">
        <f t="shared" si="10"/>
        <v>-65</v>
      </c>
      <c r="K92" s="9">
        <f t="shared" si="11"/>
        <v>9.35677565</v>
      </c>
      <c r="L92" s="9"/>
      <c r="M92" s="10" t="str">
        <f t="shared" si="4"/>
        <v/>
      </c>
      <c r="N92" s="11">
        <f t="shared" si="5"/>
        <v>0.04476327116</v>
      </c>
      <c r="O92" s="23">
        <f t="shared" si="12"/>
        <v>-0.005583233121</v>
      </c>
      <c r="P92" s="9">
        <v>1092.0</v>
      </c>
      <c r="Q92" s="9">
        <f t="shared" si="6"/>
        <v>11726</v>
      </c>
      <c r="R92" s="12"/>
      <c r="S92" s="12">
        <f t="shared" si="13"/>
        <v>18</v>
      </c>
      <c r="T92" s="12"/>
      <c r="U92" s="12"/>
      <c r="V92" s="4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</row>
    <row r="93" ht="12.75" customHeight="1">
      <c r="A93" s="6">
        <v>43985.0</v>
      </c>
      <c r="B93" s="7">
        <v>91.0</v>
      </c>
      <c r="C93" s="9">
        <v>24687.0</v>
      </c>
      <c r="D93" s="7">
        <f t="shared" si="2"/>
        <v>10.11403207</v>
      </c>
      <c r="E93" s="46"/>
      <c r="F93" s="46" t="str">
        <f t="shared" si="3"/>
        <v/>
      </c>
      <c r="G93" s="22">
        <f t="shared" si="8"/>
        <v>292</v>
      </c>
      <c r="H93" s="11">
        <f t="shared" si="9"/>
        <v>0.01196966592</v>
      </c>
      <c r="I93" s="9">
        <v>11558.0</v>
      </c>
      <c r="J93" s="9">
        <f t="shared" si="10"/>
        <v>-19</v>
      </c>
      <c r="K93" s="9">
        <f t="shared" si="11"/>
        <v>9.355133117</v>
      </c>
      <c r="L93" s="9"/>
      <c r="M93" s="10" t="str">
        <f t="shared" si="4"/>
        <v/>
      </c>
      <c r="N93" s="11">
        <f t="shared" si="5"/>
        <v>0.04516547171</v>
      </c>
      <c r="O93" s="23">
        <f t="shared" si="12"/>
        <v>-0.001641185108</v>
      </c>
      <c r="P93" s="9">
        <v>1115.0</v>
      </c>
      <c r="Q93" s="9">
        <f t="shared" si="6"/>
        <v>12014</v>
      </c>
      <c r="R93" s="12"/>
      <c r="S93" s="12">
        <f t="shared" si="13"/>
        <v>23</v>
      </c>
      <c r="T93" s="12"/>
      <c r="U93" s="12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</row>
    <row r="94" ht="12.75" customHeight="1">
      <c r="A94" s="6">
        <v>43986.0</v>
      </c>
      <c r="B94" s="7">
        <v>92.0</v>
      </c>
      <c r="C94" s="9">
        <v>25048.0</v>
      </c>
      <c r="D94" s="7">
        <f t="shared" si="2"/>
        <v>10.12854926</v>
      </c>
      <c r="E94" s="46"/>
      <c r="F94" s="46" t="str">
        <f t="shared" si="3"/>
        <v/>
      </c>
      <c r="G94" s="22">
        <f t="shared" si="8"/>
        <v>361</v>
      </c>
      <c r="H94" s="11">
        <f t="shared" si="9"/>
        <v>0.01462308097</v>
      </c>
      <c r="I94" s="9">
        <v>11704.0</v>
      </c>
      <c r="J94" s="9">
        <f t="shared" si="10"/>
        <v>146</v>
      </c>
      <c r="K94" s="9">
        <f t="shared" si="11"/>
        <v>9.367685943</v>
      </c>
      <c r="L94" s="9"/>
      <c r="M94" s="10" t="str">
        <f t="shared" si="4"/>
        <v/>
      </c>
      <c r="N94" s="11">
        <f t="shared" si="5"/>
        <v>0.04459437879</v>
      </c>
      <c r="O94" s="23">
        <f t="shared" si="12"/>
        <v>0.01263194324</v>
      </c>
      <c r="P94" s="9">
        <v>1117.0</v>
      </c>
      <c r="Q94" s="9">
        <f t="shared" si="6"/>
        <v>12227</v>
      </c>
      <c r="R94" s="12"/>
      <c r="S94" s="12">
        <f t="shared" si="13"/>
        <v>2</v>
      </c>
      <c r="T94" s="12"/>
      <c r="U94" s="12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</row>
    <row r="95" ht="12.75" customHeight="1">
      <c r="A95" s="6">
        <v>43987.0</v>
      </c>
      <c r="B95" s="7">
        <v>93.0</v>
      </c>
      <c r="C95" s="9">
        <v>25410.0</v>
      </c>
      <c r="D95" s="7">
        <f t="shared" si="2"/>
        <v>10.14289808</v>
      </c>
      <c r="E95" s="46"/>
      <c r="F95" s="46" t="str">
        <f t="shared" si="3"/>
        <v/>
      </c>
      <c r="G95" s="22">
        <f t="shared" si="8"/>
        <v>362</v>
      </c>
      <c r="H95" s="11">
        <f t="shared" si="9"/>
        <v>0.01445225168</v>
      </c>
      <c r="I95" s="9">
        <v>11863.0</v>
      </c>
      <c r="J95" s="9">
        <f t="shared" si="10"/>
        <v>159</v>
      </c>
      <c r="K95" s="9">
        <f t="shared" si="11"/>
        <v>9.381179592</v>
      </c>
      <c r="L95" s="9"/>
      <c r="M95" s="10" t="str">
        <f t="shared" si="4"/>
        <v/>
      </c>
      <c r="N95" s="11">
        <f t="shared" si="5"/>
        <v>0.04474616293</v>
      </c>
      <c r="O95" s="23">
        <f t="shared" si="12"/>
        <v>0.01358509911</v>
      </c>
      <c r="P95" s="9">
        <v>1137.0</v>
      </c>
      <c r="Q95" s="9">
        <f t="shared" si="6"/>
        <v>12410</v>
      </c>
      <c r="R95" s="12"/>
      <c r="S95" s="12">
        <f t="shared" si="13"/>
        <v>20</v>
      </c>
      <c r="T95" s="12"/>
      <c r="U95" s="12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</row>
    <row r="96" ht="12.75" customHeight="1">
      <c r="A96" s="6">
        <v>43988.0</v>
      </c>
      <c r="B96" s="7">
        <v>94.0</v>
      </c>
      <c r="C96" s="9">
        <v>25986.0</v>
      </c>
      <c r="D96" s="7">
        <f t="shared" si="2"/>
        <v>10.16531321</v>
      </c>
      <c r="E96" s="46"/>
      <c r="F96" s="46" t="str">
        <f t="shared" si="3"/>
        <v/>
      </c>
      <c r="G96" s="22">
        <f t="shared" si="8"/>
        <v>576</v>
      </c>
      <c r="H96" s="11">
        <f t="shared" si="9"/>
        <v>0.02266824085</v>
      </c>
      <c r="I96" s="9">
        <v>12192.0</v>
      </c>
      <c r="J96" s="9">
        <f t="shared" si="10"/>
        <v>329</v>
      </c>
      <c r="K96" s="9">
        <f t="shared" si="11"/>
        <v>9.408535278</v>
      </c>
      <c r="L96" s="9"/>
      <c r="M96" s="10" t="str">
        <f t="shared" si="4"/>
        <v/>
      </c>
      <c r="N96" s="11">
        <f t="shared" si="5"/>
        <v>0.04437004541</v>
      </c>
      <c r="O96" s="23">
        <f t="shared" si="12"/>
        <v>0.02773328838</v>
      </c>
      <c r="P96" s="9">
        <v>1153.0</v>
      </c>
      <c r="Q96" s="9">
        <f t="shared" si="6"/>
        <v>12641</v>
      </c>
      <c r="R96" s="12"/>
      <c r="S96" s="12">
        <f t="shared" si="13"/>
        <v>16</v>
      </c>
      <c r="T96" s="12"/>
      <c r="U96" s="12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</row>
    <row r="97" ht="12.75" customHeight="1">
      <c r="A97" s="6">
        <v>43989.0</v>
      </c>
      <c r="B97" s="7">
        <v>95.0</v>
      </c>
      <c r="C97" s="9">
        <v>26561.0</v>
      </c>
      <c r="D97" s="7">
        <f t="shared" si="2"/>
        <v>10.18719925</v>
      </c>
      <c r="E97" s="46"/>
      <c r="F97" s="46" t="str">
        <f t="shared" si="3"/>
        <v/>
      </c>
      <c r="G97" s="22">
        <f t="shared" si="8"/>
        <v>575</v>
      </c>
      <c r="H97" s="11">
        <f t="shared" si="9"/>
        <v>0.02212729932</v>
      </c>
      <c r="I97" s="9">
        <v>12549.0</v>
      </c>
      <c r="J97" s="9">
        <f t="shared" si="10"/>
        <v>357</v>
      </c>
      <c r="K97" s="9">
        <f t="shared" si="11"/>
        <v>9.43739626</v>
      </c>
      <c r="L97" s="9"/>
      <c r="M97" s="10" t="str">
        <f t="shared" si="4"/>
        <v/>
      </c>
      <c r="N97" s="11">
        <f t="shared" si="5"/>
        <v>0.04356010692</v>
      </c>
      <c r="O97" s="23">
        <f t="shared" si="12"/>
        <v>0.02928149606</v>
      </c>
      <c r="P97" s="9">
        <v>1157.0</v>
      </c>
      <c r="Q97" s="9">
        <f t="shared" si="6"/>
        <v>12855</v>
      </c>
      <c r="R97" s="12"/>
      <c r="S97" s="12">
        <f t="shared" si="13"/>
        <v>4</v>
      </c>
      <c r="T97" s="12"/>
      <c r="U97" s="12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</row>
    <row r="98" ht="12.75" customHeight="1">
      <c r="A98" s="6">
        <v>43990.0</v>
      </c>
      <c r="B98" s="7">
        <v>96.0</v>
      </c>
      <c r="C98" s="9">
        <v>27160.0</v>
      </c>
      <c r="D98" s="7">
        <f t="shared" si="2"/>
        <v>10.20950058</v>
      </c>
      <c r="E98" s="46"/>
      <c r="F98" s="46" t="str">
        <f t="shared" si="3"/>
        <v/>
      </c>
      <c r="G98" s="22">
        <f t="shared" si="8"/>
        <v>599</v>
      </c>
      <c r="H98" s="11">
        <f t="shared" si="9"/>
        <v>0.02255186175</v>
      </c>
      <c r="I98" s="9">
        <v>12996.0</v>
      </c>
      <c r="J98" s="9">
        <f t="shared" si="10"/>
        <v>447</v>
      </c>
      <c r="K98" s="9">
        <f t="shared" si="11"/>
        <v>9.472396897</v>
      </c>
      <c r="L98" s="9"/>
      <c r="M98" s="10" t="str">
        <f t="shared" si="4"/>
        <v/>
      </c>
      <c r="N98" s="11">
        <f t="shared" si="5"/>
        <v>0.04293078056</v>
      </c>
      <c r="O98" s="23">
        <f t="shared" si="12"/>
        <v>0.03562036816</v>
      </c>
      <c r="P98" s="9">
        <v>1166.0</v>
      </c>
      <c r="Q98" s="9">
        <f t="shared" si="6"/>
        <v>12998</v>
      </c>
      <c r="R98" s="12"/>
      <c r="S98" s="12">
        <f t="shared" si="13"/>
        <v>9</v>
      </c>
      <c r="T98" s="12"/>
      <c r="U98" s="12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</row>
    <row r="99" ht="12.75" customHeight="1">
      <c r="A99" s="6">
        <v>43991.0</v>
      </c>
      <c r="B99" s="7">
        <v>97.0</v>
      </c>
      <c r="C99" s="9">
        <v>27560.0</v>
      </c>
      <c r="D99" s="7">
        <f t="shared" si="2"/>
        <v>10.22412073</v>
      </c>
      <c r="E99" s="46"/>
      <c r="F99" s="46" t="str">
        <f t="shared" si="3"/>
        <v/>
      </c>
      <c r="G99" s="22">
        <f t="shared" si="8"/>
        <v>400</v>
      </c>
      <c r="H99" s="11">
        <f t="shared" si="9"/>
        <v>0.0147275405</v>
      </c>
      <c r="I99" s="9">
        <v>13181.0</v>
      </c>
      <c r="J99" s="9">
        <f t="shared" si="10"/>
        <v>185</v>
      </c>
      <c r="K99" s="9">
        <f t="shared" si="11"/>
        <v>9.486531678</v>
      </c>
      <c r="L99" s="9"/>
      <c r="M99" s="10" t="str">
        <f t="shared" si="4"/>
        <v/>
      </c>
      <c r="N99" s="11">
        <f t="shared" si="5"/>
        <v>0.0429245283</v>
      </c>
      <c r="O99" s="23">
        <f t="shared" si="12"/>
        <v>0.01423514928</v>
      </c>
      <c r="P99" s="9">
        <v>1183.0</v>
      </c>
      <c r="Q99" s="9">
        <f t="shared" si="6"/>
        <v>13196</v>
      </c>
      <c r="R99" s="12"/>
      <c r="S99" s="12">
        <f t="shared" si="13"/>
        <v>17</v>
      </c>
      <c r="T99" s="12"/>
      <c r="U99" s="12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</row>
    <row r="100" ht="12.75" customHeight="1">
      <c r="A100" s="6">
        <v>43992.0</v>
      </c>
      <c r="B100" s="7">
        <v>98.0</v>
      </c>
      <c r="C100" s="9">
        <v>27842.0</v>
      </c>
      <c r="D100" s="7">
        <f t="shared" si="2"/>
        <v>10.23430095</v>
      </c>
      <c r="E100" s="46"/>
      <c r="F100" s="46" t="str">
        <f t="shared" si="3"/>
        <v/>
      </c>
      <c r="G100" s="22">
        <f t="shared" si="8"/>
        <v>282</v>
      </c>
      <c r="H100" s="11">
        <f t="shared" si="9"/>
        <v>0.01023222061</v>
      </c>
      <c r="I100" s="9">
        <v>13225.0</v>
      </c>
      <c r="J100" s="9">
        <f t="shared" si="10"/>
        <v>44</v>
      </c>
      <c r="K100" s="9">
        <f t="shared" si="11"/>
        <v>9.489864257</v>
      </c>
      <c r="L100" s="9"/>
      <c r="M100" s="10" t="str">
        <f t="shared" si="4"/>
        <v/>
      </c>
      <c r="N100" s="11">
        <f t="shared" si="5"/>
        <v>0.04331585375</v>
      </c>
      <c r="O100" s="23">
        <f t="shared" si="12"/>
        <v>0.003338138229</v>
      </c>
      <c r="P100" s="9">
        <v>1206.0</v>
      </c>
      <c r="Q100" s="9">
        <f t="shared" si="6"/>
        <v>13411</v>
      </c>
      <c r="R100" s="12"/>
      <c r="S100" s="12">
        <f t="shared" si="13"/>
        <v>23</v>
      </c>
      <c r="T100" s="12"/>
      <c r="U100" s="12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</row>
    <row r="101" ht="12.75" customHeight="1">
      <c r="A101" s="6">
        <v>43993.0</v>
      </c>
      <c r="B101" s="7">
        <v>99.0</v>
      </c>
      <c r="C101" s="9">
        <v>28201.0</v>
      </c>
      <c r="D101" s="7">
        <f t="shared" si="2"/>
        <v>10.24711272</v>
      </c>
      <c r="E101" s="46"/>
      <c r="F101" s="46" t="str">
        <f t="shared" si="3"/>
        <v/>
      </c>
      <c r="G101" s="22">
        <f t="shared" si="8"/>
        <v>359</v>
      </c>
      <c r="H101" s="11">
        <f t="shared" si="9"/>
        <v>0.01289418864</v>
      </c>
      <c r="I101" s="9">
        <v>13290.0</v>
      </c>
      <c r="J101" s="9">
        <f t="shared" si="10"/>
        <v>65</v>
      </c>
      <c r="K101" s="9">
        <f t="shared" si="11"/>
        <v>9.494767152</v>
      </c>
      <c r="L101" s="9"/>
      <c r="M101" s="10" t="str">
        <f t="shared" si="4"/>
        <v/>
      </c>
      <c r="N101" s="11">
        <f t="shared" si="5"/>
        <v>0.0430835786</v>
      </c>
      <c r="O101" s="23">
        <f t="shared" si="12"/>
        <v>0.004914933837</v>
      </c>
      <c r="P101" s="9">
        <v>1215.0</v>
      </c>
      <c r="Q101" s="9">
        <f t="shared" si="6"/>
        <v>13696</v>
      </c>
      <c r="R101" s="12"/>
      <c r="S101" s="12">
        <f t="shared" si="13"/>
        <v>9</v>
      </c>
      <c r="T101" s="12"/>
      <c r="U101" s="12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</row>
    <row r="102" ht="12.75" customHeight="1">
      <c r="A102" s="6">
        <v>43994.0</v>
      </c>
      <c r="B102" s="7">
        <v>100.0</v>
      </c>
      <c r="C102" s="9">
        <v>28577.0</v>
      </c>
      <c r="D102" s="7">
        <f t="shared" si="2"/>
        <v>10.26035748</v>
      </c>
      <c r="E102" s="46"/>
      <c r="F102" s="46" t="str">
        <f t="shared" si="3"/>
        <v/>
      </c>
      <c r="G102" s="22">
        <f t="shared" si="8"/>
        <v>376</v>
      </c>
      <c r="H102" s="11">
        <f t="shared" si="9"/>
        <v>0.01333286054</v>
      </c>
      <c r="I102" s="9">
        <v>13550.0</v>
      </c>
      <c r="J102" s="9">
        <f t="shared" si="10"/>
        <v>260</v>
      </c>
      <c r="K102" s="9">
        <f t="shared" si="11"/>
        <v>9.514141826</v>
      </c>
      <c r="L102" s="9"/>
      <c r="M102" s="10" t="str">
        <f t="shared" si="4"/>
        <v/>
      </c>
      <c r="N102" s="11">
        <f t="shared" si="5"/>
        <v>0.04276166148</v>
      </c>
      <c r="O102" s="23">
        <f t="shared" si="12"/>
        <v>0.01956358164</v>
      </c>
      <c r="P102" s="9">
        <v>1222.0</v>
      </c>
      <c r="Q102" s="9">
        <f t="shared" si="6"/>
        <v>13805</v>
      </c>
      <c r="R102" s="12"/>
      <c r="S102" s="12">
        <f t="shared" si="13"/>
        <v>7</v>
      </c>
      <c r="T102" s="12"/>
      <c r="U102" s="12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</row>
    <row r="103" ht="12.75" customHeight="1">
      <c r="A103" s="6">
        <v>43995.0</v>
      </c>
      <c r="B103" s="7">
        <v>101.0</v>
      </c>
      <c r="C103" s="9">
        <v>29017.0</v>
      </c>
      <c r="D103" s="7">
        <f t="shared" si="2"/>
        <v>10.27563714</v>
      </c>
      <c r="E103" s="46"/>
      <c r="F103" s="46" t="str">
        <f t="shared" si="3"/>
        <v/>
      </c>
      <c r="G103" s="22">
        <f t="shared" si="8"/>
        <v>440</v>
      </c>
      <c r="H103" s="11">
        <f t="shared" si="9"/>
        <v>0.01539699759</v>
      </c>
      <c r="I103" s="9">
        <v>13676.0</v>
      </c>
      <c r="J103" s="9">
        <f t="shared" si="10"/>
        <v>126</v>
      </c>
      <c r="K103" s="9">
        <f t="shared" si="11"/>
        <v>9.523397751</v>
      </c>
      <c r="L103" s="9"/>
      <c r="M103" s="10" t="str">
        <f t="shared" si="4"/>
        <v/>
      </c>
      <c r="N103" s="11">
        <f t="shared" si="5"/>
        <v>0.04263018231</v>
      </c>
      <c r="O103" s="23">
        <f t="shared" si="12"/>
        <v>0.009298892989</v>
      </c>
      <c r="P103" s="9">
        <v>1237.0</v>
      </c>
      <c r="Q103" s="9">
        <f t="shared" si="6"/>
        <v>14104</v>
      </c>
      <c r="R103" s="12"/>
      <c r="S103" s="12">
        <f t="shared" si="13"/>
        <v>15</v>
      </c>
      <c r="T103" s="12"/>
      <c r="U103" s="12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</row>
    <row r="104" ht="12.75" customHeight="1">
      <c r="A104" s="6">
        <v>43996.0</v>
      </c>
      <c r="B104" s="7">
        <v>102.0</v>
      </c>
      <c r="C104" s="9">
        <v>29392.0</v>
      </c>
      <c r="D104" s="7">
        <f t="shared" si="2"/>
        <v>10.28847781</v>
      </c>
      <c r="E104" s="46"/>
      <c r="F104" s="46" t="str">
        <f t="shared" si="3"/>
        <v/>
      </c>
      <c r="G104" s="22">
        <f t="shared" si="8"/>
        <v>375</v>
      </c>
      <c r="H104" s="11">
        <f t="shared" si="9"/>
        <v>0.01292345866</v>
      </c>
      <c r="I104" s="9">
        <v>13919.0</v>
      </c>
      <c r="J104" s="9">
        <f t="shared" si="10"/>
        <v>243</v>
      </c>
      <c r="K104" s="9">
        <f t="shared" si="11"/>
        <v>9.541010092</v>
      </c>
      <c r="L104" s="9"/>
      <c r="M104" s="10" t="str">
        <f t="shared" si="4"/>
        <v/>
      </c>
      <c r="N104" s="11">
        <f t="shared" si="5"/>
        <v>0.04242651062</v>
      </c>
      <c r="O104" s="23">
        <f t="shared" si="12"/>
        <v>0.01776835332</v>
      </c>
      <c r="P104" s="9">
        <v>1247.0</v>
      </c>
      <c r="Q104" s="9">
        <f t="shared" si="6"/>
        <v>14226</v>
      </c>
      <c r="R104" s="12"/>
      <c r="S104" s="12">
        <f t="shared" si="13"/>
        <v>10</v>
      </c>
      <c r="T104" s="12"/>
      <c r="U104" s="12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</row>
    <row r="105" ht="12.75" customHeight="1">
      <c r="A105" s="6">
        <v>43997.0</v>
      </c>
      <c r="B105" s="7">
        <v>103.0</v>
      </c>
      <c r="C105" s="9">
        <v>29788.0</v>
      </c>
      <c r="D105" s="7">
        <f t="shared" si="2"/>
        <v>10.30186091</v>
      </c>
      <c r="E105" s="46"/>
      <c r="F105" s="46" t="str">
        <f t="shared" si="3"/>
        <v/>
      </c>
      <c r="G105" s="22">
        <f t="shared" si="8"/>
        <v>396</v>
      </c>
      <c r="H105" s="11">
        <f t="shared" si="9"/>
        <v>0.01347305389</v>
      </c>
      <c r="I105" s="9">
        <v>14149.0</v>
      </c>
      <c r="J105" s="9">
        <f t="shared" si="10"/>
        <v>230</v>
      </c>
      <c r="K105" s="9">
        <f t="shared" si="11"/>
        <v>9.557399229</v>
      </c>
      <c r="L105" s="9"/>
      <c r="M105" s="10" t="str">
        <f t="shared" si="4"/>
        <v/>
      </c>
      <c r="N105" s="11">
        <f t="shared" si="5"/>
        <v>0.04216463005</v>
      </c>
      <c r="O105" s="23">
        <f t="shared" si="12"/>
        <v>0.01652417559</v>
      </c>
      <c r="P105" s="9">
        <v>1256.0</v>
      </c>
      <c r="Q105" s="9">
        <f t="shared" si="6"/>
        <v>14383</v>
      </c>
      <c r="R105" s="12"/>
      <c r="S105" s="12">
        <f t="shared" si="13"/>
        <v>9</v>
      </c>
      <c r="T105" s="12"/>
      <c r="U105" s="12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</row>
    <row r="106" ht="12.75" customHeight="1">
      <c r="A106" s="6">
        <v>43998.0</v>
      </c>
      <c r="B106" s="7">
        <v>104.0</v>
      </c>
      <c r="C106" s="9">
        <v>30195.0</v>
      </c>
      <c r="D106" s="7">
        <f t="shared" si="2"/>
        <v>10.31543163</v>
      </c>
      <c r="E106" s="46"/>
      <c r="F106" s="46" t="str">
        <f t="shared" si="3"/>
        <v/>
      </c>
      <c r="G106" s="22">
        <f t="shared" si="8"/>
        <v>407</v>
      </c>
      <c r="H106" s="11">
        <f t="shared" si="9"/>
        <v>0.01366322009</v>
      </c>
      <c r="I106" s="9">
        <v>14269.0</v>
      </c>
      <c r="J106" s="9">
        <f t="shared" si="10"/>
        <v>120</v>
      </c>
      <c r="K106" s="9">
        <f t="shared" si="11"/>
        <v>9.565844631</v>
      </c>
      <c r="L106" s="9"/>
      <c r="M106" s="10" t="str">
        <f t="shared" si="4"/>
        <v/>
      </c>
      <c r="N106" s="11">
        <f t="shared" si="5"/>
        <v>0.04212617983</v>
      </c>
      <c r="O106" s="23">
        <f t="shared" si="12"/>
        <v>0.008481164747</v>
      </c>
      <c r="P106" s="9">
        <v>1272.0</v>
      </c>
      <c r="Q106" s="9">
        <f t="shared" si="6"/>
        <v>14654</v>
      </c>
      <c r="R106" s="12"/>
      <c r="S106" s="12">
        <f t="shared" si="13"/>
        <v>16</v>
      </c>
      <c r="T106" s="12"/>
      <c r="U106" s="12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</row>
    <row r="107" ht="12.75" customHeight="1">
      <c r="A107" s="6">
        <v>43999.0</v>
      </c>
      <c r="B107" s="7">
        <v>105.0</v>
      </c>
      <c r="C107" s="9">
        <v>30650.0</v>
      </c>
      <c r="D107" s="7">
        <f t="shared" si="2"/>
        <v>10.33038794</v>
      </c>
      <c r="E107" s="46"/>
      <c r="F107" s="46" t="str">
        <f t="shared" si="3"/>
        <v/>
      </c>
      <c r="G107" s="22">
        <f t="shared" si="8"/>
        <v>455</v>
      </c>
      <c r="H107" s="11">
        <f t="shared" si="9"/>
        <v>0.01506871999</v>
      </c>
      <c r="I107" s="9">
        <v>14494.0</v>
      </c>
      <c r="J107" s="9">
        <f t="shared" si="10"/>
        <v>225</v>
      </c>
      <c r="K107" s="9">
        <f t="shared" si="11"/>
        <v>9.58149005</v>
      </c>
      <c r="L107" s="9"/>
      <c r="M107" s="10" t="str">
        <f t="shared" si="4"/>
        <v/>
      </c>
      <c r="N107" s="11">
        <f t="shared" si="5"/>
        <v>0.04195758564</v>
      </c>
      <c r="O107" s="23">
        <f t="shared" si="12"/>
        <v>0.01576844909</v>
      </c>
      <c r="P107" s="9">
        <v>1286.0</v>
      </c>
      <c r="Q107" s="9">
        <f t="shared" si="6"/>
        <v>14870</v>
      </c>
      <c r="R107" s="12"/>
      <c r="S107" s="12">
        <f t="shared" si="13"/>
        <v>14</v>
      </c>
      <c r="T107" s="12"/>
      <c r="U107" s="12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</row>
    <row r="108" ht="12.75" customHeight="1">
      <c r="A108" s="6">
        <v>44000.0</v>
      </c>
      <c r="B108" s="7">
        <v>106.0</v>
      </c>
      <c r="C108" s="9">
        <v>30964.0</v>
      </c>
      <c r="D108" s="7">
        <f t="shared" si="2"/>
        <v>10.34058052</v>
      </c>
      <c r="E108" s="46"/>
      <c r="F108" s="46" t="str">
        <f t="shared" si="3"/>
        <v/>
      </c>
      <c r="G108" s="22">
        <f t="shared" si="8"/>
        <v>314</v>
      </c>
      <c r="H108" s="11">
        <f t="shared" si="9"/>
        <v>0.01024469821</v>
      </c>
      <c r="I108" s="9">
        <v>14382.0</v>
      </c>
      <c r="J108" s="9">
        <f t="shared" si="10"/>
        <v>-112</v>
      </c>
      <c r="K108" s="9">
        <f t="shared" si="11"/>
        <v>9.573732704</v>
      </c>
      <c r="L108" s="9"/>
      <c r="M108" s="10" t="str">
        <f t="shared" si="4"/>
        <v/>
      </c>
      <c r="N108" s="11">
        <f t="shared" si="5"/>
        <v>0.04250096887</v>
      </c>
      <c r="O108" s="23">
        <f t="shared" si="12"/>
        <v>-0.007727335449</v>
      </c>
      <c r="P108" s="9">
        <v>1316.0</v>
      </c>
      <c r="Q108" s="9">
        <f t="shared" si="6"/>
        <v>15266</v>
      </c>
      <c r="R108" s="12"/>
      <c r="S108" s="12">
        <f t="shared" si="13"/>
        <v>30</v>
      </c>
      <c r="T108" s="12"/>
      <c r="U108" s="12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</row>
    <row r="109" ht="12.75" customHeight="1">
      <c r="A109" s="6">
        <v>44001.0</v>
      </c>
      <c r="B109" s="7">
        <v>107.0</v>
      </c>
      <c r="C109" s="9">
        <v>31311.0</v>
      </c>
      <c r="D109" s="7">
        <f t="shared" si="2"/>
        <v>10.35172475</v>
      </c>
      <c r="E109" s="46"/>
      <c r="F109" s="46" t="str">
        <f t="shared" si="3"/>
        <v/>
      </c>
      <c r="G109" s="22">
        <f t="shared" si="8"/>
        <v>347</v>
      </c>
      <c r="H109" s="11">
        <f t="shared" si="9"/>
        <v>0.01120656246</v>
      </c>
      <c r="I109" s="9">
        <v>14284.0</v>
      </c>
      <c r="J109" s="9">
        <f t="shared" si="10"/>
        <v>-98</v>
      </c>
      <c r="K109" s="9">
        <f t="shared" si="11"/>
        <v>9.566895309</v>
      </c>
      <c r="L109" s="9"/>
      <c r="M109" s="10" t="str">
        <f t="shared" si="4"/>
        <v/>
      </c>
      <c r="N109" s="11">
        <f t="shared" si="5"/>
        <v>0.04260483536</v>
      </c>
      <c r="O109" s="23">
        <f t="shared" si="12"/>
        <v>-0.006814073147</v>
      </c>
      <c r="P109" s="9">
        <v>1334.0</v>
      </c>
      <c r="Q109" s="9">
        <f t="shared" si="6"/>
        <v>15693</v>
      </c>
      <c r="R109" s="12"/>
      <c r="S109" s="12">
        <f t="shared" si="13"/>
        <v>18</v>
      </c>
      <c r="T109" s="12"/>
      <c r="U109" s="12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</row>
    <row r="110" ht="12.75" customHeight="1">
      <c r="A110" s="6">
        <v>44002.0</v>
      </c>
      <c r="B110" s="7">
        <v>108.0</v>
      </c>
      <c r="C110" s="9">
        <v>31620.0</v>
      </c>
      <c r="D110" s="7">
        <f t="shared" si="2"/>
        <v>10.36154511</v>
      </c>
      <c r="E110" s="46"/>
      <c r="F110" s="46" t="str">
        <f t="shared" si="3"/>
        <v/>
      </c>
      <c r="G110" s="22">
        <f t="shared" si="8"/>
        <v>309</v>
      </c>
      <c r="H110" s="11">
        <f t="shared" si="9"/>
        <v>0.009868736227</v>
      </c>
      <c r="I110" s="9">
        <v>14093.0</v>
      </c>
      <c r="J110" s="9">
        <f t="shared" si="10"/>
        <v>-191</v>
      </c>
      <c r="K110" s="9">
        <f t="shared" si="11"/>
        <v>9.553433499</v>
      </c>
      <c r="L110" s="9"/>
      <c r="M110" s="10" t="str">
        <f t="shared" si="4"/>
        <v/>
      </c>
      <c r="N110" s="11">
        <f t="shared" si="5"/>
        <v>0.04256799494</v>
      </c>
      <c r="O110" s="23">
        <f t="shared" si="12"/>
        <v>-0.01337160459</v>
      </c>
      <c r="P110" s="9">
        <v>1346.0</v>
      </c>
      <c r="Q110" s="9">
        <f t="shared" si="6"/>
        <v>16181</v>
      </c>
      <c r="R110" s="12"/>
      <c r="S110" s="12">
        <f t="shared" si="13"/>
        <v>12</v>
      </c>
      <c r="T110" s="12"/>
      <c r="U110" s="12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</row>
    <row r="111" ht="12.75" customHeight="1">
      <c r="A111" s="6">
        <v>44003.0</v>
      </c>
      <c r="B111" s="7">
        <v>109.0</v>
      </c>
      <c r="C111" s="9">
        <v>31931.0</v>
      </c>
      <c r="D111" s="7">
        <f t="shared" si="2"/>
        <v>10.3713326</v>
      </c>
      <c r="E111" s="46"/>
      <c r="F111" s="46" t="str">
        <f t="shared" si="3"/>
        <v/>
      </c>
      <c r="G111" s="22">
        <f t="shared" si="8"/>
        <v>311</v>
      </c>
      <c r="H111" s="11">
        <f t="shared" si="9"/>
        <v>0.009835547122</v>
      </c>
      <c r="I111" s="9">
        <v>13892.0</v>
      </c>
      <c r="J111" s="9">
        <f t="shared" si="10"/>
        <v>-201</v>
      </c>
      <c r="K111" s="9">
        <f t="shared" si="11"/>
        <v>9.539068414</v>
      </c>
      <c r="L111" s="9"/>
      <c r="M111" s="10" t="str">
        <f t="shared" si="4"/>
        <v/>
      </c>
      <c r="N111" s="11">
        <f t="shared" si="5"/>
        <v>0.04246656854</v>
      </c>
      <c r="O111" s="23">
        <f t="shared" si="12"/>
        <v>-0.01426239977</v>
      </c>
      <c r="P111" s="9">
        <v>1356.0</v>
      </c>
      <c r="Q111" s="9">
        <f t="shared" si="6"/>
        <v>16683</v>
      </c>
      <c r="R111" s="12"/>
      <c r="S111" s="12">
        <f t="shared" si="13"/>
        <v>10</v>
      </c>
      <c r="T111" s="12"/>
      <c r="U111" s="12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</row>
    <row r="112" ht="12.75" customHeight="1">
      <c r="A112" s="6">
        <v>44004.0</v>
      </c>
      <c r="B112" s="7">
        <v>110.0</v>
      </c>
      <c r="C112" s="9">
        <v>32227.0</v>
      </c>
      <c r="D112" s="7">
        <f t="shared" si="2"/>
        <v>10.38055989</v>
      </c>
      <c r="E112" s="46"/>
      <c r="F112" s="46" t="str">
        <f t="shared" si="3"/>
        <v/>
      </c>
      <c r="G112" s="22">
        <f t="shared" si="8"/>
        <v>296</v>
      </c>
      <c r="H112" s="11">
        <f t="shared" si="9"/>
        <v>0.009269988413</v>
      </c>
      <c r="I112" s="9">
        <v>13792.0</v>
      </c>
      <c r="J112" s="9">
        <f t="shared" si="10"/>
        <v>-100</v>
      </c>
      <c r="K112" s="9">
        <f t="shared" si="11"/>
        <v>9.531843993</v>
      </c>
      <c r="L112" s="9"/>
      <c r="M112" s="10" t="str">
        <f t="shared" si="4"/>
        <v/>
      </c>
      <c r="N112" s="11">
        <f t="shared" si="5"/>
        <v>0.04216960933</v>
      </c>
      <c r="O112" s="23">
        <f t="shared" si="12"/>
        <v>-0.007198387561</v>
      </c>
      <c r="P112" s="9">
        <v>1359.0</v>
      </c>
      <c r="Q112" s="9">
        <f t="shared" si="6"/>
        <v>17076</v>
      </c>
      <c r="R112" s="12"/>
      <c r="S112" s="12">
        <f t="shared" si="13"/>
        <v>3</v>
      </c>
      <c r="T112" s="12"/>
      <c r="U112" s="12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</row>
    <row r="113" ht="12.75" customHeight="1">
      <c r="A113" s="6">
        <v>44005.0</v>
      </c>
      <c r="B113" s="7">
        <v>111.0</v>
      </c>
      <c r="C113" s="9">
        <v>32527.0</v>
      </c>
      <c r="D113" s="7">
        <f t="shared" si="2"/>
        <v>10.38982579</v>
      </c>
      <c r="E113" s="46"/>
      <c r="F113" s="46" t="str">
        <f t="shared" si="3"/>
        <v/>
      </c>
      <c r="G113" s="22">
        <f t="shared" si="8"/>
        <v>300</v>
      </c>
      <c r="H113" s="11">
        <f t="shared" si="9"/>
        <v>0.009308964533</v>
      </c>
      <c r="I113" s="9">
        <v>13579.0</v>
      </c>
      <c r="J113" s="9">
        <f t="shared" si="10"/>
        <v>-213</v>
      </c>
      <c r="K113" s="9">
        <f t="shared" si="11"/>
        <v>9.516279761</v>
      </c>
      <c r="L113" s="9"/>
      <c r="M113" s="10" t="str">
        <f t="shared" si="4"/>
        <v/>
      </c>
      <c r="N113" s="11">
        <f t="shared" si="5"/>
        <v>0.04227257355</v>
      </c>
      <c r="O113" s="23">
        <f t="shared" si="12"/>
        <v>-0.0154437355</v>
      </c>
      <c r="P113" s="9">
        <v>1375.0</v>
      </c>
      <c r="Q113" s="9">
        <f t="shared" si="6"/>
        <v>17573</v>
      </c>
      <c r="R113" s="12"/>
      <c r="S113" s="12">
        <f t="shared" si="13"/>
        <v>16</v>
      </c>
      <c r="T113" s="12"/>
      <c r="U113" s="12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</row>
    <row r="114" ht="12.75" customHeight="1">
      <c r="A114" s="6">
        <v>44006.0</v>
      </c>
      <c r="B114" s="7">
        <v>112.0</v>
      </c>
      <c r="C114" s="9">
        <v>32821.0</v>
      </c>
      <c r="D114" s="7">
        <f t="shared" si="2"/>
        <v>10.39882383</v>
      </c>
      <c r="E114" s="46"/>
      <c r="F114" s="46" t="str">
        <f t="shared" si="3"/>
        <v/>
      </c>
      <c r="G114" s="22">
        <f t="shared" si="8"/>
        <v>294</v>
      </c>
      <c r="H114" s="11">
        <f t="shared" si="9"/>
        <v>0.009038644818</v>
      </c>
      <c r="I114" s="9">
        <f t="shared" ref="I114:I394" si="26">IF(ISBLANK(C114), "", C114-P114-Q114)</f>
        <v>13291</v>
      </c>
      <c r="J114" s="9">
        <f t="shared" si="10"/>
        <v>-288</v>
      </c>
      <c r="K114" s="9">
        <f t="shared" si="11"/>
        <v>9.494842393</v>
      </c>
      <c r="L114" s="9"/>
      <c r="M114" s="10" t="str">
        <f t="shared" si="4"/>
        <v/>
      </c>
      <c r="N114" s="11">
        <f t="shared" si="5"/>
        <v>0.04253374364</v>
      </c>
      <c r="O114" s="23">
        <f t="shared" si="12"/>
        <v>-0.02120922012</v>
      </c>
      <c r="P114" s="9">
        <v>1396.0</v>
      </c>
      <c r="Q114" s="9">
        <v>18134.0</v>
      </c>
      <c r="R114" s="12"/>
      <c r="S114" s="12">
        <f t="shared" si="13"/>
        <v>21</v>
      </c>
      <c r="T114" s="12"/>
      <c r="U114" s="12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</row>
    <row r="115" ht="12.75" customHeight="1">
      <c r="A115" s="6">
        <v>44007.0</v>
      </c>
      <c r="B115" s="7">
        <v>113.0</v>
      </c>
      <c r="C115" s="9">
        <v>33110.0</v>
      </c>
      <c r="D115" s="7">
        <f t="shared" si="2"/>
        <v>10.40759063</v>
      </c>
      <c r="E115" s="46"/>
      <c r="F115" s="46" t="str">
        <f t="shared" si="3"/>
        <v/>
      </c>
      <c r="G115" s="22">
        <f t="shared" si="8"/>
        <v>289</v>
      </c>
      <c r="H115" s="11">
        <f t="shared" si="9"/>
        <v>0.008805338046</v>
      </c>
      <c r="I115" s="9">
        <f t="shared" si="26"/>
        <v>13044</v>
      </c>
      <c r="J115" s="9">
        <f t="shared" si="10"/>
        <v>-247</v>
      </c>
      <c r="K115" s="9">
        <f t="shared" si="11"/>
        <v>9.476083537</v>
      </c>
      <c r="L115" s="9"/>
      <c r="M115" s="10" t="str">
        <f t="shared" si="4"/>
        <v/>
      </c>
      <c r="N115" s="11">
        <f t="shared" si="5"/>
        <v>0.04264572637</v>
      </c>
      <c r="O115" s="23">
        <f t="shared" si="12"/>
        <v>-0.01858400421</v>
      </c>
      <c r="P115" s="9">
        <v>1412.0</v>
      </c>
      <c r="Q115" s="9">
        <v>18654.0</v>
      </c>
      <c r="R115" s="12"/>
      <c r="S115" s="12">
        <f t="shared" si="13"/>
        <v>16</v>
      </c>
      <c r="T115" s="12"/>
      <c r="U115" s="12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</row>
    <row r="116" ht="12.75" customHeight="1">
      <c r="A116" s="6">
        <v>44008.0</v>
      </c>
      <c r="B116" s="7">
        <v>114.0</v>
      </c>
      <c r="C116" s="9">
        <v>33395.0</v>
      </c>
      <c r="D116" s="7">
        <f t="shared" si="2"/>
        <v>10.41616147</v>
      </c>
      <c r="E116" s="46"/>
      <c r="F116" s="46" t="str">
        <f t="shared" si="3"/>
        <v/>
      </c>
      <c r="G116" s="22">
        <f t="shared" si="8"/>
        <v>285</v>
      </c>
      <c r="H116" s="11">
        <f t="shared" si="9"/>
        <v>0.008607671398</v>
      </c>
      <c r="I116" s="9">
        <f t="shared" si="26"/>
        <v>12748</v>
      </c>
      <c r="J116" s="9">
        <f t="shared" si="10"/>
        <v>-296</v>
      </c>
      <c r="K116" s="9">
        <f t="shared" si="11"/>
        <v>9.453129676</v>
      </c>
      <c r="L116" s="9"/>
      <c r="M116" s="10" t="str">
        <f t="shared" si="4"/>
        <v/>
      </c>
      <c r="N116" s="11">
        <f t="shared" si="5"/>
        <v>0.04279083695</v>
      </c>
      <c r="O116" s="23">
        <f t="shared" si="12"/>
        <v>-0.02269242564</v>
      </c>
      <c r="P116" s="9">
        <v>1429.0</v>
      </c>
      <c r="Q116" s="9">
        <v>19218.0</v>
      </c>
      <c r="R116" s="12"/>
      <c r="S116" s="12">
        <f t="shared" si="13"/>
        <v>17</v>
      </c>
      <c r="T116" s="12"/>
      <c r="U116" s="12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</row>
    <row r="117" ht="12.75" customHeight="1">
      <c r="A117" s="6">
        <v>44009.0</v>
      </c>
      <c r="B117" s="7">
        <v>115.0</v>
      </c>
      <c r="C117" s="9">
        <v>33714.0</v>
      </c>
      <c r="D117" s="7">
        <f t="shared" si="2"/>
        <v>10.42566846</v>
      </c>
      <c r="E117" s="46"/>
      <c r="F117" s="46" t="str">
        <f t="shared" si="3"/>
        <v/>
      </c>
      <c r="G117" s="22">
        <f t="shared" si="8"/>
        <v>319</v>
      </c>
      <c r="H117" s="11">
        <f t="shared" si="9"/>
        <v>0.009552328193</v>
      </c>
      <c r="I117" s="9">
        <f t="shared" si="26"/>
        <v>12307</v>
      </c>
      <c r="J117" s="9">
        <f t="shared" si="10"/>
        <v>-441</v>
      </c>
      <c r="K117" s="9">
        <f t="shared" si="11"/>
        <v>9.417923485</v>
      </c>
      <c r="L117" s="9"/>
      <c r="M117" s="10" t="str">
        <f t="shared" si="4"/>
        <v/>
      </c>
      <c r="N117" s="11">
        <f t="shared" si="5"/>
        <v>0.04256392003</v>
      </c>
      <c r="O117" s="23">
        <f t="shared" si="12"/>
        <v>-0.03459366175</v>
      </c>
      <c r="P117" s="9">
        <v>1435.0</v>
      </c>
      <c r="Q117" s="9">
        <v>19972.0</v>
      </c>
      <c r="R117" s="12"/>
      <c r="S117" s="12">
        <f t="shared" si="13"/>
        <v>6</v>
      </c>
      <c r="T117" s="12"/>
      <c r="U117" s="12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</row>
    <row r="118" ht="12.75" customHeight="1">
      <c r="A118" s="6">
        <v>44010.0</v>
      </c>
      <c r="B118" s="7">
        <v>116.0</v>
      </c>
      <c r="C118" s="9">
        <v>33907.0</v>
      </c>
      <c r="D118" s="7">
        <f t="shared" si="2"/>
        <v>10.43137676</v>
      </c>
      <c r="E118" s="46"/>
      <c r="F118" s="46" t="str">
        <f t="shared" si="3"/>
        <v/>
      </c>
      <c r="G118" s="22">
        <f t="shared" si="8"/>
        <v>193</v>
      </c>
      <c r="H118" s="11">
        <f t="shared" si="9"/>
        <v>0.005724624785</v>
      </c>
      <c r="I118" s="9">
        <f t="shared" si="26"/>
        <v>11921</v>
      </c>
      <c r="J118" s="9">
        <f t="shared" si="10"/>
        <v>-386</v>
      </c>
      <c r="K118" s="9">
        <f t="shared" si="11"/>
        <v>9.38605683</v>
      </c>
      <c r="L118" s="9"/>
      <c r="M118" s="10" t="str">
        <f t="shared" si="4"/>
        <v/>
      </c>
      <c r="N118" s="11">
        <f t="shared" si="5"/>
        <v>0.0424101218</v>
      </c>
      <c r="O118" s="23">
        <f t="shared" si="12"/>
        <v>-0.03136426424</v>
      </c>
      <c r="P118" s="9">
        <v>1438.0</v>
      </c>
      <c r="Q118" s="9">
        <v>20548.0</v>
      </c>
      <c r="R118" s="12"/>
      <c r="S118" s="12">
        <f t="shared" si="13"/>
        <v>3</v>
      </c>
      <c r="T118" s="12"/>
      <c r="U118" s="12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</row>
    <row r="119" ht="12.75" customHeight="1">
      <c r="A119" s="6">
        <v>44011.0</v>
      </c>
      <c r="B119" s="7">
        <v>117.0</v>
      </c>
      <c r="C119" s="9">
        <v>34154.0</v>
      </c>
      <c r="D119" s="7">
        <f t="shared" si="2"/>
        <v>10.43863499</v>
      </c>
      <c r="E119" s="46"/>
      <c r="F119" s="46" t="str">
        <f t="shared" si="3"/>
        <v/>
      </c>
      <c r="G119" s="22">
        <f t="shared" si="8"/>
        <v>247</v>
      </c>
      <c r="H119" s="11">
        <f t="shared" si="9"/>
        <v>0.007284631492</v>
      </c>
      <c r="I119" s="9">
        <f t="shared" si="26"/>
        <v>11813</v>
      </c>
      <c r="J119" s="9">
        <f t="shared" si="10"/>
        <v>-108</v>
      </c>
      <c r="K119" s="9">
        <f t="shared" si="11"/>
        <v>9.376955899</v>
      </c>
      <c r="L119" s="9"/>
      <c r="M119" s="10" t="str">
        <f t="shared" si="4"/>
        <v/>
      </c>
      <c r="N119" s="11">
        <f t="shared" si="5"/>
        <v>0.04227908883</v>
      </c>
      <c r="O119" s="23">
        <f t="shared" si="12"/>
        <v>-0.009059642647</v>
      </c>
      <c r="P119" s="9">
        <v>1444.0</v>
      </c>
      <c r="Q119" s="9">
        <v>20897.0</v>
      </c>
      <c r="R119" s="12"/>
      <c r="S119" s="12">
        <f t="shared" si="13"/>
        <v>6</v>
      </c>
      <c r="T119" s="12"/>
      <c r="U119" s="12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</row>
    <row r="120" ht="12.75" customHeight="1">
      <c r="A120" s="6">
        <v>44012.0</v>
      </c>
      <c r="B120" s="7">
        <v>118.0</v>
      </c>
      <c r="C120" s="9">
        <v>34393.0</v>
      </c>
      <c r="D120" s="7">
        <f t="shared" si="2"/>
        <v>10.44560833</v>
      </c>
      <c r="E120" s="46"/>
      <c r="F120" s="46" t="str">
        <f t="shared" si="3"/>
        <v/>
      </c>
      <c r="G120" s="22">
        <f t="shared" si="8"/>
        <v>239</v>
      </c>
      <c r="H120" s="11">
        <f t="shared" si="9"/>
        <v>0.006997716227</v>
      </c>
      <c r="I120" s="9">
        <f t="shared" si="26"/>
        <v>11649</v>
      </c>
      <c r="J120" s="9">
        <f t="shared" si="10"/>
        <v>-164</v>
      </c>
      <c r="K120" s="9">
        <f t="shared" si="11"/>
        <v>9.362975618</v>
      </c>
      <c r="L120" s="9"/>
      <c r="M120" s="10" t="str">
        <f t="shared" si="4"/>
        <v/>
      </c>
      <c r="N120" s="11">
        <f t="shared" si="5"/>
        <v>0.0425377257</v>
      </c>
      <c r="O120" s="23">
        <f t="shared" si="12"/>
        <v>-0.01388301024</v>
      </c>
      <c r="P120" s="9">
        <v>1463.0</v>
      </c>
      <c r="Q120" s="9">
        <v>21281.0</v>
      </c>
      <c r="R120" s="12"/>
      <c r="S120" s="12">
        <f t="shared" si="13"/>
        <v>19</v>
      </c>
      <c r="T120" s="12"/>
      <c r="U120" s="12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</row>
    <row r="121" ht="12.75" customHeight="1">
      <c r="A121" s="6">
        <v>44013.0</v>
      </c>
      <c r="B121" s="7">
        <v>119.0</v>
      </c>
      <c r="C121" s="9">
        <v>34775.0</v>
      </c>
      <c r="D121" s="7">
        <f t="shared" si="2"/>
        <v>10.45665402</v>
      </c>
      <c r="E121" s="46"/>
      <c r="F121" s="46" t="str">
        <f t="shared" si="3"/>
        <v/>
      </c>
      <c r="G121" s="22">
        <f t="shared" si="8"/>
        <v>382</v>
      </c>
      <c r="H121" s="11">
        <f t="shared" si="9"/>
        <v>0.01110691129</v>
      </c>
      <c r="I121" s="9">
        <f t="shared" si="26"/>
        <v>11507</v>
      </c>
      <c r="J121" s="9">
        <f t="shared" si="10"/>
        <v>-142</v>
      </c>
      <c r="K121" s="9">
        <f t="shared" si="11"/>
        <v>9.350710825</v>
      </c>
      <c r="L121" s="9"/>
      <c r="M121" s="10" t="str">
        <f t="shared" si="4"/>
        <v/>
      </c>
      <c r="N121" s="11">
        <f t="shared" si="5"/>
        <v>0.04247304098</v>
      </c>
      <c r="O121" s="23">
        <f t="shared" si="12"/>
        <v>-0.01218988754</v>
      </c>
      <c r="P121" s="9">
        <v>1477.0</v>
      </c>
      <c r="Q121" s="9">
        <v>21791.0</v>
      </c>
      <c r="R121" s="12"/>
      <c r="S121" s="12">
        <f t="shared" si="13"/>
        <v>14</v>
      </c>
      <c r="T121" s="12"/>
      <c r="U121" s="12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</row>
    <row r="122" ht="12.75" customHeight="1">
      <c r="A122" s="6">
        <v>44014.0</v>
      </c>
      <c r="B122" s="7">
        <v>120.0</v>
      </c>
      <c r="C122" s="9">
        <v>35146.0</v>
      </c>
      <c r="D122" s="7">
        <f t="shared" si="2"/>
        <v>10.46726609</v>
      </c>
      <c r="E122" s="46"/>
      <c r="F122" s="46" t="str">
        <f t="shared" si="3"/>
        <v/>
      </c>
      <c r="G122" s="22">
        <f t="shared" si="8"/>
        <v>371</v>
      </c>
      <c r="H122" s="11">
        <f t="shared" si="9"/>
        <v>0.01066858375</v>
      </c>
      <c r="I122" s="9">
        <f t="shared" si="26"/>
        <v>11445</v>
      </c>
      <c r="J122" s="9">
        <f t="shared" si="10"/>
        <v>-62</v>
      </c>
      <c r="K122" s="9">
        <f t="shared" si="11"/>
        <v>9.345308232</v>
      </c>
      <c r="L122" s="9"/>
      <c r="M122" s="10" t="str">
        <f t="shared" si="4"/>
        <v/>
      </c>
      <c r="N122" s="11">
        <f t="shared" si="5"/>
        <v>0.04245148808</v>
      </c>
      <c r="O122" s="23">
        <f t="shared" si="12"/>
        <v>-0.005388024681</v>
      </c>
      <c r="P122" s="9">
        <v>1492.0</v>
      </c>
      <c r="Q122" s="9">
        <v>22209.0</v>
      </c>
      <c r="R122" s="12"/>
      <c r="S122" s="12">
        <f t="shared" si="13"/>
        <v>15</v>
      </c>
      <c r="T122" s="12"/>
      <c r="U122" s="12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</row>
    <row r="123" ht="12.75" customHeight="1">
      <c r="A123" s="6">
        <v>44015.0</v>
      </c>
      <c r="B123" s="7">
        <v>121.0</v>
      </c>
      <c r="C123" s="9">
        <v>35405.0</v>
      </c>
      <c r="D123" s="7">
        <f t="shared" si="2"/>
        <v>10.47460833</v>
      </c>
      <c r="E123" s="46"/>
      <c r="F123" s="46" t="str">
        <f t="shared" si="3"/>
        <v/>
      </c>
      <c r="G123" s="22">
        <f t="shared" si="8"/>
        <v>259</v>
      </c>
      <c r="H123" s="11">
        <f t="shared" si="9"/>
        <v>0.00736925966</v>
      </c>
      <c r="I123" s="9">
        <f t="shared" si="26"/>
        <v>11247</v>
      </c>
      <c r="J123" s="9">
        <f t="shared" si="10"/>
        <v>-198</v>
      </c>
      <c r="K123" s="9">
        <f t="shared" si="11"/>
        <v>9.327856705</v>
      </c>
      <c r="L123" s="9"/>
      <c r="M123" s="10" t="str">
        <f t="shared" si="4"/>
        <v/>
      </c>
      <c r="N123" s="11">
        <f t="shared" si="5"/>
        <v>0.04256460952</v>
      </c>
      <c r="O123" s="23">
        <f t="shared" si="12"/>
        <v>-0.01730013106</v>
      </c>
      <c r="P123" s="9">
        <v>1507.0</v>
      </c>
      <c r="Q123" s="9">
        <v>22651.0</v>
      </c>
      <c r="R123" s="12"/>
      <c r="S123" s="12">
        <f t="shared" si="13"/>
        <v>15</v>
      </c>
      <c r="T123" s="12"/>
      <c r="U123" s="12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</row>
    <row r="124" ht="12.75" customHeight="1">
      <c r="A124" s="6">
        <v>44016.0</v>
      </c>
      <c r="B124" s="7">
        <v>122.0</v>
      </c>
      <c r="C124" s="9">
        <v>35719.0</v>
      </c>
      <c r="D124" s="7">
        <f t="shared" si="2"/>
        <v>10.48343804</v>
      </c>
      <c r="E124" s="46"/>
      <c r="F124" s="46" t="str">
        <f t="shared" si="3"/>
        <v/>
      </c>
      <c r="G124" s="22">
        <f t="shared" si="8"/>
        <v>314</v>
      </c>
      <c r="H124" s="11">
        <f t="shared" si="9"/>
        <v>0.008868803841</v>
      </c>
      <c r="I124" s="9">
        <f t="shared" si="26"/>
        <v>11080</v>
      </c>
      <c r="J124" s="9">
        <f t="shared" si="10"/>
        <v>-167</v>
      </c>
      <c r="K124" s="9">
        <f t="shared" si="11"/>
        <v>9.31289696</v>
      </c>
      <c r="L124" s="9"/>
      <c r="M124" s="10" t="str">
        <f t="shared" si="4"/>
        <v/>
      </c>
      <c r="N124" s="11">
        <f t="shared" si="5"/>
        <v>0.04233041239</v>
      </c>
      <c r="O124" s="23">
        <f t="shared" si="12"/>
        <v>-0.01484840402</v>
      </c>
      <c r="P124" s="9">
        <v>1512.0</v>
      </c>
      <c r="Q124" s="9">
        <v>23127.0</v>
      </c>
      <c r="R124" s="12"/>
      <c r="S124" s="12">
        <f t="shared" si="13"/>
        <v>5</v>
      </c>
      <c r="T124" s="12"/>
      <c r="U124" s="12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</row>
    <row r="125" ht="12.75" customHeight="1">
      <c r="A125" s="6">
        <v>44017.0</v>
      </c>
      <c r="B125" s="7">
        <v>123.0</v>
      </c>
      <c r="C125" s="9">
        <v>35950.0</v>
      </c>
      <c r="D125" s="7">
        <f t="shared" si="2"/>
        <v>10.48988436</v>
      </c>
      <c r="E125" s="46"/>
      <c r="F125" s="46" t="str">
        <f t="shared" si="3"/>
        <v/>
      </c>
      <c r="G125" s="22">
        <f t="shared" si="8"/>
        <v>231</v>
      </c>
      <c r="H125" s="11">
        <f t="shared" si="9"/>
        <v>0.006467146337</v>
      </c>
      <c r="I125" s="9">
        <f t="shared" si="26"/>
        <v>10687</v>
      </c>
      <c r="J125" s="9">
        <f t="shared" si="10"/>
        <v>-393</v>
      </c>
      <c r="K125" s="9">
        <f t="shared" si="11"/>
        <v>9.276783329</v>
      </c>
      <c r="L125" s="9"/>
      <c r="M125" s="10" t="str">
        <f t="shared" si="4"/>
        <v/>
      </c>
      <c r="N125" s="11">
        <f t="shared" si="5"/>
        <v>0.04219749652</v>
      </c>
      <c r="O125" s="23">
        <f t="shared" si="12"/>
        <v>-0.03546931408</v>
      </c>
      <c r="P125" s="9">
        <v>1517.0</v>
      </c>
      <c r="Q125" s="9">
        <v>23746.0</v>
      </c>
      <c r="R125" s="12"/>
      <c r="S125" s="12">
        <f t="shared" si="13"/>
        <v>5</v>
      </c>
      <c r="T125" s="12"/>
      <c r="U125" s="12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</row>
    <row r="126" ht="12.75" customHeight="1">
      <c r="A126" s="6">
        <v>44018.0</v>
      </c>
      <c r="B126" s="7">
        <v>124.0</v>
      </c>
      <c r="C126" s="9">
        <v>36155.0</v>
      </c>
      <c r="D126" s="7">
        <f t="shared" si="2"/>
        <v>10.49557053</v>
      </c>
      <c r="E126" s="46"/>
      <c r="F126" s="46" t="str">
        <f t="shared" si="3"/>
        <v/>
      </c>
      <c r="G126" s="22">
        <f t="shared" si="8"/>
        <v>205</v>
      </c>
      <c r="H126" s="11">
        <f t="shared" si="9"/>
        <v>0.005702364395</v>
      </c>
      <c r="I126" s="9">
        <f t="shared" si="26"/>
        <v>10668</v>
      </c>
      <c r="J126" s="9">
        <f t="shared" si="10"/>
        <v>-19</v>
      </c>
      <c r="K126" s="9">
        <f t="shared" si="11"/>
        <v>9.275003885</v>
      </c>
      <c r="L126" s="9"/>
      <c r="M126" s="10" t="str">
        <f t="shared" si="4"/>
        <v/>
      </c>
      <c r="N126" s="11">
        <f t="shared" si="5"/>
        <v>0.04206887014</v>
      </c>
      <c r="O126" s="23">
        <f t="shared" si="12"/>
        <v>-0.001777860953</v>
      </c>
      <c r="P126" s="9">
        <v>1521.0</v>
      </c>
      <c r="Q126" s="9">
        <v>23966.0</v>
      </c>
      <c r="R126" s="12"/>
      <c r="S126" s="12">
        <f t="shared" si="13"/>
        <v>4</v>
      </c>
      <c r="T126" s="12"/>
      <c r="U126" s="12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</row>
    <row r="127" ht="12.75" customHeight="1">
      <c r="A127" s="6">
        <v>44019.0</v>
      </c>
      <c r="B127" s="7">
        <v>125.0</v>
      </c>
      <c r="C127" s="9">
        <v>36412.0</v>
      </c>
      <c r="D127" s="7">
        <f t="shared" si="2"/>
        <v>10.50265367</v>
      </c>
      <c r="E127" s="46"/>
      <c r="F127" s="46" t="str">
        <f t="shared" si="3"/>
        <v/>
      </c>
      <c r="G127" s="22">
        <f t="shared" si="8"/>
        <v>257</v>
      </c>
      <c r="H127" s="11">
        <f t="shared" si="9"/>
        <v>0.007108283778</v>
      </c>
      <c r="I127" s="9">
        <f t="shared" si="26"/>
        <v>10646</v>
      </c>
      <c r="J127" s="9">
        <f t="shared" si="10"/>
        <v>-22</v>
      </c>
      <c r="K127" s="9">
        <f t="shared" si="11"/>
        <v>9.272939514</v>
      </c>
      <c r="L127" s="9"/>
      <c r="M127" s="10" t="str">
        <f t="shared" si="4"/>
        <v/>
      </c>
      <c r="N127" s="11">
        <f t="shared" si="5"/>
        <v>0.04196418763</v>
      </c>
      <c r="O127" s="23">
        <f t="shared" si="12"/>
        <v>-0.00206224222</v>
      </c>
      <c r="P127" s="9">
        <v>1528.0</v>
      </c>
      <c r="Q127" s="9">
        <v>24238.0</v>
      </c>
      <c r="R127" s="12"/>
      <c r="S127" s="12">
        <f t="shared" si="13"/>
        <v>7</v>
      </c>
      <c r="T127" s="12"/>
      <c r="U127" s="12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</row>
    <row r="128" ht="12.75" customHeight="1">
      <c r="A128" s="6">
        <v>44020.0</v>
      </c>
      <c r="B128" s="7">
        <v>126.0</v>
      </c>
      <c r="C128" s="9">
        <v>36689.0</v>
      </c>
      <c r="D128" s="7">
        <f t="shared" si="2"/>
        <v>10.51023226</v>
      </c>
      <c r="E128" s="46"/>
      <c r="F128" s="46" t="str">
        <f t="shared" si="3"/>
        <v/>
      </c>
      <c r="G128" s="22">
        <f t="shared" si="8"/>
        <v>277</v>
      </c>
      <c r="H128" s="11">
        <f t="shared" si="9"/>
        <v>0.007607382182</v>
      </c>
      <c r="I128" s="9">
        <f t="shared" si="26"/>
        <v>10269</v>
      </c>
      <c r="J128" s="9">
        <f t="shared" si="10"/>
        <v>-377</v>
      </c>
      <c r="K128" s="9">
        <f t="shared" si="11"/>
        <v>9.236884927</v>
      </c>
      <c r="L128" s="9"/>
      <c r="M128" s="10" t="str">
        <f t="shared" si="4"/>
        <v/>
      </c>
      <c r="N128" s="11">
        <f t="shared" si="5"/>
        <v>0.04202894601</v>
      </c>
      <c r="O128" s="23">
        <f t="shared" si="12"/>
        <v>-0.03541236145</v>
      </c>
      <c r="P128" s="9">
        <v>1542.0</v>
      </c>
      <c r="Q128" s="9">
        <v>24878.0</v>
      </c>
      <c r="R128" s="12"/>
      <c r="S128" s="12">
        <f t="shared" si="13"/>
        <v>14</v>
      </c>
      <c r="T128" s="12"/>
      <c r="U128" s="12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</row>
    <row r="129" ht="12.75" customHeight="1">
      <c r="A129" s="6">
        <v>44021.0</v>
      </c>
      <c r="B129" s="7">
        <v>127.0</v>
      </c>
      <c r="C129" s="9">
        <v>36951.0</v>
      </c>
      <c r="D129" s="7">
        <f t="shared" si="2"/>
        <v>10.51734799</v>
      </c>
      <c r="E129" s="46"/>
      <c r="F129" s="46" t="str">
        <f t="shared" si="3"/>
        <v/>
      </c>
      <c r="G129" s="22">
        <f t="shared" si="8"/>
        <v>262</v>
      </c>
      <c r="H129" s="11">
        <f t="shared" si="9"/>
        <v>0.007141104963</v>
      </c>
      <c r="I129" s="9">
        <f t="shared" si="26"/>
        <v>9923</v>
      </c>
      <c r="J129" s="9">
        <f t="shared" si="10"/>
        <v>-346</v>
      </c>
      <c r="K129" s="9">
        <f t="shared" si="11"/>
        <v>9.202610574</v>
      </c>
      <c r="L129" s="9"/>
      <c r="M129" s="10" t="str">
        <f t="shared" si="4"/>
        <v/>
      </c>
      <c r="N129" s="11">
        <f t="shared" si="5"/>
        <v>0.04197450678</v>
      </c>
      <c r="O129" s="23">
        <f t="shared" si="12"/>
        <v>-0.03369364106</v>
      </c>
      <c r="P129" s="9">
        <v>1551.0</v>
      </c>
      <c r="Q129" s="9">
        <v>25477.0</v>
      </c>
      <c r="R129" s="12"/>
      <c r="S129" s="12">
        <f t="shared" si="13"/>
        <v>9</v>
      </c>
      <c r="T129" s="12"/>
      <c r="U129" s="12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</row>
    <row r="130" ht="12.75" customHeight="1">
      <c r="A130" s="6">
        <v>44022.0</v>
      </c>
      <c r="B130" s="7">
        <v>128.0</v>
      </c>
      <c r="C130" s="9">
        <v>37216.0</v>
      </c>
      <c r="D130" s="7">
        <f t="shared" si="2"/>
        <v>10.52449406</v>
      </c>
      <c r="E130" s="46"/>
      <c r="F130" s="46" t="str">
        <f t="shared" si="3"/>
        <v/>
      </c>
      <c r="G130" s="22">
        <f t="shared" si="8"/>
        <v>265</v>
      </c>
      <c r="H130" s="11">
        <f t="shared" si="9"/>
        <v>0.007171659766</v>
      </c>
      <c r="I130" s="9">
        <f t="shared" si="26"/>
        <v>9606</v>
      </c>
      <c r="J130" s="9">
        <f t="shared" si="10"/>
        <v>-317</v>
      </c>
      <c r="K130" s="9">
        <f t="shared" si="11"/>
        <v>9.170143182</v>
      </c>
      <c r="L130" s="9"/>
      <c r="M130" s="10" t="str">
        <f t="shared" si="4"/>
        <v/>
      </c>
      <c r="N130" s="11">
        <f t="shared" si="5"/>
        <v>0.04197119518</v>
      </c>
      <c r="O130" s="23">
        <f t="shared" si="12"/>
        <v>-0.03194598408</v>
      </c>
      <c r="P130" s="9">
        <v>1562.0</v>
      </c>
      <c r="Q130" s="9">
        <v>26048.0</v>
      </c>
      <c r="R130" s="12"/>
      <c r="S130" s="12">
        <f t="shared" si="13"/>
        <v>11</v>
      </c>
      <c r="T130" s="12"/>
      <c r="U130" s="12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</row>
    <row r="131" ht="12.75" customHeight="1">
      <c r="A131" s="6">
        <v>44023.0</v>
      </c>
      <c r="B131" s="7">
        <v>129.0</v>
      </c>
      <c r="C131" s="9">
        <v>37521.0</v>
      </c>
      <c r="D131" s="7">
        <f t="shared" si="2"/>
        <v>10.53265606</v>
      </c>
      <c r="E131" s="46"/>
      <c r="F131" s="46" t="str">
        <f t="shared" si="3"/>
        <v/>
      </c>
      <c r="G131" s="22">
        <f t="shared" si="8"/>
        <v>305</v>
      </c>
      <c r="H131" s="11">
        <f t="shared" si="9"/>
        <v>0.008195399828</v>
      </c>
      <c r="I131" s="9">
        <f t="shared" si="26"/>
        <v>9318</v>
      </c>
      <c r="J131" s="9">
        <f t="shared" si="10"/>
        <v>-288</v>
      </c>
      <c r="K131" s="9">
        <f t="shared" si="11"/>
        <v>9.139703292</v>
      </c>
      <c r="L131" s="9"/>
      <c r="M131" s="10" t="str">
        <f t="shared" si="4"/>
        <v/>
      </c>
      <c r="N131" s="11">
        <f t="shared" si="5"/>
        <v>0.04178993097</v>
      </c>
      <c r="O131" s="23">
        <f t="shared" si="12"/>
        <v>-0.02998126171</v>
      </c>
      <c r="P131" s="9">
        <v>1568.0</v>
      </c>
      <c r="Q131" s="9">
        <v>26635.0</v>
      </c>
      <c r="R131" s="12"/>
      <c r="S131" s="12">
        <f t="shared" si="13"/>
        <v>6</v>
      </c>
      <c r="T131" s="12"/>
      <c r="U131" s="12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</row>
    <row r="132" ht="12.75" customHeight="1">
      <c r="A132" s="6">
        <v>44024.0</v>
      </c>
      <c r="B132" s="7">
        <v>130.0</v>
      </c>
      <c r="C132" s="9">
        <v>37891.0</v>
      </c>
      <c r="D132" s="7">
        <f t="shared" si="2"/>
        <v>10.5424689</v>
      </c>
      <c r="E132" s="46"/>
      <c r="F132" s="46" t="str">
        <f t="shared" si="3"/>
        <v/>
      </c>
      <c r="G132" s="22">
        <f t="shared" si="8"/>
        <v>370</v>
      </c>
      <c r="H132" s="11">
        <f t="shared" si="9"/>
        <v>0.009861144426</v>
      </c>
      <c r="I132" s="9">
        <f t="shared" si="26"/>
        <v>9172</v>
      </c>
      <c r="J132" s="9">
        <f t="shared" si="10"/>
        <v>-146</v>
      </c>
      <c r="K132" s="9">
        <f t="shared" si="11"/>
        <v>9.123910644</v>
      </c>
      <c r="L132" s="9"/>
      <c r="M132" s="10" t="str">
        <f t="shared" si="4"/>
        <v/>
      </c>
      <c r="N132" s="11">
        <f t="shared" si="5"/>
        <v>0.04146103296</v>
      </c>
      <c r="O132" s="23">
        <f t="shared" si="12"/>
        <v>-0.01566859841</v>
      </c>
      <c r="P132" s="9">
        <v>1571.0</v>
      </c>
      <c r="Q132" s="9">
        <v>27148.0</v>
      </c>
      <c r="R132" s="12"/>
      <c r="S132" s="12">
        <f t="shared" si="13"/>
        <v>3</v>
      </c>
      <c r="T132" s="12"/>
      <c r="U132" s="12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</row>
    <row r="133" ht="12.75" customHeight="1">
      <c r="A133" s="6">
        <v>44025.0</v>
      </c>
      <c r="B133" s="7">
        <v>131.0</v>
      </c>
      <c r="C133" s="9">
        <v>38190.0</v>
      </c>
      <c r="D133" s="7">
        <f t="shared" si="2"/>
        <v>10.55032898</v>
      </c>
      <c r="E133" s="46"/>
      <c r="F133" s="46" t="str">
        <f t="shared" si="3"/>
        <v/>
      </c>
      <c r="G133" s="22">
        <f t="shared" si="8"/>
        <v>299</v>
      </c>
      <c r="H133" s="11">
        <f t="shared" si="9"/>
        <v>0.007891055924</v>
      </c>
      <c r="I133" s="9">
        <f t="shared" si="26"/>
        <v>9099</v>
      </c>
      <c r="J133" s="9">
        <f t="shared" si="10"/>
        <v>-73</v>
      </c>
      <c r="K133" s="9">
        <f t="shared" si="11"/>
        <v>9.115919796</v>
      </c>
      <c r="L133" s="9"/>
      <c r="M133" s="10" t="str">
        <f t="shared" si="4"/>
        <v/>
      </c>
      <c r="N133" s="11">
        <f t="shared" si="5"/>
        <v>0.04126734747</v>
      </c>
      <c r="O133" s="23">
        <f t="shared" si="12"/>
        <v>-0.007959005669</v>
      </c>
      <c r="P133" s="9">
        <v>1576.0</v>
      </c>
      <c r="Q133" s="9">
        <v>27515.0</v>
      </c>
      <c r="R133" s="12"/>
      <c r="S133" s="12">
        <f t="shared" si="13"/>
        <v>5</v>
      </c>
      <c r="T133" s="12"/>
      <c r="U133" s="12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</row>
    <row r="134" ht="12.75" customHeight="1">
      <c r="A134" s="6">
        <v>44026.0</v>
      </c>
      <c r="B134" s="7">
        <v>132.0</v>
      </c>
      <c r="C134" s="9">
        <v>38457.0</v>
      </c>
      <c r="D134" s="7">
        <f t="shared" si="2"/>
        <v>10.55729601</v>
      </c>
      <c r="E134" s="46"/>
      <c r="F134" s="46" t="str">
        <f t="shared" si="3"/>
        <v/>
      </c>
      <c r="G134" s="22">
        <f t="shared" si="8"/>
        <v>267</v>
      </c>
      <c r="H134" s="11">
        <f t="shared" si="9"/>
        <v>0.006991358995</v>
      </c>
      <c r="I134" s="9">
        <f t="shared" si="26"/>
        <v>9113</v>
      </c>
      <c r="J134" s="9">
        <f t="shared" si="10"/>
        <v>14</v>
      </c>
      <c r="K134" s="9">
        <f t="shared" si="11"/>
        <v>9.117457244</v>
      </c>
      <c r="L134" s="9"/>
      <c r="M134" s="10" t="str">
        <f t="shared" si="4"/>
        <v/>
      </c>
      <c r="N134" s="11">
        <f t="shared" si="5"/>
        <v>0.04129287256</v>
      </c>
      <c r="O134" s="23">
        <f t="shared" si="12"/>
        <v>0.001538630619</v>
      </c>
      <c r="P134" s="9">
        <v>1588.0</v>
      </c>
      <c r="Q134" s="9">
        <v>27756.0</v>
      </c>
      <c r="R134" s="12"/>
      <c r="S134" s="12">
        <f t="shared" si="13"/>
        <v>12</v>
      </c>
      <c r="T134" s="12"/>
      <c r="U134" s="12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</row>
    <row r="135" ht="12.75" customHeight="1">
      <c r="A135" s="6">
        <v>44027.0</v>
      </c>
      <c r="B135" s="7">
        <v>133.0</v>
      </c>
      <c r="C135" s="9">
        <v>38721.0</v>
      </c>
      <c r="D135" s="7">
        <f t="shared" si="2"/>
        <v>10.56413737</v>
      </c>
      <c r="E135" s="46"/>
      <c r="F135" s="46" t="str">
        <f t="shared" si="3"/>
        <v/>
      </c>
      <c r="G135" s="22">
        <f t="shared" si="8"/>
        <v>264</v>
      </c>
      <c r="H135" s="11">
        <f t="shared" si="9"/>
        <v>0.006864810048</v>
      </c>
      <c r="I135" s="9">
        <f t="shared" si="26"/>
        <v>8635</v>
      </c>
      <c r="J135" s="9">
        <f t="shared" si="10"/>
        <v>-478</v>
      </c>
      <c r="K135" s="9">
        <f t="shared" si="11"/>
        <v>9.063578991</v>
      </c>
      <c r="L135" s="9"/>
      <c r="M135" s="10" t="str">
        <f t="shared" si="4"/>
        <v/>
      </c>
      <c r="N135" s="11">
        <f t="shared" si="5"/>
        <v>0.04116629219</v>
      </c>
      <c r="O135" s="23">
        <f t="shared" si="12"/>
        <v>-0.05245254033</v>
      </c>
      <c r="P135" s="9">
        <v>1594.0</v>
      </c>
      <c r="Q135" s="9">
        <v>28492.0</v>
      </c>
      <c r="R135" s="12"/>
      <c r="S135" s="12">
        <f t="shared" si="13"/>
        <v>6</v>
      </c>
      <c r="T135" s="12"/>
      <c r="U135" s="12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</row>
    <row r="136" ht="12.75" customHeight="1">
      <c r="A136" s="6">
        <v>44028.0</v>
      </c>
      <c r="B136" s="7">
        <v>134.0</v>
      </c>
      <c r="C136" s="9">
        <v>39054.0</v>
      </c>
      <c r="D136" s="7">
        <f t="shared" si="2"/>
        <v>10.57270058</v>
      </c>
      <c r="E136" s="46"/>
      <c r="F136" s="46" t="str">
        <f t="shared" si="3"/>
        <v/>
      </c>
      <c r="G136" s="22">
        <f t="shared" si="8"/>
        <v>333</v>
      </c>
      <c r="H136" s="11">
        <f t="shared" si="9"/>
        <v>0.008599984505</v>
      </c>
      <c r="I136" s="9">
        <f t="shared" si="26"/>
        <v>8522</v>
      </c>
      <c r="J136" s="9">
        <f t="shared" si="10"/>
        <v>-113</v>
      </c>
      <c r="K136" s="9">
        <f t="shared" si="11"/>
        <v>9.050406334</v>
      </c>
      <c r="L136" s="9"/>
      <c r="M136" s="10" t="str">
        <f t="shared" si="4"/>
        <v/>
      </c>
      <c r="N136" s="11">
        <f t="shared" si="5"/>
        <v>0.04107133712</v>
      </c>
      <c r="O136" s="23">
        <f t="shared" si="12"/>
        <v>-0.01308627678</v>
      </c>
      <c r="P136" s="9">
        <v>1604.0</v>
      </c>
      <c r="Q136" s="9">
        <v>28928.0</v>
      </c>
      <c r="R136" s="12"/>
      <c r="S136" s="12">
        <f t="shared" si="13"/>
        <v>10</v>
      </c>
      <c r="T136" s="12"/>
      <c r="U136" s="12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</row>
    <row r="137" ht="12.75" customHeight="1">
      <c r="A137" s="6">
        <v>44029.0</v>
      </c>
      <c r="B137" s="7">
        <v>135.0</v>
      </c>
      <c r="C137" s="9">
        <v>39407.0</v>
      </c>
      <c r="D137" s="7">
        <f t="shared" si="2"/>
        <v>10.58169874</v>
      </c>
      <c r="E137" s="46"/>
      <c r="F137" s="46" t="str">
        <f t="shared" si="3"/>
        <v/>
      </c>
      <c r="G137" s="22">
        <f t="shared" si="8"/>
        <v>353</v>
      </c>
      <c r="H137" s="11">
        <f t="shared" si="9"/>
        <v>0.009038766836</v>
      </c>
      <c r="I137" s="9">
        <f t="shared" si="26"/>
        <v>8290</v>
      </c>
      <c r="J137" s="9">
        <f t="shared" si="10"/>
        <v>-232</v>
      </c>
      <c r="K137" s="9">
        <f t="shared" si="11"/>
        <v>9.022805248</v>
      </c>
      <c r="L137" s="9"/>
      <c r="M137" s="10" t="str">
        <f t="shared" si="4"/>
        <v/>
      </c>
      <c r="N137" s="11">
        <f t="shared" si="5"/>
        <v>0.04090643794</v>
      </c>
      <c r="O137" s="23">
        <f t="shared" si="12"/>
        <v>-0.02722365642</v>
      </c>
      <c r="P137" s="9">
        <v>1612.0</v>
      </c>
      <c r="Q137" s="9">
        <v>29505.0</v>
      </c>
      <c r="R137" s="12"/>
      <c r="S137" s="12">
        <f t="shared" si="13"/>
        <v>8</v>
      </c>
      <c r="T137" s="12"/>
      <c r="U137" s="12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</row>
    <row r="138" ht="12.75" customHeight="1">
      <c r="A138" s="6">
        <v>44030.0</v>
      </c>
      <c r="B138" s="7">
        <v>136.0</v>
      </c>
      <c r="C138" s="9">
        <v>39746.0</v>
      </c>
      <c r="D138" s="7">
        <f t="shared" si="2"/>
        <v>10.59026449</v>
      </c>
      <c r="E138" s="46"/>
      <c r="F138" s="46" t="str">
        <f t="shared" si="3"/>
        <v/>
      </c>
      <c r="G138" s="22">
        <f t="shared" si="8"/>
        <v>339</v>
      </c>
      <c r="H138" s="11">
        <f t="shared" si="9"/>
        <v>0.008602532545</v>
      </c>
      <c r="I138" s="9">
        <f t="shared" si="26"/>
        <v>8204</v>
      </c>
      <c r="J138" s="9">
        <f t="shared" si="10"/>
        <v>-86</v>
      </c>
      <c r="K138" s="9">
        <f t="shared" si="11"/>
        <v>9.012377119</v>
      </c>
      <c r="L138" s="9"/>
      <c r="M138" s="10" t="str">
        <f t="shared" si="4"/>
        <v/>
      </c>
      <c r="N138" s="11">
        <f t="shared" si="5"/>
        <v>0.04070849897</v>
      </c>
      <c r="O138" s="23">
        <f t="shared" si="12"/>
        <v>-0.01037394451</v>
      </c>
      <c r="P138" s="9">
        <v>1618.0</v>
      </c>
      <c r="Q138" s="9">
        <v>29924.0</v>
      </c>
      <c r="R138" s="12"/>
      <c r="S138" s="12">
        <f t="shared" si="13"/>
        <v>6</v>
      </c>
      <c r="T138" s="12"/>
      <c r="U138" s="12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</row>
    <row r="139" ht="12.75" customHeight="1">
      <c r="A139" s="6">
        <v>44031.0</v>
      </c>
      <c r="B139" s="7">
        <v>137.0</v>
      </c>
      <c r="C139" s="9">
        <v>40104.0</v>
      </c>
      <c r="D139" s="7">
        <f t="shared" si="2"/>
        <v>10.59923136</v>
      </c>
      <c r="E139" s="46"/>
      <c r="F139" s="46" t="str">
        <f t="shared" si="3"/>
        <v/>
      </c>
      <c r="G139" s="22">
        <f t="shared" si="8"/>
        <v>358</v>
      </c>
      <c r="H139" s="11">
        <f t="shared" si="9"/>
        <v>0.009007195693</v>
      </c>
      <c r="I139" s="9">
        <f t="shared" si="26"/>
        <v>8188</v>
      </c>
      <c r="J139" s="9">
        <f t="shared" si="10"/>
        <v>-16</v>
      </c>
      <c r="K139" s="9">
        <f t="shared" si="11"/>
        <v>9.010424947</v>
      </c>
      <c r="L139" s="9"/>
      <c r="M139" s="10" t="str">
        <f t="shared" si="4"/>
        <v/>
      </c>
      <c r="N139" s="11">
        <f t="shared" si="5"/>
        <v>0.04049471374</v>
      </c>
      <c r="O139" s="23">
        <f t="shared" si="12"/>
        <v>-0.001950268162</v>
      </c>
      <c r="P139" s="9">
        <v>1624.0</v>
      </c>
      <c r="Q139" s="9">
        <v>30292.0</v>
      </c>
      <c r="R139" s="12"/>
      <c r="S139" s="12">
        <f t="shared" si="13"/>
        <v>6</v>
      </c>
      <c r="T139" s="12"/>
      <c r="U139" s="12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</row>
    <row r="140" ht="12.75" customHeight="1">
      <c r="A140" s="6">
        <v>44032.0</v>
      </c>
      <c r="B140" s="7">
        <v>138.0</v>
      </c>
      <c r="C140" s="9">
        <v>40383.0</v>
      </c>
      <c r="D140" s="7">
        <f t="shared" si="2"/>
        <v>10.60616418</v>
      </c>
      <c r="E140" s="46"/>
      <c r="F140" s="46" t="str">
        <f t="shared" si="3"/>
        <v/>
      </c>
      <c r="G140" s="22">
        <f t="shared" si="8"/>
        <v>279</v>
      </c>
      <c r="H140" s="11">
        <f t="shared" si="9"/>
        <v>0.006956912029</v>
      </c>
      <c r="I140" s="9">
        <f t="shared" si="26"/>
        <v>8217</v>
      </c>
      <c r="J140" s="9">
        <f t="shared" si="10"/>
        <v>29</v>
      </c>
      <c r="K140" s="9">
        <f t="shared" si="11"/>
        <v>9.013960458</v>
      </c>
      <c r="L140" s="9"/>
      <c r="M140" s="10" t="str">
        <f t="shared" si="4"/>
        <v/>
      </c>
      <c r="N140" s="11">
        <f t="shared" si="5"/>
        <v>0.04028923062</v>
      </c>
      <c r="O140" s="23">
        <f t="shared" si="12"/>
        <v>0.003541768442</v>
      </c>
      <c r="P140" s="9">
        <v>1627.0</v>
      </c>
      <c r="Q140" s="9">
        <v>30539.0</v>
      </c>
      <c r="R140" s="12"/>
      <c r="S140" s="12">
        <f t="shared" si="13"/>
        <v>3</v>
      </c>
      <c r="T140" s="12"/>
      <c r="U140" s="12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</row>
    <row r="141" ht="12.75" customHeight="1">
      <c r="A141" s="6">
        <v>44033.0</v>
      </c>
      <c r="B141" s="7">
        <v>139.0</v>
      </c>
      <c r="C141" s="9">
        <v>40782.0</v>
      </c>
      <c r="D141" s="7">
        <f t="shared" si="2"/>
        <v>10.61599609</v>
      </c>
      <c r="E141" s="46"/>
      <c r="F141" s="46" t="str">
        <f t="shared" si="3"/>
        <v/>
      </c>
      <c r="G141" s="22">
        <f t="shared" si="8"/>
        <v>399</v>
      </c>
      <c r="H141" s="11">
        <f t="shared" si="9"/>
        <v>0.009880395216</v>
      </c>
      <c r="I141" s="9">
        <f t="shared" si="26"/>
        <v>8435</v>
      </c>
      <c r="J141" s="9">
        <f t="shared" si="10"/>
        <v>218</v>
      </c>
      <c r="K141" s="9">
        <f t="shared" si="11"/>
        <v>9.040144995</v>
      </c>
      <c r="L141" s="9"/>
      <c r="M141" s="10" t="str">
        <f t="shared" si="4"/>
        <v/>
      </c>
      <c r="N141" s="11">
        <f t="shared" si="5"/>
        <v>0.04011573734</v>
      </c>
      <c r="O141" s="23">
        <f t="shared" si="12"/>
        <v>0.02653036388</v>
      </c>
      <c r="P141" s="9">
        <v>1636.0</v>
      </c>
      <c r="Q141" s="9">
        <v>30711.0</v>
      </c>
      <c r="R141" s="12"/>
      <c r="S141" s="12">
        <f t="shared" si="13"/>
        <v>9</v>
      </c>
      <c r="T141" s="12"/>
      <c r="U141" s="12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</row>
    <row r="142" ht="12.75" customHeight="1">
      <c r="A142" s="6">
        <v>44034.0</v>
      </c>
      <c r="B142" s="7">
        <v>140.0</v>
      </c>
      <c r="C142" s="9">
        <v>41162.0</v>
      </c>
      <c r="D142" s="7">
        <f t="shared" si="2"/>
        <v>10.62527078</v>
      </c>
      <c r="E142" s="46"/>
      <c r="F142" s="46" t="str">
        <f t="shared" si="3"/>
        <v/>
      </c>
      <c r="G142" s="22">
        <f t="shared" si="8"/>
        <v>380</v>
      </c>
      <c r="H142" s="11">
        <f t="shared" si="9"/>
        <v>0.0093178363</v>
      </c>
      <c r="I142" s="9">
        <f t="shared" si="26"/>
        <v>8381</v>
      </c>
      <c r="J142" s="9">
        <f t="shared" si="10"/>
        <v>-54</v>
      </c>
      <c r="K142" s="9">
        <f t="shared" si="11"/>
        <v>9.033722518</v>
      </c>
      <c r="L142" s="9"/>
      <c r="M142" s="10" t="str">
        <f t="shared" si="4"/>
        <v/>
      </c>
      <c r="N142" s="11">
        <f t="shared" si="5"/>
        <v>0.03989116175</v>
      </c>
      <c r="O142" s="23">
        <f t="shared" si="12"/>
        <v>-0.006401896858</v>
      </c>
      <c r="P142" s="9">
        <v>1642.0</v>
      </c>
      <c r="Q142" s="9">
        <v>31139.0</v>
      </c>
      <c r="R142" s="12"/>
      <c r="S142" s="12">
        <f t="shared" si="13"/>
        <v>6</v>
      </c>
      <c r="T142" s="12"/>
      <c r="U142" s="12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</row>
    <row r="143" ht="12.75" customHeight="1">
      <c r="A143" s="6">
        <v>44035.0</v>
      </c>
      <c r="B143" s="7">
        <v>141.0</v>
      </c>
      <c r="C143" s="9">
        <v>41580.0</v>
      </c>
      <c r="D143" s="7">
        <f t="shared" si="2"/>
        <v>10.63537456</v>
      </c>
      <c r="E143" s="46"/>
      <c r="F143" s="46" t="str">
        <f t="shared" si="3"/>
        <v/>
      </c>
      <c r="G143" s="22">
        <f t="shared" si="8"/>
        <v>418</v>
      </c>
      <c r="H143" s="11">
        <f t="shared" si="9"/>
        <v>0.01015499733</v>
      </c>
      <c r="I143" s="9">
        <f t="shared" si="26"/>
        <v>8388</v>
      </c>
      <c r="J143" s="9">
        <f t="shared" si="10"/>
        <v>7</v>
      </c>
      <c r="K143" s="9">
        <f t="shared" si="11"/>
        <v>9.034557392</v>
      </c>
      <c r="L143" s="9"/>
      <c r="M143" s="10" t="str">
        <f t="shared" si="4"/>
        <v/>
      </c>
      <c r="N143" s="11">
        <f t="shared" si="5"/>
        <v>0.03970658971</v>
      </c>
      <c r="O143" s="23">
        <f t="shared" si="12"/>
        <v>0.0008352225271</v>
      </c>
      <c r="P143" s="9">
        <v>1651.0</v>
      </c>
      <c r="Q143" s="9">
        <v>31541.0</v>
      </c>
      <c r="R143" s="12"/>
      <c r="S143" s="12">
        <f t="shared" si="13"/>
        <v>9</v>
      </c>
      <c r="T143" s="12"/>
      <c r="U143" s="12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</row>
    <row r="144" ht="12.75" customHeight="1">
      <c r="A144" s="6">
        <v>44036.0</v>
      </c>
      <c r="B144" s="7">
        <v>142.0</v>
      </c>
      <c r="C144" s="9">
        <v>42038.0</v>
      </c>
      <c r="D144" s="7">
        <f t="shared" si="2"/>
        <v>10.64632925</v>
      </c>
      <c r="E144" s="46"/>
      <c r="F144" s="46" t="str">
        <f t="shared" si="3"/>
        <v/>
      </c>
      <c r="G144" s="22">
        <f t="shared" si="8"/>
        <v>458</v>
      </c>
      <c r="H144" s="11">
        <f t="shared" si="9"/>
        <v>0.01101491101</v>
      </c>
      <c r="I144" s="9">
        <f t="shared" si="26"/>
        <v>8386</v>
      </c>
      <c r="J144" s="9">
        <f t="shared" si="10"/>
        <v>-2</v>
      </c>
      <c r="K144" s="9">
        <f t="shared" si="11"/>
        <v>9.034318928</v>
      </c>
      <c r="L144" s="9"/>
      <c r="M144" s="10" t="str">
        <f t="shared" si="4"/>
        <v/>
      </c>
      <c r="N144" s="11">
        <f t="shared" si="5"/>
        <v>0.0393691422</v>
      </c>
      <c r="O144" s="23">
        <f t="shared" si="12"/>
        <v>-0.0002384358608</v>
      </c>
      <c r="P144" s="9">
        <v>1655.0</v>
      </c>
      <c r="Q144" s="9">
        <v>31997.0</v>
      </c>
      <c r="R144" s="12"/>
      <c r="S144" s="12">
        <f t="shared" si="13"/>
        <v>4</v>
      </c>
      <c r="T144" s="12"/>
      <c r="U144" s="12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</row>
    <row r="145" ht="12.75" customHeight="1">
      <c r="A145" s="6">
        <v>44037.0</v>
      </c>
      <c r="B145" s="7">
        <v>143.0</v>
      </c>
      <c r="C145" s="9">
        <v>42622.0</v>
      </c>
      <c r="D145" s="7">
        <f t="shared" si="2"/>
        <v>10.66012583</v>
      </c>
      <c r="E145" s="46"/>
      <c r="F145" s="46" t="str">
        <f t="shared" si="3"/>
        <v/>
      </c>
      <c r="G145" s="22">
        <f t="shared" si="8"/>
        <v>584</v>
      </c>
      <c r="H145" s="11">
        <f t="shared" si="9"/>
        <v>0.01389219278</v>
      </c>
      <c r="I145" s="9">
        <f t="shared" si="26"/>
        <v>8539</v>
      </c>
      <c r="J145" s="9">
        <f t="shared" si="10"/>
        <v>153</v>
      </c>
      <c r="K145" s="9">
        <f t="shared" si="11"/>
        <v>9.052399184</v>
      </c>
      <c r="L145" s="9"/>
      <c r="M145" s="10" t="str">
        <f t="shared" si="4"/>
        <v/>
      </c>
      <c r="N145" s="11">
        <f t="shared" si="5"/>
        <v>0.03904087091</v>
      </c>
      <c r="O145" s="23">
        <f t="shared" si="12"/>
        <v>0.01824469354</v>
      </c>
      <c r="P145" s="9">
        <v>1664.0</v>
      </c>
      <c r="Q145" s="9">
        <v>32419.0</v>
      </c>
      <c r="R145" s="12"/>
      <c r="S145" s="12">
        <f t="shared" si="13"/>
        <v>9</v>
      </c>
      <c r="T145" s="12"/>
      <c r="U145" s="12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</row>
    <row r="146" ht="12.75" customHeight="1">
      <c r="A146" s="6">
        <v>44038.0</v>
      </c>
      <c r="B146" s="7">
        <v>144.0</v>
      </c>
      <c r="C146" s="9">
        <v>43065.0</v>
      </c>
      <c r="D146" s="7">
        <f t="shared" si="2"/>
        <v>10.67046588</v>
      </c>
      <c r="E146" s="46"/>
      <c r="F146" s="46" t="str">
        <f t="shared" si="3"/>
        <v/>
      </c>
      <c r="G146" s="22">
        <f t="shared" si="8"/>
        <v>443</v>
      </c>
      <c r="H146" s="11">
        <f t="shared" si="9"/>
        <v>0.0103936934</v>
      </c>
      <c r="I146" s="9">
        <f t="shared" si="26"/>
        <v>8641</v>
      </c>
      <c r="J146" s="9">
        <f t="shared" si="10"/>
        <v>102</v>
      </c>
      <c r="K146" s="9">
        <f t="shared" si="11"/>
        <v>9.064273596</v>
      </c>
      <c r="L146" s="9"/>
      <c r="M146" s="10" t="str">
        <f t="shared" si="4"/>
        <v/>
      </c>
      <c r="N146" s="11">
        <f t="shared" si="5"/>
        <v>0.03880181122</v>
      </c>
      <c r="O146" s="23">
        <f t="shared" si="12"/>
        <v>0.01194519265</v>
      </c>
      <c r="P146" s="9">
        <v>1671.0</v>
      </c>
      <c r="Q146" s="9">
        <v>32753.0</v>
      </c>
      <c r="R146" s="12"/>
      <c r="S146" s="12">
        <f t="shared" si="13"/>
        <v>7</v>
      </c>
      <c r="T146" s="12"/>
      <c r="U146" s="12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</row>
    <row r="147" ht="12.75" customHeight="1">
      <c r="A147" s="6">
        <v>44039.0</v>
      </c>
      <c r="B147" s="7">
        <v>145.0</v>
      </c>
      <c r="C147" s="9">
        <v>43402.0</v>
      </c>
      <c r="D147" s="7">
        <f t="shared" si="2"/>
        <v>10.6782608</v>
      </c>
      <c r="E147" s="46"/>
      <c r="F147" s="46" t="str">
        <f t="shared" si="3"/>
        <v/>
      </c>
      <c r="G147" s="22">
        <f t="shared" si="8"/>
        <v>337</v>
      </c>
      <c r="H147" s="11">
        <f t="shared" si="9"/>
        <v>0.007825380239</v>
      </c>
      <c r="I147" s="9">
        <f t="shared" si="26"/>
        <v>8870</v>
      </c>
      <c r="J147" s="9">
        <f t="shared" si="10"/>
        <v>229</v>
      </c>
      <c r="K147" s="9">
        <f t="shared" si="11"/>
        <v>9.090430075</v>
      </c>
      <c r="L147" s="9"/>
      <c r="M147" s="10" t="str">
        <f t="shared" si="4"/>
        <v/>
      </c>
      <c r="N147" s="11">
        <f t="shared" si="5"/>
        <v>0.03861573199</v>
      </c>
      <c r="O147" s="23">
        <f t="shared" si="12"/>
        <v>0.02650156232</v>
      </c>
      <c r="P147" s="9">
        <v>1676.0</v>
      </c>
      <c r="Q147" s="9">
        <v>32856.0</v>
      </c>
      <c r="R147" s="12"/>
      <c r="S147" s="12">
        <f t="shared" si="13"/>
        <v>5</v>
      </c>
      <c r="T147" s="12"/>
      <c r="U147" s="12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</row>
    <row r="148" ht="12.75" customHeight="1">
      <c r="A148" s="6">
        <v>44040.0</v>
      </c>
      <c r="B148" s="7">
        <v>146.0</v>
      </c>
      <c r="C148" s="9">
        <v>43904.0</v>
      </c>
      <c r="D148" s="7">
        <f t="shared" si="2"/>
        <v>10.68976071</v>
      </c>
      <c r="E148" s="46"/>
      <c r="F148" s="46" t="str">
        <f t="shared" si="3"/>
        <v/>
      </c>
      <c r="G148" s="22">
        <f t="shared" si="8"/>
        <v>502</v>
      </c>
      <c r="H148" s="11">
        <f t="shared" si="9"/>
        <v>0.01156628727</v>
      </c>
      <c r="I148" s="9">
        <f t="shared" si="26"/>
        <v>9179</v>
      </c>
      <c r="J148" s="9">
        <f t="shared" si="10"/>
        <v>309</v>
      </c>
      <c r="K148" s="9">
        <f t="shared" si="11"/>
        <v>9.124673545</v>
      </c>
      <c r="L148" s="9"/>
      <c r="M148" s="10" t="str">
        <f t="shared" si="4"/>
        <v/>
      </c>
      <c r="N148" s="11">
        <f t="shared" si="5"/>
        <v>0.03831086006</v>
      </c>
      <c r="O148" s="23">
        <f t="shared" si="12"/>
        <v>0.03483652762</v>
      </c>
      <c r="P148" s="9">
        <v>1682.0</v>
      </c>
      <c r="Q148" s="9">
        <v>33043.0</v>
      </c>
      <c r="R148" s="12"/>
      <c r="S148" s="12">
        <f t="shared" si="13"/>
        <v>6</v>
      </c>
      <c r="T148" s="12"/>
      <c r="U148" s="12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</row>
    <row r="149" ht="12.75" customHeight="1">
      <c r="A149" s="6">
        <v>44041.0</v>
      </c>
      <c r="B149" s="7">
        <v>147.0</v>
      </c>
      <c r="C149" s="9">
        <v>44416.0</v>
      </c>
      <c r="D149" s="7">
        <f t="shared" si="2"/>
        <v>10.70135504</v>
      </c>
      <c r="E149" s="46"/>
      <c r="F149" s="46" t="str">
        <f t="shared" si="3"/>
        <v/>
      </c>
      <c r="G149" s="22">
        <f t="shared" si="8"/>
        <v>512</v>
      </c>
      <c r="H149" s="11">
        <f t="shared" si="9"/>
        <v>0.01166180758</v>
      </c>
      <c r="I149" s="9">
        <f t="shared" si="26"/>
        <v>9532</v>
      </c>
      <c r="J149" s="9">
        <f t="shared" si="10"/>
        <v>353</v>
      </c>
      <c r="K149" s="9">
        <f t="shared" si="11"/>
        <v>9.162409838</v>
      </c>
      <c r="L149" s="9"/>
      <c r="M149" s="10" t="str">
        <f t="shared" si="4"/>
        <v/>
      </c>
      <c r="N149" s="11">
        <f t="shared" si="5"/>
        <v>0.03813940922</v>
      </c>
      <c r="O149" s="23">
        <f t="shared" si="12"/>
        <v>0.0384573483</v>
      </c>
      <c r="P149" s="9">
        <v>1694.0</v>
      </c>
      <c r="Q149" s="9">
        <v>33190.0</v>
      </c>
      <c r="R149" s="12"/>
      <c r="S149" s="12">
        <f t="shared" si="13"/>
        <v>12</v>
      </c>
      <c r="T149" s="12"/>
      <c r="U149" s="12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</row>
    <row r="150" ht="12.75" customHeight="1">
      <c r="A150" s="6">
        <v>44042.0</v>
      </c>
      <c r="B150" s="7">
        <v>148.0</v>
      </c>
      <c r="C150" s="9">
        <v>45031.0</v>
      </c>
      <c r="D150" s="7">
        <f t="shared" si="2"/>
        <v>10.71510642</v>
      </c>
      <c r="E150" s="46"/>
      <c r="F150" s="46" t="str">
        <f t="shared" si="3"/>
        <v/>
      </c>
      <c r="G150" s="22">
        <f t="shared" si="8"/>
        <v>615</v>
      </c>
      <c r="H150" s="11">
        <f t="shared" si="9"/>
        <v>0.01384636167</v>
      </c>
      <c r="I150" s="9">
        <f t="shared" si="26"/>
        <v>9679</v>
      </c>
      <c r="J150" s="9">
        <f t="shared" si="10"/>
        <v>147</v>
      </c>
      <c r="K150" s="9">
        <f t="shared" si="11"/>
        <v>9.177713869</v>
      </c>
      <c r="L150" s="9"/>
      <c r="M150" s="10" t="str">
        <f t="shared" si="4"/>
        <v/>
      </c>
      <c r="N150" s="11">
        <f t="shared" si="5"/>
        <v>0.03795163332</v>
      </c>
      <c r="O150" s="23">
        <f t="shared" si="12"/>
        <v>0.01542173731</v>
      </c>
      <c r="P150" s="9">
        <v>1709.0</v>
      </c>
      <c r="Q150" s="9">
        <v>33643.0</v>
      </c>
      <c r="R150" s="12"/>
      <c r="S150" s="12">
        <f t="shared" si="13"/>
        <v>15</v>
      </c>
      <c r="T150" s="12"/>
      <c r="U150" s="12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</row>
    <row r="151" ht="12.75" customHeight="1">
      <c r="A151" s="6">
        <v>44043.0</v>
      </c>
      <c r="B151" s="7">
        <v>149.0</v>
      </c>
      <c r="C151" s="9">
        <v>45688.0</v>
      </c>
      <c r="D151" s="7">
        <f t="shared" si="2"/>
        <v>10.72959096</v>
      </c>
      <c r="E151" s="46"/>
      <c r="F151" s="46" t="str">
        <f t="shared" si="3"/>
        <v/>
      </c>
      <c r="G151" s="22">
        <f t="shared" si="8"/>
        <v>657</v>
      </c>
      <c r="H151" s="11">
        <f t="shared" si="9"/>
        <v>0.01458994915</v>
      </c>
      <c r="I151" s="9">
        <f t="shared" si="26"/>
        <v>9985</v>
      </c>
      <c r="J151" s="9">
        <f t="shared" si="10"/>
        <v>306</v>
      </c>
      <c r="K151" s="9">
        <f t="shared" si="11"/>
        <v>9.208839246</v>
      </c>
      <c r="L151" s="9"/>
      <c r="M151" s="10" t="str">
        <f t="shared" si="4"/>
        <v/>
      </c>
      <c r="N151" s="11">
        <f t="shared" si="5"/>
        <v>0.03755909648</v>
      </c>
      <c r="O151" s="23">
        <f t="shared" si="12"/>
        <v>0.03161483624</v>
      </c>
      <c r="P151" s="9">
        <v>1716.0</v>
      </c>
      <c r="Q151" s="9">
        <v>33987.0</v>
      </c>
      <c r="R151" s="12"/>
      <c r="S151" s="12">
        <f t="shared" si="13"/>
        <v>7</v>
      </c>
      <c r="T151" s="12"/>
      <c r="U151" s="12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</row>
    <row r="152" ht="12.75" customHeight="1">
      <c r="A152" s="6">
        <v>44044.0</v>
      </c>
      <c r="B152" s="7">
        <v>150.0</v>
      </c>
      <c r="C152" s="9">
        <v>46346.0</v>
      </c>
      <c r="D152" s="7">
        <f t="shared" si="2"/>
        <v>10.74389027</v>
      </c>
      <c r="E152" s="46"/>
      <c r="F152" s="46" t="str">
        <f t="shared" si="3"/>
        <v/>
      </c>
      <c r="G152" s="22">
        <f t="shared" si="8"/>
        <v>658</v>
      </c>
      <c r="H152" s="11">
        <f t="shared" si="9"/>
        <v>0.01440203117</v>
      </c>
      <c r="I152" s="9">
        <f t="shared" si="26"/>
        <v>10251</v>
      </c>
      <c r="J152" s="9">
        <f t="shared" si="10"/>
        <v>266</v>
      </c>
      <c r="K152" s="9">
        <f t="shared" si="11"/>
        <v>9.235130541</v>
      </c>
      <c r="L152" s="9"/>
      <c r="M152" s="10" t="str">
        <f t="shared" si="4"/>
        <v/>
      </c>
      <c r="N152" s="11">
        <f t="shared" si="5"/>
        <v>0.03713373322</v>
      </c>
      <c r="O152" s="23">
        <f t="shared" si="12"/>
        <v>0.02663995994</v>
      </c>
      <c r="P152" s="9">
        <v>1721.0</v>
      </c>
      <c r="Q152" s="9">
        <v>34374.0</v>
      </c>
      <c r="R152" s="12"/>
      <c r="S152" s="12">
        <f t="shared" si="13"/>
        <v>5</v>
      </c>
      <c r="T152" s="12"/>
      <c r="U152" s="12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</row>
    <row r="153" ht="12.75" customHeight="1">
      <c r="A153" s="6">
        <v>44045.0</v>
      </c>
      <c r="B153" s="7">
        <v>151.0</v>
      </c>
      <c r="C153" s="9">
        <v>46894.0</v>
      </c>
      <c r="D153" s="7">
        <f t="shared" si="2"/>
        <v>10.75564501</v>
      </c>
      <c r="E153" s="46"/>
      <c r="F153" s="46" t="str">
        <f t="shared" si="3"/>
        <v/>
      </c>
      <c r="G153" s="22">
        <f t="shared" si="8"/>
        <v>548</v>
      </c>
      <c r="H153" s="11">
        <f t="shared" si="9"/>
        <v>0.01182410564</v>
      </c>
      <c r="I153" s="9">
        <f t="shared" si="26"/>
        <v>10454</v>
      </c>
      <c r="J153" s="9">
        <f t="shared" si="10"/>
        <v>203</v>
      </c>
      <c r="K153" s="9">
        <f t="shared" si="11"/>
        <v>9.254739959</v>
      </c>
      <c r="L153" s="9"/>
      <c r="M153" s="10" t="str">
        <f t="shared" si="4"/>
        <v/>
      </c>
      <c r="N153" s="11">
        <f t="shared" si="5"/>
        <v>0.03691303792</v>
      </c>
      <c r="O153" s="23">
        <f t="shared" si="12"/>
        <v>0.01980294605</v>
      </c>
      <c r="P153" s="9">
        <v>1731.0</v>
      </c>
      <c r="Q153" s="9">
        <v>34709.0</v>
      </c>
      <c r="R153" s="12"/>
      <c r="S153" s="12">
        <f t="shared" si="13"/>
        <v>10</v>
      </c>
      <c r="T153" s="12"/>
      <c r="U153" s="12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</row>
    <row r="154" ht="12.75" customHeight="1">
      <c r="A154" s="6">
        <v>44046.0</v>
      </c>
      <c r="B154" s="7">
        <v>152.0</v>
      </c>
      <c r="C154" s="9">
        <v>47469.0</v>
      </c>
      <c r="D154" s="7">
        <f t="shared" si="2"/>
        <v>10.76783215</v>
      </c>
      <c r="E154" s="46"/>
      <c r="F154" s="46" t="str">
        <f t="shared" si="3"/>
        <v/>
      </c>
      <c r="G154" s="22">
        <f t="shared" si="8"/>
        <v>575</v>
      </c>
      <c r="H154" s="11">
        <f t="shared" si="9"/>
        <v>0.01226169659</v>
      </c>
      <c r="I154" s="9">
        <f t="shared" si="26"/>
        <v>10856</v>
      </c>
      <c r="J154" s="9">
        <f t="shared" si="10"/>
        <v>402</v>
      </c>
      <c r="K154" s="9">
        <f t="shared" si="11"/>
        <v>9.292473202</v>
      </c>
      <c r="L154" s="9"/>
      <c r="M154" s="10" t="str">
        <f t="shared" si="4"/>
        <v/>
      </c>
      <c r="N154" s="11">
        <f t="shared" si="5"/>
        <v>0.03648697044</v>
      </c>
      <c r="O154" s="23">
        <f t="shared" si="12"/>
        <v>0.03845418022</v>
      </c>
      <c r="P154" s="9">
        <v>1732.0</v>
      </c>
      <c r="Q154" s="9">
        <v>34881.0</v>
      </c>
      <c r="R154" s="12"/>
      <c r="S154" s="12">
        <f t="shared" si="13"/>
        <v>1</v>
      </c>
      <c r="T154" s="12"/>
      <c r="U154" s="12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</row>
    <row r="155" ht="12.75" customHeight="1">
      <c r="A155" s="6">
        <v>44047.0</v>
      </c>
      <c r="B155" s="7">
        <v>153.0</v>
      </c>
      <c r="C155" s="9">
        <v>48149.0</v>
      </c>
      <c r="D155" s="7">
        <f t="shared" si="2"/>
        <v>10.78205565</v>
      </c>
      <c r="E155" s="46"/>
      <c r="F155" s="46" t="str">
        <f t="shared" si="3"/>
        <v/>
      </c>
      <c r="G155" s="22">
        <f t="shared" si="8"/>
        <v>680</v>
      </c>
      <c r="H155" s="11">
        <f t="shared" si="9"/>
        <v>0.01432513851</v>
      </c>
      <c r="I155" s="9">
        <f t="shared" si="26"/>
        <v>11355</v>
      </c>
      <c r="J155" s="9">
        <f t="shared" si="10"/>
        <v>499</v>
      </c>
      <c r="K155" s="9">
        <f t="shared" si="11"/>
        <v>9.337413455</v>
      </c>
      <c r="L155" s="9"/>
      <c r="M155" s="10" t="str">
        <f t="shared" si="4"/>
        <v/>
      </c>
      <c r="N155" s="11">
        <f t="shared" si="5"/>
        <v>0.03609628445</v>
      </c>
      <c r="O155" s="23">
        <f t="shared" si="12"/>
        <v>0.04596536478</v>
      </c>
      <c r="P155" s="9">
        <v>1738.0</v>
      </c>
      <c r="Q155" s="9">
        <v>35056.0</v>
      </c>
      <c r="R155" s="12"/>
      <c r="S155" s="12">
        <f t="shared" si="13"/>
        <v>6</v>
      </c>
      <c r="T155" s="12"/>
      <c r="U155" s="12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</row>
    <row r="156" ht="12.75" customHeight="1">
      <c r="A156" s="6">
        <v>44048.0</v>
      </c>
      <c r="B156" s="7">
        <v>154.0</v>
      </c>
      <c r="C156" s="9">
        <v>48789.0</v>
      </c>
      <c r="D156" s="7">
        <f t="shared" si="2"/>
        <v>10.79526016</v>
      </c>
      <c r="E156" s="46"/>
      <c r="F156" s="46" t="str">
        <f t="shared" si="3"/>
        <v/>
      </c>
      <c r="G156" s="22">
        <f t="shared" si="8"/>
        <v>640</v>
      </c>
      <c r="H156" s="11">
        <f t="shared" si="9"/>
        <v>0.01329207252</v>
      </c>
      <c r="I156" s="9">
        <f t="shared" si="26"/>
        <v>11712</v>
      </c>
      <c r="J156" s="9">
        <f t="shared" si="10"/>
        <v>357</v>
      </c>
      <c r="K156" s="9">
        <f t="shared" si="11"/>
        <v>9.368369236</v>
      </c>
      <c r="L156" s="9"/>
      <c r="M156" s="10" t="str">
        <f t="shared" si="4"/>
        <v/>
      </c>
      <c r="N156" s="11">
        <f t="shared" si="5"/>
        <v>0.03599171944</v>
      </c>
      <c r="O156" s="23">
        <f t="shared" si="12"/>
        <v>0.03143989432</v>
      </c>
      <c r="P156" s="9">
        <v>1756.0</v>
      </c>
      <c r="Q156" s="9">
        <v>35321.0</v>
      </c>
      <c r="R156" s="12"/>
      <c r="S156" s="12">
        <f t="shared" si="13"/>
        <v>18</v>
      </c>
      <c r="T156" s="12"/>
      <c r="U156" s="12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</row>
    <row r="157" ht="12.75" customHeight="1">
      <c r="A157" s="6">
        <v>44049.0</v>
      </c>
      <c r="B157" s="7">
        <v>155.0</v>
      </c>
      <c r="C157" s="9">
        <v>49515.0</v>
      </c>
      <c r="D157" s="7">
        <f t="shared" si="2"/>
        <v>10.81003093</v>
      </c>
      <c r="E157" s="46"/>
      <c r="F157" s="46" t="str">
        <f t="shared" si="3"/>
        <v/>
      </c>
      <c r="G157" s="22">
        <f t="shared" si="8"/>
        <v>726</v>
      </c>
      <c r="H157" s="11">
        <f t="shared" si="9"/>
        <v>0.01488040337</v>
      </c>
      <c r="I157" s="9">
        <f t="shared" si="26"/>
        <v>12099</v>
      </c>
      <c r="J157" s="9">
        <f t="shared" si="10"/>
        <v>387</v>
      </c>
      <c r="K157" s="9">
        <f t="shared" si="11"/>
        <v>9.400878084</v>
      </c>
      <c r="L157" s="9"/>
      <c r="M157" s="10" t="str">
        <f t="shared" si="4"/>
        <v/>
      </c>
      <c r="N157" s="11">
        <f t="shared" si="5"/>
        <v>0.03582752701</v>
      </c>
      <c r="O157" s="23">
        <f t="shared" si="12"/>
        <v>0.03304303279</v>
      </c>
      <c r="P157" s="9">
        <v>1774.0</v>
      </c>
      <c r="Q157" s="9">
        <v>35642.0</v>
      </c>
      <c r="R157" s="12"/>
      <c r="S157" s="12">
        <f t="shared" si="13"/>
        <v>18</v>
      </c>
      <c r="T157" s="12"/>
      <c r="U157" s="12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</row>
    <row r="158" ht="12.75" customHeight="1">
      <c r="A158" s="6">
        <v>44050.0</v>
      </c>
      <c r="B158" s="7">
        <v>156.0</v>
      </c>
      <c r="C158" s="9">
        <v>50324.0</v>
      </c>
      <c r="D158" s="7">
        <f t="shared" si="2"/>
        <v>10.82623738</v>
      </c>
      <c r="E158" s="46"/>
      <c r="F158" s="46" t="str">
        <f t="shared" si="3"/>
        <v/>
      </c>
      <c r="G158" s="22">
        <f t="shared" si="8"/>
        <v>809</v>
      </c>
      <c r="H158" s="11">
        <f t="shared" si="9"/>
        <v>0.01633848329</v>
      </c>
      <c r="I158" s="9">
        <f t="shared" si="26"/>
        <v>12496</v>
      </c>
      <c r="J158" s="9">
        <f t="shared" si="10"/>
        <v>397</v>
      </c>
      <c r="K158" s="9">
        <f t="shared" si="11"/>
        <v>9.433163872</v>
      </c>
      <c r="L158" s="9"/>
      <c r="M158" s="10" t="str">
        <f t="shared" si="4"/>
        <v/>
      </c>
      <c r="N158" s="11">
        <f t="shared" si="5"/>
        <v>0.03550989587</v>
      </c>
      <c r="O158" s="23">
        <f t="shared" si="12"/>
        <v>0.03281262914</v>
      </c>
      <c r="P158" s="9">
        <v>1787.0</v>
      </c>
      <c r="Q158" s="9">
        <v>36041.0</v>
      </c>
      <c r="R158" s="12"/>
      <c r="S158" s="12">
        <f t="shared" si="13"/>
        <v>13</v>
      </c>
      <c r="T158" s="12"/>
      <c r="U158" s="12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</row>
    <row r="159" ht="12.75" customHeight="1">
      <c r="A159" s="6">
        <v>44051.0</v>
      </c>
      <c r="B159" s="7">
        <v>157.0</v>
      </c>
      <c r="C159" s="9">
        <v>51167.0</v>
      </c>
      <c r="D159" s="7">
        <f t="shared" si="2"/>
        <v>10.84285007</v>
      </c>
      <c r="E159" s="46"/>
      <c r="F159" s="46" t="str">
        <f t="shared" si="3"/>
        <v/>
      </c>
      <c r="G159" s="22">
        <f t="shared" si="8"/>
        <v>843</v>
      </c>
      <c r="H159" s="11">
        <f t="shared" si="9"/>
        <v>0.0167514506</v>
      </c>
      <c r="I159" s="9">
        <f t="shared" si="26"/>
        <v>12964</v>
      </c>
      <c r="J159" s="9">
        <f t="shared" si="10"/>
        <v>468</v>
      </c>
      <c r="K159" s="9">
        <f t="shared" si="11"/>
        <v>9.469931564</v>
      </c>
      <c r="L159" s="9"/>
      <c r="M159" s="10" t="str">
        <f t="shared" si="4"/>
        <v/>
      </c>
      <c r="N159" s="11">
        <f t="shared" si="5"/>
        <v>0.03517892392</v>
      </c>
      <c r="O159" s="23">
        <f t="shared" si="12"/>
        <v>0.03745198464</v>
      </c>
      <c r="P159" s="9">
        <v>1800.0</v>
      </c>
      <c r="Q159" s="9">
        <v>36403.0</v>
      </c>
      <c r="R159" s="12"/>
      <c r="S159" s="12">
        <f t="shared" si="13"/>
        <v>13</v>
      </c>
      <c r="T159" s="12"/>
      <c r="U159" s="12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</row>
    <row r="160" ht="12.75" customHeight="1">
      <c r="A160" s="6">
        <v>44052.0</v>
      </c>
      <c r="B160" s="7">
        <v>158.0</v>
      </c>
      <c r="C160" s="9">
        <v>51791.0</v>
      </c>
      <c r="D160" s="7">
        <f t="shared" si="2"/>
        <v>10.85497167</v>
      </c>
      <c r="E160" s="46"/>
      <c r="F160" s="46" t="str">
        <f t="shared" si="3"/>
        <v/>
      </c>
      <c r="G160" s="22">
        <f t="shared" si="8"/>
        <v>624</v>
      </c>
      <c r="H160" s="11">
        <f t="shared" si="9"/>
        <v>0.01219536029</v>
      </c>
      <c r="I160" s="9">
        <f t="shared" si="26"/>
        <v>13293</v>
      </c>
      <c r="J160" s="9">
        <f t="shared" si="10"/>
        <v>329</v>
      </c>
      <c r="K160" s="9">
        <f t="shared" si="11"/>
        <v>9.49499286</v>
      </c>
      <c r="L160" s="9"/>
      <c r="M160" s="10" t="str">
        <f t="shared" si="4"/>
        <v/>
      </c>
      <c r="N160" s="11">
        <f t="shared" si="5"/>
        <v>0.03489023189</v>
      </c>
      <c r="O160" s="23">
        <f t="shared" si="12"/>
        <v>0.02537796976</v>
      </c>
      <c r="P160" s="9">
        <v>1807.0</v>
      </c>
      <c r="Q160" s="9">
        <v>36691.0</v>
      </c>
      <c r="R160" s="12"/>
      <c r="S160" s="12">
        <f t="shared" si="13"/>
        <v>7</v>
      </c>
      <c r="T160" s="12"/>
      <c r="U160" s="12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</row>
    <row r="161" ht="12.75" customHeight="1">
      <c r="A161" s="6">
        <v>44053.0</v>
      </c>
      <c r="B161" s="7">
        <v>159.0</v>
      </c>
      <c r="C161" s="9">
        <v>52410.0</v>
      </c>
      <c r="D161" s="7">
        <f t="shared" si="2"/>
        <v>10.86685269</v>
      </c>
      <c r="E161" s="46"/>
      <c r="F161" s="46" t="str">
        <f t="shared" si="3"/>
        <v/>
      </c>
      <c r="G161" s="22">
        <f t="shared" si="8"/>
        <v>619</v>
      </c>
      <c r="H161" s="11">
        <f t="shared" si="9"/>
        <v>0.01195188353</v>
      </c>
      <c r="I161" s="9">
        <f t="shared" si="26"/>
        <v>13724</v>
      </c>
      <c r="J161" s="9">
        <f t="shared" si="10"/>
        <v>431</v>
      </c>
      <c r="K161" s="9">
        <f t="shared" si="11"/>
        <v>9.526901404</v>
      </c>
      <c r="L161" s="9"/>
      <c r="M161" s="10" t="str">
        <f t="shared" si="4"/>
        <v/>
      </c>
      <c r="N161" s="11">
        <f t="shared" si="5"/>
        <v>0.03451631368</v>
      </c>
      <c r="O161" s="23">
        <f t="shared" si="12"/>
        <v>0.03242307982</v>
      </c>
      <c r="P161" s="9">
        <v>1809.0</v>
      </c>
      <c r="Q161" s="9">
        <v>36877.0</v>
      </c>
      <c r="R161" s="12"/>
      <c r="S161" s="12">
        <f t="shared" si="13"/>
        <v>2</v>
      </c>
      <c r="T161" s="12"/>
      <c r="U161" s="12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</row>
    <row r="162" ht="12.75" customHeight="1">
      <c r="A162" s="6">
        <v>44054.0</v>
      </c>
      <c r="B162" s="7">
        <v>160.0</v>
      </c>
      <c r="C162" s="9">
        <v>52961.0</v>
      </c>
      <c r="D162" s="7">
        <f t="shared" si="2"/>
        <v>10.87731107</v>
      </c>
      <c r="E162" s="46"/>
      <c r="F162" s="46" t="str">
        <f t="shared" si="3"/>
        <v/>
      </c>
      <c r="G162" s="22">
        <f t="shared" si="8"/>
        <v>551</v>
      </c>
      <c r="H162" s="11">
        <f t="shared" si="9"/>
        <v>0.01051326083</v>
      </c>
      <c r="I162" s="9">
        <f t="shared" si="26"/>
        <v>13990</v>
      </c>
      <c r="J162" s="9">
        <f t="shared" si="10"/>
        <v>266</v>
      </c>
      <c r="K162" s="9">
        <f t="shared" si="11"/>
        <v>9.546098068</v>
      </c>
      <c r="L162" s="9"/>
      <c r="M162" s="10" t="str">
        <f t="shared" si="4"/>
        <v/>
      </c>
      <c r="N162" s="11">
        <f t="shared" si="5"/>
        <v>0.03438379185</v>
      </c>
      <c r="O162" s="23">
        <f t="shared" si="12"/>
        <v>0.01938210434</v>
      </c>
      <c r="P162" s="9">
        <v>1821.0</v>
      </c>
      <c r="Q162" s="9">
        <v>37150.0</v>
      </c>
      <c r="R162" s="12"/>
      <c r="S162" s="12">
        <f t="shared" si="13"/>
        <v>12</v>
      </c>
      <c r="T162" s="12"/>
      <c r="U162" s="12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</row>
    <row r="163" ht="12.75" customHeight="1">
      <c r="A163" s="6">
        <v>44055.0</v>
      </c>
      <c r="B163" s="7">
        <v>161.0</v>
      </c>
      <c r="C163" s="9">
        <v>53676.0</v>
      </c>
      <c r="D163" s="7">
        <f t="shared" si="2"/>
        <v>10.89072125</v>
      </c>
      <c r="E163" s="46"/>
      <c r="F163" s="46" t="str">
        <f t="shared" si="3"/>
        <v/>
      </c>
      <c r="G163" s="22">
        <f t="shared" si="8"/>
        <v>715</v>
      </c>
      <c r="H163" s="11">
        <f t="shared" si="9"/>
        <v>0.01350050037</v>
      </c>
      <c r="I163" s="9">
        <f t="shared" si="26"/>
        <v>14235</v>
      </c>
      <c r="J163" s="9">
        <f t="shared" si="10"/>
        <v>245</v>
      </c>
      <c r="K163" s="9">
        <f t="shared" si="11"/>
        <v>9.563459</v>
      </c>
      <c r="L163" s="9"/>
      <c r="M163" s="10" t="str">
        <f t="shared" si="4"/>
        <v/>
      </c>
      <c r="N163" s="11">
        <f t="shared" si="5"/>
        <v>0.03409344959</v>
      </c>
      <c r="O163" s="23">
        <f t="shared" si="12"/>
        <v>0.01751250893</v>
      </c>
      <c r="P163" s="9">
        <v>1830.0</v>
      </c>
      <c r="Q163" s="9">
        <v>37611.0</v>
      </c>
      <c r="R163" s="12"/>
      <c r="S163" s="12">
        <f t="shared" si="13"/>
        <v>9</v>
      </c>
      <c r="T163" s="12"/>
      <c r="U163" s="12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</row>
    <row r="164" ht="12.75" customHeight="1">
      <c r="A164" s="6">
        <v>44056.0</v>
      </c>
      <c r="B164" s="7">
        <v>162.0</v>
      </c>
      <c r="C164" s="9">
        <v>54487.0</v>
      </c>
      <c r="D164" s="7">
        <f t="shared" si="2"/>
        <v>10.90571742</v>
      </c>
      <c r="E164" s="46"/>
      <c r="F164" s="46" t="str">
        <f t="shared" si="3"/>
        <v/>
      </c>
      <c r="G164" s="22">
        <f t="shared" si="8"/>
        <v>811</v>
      </c>
      <c r="H164" s="11">
        <f t="shared" si="9"/>
        <v>0.01510917356</v>
      </c>
      <c r="I164" s="9">
        <f t="shared" si="26"/>
        <v>14683</v>
      </c>
      <c r="J164" s="9">
        <f t="shared" si="10"/>
        <v>448</v>
      </c>
      <c r="K164" s="9">
        <f t="shared" si="11"/>
        <v>9.594445641</v>
      </c>
      <c r="L164" s="9"/>
      <c r="M164" s="10" t="str">
        <f t="shared" si="4"/>
        <v/>
      </c>
      <c r="N164" s="11">
        <f t="shared" si="5"/>
        <v>0.03382458201</v>
      </c>
      <c r="O164" s="23">
        <f t="shared" si="12"/>
        <v>0.03147172462</v>
      </c>
      <c r="P164" s="9">
        <v>1843.0</v>
      </c>
      <c r="Q164" s="9">
        <v>37961.0</v>
      </c>
      <c r="R164" s="12"/>
      <c r="S164" s="12">
        <f t="shared" si="13"/>
        <v>13</v>
      </c>
      <c r="T164" s="12"/>
      <c r="U164" s="12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</row>
    <row r="165" ht="12.75" customHeight="1">
      <c r="A165" s="6">
        <v>44057.0</v>
      </c>
      <c r="B165" s="7">
        <v>163.0</v>
      </c>
      <c r="C165" s="9">
        <v>55319.0</v>
      </c>
      <c r="D165" s="7">
        <f t="shared" si="2"/>
        <v>10.92087171</v>
      </c>
      <c r="E165" s="46"/>
      <c r="F165" s="46" t="str">
        <f t="shared" si="3"/>
        <v/>
      </c>
      <c r="G165" s="22">
        <f t="shared" si="8"/>
        <v>832</v>
      </c>
      <c r="H165" s="11">
        <f t="shared" si="9"/>
        <v>0.01526969736</v>
      </c>
      <c r="I165" s="9">
        <f t="shared" si="26"/>
        <v>15099</v>
      </c>
      <c r="J165" s="9">
        <f t="shared" si="10"/>
        <v>416</v>
      </c>
      <c r="K165" s="9">
        <f t="shared" si="11"/>
        <v>9.622383795</v>
      </c>
      <c r="L165" s="9"/>
      <c r="M165" s="10" t="str">
        <f t="shared" si="4"/>
        <v/>
      </c>
      <c r="N165" s="11">
        <f t="shared" si="5"/>
        <v>0.0335870135</v>
      </c>
      <c r="O165" s="23">
        <f t="shared" si="12"/>
        <v>0.02833208472</v>
      </c>
      <c r="P165" s="9">
        <v>1858.0</v>
      </c>
      <c r="Q165" s="9">
        <v>38362.0</v>
      </c>
      <c r="R165" s="12"/>
      <c r="S165" s="12">
        <f t="shared" si="13"/>
        <v>15</v>
      </c>
      <c r="T165" s="12"/>
      <c r="U165" s="12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</row>
    <row r="166" ht="12.75" customHeight="1">
      <c r="A166" s="6">
        <v>44058.0</v>
      </c>
      <c r="B166" s="7">
        <v>164.0</v>
      </c>
      <c r="C166" s="9">
        <v>56090.0</v>
      </c>
      <c r="D166" s="7">
        <f t="shared" si="2"/>
        <v>10.93471282</v>
      </c>
      <c r="E166" s="46"/>
      <c r="F166" s="46" t="str">
        <f t="shared" si="3"/>
        <v/>
      </c>
      <c r="G166" s="22">
        <f t="shared" si="8"/>
        <v>771</v>
      </c>
      <c r="H166" s="11">
        <f t="shared" si="9"/>
        <v>0.01393734522</v>
      </c>
      <c r="I166" s="9">
        <f t="shared" si="26"/>
        <v>15368</v>
      </c>
      <c r="J166" s="9">
        <f t="shared" si="10"/>
        <v>269</v>
      </c>
      <c r="K166" s="9">
        <f t="shared" si="11"/>
        <v>9.640042704</v>
      </c>
      <c r="L166" s="9"/>
      <c r="M166" s="10" t="str">
        <f t="shared" si="4"/>
        <v/>
      </c>
      <c r="N166" s="11">
        <f t="shared" si="5"/>
        <v>0.03332144767</v>
      </c>
      <c r="O166" s="23">
        <f t="shared" si="12"/>
        <v>0.01781574939</v>
      </c>
      <c r="P166" s="9">
        <v>1869.0</v>
      </c>
      <c r="Q166" s="9">
        <v>38853.0</v>
      </c>
      <c r="R166" s="12"/>
      <c r="S166" s="12">
        <f t="shared" si="13"/>
        <v>11</v>
      </c>
      <c r="T166" s="12"/>
      <c r="U166" s="12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</row>
    <row r="167" ht="12.75" customHeight="1">
      <c r="A167" s="6">
        <v>44059.0</v>
      </c>
      <c r="B167" s="7">
        <v>165.0</v>
      </c>
      <c r="C167" s="9">
        <v>56684.0</v>
      </c>
      <c r="D167" s="7">
        <f t="shared" si="2"/>
        <v>10.94524726</v>
      </c>
      <c r="E167" s="46"/>
      <c r="F167" s="46" t="str">
        <f t="shared" si="3"/>
        <v/>
      </c>
      <c r="G167" s="22">
        <f t="shared" si="8"/>
        <v>594</v>
      </c>
      <c r="H167" s="11">
        <f t="shared" si="9"/>
        <v>0.01059012302</v>
      </c>
      <c r="I167" s="9">
        <f t="shared" si="26"/>
        <v>15677</v>
      </c>
      <c r="J167" s="9">
        <f t="shared" si="10"/>
        <v>309</v>
      </c>
      <c r="K167" s="9">
        <f t="shared" si="11"/>
        <v>9.659949949</v>
      </c>
      <c r="L167" s="9"/>
      <c r="M167" s="10" t="str">
        <f t="shared" si="4"/>
        <v/>
      </c>
      <c r="N167" s="11">
        <f t="shared" si="5"/>
        <v>0.03311340061</v>
      </c>
      <c r="O167" s="23">
        <f t="shared" si="12"/>
        <v>0.02010671525</v>
      </c>
      <c r="P167" s="9">
        <v>1877.0</v>
      </c>
      <c r="Q167" s="9">
        <v>39130.0</v>
      </c>
      <c r="R167" s="12"/>
      <c r="S167" s="12">
        <f t="shared" si="13"/>
        <v>8</v>
      </c>
      <c r="T167" s="12"/>
      <c r="U167" s="12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</row>
    <row r="168" ht="12.75" customHeight="1">
      <c r="A168" s="6">
        <v>44060.0</v>
      </c>
      <c r="B168" s="7">
        <v>166.0</v>
      </c>
      <c r="C168" s="9">
        <v>57279.0</v>
      </c>
      <c r="D168" s="7">
        <f t="shared" si="2"/>
        <v>10.95568934</v>
      </c>
      <c r="E168" s="46"/>
      <c r="F168" s="46" t="str">
        <f t="shared" si="3"/>
        <v/>
      </c>
      <c r="G168" s="22">
        <f t="shared" si="8"/>
        <v>595</v>
      </c>
      <c r="H168" s="11">
        <f t="shared" si="9"/>
        <v>0.01049678922</v>
      </c>
      <c r="I168" s="9">
        <f t="shared" si="26"/>
        <v>16035</v>
      </c>
      <c r="J168" s="9">
        <f t="shared" si="10"/>
        <v>358</v>
      </c>
      <c r="K168" s="9">
        <f t="shared" si="11"/>
        <v>9.682529112</v>
      </c>
      <c r="L168" s="9"/>
      <c r="M168" s="10" t="str">
        <f t="shared" si="4"/>
        <v/>
      </c>
      <c r="N168" s="11">
        <f t="shared" si="5"/>
        <v>0.03290909408</v>
      </c>
      <c r="O168" s="23">
        <f t="shared" si="12"/>
        <v>0.02283600179</v>
      </c>
      <c r="P168" s="9">
        <v>1885.0</v>
      </c>
      <c r="Q168" s="9">
        <v>39359.0</v>
      </c>
      <c r="R168" s="12"/>
      <c r="S168" s="12">
        <f t="shared" si="13"/>
        <v>8</v>
      </c>
      <c r="T168" s="12"/>
      <c r="U168" s="12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</row>
    <row r="169" ht="12.75" customHeight="1">
      <c r="A169" s="6">
        <v>44061.0</v>
      </c>
      <c r="B169" s="7">
        <v>167.0</v>
      </c>
      <c r="C169" s="9">
        <v>57876.0</v>
      </c>
      <c r="D169" s="7">
        <f t="shared" si="2"/>
        <v>10.96605807</v>
      </c>
      <c r="E169" s="46"/>
      <c r="F169" s="46" t="str">
        <f t="shared" si="3"/>
        <v/>
      </c>
      <c r="G169" s="22">
        <f t="shared" si="8"/>
        <v>597</v>
      </c>
      <c r="H169" s="11">
        <f t="shared" si="9"/>
        <v>0.01042266799</v>
      </c>
      <c r="I169" s="9">
        <f t="shared" si="26"/>
        <v>16337</v>
      </c>
      <c r="J169" s="9">
        <f t="shared" si="10"/>
        <v>302</v>
      </c>
      <c r="K169" s="9">
        <f t="shared" si="11"/>
        <v>9.701187753</v>
      </c>
      <c r="L169" s="9"/>
      <c r="M169" s="10" t="str">
        <f t="shared" si="4"/>
        <v/>
      </c>
      <c r="N169" s="11">
        <f t="shared" si="5"/>
        <v>0.03275969314</v>
      </c>
      <c r="O169" s="23">
        <f t="shared" si="12"/>
        <v>0.01883380106</v>
      </c>
      <c r="P169" s="9">
        <v>1896.0</v>
      </c>
      <c r="Q169" s="9">
        <v>39643.0</v>
      </c>
      <c r="R169" s="12"/>
      <c r="S169" s="12">
        <f t="shared" si="13"/>
        <v>11</v>
      </c>
      <c r="T169" s="12"/>
      <c r="U169" s="12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</row>
    <row r="170" ht="12.75" customHeight="1">
      <c r="A170" s="6">
        <v>44062.0</v>
      </c>
      <c r="B170" s="7">
        <v>168.0</v>
      </c>
      <c r="C170" s="9">
        <v>58611.0</v>
      </c>
      <c r="D170" s="7">
        <f t="shared" si="2"/>
        <v>10.97867767</v>
      </c>
      <c r="E170" s="46"/>
      <c r="F170" s="46" t="str">
        <f t="shared" si="3"/>
        <v/>
      </c>
      <c r="G170" s="22">
        <f t="shared" si="8"/>
        <v>735</v>
      </c>
      <c r="H170" s="11">
        <f t="shared" si="9"/>
        <v>0.01269956459</v>
      </c>
      <c r="I170" s="9">
        <f t="shared" si="26"/>
        <v>16599</v>
      </c>
      <c r="J170" s="9">
        <f t="shared" si="10"/>
        <v>262</v>
      </c>
      <c r="K170" s="9">
        <f t="shared" si="11"/>
        <v>9.717097732</v>
      </c>
      <c r="L170" s="9"/>
      <c r="M170" s="10" t="str">
        <f t="shared" si="4"/>
        <v/>
      </c>
      <c r="N170" s="11">
        <f t="shared" si="5"/>
        <v>0.03263892443</v>
      </c>
      <c r="O170" s="23">
        <f t="shared" si="12"/>
        <v>0.01603721614</v>
      </c>
      <c r="P170" s="9">
        <v>1913.0</v>
      </c>
      <c r="Q170" s="9">
        <v>40099.0</v>
      </c>
      <c r="R170" s="12"/>
      <c r="S170" s="12">
        <f t="shared" si="13"/>
        <v>17</v>
      </c>
      <c r="T170" s="12"/>
      <c r="U170" s="12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</row>
    <row r="171" ht="12.75" customHeight="1">
      <c r="A171" s="6">
        <v>44063.0</v>
      </c>
      <c r="B171" s="7">
        <v>169.0</v>
      </c>
      <c r="C171" s="9">
        <v>59378.0</v>
      </c>
      <c r="D171" s="7">
        <f t="shared" si="2"/>
        <v>10.99167907</v>
      </c>
      <c r="E171" s="46"/>
      <c r="F171" s="46" t="str">
        <f t="shared" si="3"/>
        <v/>
      </c>
      <c r="G171" s="22">
        <f t="shared" si="8"/>
        <v>767</v>
      </c>
      <c r="H171" s="11">
        <f t="shared" si="9"/>
        <v>0.01308628073</v>
      </c>
      <c r="I171" s="9">
        <f t="shared" si="26"/>
        <v>16972</v>
      </c>
      <c r="J171" s="9">
        <f t="shared" si="10"/>
        <v>373</v>
      </c>
      <c r="K171" s="9">
        <f t="shared" si="11"/>
        <v>9.739320206</v>
      </c>
      <c r="L171" s="9"/>
      <c r="M171" s="10" t="str">
        <f t="shared" si="4"/>
        <v/>
      </c>
      <c r="N171" s="11">
        <f t="shared" si="5"/>
        <v>0.0324194146</v>
      </c>
      <c r="O171" s="23">
        <f t="shared" si="12"/>
        <v>0.02247123321</v>
      </c>
      <c r="P171" s="9">
        <v>1925.0</v>
      </c>
      <c r="Q171" s="9">
        <v>40481.0</v>
      </c>
      <c r="R171" s="12"/>
      <c r="S171" s="12">
        <f t="shared" si="13"/>
        <v>12</v>
      </c>
      <c r="T171" s="12"/>
      <c r="U171" s="12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</row>
    <row r="172" ht="12.75" customHeight="1">
      <c r="A172" s="6">
        <v>44064.0</v>
      </c>
      <c r="B172" s="7">
        <v>170.0</v>
      </c>
      <c r="C172" s="9">
        <v>60281.0</v>
      </c>
      <c r="D172" s="7">
        <f t="shared" si="2"/>
        <v>11.00677224</v>
      </c>
      <c r="E172" s="46"/>
      <c r="F172" s="46" t="str">
        <f t="shared" si="3"/>
        <v/>
      </c>
      <c r="G172" s="22">
        <f t="shared" si="8"/>
        <v>903</v>
      </c>
      <c r="H172" s="11">
        <f t="shared" si="9"/>
        <v>0.01520765267</v>
      </c>
      <c r="I172" s="9">
        <f t="shared" si="26"/>
        <v>17314</v>
      </c>
      <c r="J172" s="9">
        <f t="shared" si="10"/>
        <v>342</v>
      </c>
      <c r="K172" s="9">
        <f t="shared" si="11"/>
        <v>9.759270702</v>
      </c>
      <c r="L172" s="9"/>
      <c r="M172" s="10" t="str">
        <f t="shared" si="4"/>
        <v/>
      </c>
      <c r="N172" s="11">
        <f t="shared" si="5"/>
        <v>0.03214943349</v>
      </c>
      <c r="O172" s="23">
        <f t="shared" si="12"/>
        <v>0.02015083667</v>
      </c>
      <c r="P172" s="9">
        <v>1938.0</v>
      </c>
      <c r="Q172" s="9">
        <v>41029.0</v>
      </c>
      <c r="R172" s="12"/>
      <c r="S172" s="12">
        <f t="shared" si="13"/>
        <v>13</v>
      </c>
      <c r="T172" s="12"/>
      <c r="U172" s="12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</row>
    <row r="173" ht="12.75" customHeight="1">
      <c r="A173" s="6">
        <v>44065.0</v>
      </c>
      <c r="B173" s="7">
        <v>171.0</v>
      </c>
      <c r="C173" s="9">
        <v>61181.0</v>
      </c>
      <c r="D173" s="7">
        <f t="shared" si="2"/>
        <v>11.02159196</v>
      </c>
      <c r="E173" s="46"/>
      <c r="F173" s="46" t="str">
        <f t="shared" si="3"/>
        <v/>
      </c>
      <c r="G173" s="22">
        <f t="shared" si="8"/>
        <v>900</v>
      </c>
      <c r="H173" s="11">
        <f t="shared" si="9"/>
        <v>0.01493007747</v>
      </c>
      <c r="I173" s="9">
        <f t="shared" si="26"/>
        <v>17619</v>
      </c>
      <c r="J173" s="9">
        <f t="shared" si="10"/>
        <v>305</v>
      </c>
      <c r="K173" s="9">
        <f t="shared" si="11"/>
        <v>9.776733144</v>
      </c>
      <c r="L173" s="9"/>
      <c r="M173" s="10" t="str">
        <f t="shared" si="4"/>
        <v/>
      </c>
      <c r="N173" s="11">
        <f t="shared" si="5"/>
        <v>0.03188898514</v>
      </c>
      <c r="O173" s="23">
        <f t="shared" si="12"/>
        <v>0.01761580224</v>
      </c>
      <c r="P173" s="9">
        <v>1951.0</v>
      </c>
      <c r="Q173" s="9">
        <v>41611.0</v>
      </c>
      <c r="R173" s="12"/>
      <c r="S173" s="12">
        <f t="shared" si="13"/>
        <v>13</v>
      </c>
      <c r="T173" s="12"/>
      <c r="U173" s="12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</row>
    <row r="174" ht="12.75" customHeight="1">
      <c r="A174" s="6">
        <v>44066.0</v>
      </c>
      <c r="B174" s="7">
        <v>172.0</v>
      </c>
      <c r="C174" s="9">
        <v>61762.0</v>
      </c>
      <c r="D174" s="7">
        <f t="shared" si="2"/>
        <v>11.03104357</v>
      </c>
      <c r="E174" s="46"/>
      <c r="F174" s="46" t="str">
        <f t="shared" si="3"/>
        <v/>
      </c>
      <c r="G174" s="22">
        <f t="shared" si="8"/>
        <v>581</v>
      </c>
      <c r="H174" s="11">
        <f t="shared" si="9"/>
        <v>0.009496412285</v>
      </c>
      <c r="I174" s="9">
        <f t="shared" si="26"/>
        <v>17624</v>
      </c>
      <c r="J174" s="9">
        <f t="shared" si="10"/>
        <v>5</v>
      </c>
      <c r="K174" s="9">
        <f t="shared" si="11"/>
        <v>9.777016888</v>
      </c>
      <c r="L174" s="9"/>
      <c r="M174" s="10" t="str">
        <f t="shared" si="4"/>
        <v/>
      </c>
      <c r="N174" s="11">
        <f t="shared" si="5"/>
        <v>0.03165376769</v>
      </c>
      <c r="O174" s="23">
        <f t="shared" si="12"/>
        <v>0.0002837845508</v>
      </c>
      <c r="P174" s="9">
        <v>1955.0</v>
      </c>
      <c r="Q174" s="9">
        <v>42183.0</v>
      </c>
      <c r="R174" s="12"/>
      <c r="S174" s="12">
        <f t="shared" si="13"/>
        <v>4</v>
      </c>
      <c r="T174" s="12"/>
      <c r="U174" s="12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</row>
    <row r="175" ht="12.75" customHeight="1">
      <c r="A175" s="6">
        <v>44067.0</v>
      </c>
      <c r="B175" s="7">
        <v>173.0</v>
      </c>
      <c r="C175" s="9">
        <v>62310.0</v>
      </c>
      <c r="D175" s="7">
        <f t="shared" si="2"/>
        <v>11.03987721</v>
      </c>
      <c r="E175" s="46"/>
      <c r="F175" s="46" t="str">
        <f t="shared" si="3"/>
        <v/>
      </c>
      <c r="G175" s="22">
        <f t="shared" si="8"/>
        <v>548</v>
      </c>
      <c r="H175" s="11">
        <f t="shared" si="9"/>
        <v>0.008872769664</v>
      </c>
      <c r="I175" s="9">
        <f t="shared" si="26"/>
        <v>17902</v>
      </c>
      <c r="J175" s="9">
        <f t="shared" si="10"/>
        <v>278</v>
      </c>
      <c r="K175" s="9">
        <f t="shared" si="11"/>
        <v>9.792667717</v>
      </c>
      <c r="L175" s="9"/>
      <c r="M175" s="10" t="str">
        <f t="shared" si="4"/>
        <v/>
      </c>
      <c r="N175" s="11">
        <f t="shared" si="5"/>
        <v>0.0314556251</v>
      </c>
      <c r="O175" s="23">
        <f t="shared" si="12"/>
        <v>0.01577394462</v>
      </c>
      <c r="P175" s="9">
        <v>1960.0</v>
      </c>
      <c r="Q175" s="9">
        <v>42448.0</v>
      </c>
      <c r="R175" s="12"/>
      <c r="S175" s="12">
        <f t="shared" si="13"/>
        <v>5</v>
      </c>
      <c r="T175" s="12"/>
      <c r="U175" s="12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</row>
    <row r="176" ht="12.75" customHeight="1">
      <c r="A176" s="6">
        <v>44068.0</v>
      </c>
      <c r="B176" s="7">
        <v>174.0</v>
      </c>
      <c r="C176" s="9">
        <v>63073.0</v>
      </c>
      <c r="D176" s="7">
        <f t="shared" si="2"/>
        <v>11.05204806</v>
      </c>
      <c r="E176" s="46"/>
      <c r="F176" s="46" t="str">
        <f t="shared" si="3"/>
        <v/>
      </c>
      <c r="G176" s="22">
        <f t="shared" si="8"/>
        <v>763</v>
      </c>
      <c r="H176" s="11">
        <f t="shared" si="9"/>
        <v>0.01224522549</v>
      </c>
      <c r="I176" s="9">
        <f t="shared" si="26"/>
        <v>18312</v>
      </c>
      <c r="J176" s="9">
        <f t="shared" si="10"/>
        <v>410</v>
      </c>
      <c r="K176" s="9">
        <f t="shared" si="11"/>
        <v>9.815311862</v>
      </c>
      <c r="L176" s="9"/>
      <c r="M176" s="10" t="str">
        <f t="shared" si="4"/>
        <v/>
      </c>
      <c r="N176" s="11">
        <f t="shared" si="5"/>
        <v>0.03134463241</v>
      </c>
      <c r="O176" s="23">
        <f t="shared" si="12"/>
        <v>0.022902469</v>
      </c>
      <c r="P176" s="9">
        <v>1977.0</v>
      </c>
      <c r="Q176" s="9">
        <v>42784.0</v>
      </c>
      <c r="R176" s="12"/>
      <c r="S176" s="12">
        <f t="shared" si="13"/>
        <v>17</v>
      </c>
      <c r="T176" s="12"/>
      <c r="U176" s="12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</row>
    <row r="177" ht="12.75" customHeight="1">
      <c r="A177" s="6">
        <v>44069.0</v>
      </c>
      <c r="B177" s="7">
        <v>175.0</v>
      </c>
      <c r="C177" s="9">
        <v>63802.0</v>
      </c>
      <c r="D177" s="7">
        <f t="shared" si="2"/>
        <v>11.06353982</v>
      </c>
      <c r="E177" s="46"/>
      <c r="F177" s="46" t="str">
        <f t="shared" si="3"/>
        <v/>
      </c>
      <c r="G177" s="22">
        <f t="shared" si="8"/>
        <v>729</v>
      </c>
      <c r="H177" s="11">
        <f t="shared" si="9"/>
        <v>0.01155803593</v>
      </c>
      <c r="I177" s="9">
        <f t="shared" si="26"/>
        <v>18409</v>
      </c>
      <c r="J177" s="9">
        <f t="shared" si="10"/>
        <v>97</v>
      </c>
      <c r="K177" s="9">
        <f t="shared" si="11"/>
        <v>9.820594954</v>
      </c>
      <c r="L177" s="9"/>
      <c r="M177" s="10" t="str">
        <f t="shared" si="4"/>
        <v/>
      </c>
      <c r="N177" s="11">
        <f t="shared" si="5"/>
        <v>0.03125293878</v>
      </c>
      <c r="O177" s="23">
        <f t="shared" si="12"/>
        <v>0.005297072958</v>
      </c>
      <c r="P177" s="9">
        <v>1994.0</v>
      </c>
      <c r="Q177" s="9">
        <v>43399.0</v>
      </c>
      <c r="R177" s="12"/>
      <c r="S177" s="12">
        <f t="shared" si="13"/>
        <v>17</v>
      </c>
      <c r="T177" s="12"/>
      <c r="U177" s="12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</row>
    <row r="178" ht="12.75" customHeight="1">
      <c r="A178" s="6">
        <v>44070.0</v>
      </c>
      <c r="B178" s="7">
        <v>176.0</v>
      </c>
      <c r="C178" s="9">
        <v>64689.0</v>
      </c>
      <c r="D178" s="7">
        <f t="shared" si="2"/>
        <v>11.07734645</v>
      </c>
      <c r="E178" s="46"/>
      <c r="F178" s="46" t="str">
        <f t="shared" si="3"/>
        <v/>
      </c>
      <c r="G178" s="22">
        <f t="shared" si="8"/>
        <v>887</v>
      </c>
      <c r="H178" s="11">
        <f t="shared" si="9"/>
        <v>0.01390238551</v>
      </c>
      <c r="I178" s="9">
        <f t="shared" si="26"/>
        <v>18583</v>
      </c>
      <c r="J178" s="9">
        <f t="shared" si="10"/>
        <v>174</v>
      </c>
      <c r="K178" s="9">
        <f t="shared" si="11"/>
        <v>9.830002463</v>
      </c>
      <c r="L178" s="9"/>
      <c r="M178" s="10" t="str">
        <f t="shared" si="4"/>
        <v/>
      </c>
      <c r="N178" s="11">
        <f t="shared" si="5"/>
        <v>0.03105628469</v>
      </c>
      <c r="O178" s="23">
        <f t="shared" si="12"/>
        <v>0.009451898528</v>
      </c>
      <c r="P178" s="9">
        <v>2009.0</v>
      </c>
      <c r="Q178" s="9">
        <v>44097.0</v>
      </c>
      <c r="R178" s="12"/>
      <c r="S178" s="12">
        <f t="shared" si="13"/>
        <v>15</v>
      </c>
      <c r="T178" s="12"/>
      <c r="U178" s="12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</row>
    <row r="179" ht="12.75" customHeight="1">
      <c r="A179" s="6">
        <v>44071.0</v>
      </c>
      <c r="B179" s="7">
        <v>177.0</v>
      </c>
      <c r="C179" s="9">
        <v>65480.0</v>
      </c>
      <c r="D179" s="7">
        <f t="shared" si="2"/>
        <v>11.08950003</v>
      </c>
      <c r="E179" s="46"/>
      <c r="F179" s="46" t="str">
        <f t="shared" si="3"/>
        <v/>
      </c>
      <c r="G179" s="22">
        <f t="shared" si="8"/>
        <v>791</v>
      </c>
      <c r="H179" s="11">
        <f t="shared" si="9"/>
        <v>0.01222773578</v>
      </c>
      <c r="I179" s="9">
        <f t="shared" si="26"/>
        <v>18677</v>
      </c>
      <c r="J179" s="9">
        <f t="shared" si="10"/>
        <v>94</v>
      </c>
      <c r="K179" s="9">
        <f t="shared" si="11"/>
        <v>9.835048099</v>
      </c>
      <c r="L179" s="9"/>
      <c r="M179" s="10" t="str">
        <f t="shared" si="4"/>
        <v/>
      </c>
      <c r="N179" s="11">
        <f t="shared" si="5"/>
        <v>0.03081857056</v>
      </c>
      <c r="O179" s="23">
        <f t="shared" si="12"/>
        <v>0.005058386698</v>
      </c>
      <c r="P179" s="9">
        <v>2018.0</v>
      </c>
      <c r="Q179" s="9">
        <v>44785.0</v>
      </c>
      <c r="R179" s="12"/>
      <c r="S179" s="12">
        <f t="shared" si="13"/>
        <v>9</v>
      </c>
      <c r="T179" s="12"/>
      <c r="U179" s="12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</row>
    <row r="180" ht="12.75" customHeight="1">
      <c r="A180" s="6">
        <v>44072.0</v>
      </c>
      <c r="B180" s="7">
        <v>178.0</v>
      </c>
      <c r="C180" s="9">
        <v>66239.0</v>
      </c>
      <c r="D180" s="7">
        <f t="shared" si="2"/>
        <v>11.10102469</v>
      </c>
      <c r="E180" s="46"/>
      <c r="F180" s="46" t="str">
        <f t="shared" si="3"/>
        <v/>
      </c>
      <c r="G180" s="22">
        <f t="shared" si="8"/>
        <v>759</v>
      </c>
      <c r="H180" s="11">
        <f t="shared" si="9"/>
        <v>0.0115913256</v>
      </c>
      <c r="I180" s="9">
        <f t="shared" si="26"/>
        <v>18671</v>
      </c>
      <c r="J180" s="9">
        <f t="shared" si="10"/>
        <v>-6</v>
      </c>
      <c r="K180" s="9">
        <f t="shared" si="11"/>
        <v>9.834726797</v>
      </c>
      <c r="L180" s="9"/>
      <c r="M180" s="10" t="str">
        <f t="shared" si="4"/>
        <v/>
      </c>
      <c r="N180" s="11">
        <f t="shared" si="5"/>
        <v>0.03067679162</v>
      </c>
      <c r="O180" s="23">
        <f t="shared" si="12"/>
        <v>-0.0003212507362</v>
      </c>
      <c r="P180" s="9">
        <v>2032.0</v>
      </c>
      <c r="Q180" s="9">
        <v>45536.0</v>
      </c>
      <c r="R180" s="12"/>
      <c r="S180" s="12">
        <f t="shared" si="13"/>
        <v>14</v>
      </c>
      <c r="T180" s="12"/>
      <c r="U180" s="12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</row>
    <row r="181" ht="12.75" customHeight="1">
      <c r="A181" s="6">
        <v>44073.0</v>
      </c>
      <c r="B181" s="7">
        <v>179.0</v>
      </c>
      <c r="C181" s="9">
        <v>66870.0</v>
      </c>
      <c r="D181" s="7">
        <f t="shared" si="2"/>
        <v>11.11050572</v>
      </c>
      <c r="E181" s="46"/>
      <c r="F181" s="46" t="str">
        <f t="shared" si="3"/>
        <v/>
      </c>
      <c r="G181" s="22">
        <f t="shared" si="8"/>
        <v>631</v>
      </c>
      <c r="H181" s="11">
        <f t="shared" si="9"/>
        <v>0.009526109996</v>
      </c>
      <c r="I181" s="9">
        <f t="shared" si="26"/>
        <v>18645</v>
      </c>
      <c r="J181" s="9">
        <f t="shared" si="10"/>
        <v>-26</v>
      </c>
      <c r="K181" s="9">
        <f t="shared" si="11"/>
        <v>9.833333293</v>
      </c>
      <c r="L181" s="9"/>
      <c r="M181" s="10" t="str">
        <f t="shared" si="4"/>
        <v/>
      </c>
      <c r="N181" s="11">
        <f t="shared" si="5"/>
        <v>0.03040227307</v>
      </c>
      <c r="O181" s="23">
        <f t="shared" si="12"/>
        <v>-0.001392533876</v>
      </c>
      <c r="P181" s="9">
        <v>2033.0</v>
      </c>
      <c r="Q181" s="9">
        <v>46192.0</v>
      </c>
      <c r="R181" s="12"/>
      <c r="S181" s="12">
        <f t="shared" si="13"/>
        <v>1</v>
      </c>
      <c r="T181" s="12"/>
      <c r="U181" s="12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</row>
    <row r="182" ht="12.75" customHeight="1">
      <c r="A182" s="6">
        <v>44074.0</v>
      </c>
      <c r="B182" s="7">
        <v>180.0</v>
      </c>
      <c r="C182" s="9">
        <v>67372.0</v>
      </c>
      <c r="D182" s="7">
        <f t="shared" si="2"/>
        <v>11.11798478</v>
      </c>
      <c r="E182" s="46"/>
      <c r="F182" s="46" t="str">
        <f t="shared" si="3"/>
        <v/>
      </c>
      <c r="G182" s="22">
        <f t="shared" si="8"/>
        <v>502</v>
      </c>
      <c r="H182" s="11">
        <f t="shared" si="9"/>
        <v>0.007507103335</v>
      </c>
      <c r="I182" s="9">
        <f t="shared" si="26"/>
        <v>18695</v>
      </c>
      <c r="J182" s="9">
        <f t="shared" si="10"/>
        <v>50</v>
      </c>
      <c r="K182" s="9">
        <f t="shared" si="11"/>
        <v>9.836011387</v>
      </c>
      <c r="L182" s="9"/>
      <c r="M182" s="10" t="str">
        <f t="shared" si="4"/>
        <v/>
      </c>
      <c r="N182" s="11">
        <f t="shared" si="5"/>
        <v>0.03026479843</v>
      </c>
      <c r="O182" s="23">
        <f t="shared" si="12"/>
        <v>0.002681684098</v>
      </c>
      <c r="P182" s="9">
        <v>2039.0</v>
      </c>
      <c r="Q182" s="9">
        <v>46638.0</v>
      </c>
      <c r="R182" s="12"/>
      <c r="S182" s="12">
        <f t="shared" si="13"/>
        <v>6</v>
      </c>
      <c r="T182" s="12"/>
      <c r="U182" s="12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</row>
    <row r="183" ht="12.75" customHeight="1">
      <c r="A183" s="6">
        <v>44075.0</v>
      </c>
      <c r="B183" s="7">
        <v>181.0</v>
      </c>
      <c r="C183" s="9">
        <v>67922.0</v>
      </c>
      <c r="D183" s="7">
        <f t="shared" si="2"/>
        <v>11.12611527</v>
      </c>
      <c r="E183" s="46"/>
      <c r="F183" s="46" t="str">
        <f t="shared" si="3"/>
        <v/>
      </c>
      <c r="G183" s="22">
        <f t="shared" si="8"/>
        <v>550</v>
      </c>
      <c r="H183" s="11">
        <f t="shared" si="9"/>
        <v>0.008163628807</v>
      </c>
      <c r="I183" s="9">
        <f t="shared" si="26"/>
        <v>18834</v>
      </c>
      <c r="J183" s="9">
        <f t="shared" si="10"/>
        <v>139</v>
      </c>
      <c r="K183" s="9">
        <f t="shared" si="11"/>
        <v>9.843419026</v>
      </c>
      <c r="L183" s="9"/>
      <c r="M183" s="10" t="str">
        <f t="shared" si="4"/>
        <v/>
      </c>
      <c r="N183" s="11">
        <f t="shared" si="5"/>
        <v>0.03029946115</v>
      </c>
      <c r="O183" s="23">
        <f t="shared" si="12"/>
        <v>0.007435143086</v>
      </c>
      <c r="P183" s="9">
        <v>2058.0</v>
      </c>
      <c r="Q183" s="9">
        <v>47030.0</v>
      </c>
      <c r="R183" s="12"/>
      <c r="S183" s="12">
        <f t="shared" si="13"/>
        <v>19</v>
      </c>
      <c r="T183" s="12"/>
      <c r="U183" s="12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</row>
    <row r="184" ht="12.75" customHeight="1">
      <c r="A184" s="6">
        <v>44076.0</v>
      </c>
      <c r="B184" s="7">
        <v>182.0</v>
      </c>
      <c r="C184" s="9">
        <v>68517.0</v>
      </c>
      <c r="D184" s="7">
        <f t="shared" si="2"/>
        <v>11.13483717</v>
      </c>
      <c r="E184" s="46"/>
      <c r="F184" s="46" t="str">
        <f t="shared" si="3"/>
        <v/>
      </c>
      <c r="G184" s="22">
        <f t="shared" si="8"/>
        <v>595</v>
      </c>
      <c r="H184" s="11">
        <f t="shared" si="9"/>
        <v>0.008760048291</v>
      </c>
      <c r="I184" s="9">
        <f t="shared" si="26"/>
        <v>18574</v>
      </c>
      <c r="J184" s="9">
        <f t="shared" si="10"/>
        <v>-260</v>
      </c>
      <c r="K184" s="9">
        <f t="shared" si="11"/>
        <v>9.829518032</v>
      </c>
      <c r="L184" s="9"/>
      <c r="M184" s="10" t="str">
        <f t="shared" si="4"/>
        <v/>
      </c>
      <c r="N184" s="11">
        <f t="shared" si="5"/>
        <v>0.03032823971</v>
      </c>
      <c r="O184" s="23">
        <f t="shared" si="12"/>
        <v>-0.01380482107</v>
      </c>
      <c r="P184" s="9">
        <v>2078.0</v>
      </c>
      <c r="Q184" s="9">
        <v>47865.0</v>
      </c>
      <c r="R184" s="12"/>
      <c r="S184" s="12">
        <f t="shared" si="13"/>
        <v>20</v>
      </c>
      <c r="T184" s="12"/>
      <c r="U184" s="12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</row>
    <row r="185" ht="12.75" customHeight="1">
      <c r="A185" s="6">
        <v>44077.0</v>
      </c>
      <c r="B185" s="7">
        <v>183.0</v>
      </c>
      <c r="C185" s="9">
        <v>69129.0</v>
      </c>
      <c r="D185" s="7">
        <f t="shared" si="2"/>
        <v>11.1437296</v>
      </c>
      <c r="E185" s="46"/>
      <c r="F185" s="46" t="str">
        <f t="shared" si="3"/>
        <v/>
      </c>
      <c r="G185" s="22">
        <f t="shared" si="8"/>
        <v>612</v>
      </c>
      <c r="H185" s="11">
        <f t="shared" si="9"/>
        <v>0.008932089846</v>
      </c>
      <c r="I185" s="9">
        <f t="shared" si="26"/>
        <v>18444</v>
      </c>
      <c r="J185" s="9">
        <f t="shared" si="10"/>
        <v>-130</v>
      </c>
      <c r="K185" s="9">
        <f t="shared" si="11"/>
        <v>9.822494393</v>
      </c>
      <c r="L185" s="9"/>
      <c r="M185" s="10" t="str">
        <f t="shared" si="4"/>
        <v/>
      </c>
      <c r="N185" s="11">
        <f t="shared" si="5"/>
        <v>0.0302622633</v>
      </c>
      <c r="O185" s="23">
        <f t="shared" si="12"/>
        <v>-0.006999030903</v>
      </c>
      <c r="P185" s="9">
        <v>2092.0</v>
      </c>
      <c r="Q185" s="9">
        <v>48593.0</v>
      </c>
      <c r="R185" s="12"/>
      <c r="S185" s="12">
        <f t="shared" si="13"/>
        <v>14</v>
      </c>
      <c r="T185" s="12"/>
      <c r="U185" s="12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</row>
    <row r="186" ht="12.75" customHeight="1">
      <c r="A186" s="6">
        <v>44078.0</v>
      </c>
      <c r="B186" s="7">
        <v>184.0</v>
      </c>
      <c r="C186" s="9">
        <v>69820.0</v>
      </c>
      <c r="D186" s="7">
        <f t="shared" si="2"/>
        <v>11.15367578</v>
      </c>
      <c r="E186" s="46"/>
      <c r="F186" s="46" t="str">
        <f t="shared" si="3"/>
        <v/>
      </c>
      <c r="G186" s="22">
        <f t="shared" si="8"/>
        <v>691</v>
      </c>
      <c r="H186" s="11">
        <f t="shared" si="9"/>
        <v>0.009995804944</v>
      </c>
      <c r="I186" s="9">
        <f t="shared" si="26"/>
        <v>17900</v>
      </c>
      <c r="J186" s="9">
        <f t="shared" si="10"/>
        <v>-544</v>
      </c>
      <c r="K186" s="9">
        <f t="shared" si="11"/>
        <v>9.792555992</v>
      </c>
      <c r="L186" s="9"/>
      <c r="M186" s="10" t="str">
        <f t="shared" si="4"/>
        <v/>
      </c>
      <c r="N186" s="11">
        <f t="shared" si="5"/>
        <v>0.03007734174</v>
      </c>
      <c r="O186" s="23">
        <f t="shared" si="12"/>
        <v>-0.02949468662</v>
      </c>
      <c r="P186" s="9">
        <v>2100.0</v>
      </c>
      <c r="Q186" s="9">
        <v>49820.0</v>
      </c>
      <c r="R186" s="12"/>
      <c r="S186" s="12">
        <f t="shared" si="13"/>
        <v>8</v>
      </c>
      <c r="T186" s="12"/>
      <c r="U186" s="12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</row>
    <row r="187" ht="12.75" customHeight="1">
      <c r="A187" s="6">
        <v>44079.0</v>
      </c>
      <c r="B187" s="7">
        <v>185.0</v>
      </c>
      <c r="C187" s="9">
        <v>70387.0</v>
      </c>
      <c r="D187" s="7">
        <f t="shared" si="2"/>
        <v>11.16176387</v>
      </c>
      <c r="E187" s="46"/>
      <c r="F187" s="46" t="str">
        <f t="shared" si="3"/>
        <v/>
      </c>
      <c r="G187" s="22">
        <f t="shared" si="8"/>
        <v>567</v>
      </c>
      <c r="H187" s="11">
        <f t="shared" si="9"/>
        <v>0.008120882269</v>
      </c>
      <c r="I187" s="9">
        <f t="shared" si="26"/>
        <v>15928</v>
      </c>
      <c r="J187" s="9">
        <f t="shared" si="10"/>
        <v>-1972</v>
      </c>
      <c r="K187" s="9">
        <f t="shared" si="11"/>
        <v>9.675833846</v>
      </c>
      <c r="L187" s="9"/>
      <c r="M187" s="10" t="str">
        <f t="shared" si="4"/>
        <v/>
      </c>
      <c r="N187" s="11">
        <f t="shared" si="5"/>
        <v>0.03001974796</v>
      </c>
      <c r="O187" s="23">
        <f t="shared" si="12"/>
        <v>-0.1101675978</v>
      </c>
      <c r="P187" s="9">
        <v>2113.0</v>
      </c>
      <c r="Q187" s="9">
        <v>52346.0</v>
      </c>
      <c r="R187" s="12"/>
      <c r="S187" s="12">
        <f t="shared" si="13"/>
        <v>13</v>
      </c>
      <c r="T187" s="12"/>
      <c r="U187" s="12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</row>
    <row r="188" ht="12.75" customHeight="1">
      <c r="A188" s="6">
        <v>44080.0</v>
      </c>
      <c r="B188" s="7">
        <v>186.0</v>
      </c>
      <c r="C188" s="9">
        <v>70824.0</v>
      </c>
      <c r="D188" s="7">
        <f t="shared" si="2"/>
        <v>11.16795321</v>
      </c>
      <c r="E188" s="46"/>
      <c r="F188" s="46" t="str">
        <f t="shared" si="3"/>
        <v/>
      </c>
      <c r="G188" s="22">
        <f t="shared" si="8"/>
        <v>437</v>
      </c>
      <c r="H188" s="11">
        <f t="shared" si="9"/>
        <v>0.006208532826</v>
      </c>
      <c r="I188" s="9">
        <f t="shared" si="26"/>
        <v>14448</v>
      </c>
      <c r="J188" s="9">
        <f t="shared" si="10"/>
        <v>-1480</v>
      </c>
      <c r="K188" s="9">
        <f t="shared" si="11"/>
        <v>9.578311276</v>
      </c>
      <c r="L188" s="9"/>
      <c r="M188" s="10" t="str">
        <f t="shared" si="4"/>
        <v/>
      </c>
      <c r="N188" s="11">
        <f t="shared" si="5"/>
        <v>0.02993335592</v>
      </c>
      <c r="O188" s="23">
        <f t="shared" si="12"/>
        <v>-0.09291813159</v>
      </c>
      <c r="P188" s="9">
        <v>2120.0</v>
      </c>
      <c r="Q188" s="9">
        <v>54256.0</v>
      </c>
      <c r="R188" s="12"/>
      <c r="S188" s="12">
        <f t="shared" si="13"/>
        <v>7</v>
      </c>
      <c r="T188" s="12"/>
      <c r="U188" s="12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</row>
    <row r="189" ht="12.75" customHeight="1">
      <c r="A189" s="6">
        <v>44081.0</v>
      </c>
      <c r="B189" s="7">
        <v>187.0</v>
      </c>
      <c r="C189" s="9">
        <v>71126.0</v>
      </c>
      <c r="D189" s="7">
        <f t="shared" si="2"/>
        <v>11.17220823</v>
      </c>
      <c r="E189" s="46"/>
      <c r="F189" s="46" t="str">
        <f t="shared" si="3"/>
        <v/>
      </c>
      <c r="G189" s="22">
        <f t="shared" si="8"/>
        <v>302</v>
      </c>
      <c r="H189" s="11">
        <f t="shared" si="9"/>
        <v>0.004264091268</v>
      </c>
      <c r="I189" s="9">
        <f t="shared" si="26"/>
        <v>13889</v>
      </c>
      <c r="J189" s="9">
        <f t="shared" si="10"/>
        <v>-559</v>
      </c>
      <c r="K189" s="9">
        <f t="shared" si="11"/>
        <v>9.538852439</v>
      </c>
      <c r="L189" s="9"/>
      <c r="M189" s="10" t="str">
        <f t="shared" si="4"/>
        <v/>
      </c>
      <c r="N189" s="11">
        <f t="shared" si="5"/>
        <v>0.02986249754</v>
      </c>
      <c r="O189" s="23">
        <f t="shared" si="12"/>
        <v>-0.03869047619</v>
      </c>
      <c r="P189" s="9">
        <v>2124.0</v>
      </c>
      <c r="Q189" s="9">
        <v>55113.0</v>
      </c>
      <c r="R189" s="12"/>
      <c r="S189" s="12">
        <f t="shared" si="13"/>
        <v>4</v>
      </c>
      <c r="T189" s="12"/>
      <c r="U189" s="12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</row>
    <row r="190" ht="12.75" customHeight="1">
      <c r="A190" s="6">
        <v>44082.0</v>
      </c>
      <c r="B190" s="7">
        <v>188.0</v>
      </c>
      <c r="C190" s="9">
        <v>71526.0</v>
      </c>
      <c r="D190" s="7">
        <f t="shared" si="2"/>
        <v>11.1778163</v>
      </c>
      <c r="E190" s="46"/>
      <c r="F190" s="46" t="str">
        <f t="shared" si="3"/>
        <v/>
      </c>
      <c r="G190" s="22">
        <f t="shared" si="8"/>
        <v>400</v>
      </c>
      <c r="H190" s="11">
        <f t="shared" si="9"/>
        <v>0.005623822512</v>
      </c>
      <c r="I190" s="9">
        <f t="shared" si="26"/>
        <v>13480</v>
      </c>
      <c r="J190" s="9">
        <f t="shared" si="10"/>
        <v>-409</v>
      </c>
      <c r="K190" s="9">
        <f t="shared" si="11"/>
        <v>9.508962384</v>
      </c>
      <c r="L190" s="9"/>
      <c r="M190" s="10" t="str">
        <f t="shared" si="4"/>
        <v/>
      </c>
      <c r="N190" s="11">
        <f t="shared" si="5"/>
        <v>0.0298632665</v>
      </c>
      <c r="O190" s="23">
        <f t="shared" si="12"/>
        <v>-0.02944776442</v>
      </c>
      <c r="P190" s="9">
        <v>2136.0</v>
      </c>
      <c r="Q190" s="9">
        <v>55910.0</v>
      </c>
      <c r="R190" s="12"/>
      <c r="S190" s="12">
        <f t="shared" si="13"/>
        <v>12</v>
      </c>
      <c r="T190" s="12"/>
      <c r="U190" s="12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</row>
    <row r="191" ht="12.75" customHeight="1">
      <c r="A191" s="6">
        <v>44083.0</v>
      </c>
      <c r="B191" s="7">
        <v>189.0</v>
      </c>
      <c r="C191" s="9">
        <v>71947.0</v>
      </c>
      <c r="D191" s="7">
        <f t="shared" si="2"/>
        <v>11.18368502</v>
      </c>
      <c r="E191" s="46"/>
      <c r="F191" s="46" t="str">
        <f t="shared" si="3"/>
        <v/>
      </c>
      <c r="G191" s="22">
        <f t="shared" si="8"/>
        <v>421</v>
      </c>
      <c r="H191" s="11">
        <f t="shared" si="9"/>
        <v>0.005885971535</v>
      </c>
      <c r="I191" s="9">
        <f t="shared" si="26"/>
        <v>12665</v>
      </c>
      <c r="J191" s="9">
        <f t="shared" si="10"/>
        <v>-815</v>
      </c>
      <c r="K191" s="9">
        <f t="shared" si="11"/>
        <v>9.446597562</v>
      </c>
      <c r="L191" s="9"/>
      <c r="M191" s="10" t="str">
        <f t="shared" si="4"/>
        <v/>
      </c>
      <c r="N191" s="11">
        <f t="shared" si="5"/>
        <v>0.02984141104</v>
      </c>
      <c r="O191" s="23">
        <f t="shared" si="12"/>
        <v>-0.06045994065</v>
      </c>
      <c r="P191" s="9">
        <v>2147.0</v>
      </c>
      <c r="Q191" s="9">
        <v>57135.0</v>
      </c>
      <c r="R191" s="12"/>
      <c r="S191" s="12">
        <f t="shared" si="13"/>
        <v>11</v>
      </c>
      <c r="T191" s="12"/>
      <c r="U191" s="12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</row>
    <row r="192" ht="12.75" customHeight="1">
      <c r="A192" s="6">
        <v>44084.0</v>
      </c>
      <c r="B192" s="7">
        <v>190.0</v>
      </c>
      <c r="C192" s="9">
        <v>72453.0</v>
      </c>
      <c r="D192" s="7">
        <f t="shared" si="2"/>
        <v>11.19069335</v>
      </c>
      <c r="E192" s="46"/>
      <c r="F192" s="46" t="str">
        <f t="shared" si="3"/>
        <v/>
      </c>
      <c r="G192" s="22">
        <f t="shared" si="8"/>
        <v>506</v>
      </c>
      <c r="H192" s="11">
        <f t="shared" si="9"/>
        <v>0.007032954814</v>
      </c>
      <c r="I192" s="9">
        <f t="shared" si="26"/>
        <v>12225</v>
      </c>
      <c r="J192" s="9">
        <f t="shared" si="10"/>
        <v>-440</v>
      </c>
      <c r="K192" s="9">
        <f t="shared" si="11"/>
        <v>9.411238314</v>
      </c>
      <c r="L192" s="9"/>
      <c r="M192" s="10" t="str">
        <f t="shared" si="4"/>
        <v/>
      </c>
      <c r="N192" s="11">
        <f t="shared" si="5"/>
        <v>0.02979862808</v>
      </c>
      <c r="O192" s="23">
        <f t="shared" si="12"/>
        <v>-0.03474141334</v>
      </c>
      <c r="P192" s="9">
        <v>2159.0</v>
      </c>
      <c r="Q192" s="9">
        <v>58069.0</v>
      </c>
      <c r="R192" s="12"/>
      <c r="S192" s="12">
        <f t="shared" si="13"/>
        <v>12</v>
      </c>
      <c r="T192" s="12"/>
      <c r="U192" s="12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</row>
    <row r="193" ht="12.75" customHeight="1">
      <c r="A193" s="6">
        <v>44085.0</v>
      </c>
      <c r="B193" s="7">
        <v>191.0</v>
      </c>
      <c r="C193" s="9">
        <v>73047.0</v>
      </c>
      <c r="D193" s="7">
        <f t="shared" si="2"/>
        <v>11.19885835</v>
      </c>
      <c r="E193" s="46"/>
      <c r="F193" s="46" t="str">
        <f t="shared" si="3"/>
        <v/>
      </c>
      <c r="G193" s="22">
        <f t="shared" si="8"/>
        <v>594</v>
      </c>
      <c r="H193" s="11">
        <f t="shared" si="9"/>
        <v>0.008198418285</v>
      </c>
      <c r="I193" s="9">
        <f t="shared" si="26"/>
        <v>12030</v>
      </c>
      <c r="J193" s="9">
        <f t="shared" si="10"/>
        <v>-195</v>
      </c>
      <c r="K193" s="9">
        <f t="shared" si="11"/>
        <v>9.395158809</v>
      </c>
      <c r="L193" s="9"/>
      <c r="M193" s="10" t="str">
        <f t="shared" si="4"/>
        <v/>
      </c>
      <c r="N193" s="11">
        <f t="shared" si="5"/>
        <v>0.02969321122</v>
      </c>
      <c r="O193" s="23">
        <f t="shared" si="12"/>
        <v>-0.01595092025</v>
      </c>
      <c r="P193" s="9">
        <v>2169.0</v>
      </c>
      <c r="Q193" s="9">
        <v>58848.0</v>
      </c>
      <c r="R193" s="12"/>
      <c r="S193" s="12">
        <f t="shared" si="13"/>
        <v>10</v>
      </c>
      <c r="T193" s="12"/>
      <c r="U193" s="12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</row>
    <row r="194" ht="12.75" customHeight="1">
      <c r="A194" s="6">
        <v>44086.0</v>
      </c>
      <c r="B194" s="7">
        <v>192.0</v>
      </c>
      <c r="C194" s="9">
        <v>73650.0</v>
      </c>
      <c r="D194" s="7">
        <f t="shared" si="2"/>
        <v>11.20707942</v>
      </c>
      <c r="E194" s="46"/>
      <c r="F194" s="46" t="str">
        <f t="shared" si="3"/>
        <v/>
      </c>
      <c r="G194" s="22">
        <f t="shared" si="8"/>
        <v>603</v>
      </c>
      <c r="H194" s="11">
        <f t="shared" si="9"/>
        <v>0.008254959136</v>
      </c>
      <c r="I194" s="9">
        <f t="shared" si="26"/>
        <v>11743</v>
      </c>
      <c r="J194" s="9">
        <f t="shared" si="10"/>
        <v>-287</v>
      </c>
      <c r="K194" s="9">
        <f t="shared" si="11"/>
        <v>9.371012597</v>
      </c>
      <c r="L194" s="9"/>
      <c r="M194" s="10" t="str">
        <f t="shared" si="4"/>
        <v/>
      </c>
      <c r="N194" s="11">
        <f t="shared" si="5"/>
        <v>0.02962661236</v>
      </c>
      <c r="O194" s="23">
        <f t="shared" si="12"/>
        <v>-0.02385702411</v>
      </c>
      <c r="P194" s="9">
        <v>2182.0</v>
      </c>
      <c r="Q194" s="9">
        <v>59725.0</v>
      </c>
      <c r="R194" s="12"/>
      <c r="S194" s="12">
        <f t="shared" si="13"/>
        <v>13</v>
      </c>
      <c r="T194" s="12"/>
      <c r="U194" s="12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</row>
    <row r="195" ht="12.75" customHeight="1">
      <c r="A195" s="6">
        <v>44087.0</v>
      </c>
      <c r="B195" s="7">
        <v>193.0</v>
      </c>
      <c r="C195" s="9">
        <v>74152.0</v>
      </c>
      <c r="D195" s="7">
        <f t="shared" si="2"/>
        <v>11.21387232</v>
      </c>
      <c r="E195" s="46"/>
      <c r="F195" s="46" t="str">
        <f t="shared" si="3"/>
        <v/>
      </c>
      <c r="G195" s="22">
        <f t="shared" si="8"/>
        <v>502</v>
      </c>
      <c r="H195" s="11">
        <f t="shared" si="9"/>
        <v>0.006816021724</v>
      </c>
      <c r="I195" s="9">
        <f t="shared" si="26"/>
        <v>11305</v>
      </c>
      <c r="J195" s="9">
        <f t="shared" si="10"/>
        <v>-438</v>
      </c>
      <c r="K195" s="9">
        <f t="shared" si="11"/>
        <v>9.333000385</v>
      </c>
      <c r="L195" s="9"/>
      <c r="M195" s="10" t="str">
        <f t="shared" si="4"/>
        <v/>
      </c>
      <c r="N195" s="11">
        <f t="shared" si="5"/>
        <v>0.02950695868</v>
      </c>
      <c r="O195" s="23">
        <f t="shared" si="12"/>
        <v>-0.03729881632</v>
      </c>
      <c r="P195" s="9">
        <v>2188.0</v>
      </c>
      <c r="Q195" s="9">
        <v>60659.0</v>
      </c>
      <c r="R195" s="12"/>
      <c r="S195" s="12">
        <f t="shared" si="13"/>
        <v>6</v>
      </c>
      <c r="T195" s="12"/>
      <c r="U195" s="12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</row>
    <row r="196" ht="12.75" customHeight="1">
      <c r="A196" s="6">
        <v>44088.0</v>
      </c>
      <c r="B196" s="7">
        <v>194.0</v>
      </c>
      <c r="C196" s="9">
        <v>74529.0</v>
      </c>
      <c r="D196" s="7">
        <f t="shared" si="2"/>
        <v>11.21894359</v>
      </c>
      <c r="E196" s="46"/>
      <c r="F196" s="46" t="str">
        <f t="shared" si="3"/>
        <v/>
      </c>
      <c r="G196" s="22">
        <f t="shared" si="8"/>
        <v>377</v>
      </c>
      <c r="H196" s="11">
        <f t="shared" si="9"/>
        <v>0.005084151473</v>
      </c>
      <c r="I196" s="9">
        <f t="shared" si="26"/>
        <v>11229</v>
      </c>
      <c r="J196" s="9">
        <f t="shared" si="10"/>
        <v>-76</v>
      </c>
      <c r="K196" s="9">
        <f t="shared" si="11"/>
        <v>9.326254997</v>
      </c>
      <c r="L196" s="9"/>
      <c r="M196" s="10" t="str">
        <f t="shared" si="4"/>
        <v/>
      </c>
      <c r="N196" s="11">
        <f t="shared" si="5"/>
        <v>0.02955896362</v>
      </c>
      <c r="O196" s="23">
        <f t="shared" si="12"/>
        <v>-0.006722689076</v>
      </c>
      <c r="P196" s="9">
        <v>2203.0</v>
      </c>
      <c r="Q196" s="9">
        <v>61097.0</v>
      </c>
      <c r="R196" s="12"/>
      <c r="S196" s="12">
        <f t="shared" si="13"/>
        <v>15</v>
      </c>
      <c r="T196" s="12"/>
      <c r="U196" s="12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</row>
    <row r="197" ht="12.75" customHeight="1">
      <c r="A197" s="6">
        <v>44089.0</v>
      </c>
      <c r="B197" s="7">
        <v>195.0</v>
      </c>
      <c r="C197" s="9">
        <v>75134.0</v>
      </c>
      <c r="D197" s="7">
        <f t="shared" si="2"/>
        <v>11.22702846</v>
      </c>
      <c r="E197" s="46"/>
      <c r="F197" s="46" t="str">
        <f t="shared" si="3"/>
        <v/>
      </c>
      <c r="G197" s="22">
        <f t="shared" si="8"/>
        <v>605</v>
      </c>
      <c r="H197" s="11">
        <f t="shared" si="9"/>
        <v>0.00811764548</v>
      </c>
      <c r="I197" s="9">
        <f t="shared" si="26"/>
        <v>11359</v>
      </c>
      <c r="J197" s="9">
        <f t="shared" si="10"/>
        <v>130</v>
      </c>
      <c r="K197" s="9">
        <f t="shared" si="11"/>
        <v>9.33776566</v>
      </c>
      <c r="L197" s="9"/>
      <c r="M197" s="10" t="str">
        <f t="shared" si="4"/>
        <v/>
      </c>
      <c r="N197" s="11">
        <f t="shared" si="5"/>
        <v>0.02964037586</v>
      </c>
      <c r="O197" s="23">
        <f t="shared" si="12"/>
        <v>0.01157716627</v>
      </c>
      <c r="P197" s="9">
        <v>2227.0</v>
      </c>
      <c r="Q197" s="9">
        <v>61548.0</v>
      </c>
      <c r="R197" s="12"/>
      <c r="S197" s="12">
        <f t="shared" si="13"/>
        <v>24</v>
      </c>
      <c r="T197" s="12"/>
      <c r="U197" s="12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</row>
    <row r="198" ht="12.75" customHeight="1">
      <c r="A198" s="6">
        <v>44090.0</v>
      </c>
      <c r="B198" s="7">
        <v>196.0</v>
      </c>
      <c r="C198" s="9">
        <v>75734.0</v>
      </c>
      <c r="D198" s="7">
        <f t="shared" si="2"/>
        <v>11.23498248</v>
      </c>
      <c r="E198" s="46"/>
      <c r="F198" s="46" t="str">
        <f t="shared" si="3"/>
        <v/>
      </c>
      <c r="G198" s="22">
        <f t="shared" si="8"/>
        <v>600</v>
      </c>
      <c r="H198" s="11">
        <f t="shared" si="9"/>
        <v>0.007985732159</v>
      </c>
      <c r="I198" s="9">
        <f t="shared" si="26"/>
        <v>11387</v>
      </c>
      <c r="J198" s="9">
        <f t="shared" si="10"/>
        <v>28</v>
      </c>
      <c r="K198" s="9">
        <f t="shared" si="11"/>
        <v>9.340227633</v>
      </c>
      <c r="L198" s="9"/>
      <c r="M198" s="10" t="str">
        <f t="shared" si="4"/>
        <v/>
      </c>
      <c r="N198" s="11">
        <f t="shared" si="5"/>
        <v>0.0295375921</v>
      </c>
      <c r="O198" s="23">
        <f t="shared" si="12"/>
        <v>0.002465005722</v>
      </c>
      <c r="P198" s="9">
        <v>2237.0</v>
      </c>
      <c r="Q198" s="9">
        <v>62110.0</v>
      </c>
      <c r="R198" s="12"/>
      <c r="S198" s="12">
        <f t="shared" si="13"/>
        <v>10</v>
      </c>
      <c r="T198" s="12"/>
      <c r="U198" s="12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</row>
    <row r="199" ht="12.75" customHeight="1">
      <c r="A199" s="6">
        <v>44091.0</v>
      </c>
      <c r="B199" s="7">
        <v>197.0</v>
      </c>
      <c r="C199" s="9">
        <v>76571.0</v>
      </c>
      <c r="D199" s="7">
        <f t="shared" si="2"/>
        <v>11.24597369</v>
      </c>
      <c r="E199" s="46"/>
      <c r="F199" s="46" t="str">
        <f t="shared" si="3"/>
        <v/>
      </c>
      <c r="G199" s="22">
        <f t="shared" si="8"/>
        <v>837</v>
      </c>
      <c r="H199" s="11">
        <f t="shared" si="9"/>
        <v>0.01105183933</v>
      </c>
      <c r="I199" s="9">
        <f t="shared" si="26"/>
        <v>11593</v>
      </c>
      <c r="J199" s="9">
        <f t="shared" si="10"/>
        <v>206</v>
      </c>
      <c r="K199" s="9">
        <f t="shared" si="11"/>
        <v>9.358156747</v>
      </c>
      <c r="L199" s="9"/>
      <c r="M199" s="10" t="str">
        <f t="shared" si="4"/>
        <v/>
      </c>
      <c r="N199" s="11">
        <f t="shared" si="5"/>
        <v>0.02942367215</v>
      </c>
      <c r="O199" s="23">
        <f t="shared" si="12"/>
        <v>0.0180908053</v>
      </c>
      <c r="P199" s="9">
        <v>2253.0</v>
      </c>
      <c r="Q199" s="9">
        <v>62725.0</v>
      </c>
      <c r="R199" s="12"/>
      <c r="S199" s="12">
        <f t="shared" si="13"/>
        <v>16</v>
      </c>
      <c r="T199" s="12"/>
      <c r="U199" s="12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</row>
    <row r="200" ht="12.75" customHeight="1">
      <c r="A200" s="6">
        <v>44092.0</v>
      </c>
      <c r="B200" s="7">
        <v>198.0</v>
      </c>
      <c r="C200" s="9">
        <v>77328.0</v>
      </c>
      <c r="D200" s="7">
        <f t="shared" si="2"/>
        <v>11.25581139</v>
      </c>
      <c r="E200" s="46"/>
      <c r="F200" s="46" t="str">
        <f t="shared" si="3"/>
        <v/>
      </c>
      <c r="G200" s="22">
        <f t="shared" si="8"/>
        <v>757</v>
      </c>
      <c r="H200" s="11">
        <f t="shared" si="9"/>
        <v>0.009886249363</v>
      </c>
      <c r="I200" s="9">
        <f t="shared" si="26"/>
        <v>11746</v>
      </c>
      <c r="J200" s="9">
        <f t="shared" si="10"/>
        <v>153</v>
      </c>
      <c r="K200" s="9">
        <f t="shared" si="11"/>
        <v>9.371268036</v>
      </c>
      <c r="L200" s="9"/>
      <c r="M200" s="10" t="str">
        <f t="shared" si="4"/>
        <v/>
      </c>
      <c r="N200" s="11">
        <f t="shared" si="5"/>
        <v>0.02935547279</v>
      </c>
      <c r="O200" s="23">
        <f t="shared" si="12"/>
        <v>0.01319761925</v>
      </c>
      <c r="P200" s="9">
        <v>2270.0</v>
      </c>
      <c r="Q200" s="9">
        <v>63312.0</v>
      </c>
      <c r="R200" s="12"/>
      <c r="S200" s="12">
        <f t="shared" si="13"/>
        <v>17</v>
      </c>
      <c r="T200" s="12"/>
      <c r="U200" s="12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</row>
    <row r="201" ht="12.75" customHeight="1">
      <c r="A201" s="6">
        <v>44093.0</v>
      </c>
      <c r="B201" s="7">
        <v>199.0</v>
      </c>
      <c r="C201" s="9">
        <v>78330.0</v>
      </c>
      <c r="D201" s="7">
        <f t="shared" si="2"/>
        <v>11.26868595</v>
      </c>
      <c r="E201" s="46"/>
      <c r="F201" s="46" t="str">
        <f t="shared" si="3"/>
        <v/>
      </c>
      <c r="G201" s="22">
        <f t="shared" si="8"/>
        <v>1002</v>
      </c>
      <c r="H201" s="11">
        <f t="shared" si="9"/>
        <v>0.01295779019</v>
      </c>
      <c r="I201" s="9">
        <f t="shared" si="26"/>
        <v>12187</v>
      </c>
      <c r="J201" s="9">
        <f t="shared" si="10"/>
        <v>441</v>
      </c>
      <c r="K201" s="9">
        <f t="shared" si="11"/>
        <v>9.408125089</v>
      </c>
      <c r="L201" s="9"/>
      <c r="M201" s="10" t="str">
        <f t="shared" si="4"/>
        <v/>
      </c>
      <c r="N201" s="11">
        <f t="shared" si="5"/>
        <v>0.0291331546</v>
      </c>
      <c r="O201" s="23">
        <f t="shared" si="12"/>
        <v>0.03754469607</v>
      </c>
      <c r="P201" s="9">
        <v>2282.0</v>
      </c>
      <c r="Q201" s="9">
        <v>63861.0</v>
      </c>
      <c r="R201" s="12"/>
      <c r="S201" s="12">
        <f t="shared" si="13"/>
        <v>12</v>
      </c>
      <c r="T201" s="12"/>
      <c r="U201" s="12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</row>
    <row r="202" ht="12.75" customHeight="1">
      <c r="A202" s="6">
        <v>44094.0</v>
      </c>
      <c r="B202" s="7">
        <v>200.0</v>
      </c>
      <c r="C202" s="9">
        <v>79240.0</v>
      </c>
      <c r="D202" s="7">
        <f t="shared" si="2"/>
        <v>11.2802365</v>
      </c>
      <c r="E202" s="46"/>
      <c r="F202" s="46" t="str">
        <f t="shared" si="3"/>
        <v/>
      </c>
      <c r="G202" s="22">
        <f t="shared" si="8"/>
        <v>910</v>
      </c>
      <c r="H202" s="11">
        <f t="shared" si="9"/>
        <v>0.01161751564</v>
      </c>
      <c r="I202" s="9">
        <f t="shared" si="26"/>
        <v>12645</v>
      </c>
      <c r="J202" s="9">
        <f t="shared" si="10"/>
        <v>458</v>
      </c>
      <c r="K202" s="9">
        <f t="shared" si="11"/>
        <v>9.445017159</v>
      </c>
      <c r="L202" s="9"/>
      <c r="M202" s="10" t="str">
        <f t="shared" si="4"/>
        <v/>
      </c>
      <c r="N202" s="11">
        <f t="shared" si="5"/>
        <v>0.02893740535</v>
      </c>
      <c r="O202" s="23">
        <f t="shared" si="12"/>
        <v>0.03758102897</v>
      </c>
      <c r="P202" s="9">
        <v>2293.0</v>
      </c>
      <c r="Q202" s="9">
        <v>64302.0</v>
      </c>
      <c r="R202" s="12"/>
      <c r="S202" s="12">
        <f t="shared" si="13"/>
        <v>11</v>
      </c>
      <c r="T202" s="12"/>
      <c r="U202" s="12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</row>
    <row r="203" ht="12.75" customHeight="1">
      <c r="A203" s="6">
        <v>44095.0</v>
      </c>
      <c r="B203" s="7">
        <v>201.0</v>
      </c>
      <c r="C203" s="9">
        <v>79988.0</v>
      </c>
      <c r="D203" s="7">
        <f t="shared" si="2"/>
        <v>11.2896319</v>
      </c>
      <c r="E203" s="46"/>
      <c r="F203" s="46" t="str">
        <f t="shared" si="3"/>
        <v/>
      </c>
      <c r="G203" s="22">
        <f t="shared" si="8"/>
        <v>748</v>
      </c>
      <c r="H203" s="11">
        <f t="shared" si="9"/>
        <v>0.009439676931</v>
      </c>
      <c r="I203" s="9">
        <f t="shared" si="26"/>
        <v>13086</v>
      </c>
      <c r="J203" s="9">
        <f t="shared" si="10"/>
        <v>441</v>
      </c>
      <c r="K203" s="9">
        <f t="shared" si="11"/>
        <v>9.479298235</v>
      </c>
      <c r="L203" s="9"/>
      <c r="M203" s="10" t="str">
        <f t="shared" si="4"/>
        <v/>
      </c>
      <c r="N203" s="11">
        <f t="shared" si="5"/>
        <v>0.0287293094</v>
      </c>
      <c r="O203" s="23">
        <f t="shared" si="12"/>
        <v>0.03487544484</v>
      </c>
      <c r="P203" s="9">
        <v>2298.0</v>
      </c>
      <c r="Q203" s="9">
        <v>64604.0</v>
      </c>
      <c r="R203" s="12"/>
      <c r="S203" s="12">
        <f t="shared" si="13"/>
        <v>5</v>
      </c>
      <c r="T203" s="12"/>
      <c r="U203" s="12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</row>
    <row r="204" ht="12.75" customHeight="1">
      <c r="A204" s="6">
        <v>44096.0</v>
      </c>
      <c r="B204" s="7">
        <v>202.0</v>
      </c>
      <c r="C204" s="9">
        <v>80699.0</v>
      </c>
      <c r="D204" s="7">
        <f t="shared" si="2"/>
        <v>11.29848146</v>
      </c>
      <c r="E204" s="46"/>
      <c r="F204" s="46" t="str">
        <f t="shared" si="3"/>
        <v/>
      </c>
      <c r="G204" s="22">
        <f t="shared" si="8"/>
        <v>711</v>
      </c>
      <c r="H204" s="11">
        <f t="shared" si="9"/>
        <v>0.008888833325</v>
      </c>
      <c r="I204" s="9">
        <f t="shared" si="26"/>
        <v>13411</v>
      </c>
      <c r="J204" s="9">
        <f t="shared" si="10"/>
        <v>325</v>
      </c>
      <c r="K204" s="9">
        <f t="shared" si="11"/>
        <v>9.503830545</v>
      </c>
      <c r="L204" s="9"/>
      <c r="M204" s="10" t="str">
        <f t="shared" si="4"/>
        <v/>
      </c>
      <c r="N204" s="11">
        <f t="shared" si="5"/>
        <v>0.02869924039</v>
      </c>
      <c r="O204" s="23">
        <f t="shared" si="12"/>
        <v>0.02483570228</v>
      </c>
      <c r="P204" s="9">
        <v>2316.0</v>
      </c>
      <c r="Q204" s="9">
        <v>64972.0</v>
      </c>
      <c r="R204" s="12"/>
      <c r="S204" s="12">
        <f t="shared" si="13"/>
        <v>18</v>
      </c>
      <c r="T204" s="12"/>
      <c r="U204" s="12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</row>
    <row r="205" ht="12.75" customHeight="1">
      <c r="A205" s="6">
        <v>44097.0</v>
      </c>
      <c r="B205" s="7">
        <v>203.0</v>
      </c>
      <c r="C205" s="9">
        <v>81673.0</v>
      </c>
      <c r="D205" s="7">
        <f t="shared" si="2"/>
        <v>11.31047875</v>
      </c>
      <c r="E205" s="46"/>
      <c r="F205" s="46" t="str">
        <f t="shared" si="3"/>
        <v/>
      </c>
      <c r="G205" s="22">
        <f t="shared" si="8"/>
        <v>974</v>
      </c>
      <c r="H205" s="11">
        <f t="shared" si="9"/>
        <v>0.01206954237</v>
      </c>
      <c r="I205" s="9">
        <f t="shared" si="26"/>
        <v>13768</v>
      </c>
      <c r="J205" s="9">
        <f t="shared" si="10"/>
        <v>357</v>
      </c>
      <c r="K205" s="9">
        <f t="shared" si="11"/>
        <v>9.530102338</v>
      </c>
      <c r="L205" s="9"/>
      <c r="M205" s="10" t="str">
        <f t="shared" si="4"/>
        <v/>
      </c>
      <c r="N205" s="11">
        <f t="shared" si="5"/>
        <v>0.02869981512</v>
      </c>
      <c r="O205" s="23">
        <f t="shared" si="12"/>
        <v>0.02661993886</v>
      </c>
      <c r="P205" s="9">
        <v>2344.0</v>
      </c>
      <c r="Q205" s="9">
        <v>65561.0</v>
      </c>
      <c r="R205" s="12"/>
      <c r="S205" s="12">
        <f t="shared" si="13"/>
        <v>28</v>
      </c>
      <c r="T205" s="12"/>
      <c r="U205" s="12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</row>
    <row r="206" ht="12.75" customHeight="1">
      <c r="A206" s="6">
        <v>44098.0</v>
      </c>
      <c r="B206" s="7">
        <v>204.0</v>
      </c>
      <c r="C206" s="9">
        <v>82809.0</v>
      </c>
      <c r="D206" s="7">
        <f t="shared" si="2"/>
        <v>11.32429203</v>
      </c>
      <c r="E206" s="46"/>
      <c r="F206" s="46" t="str">
        <f t="shared" si="3"/>
        <v/>
      </c>
      <c r="G206" s="22">
        <f t="shared" si="8"/>
        <v>1136</v>
      </c>
      <c r="H206" s="11">
        <f t="shared" si="9"/>
        <v>0.01390912541</v>
      </c>
      <c r="I206" s="9">
        <f t="shared" si="26"/>
        <v>14282</v>
      </c>
      <c r="J206" s="9">
        <f t="shared" si="10"/>
        <v>514</v>
      </c>
      <c r="K206" s="9">
        <f t="shared" si="11"/>
        <v>9.566755282</v>
      </c>
      <c r="L206" s="9"/>
      <c r="M206" s="10" t="str">
        <f t="shared" si="4"/>
        <v/>
      </c>
      <c r="N206" s="11">
        <f t="shared" si="5"/>
        <v>0.02860800155</v>
      </c>
      <c r="O206" s="23">
        <f t="shared" si="12"/>
        <v>0.03733294596</v>
      </c>
      <c r="P206" s="9">
        <v>2369.0</v>
      </c>
      <c r="Q206" s="9">
        <v>66158.0</v>
      </c>
      <c r="R206" s="12"/>
      <c r="S206" s="12">
        <f t="shared" si="13"/>
        <v>25</v>
      </c>
      <c r="T206" s="12"/>
      <c r="U206" s="12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</row>
    <row r="207" ht="12.75" customHeight="1">
      <c r="A207" s="6">
        <v>44099.0</v>
      </c>
      <c r="B207" s="7">
        <v>205.0</v>
      </c>
      <c r="C207" s="9">
        <v>84396.0</v>
      </c>
      <c r="D207" s="7">
        <f t="shared" si="2"/>
        <v>11.34327529</v>
      </c>
      <c r="E207" s="46"/>
      <c r="F207" s="46" t="str">
        <f t="shared" si="3"/>
        <v/>
      </c>
      <c r="G207" s="22">
        <f t="shared" si="8"/>
        <v>1587</v>
      </c>
      <c r="H207" s="11">
        <f t="shared" si="9"/>
        <v>0.01916458356</v>
      </c>
      <c r="I207" s="9">
        <f t="shared" si="26"/>
        <v>15264</v>
      </c>
      <c r="J207" s="9">
        <f t="shared" si="10"/>
        <v>982</v>
      </c>
      <c r="K207" s="9">
        <f t="shared" si="11"/>
        <v>9.633252394</v>
      </c>
      <c r="L207" s="9"/>
      <c r="M207" s="10" t="str">
        <f t="shared" si="4"/>
        <v/>
      </c>
      <c r="N207" s="11">
        <f t="shared" si="5"/>
        <v>0.02834257548</v>
      </c>
      <c r="O207" s="23">
        <f t="shared" si="12"/>
        <v>0.06875787705</v>
      </c>
      <c r="P207" s="9">
        <v>2392.0</v>
      </c>
      <c r="Q207" s="9">
        <v>66740.0</v>
      </c>
      <c r="R207" s="12"/>
      <c r="S207" s="12">
        <f t="shared" si="13"/>
        <v>23</v>
      </c>
      <c r="T207" s="12"/>
      <c r="U207" s="12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</row>
    <row r="208" ht="12.75" customHeight="1">
      <c r="A208" s="6">
        <v>44100.0</v>
      </c>
      <c r="B208" s="7">
        <v>206.0</v>
      </c>
      <c r="C208" s="9">
        <v>85980.0</v>
      </c>
      <c r="D208" s="7">
        <f t="shared" si="2"/>
        <v>11.36186999</v>
      </c>
      <c r="E208" s="46"/>
      <c r="F208" s="46" t="str">
        <f t="shared" si="3"/>
        <v/>
      </c>
      <c r="G208" s="22">
        <f t="shared" si="8"/>
        <v>1584</v>
      </c>
      <c r="H208" s="11">
        <f t="shared" si="9"/>
        <v>0.01876866202</v>
      </c>
      <c r="I208" s="9">
        <f t="shared" si="26"/>
        <v>16230</v>
      </c>
      <c r="J208" s="9">
        <f t="shared" si="10"/>
        <v>966</v>
      </c>
      <c r="K208" s="9">
        <f t="shared" si="11"/>
        <v>9.694616661</v>
      </c>
      <c r="L208" s="9"/>
      <c r="M208" s="10" t="str">
        <f t="shared" si="4"/>
        <v/>
      </c>
      <c r="N208" s="11">
        <f t="shared" si="5"/>
        <v>0.02819260293</v>
      </c>
      <c r="O208" s="23">
        <f t="shared" si="12"/>
        <v>0.06328616352</v>
      </c>
      <c r="P208" s="9">
        <v>2424.0</v>
      </c>
      <c r="Q208" s="9">
        <v>67326.0</v>
      </c>
      <c r="R208" s="12"/>
      <c r="S208" s="12">
        <f t="shared" si="13"/>
        <v>32</v>
      </c>
      <c r="T208" s="12"/>
      <c r="U208" s="12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</row>
    <row r="209" ht="12.75" customHeight="1">
      <c r="A209" s="6">
        <v>44101.0</v>
      </c>
      <c r="B209" s="7">
        <v>207.0</v>
      </c>
      <c r="C209" s="9">
        <v>87330.0</v>
      </c>
      <c r="D209" s="7">
        <f t="shared" si="2"/>
        <v>11.37744933</v>
      </c>
      <c r="E209" s="46"/>
      <c r="F209" s="46" t="str">
        <f t="shared" si="3"/>
        <v/>
      </c>
      <c r="G209" s="22">
        <f t="shared" si="8"/>
        <v>1350</v>
      </c>
      <c r="H209" s="11">
        <f t="shared" si="9"/>
        <v>0.01570132589</v>
      </c>
      <c r="I209" s="9">
        <f t="shared" si="26"/>
        <v>16994</v>
      </c>
      <c r="J209" s="9">
        <f t="shared" si="10"/>
        <v>764</v>
      </c>
      <c r="K209" s="9">
        <f t="shared" si="11"/>
        <v>9.74061562</v>
      </c>
      <c r="L209" s="9"/>
      <c r="M209" s="10" t="str">
        <f t="shared" si="4"/>
        <v/>
      </c>
      <c r="N209" s="11">
        <f t="shared" si="5"/>
        <v>0.02784839116</v>
      </c>
      <c r="O209" s="23">
        <f t="shared" si="12"/>
        <v>0.04707332101</v>
      </c>
      <c r="P209" s="9">
        <v>2432.0</v>
      </c>
      <c r="Q209" s="9">
        <v>67904.0</v>
      </c>
      <c r="R209" s="12"/>
      <c r="S209" s="12">
        <f t="shared" si="13"/>
        <v>8</v>
      </c>
      <c r="T209" s="12"/>
      <c r="U209" s="12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</row>
    <row r="210" ht="12.75" customHeight="1">
      <c r="A210" s="6">
        <v>44102.0</v>
      </c>
      <c r="B210" s="7">
        <v>208.0</v>
      </c>
      <c r="C210" s="9">
        <v>88636.0</v>
      </c>
      <c r="D210" s="7">
        <f t="shared" si="2"/>
        <v>11.39229337</v>
      </c>
      <c r="E210" s="46"/>
      <c r="F210" s="46" t="str">
        <f t="shared" si="3"/>
        <v/>
      </c>
      <c r="G210" s="22">
        <f t="shared" si="8"/>
        <v>1306</v>
      </c>
      <c r="H210" s="11">
        <f t="shared" si="9"/>
        <v>0.01495476927</v>
      </c>
      <c r="I210" s="9">
        <f t="shared" si="26"/>
        <v>17769</v>
      </c>
      <c r="J210" s="9">
        <f t="shared" si="10"/>
        <v>775</v>
      </c>
      <c r="K210" s="9">
        <f t="shared" si="11"/>
        <v>9.785210645</v>
      </c>
      <c r="L210" s="9"/>
      <c r="M210" s="10" t="str">
        <f t="shared" si="4"/>
        <v/>
      </c>
      <c r="N210" s="11">
        <f t="shared" si="5"/>
        <v>0.02760729275</v>
      </c>
      <c r="O210" s="23">
        <f t="shared" si="12"/>
        <v>0.04560433094</v>
      </c>
      <c r="P210" s="9">
        <v>2447.0</v>
      </c>
      <c r="Q210" s="9">
        <v>68420.0</v>
      </c>
      <c r="R210" s="12"/>
      <c r="S210" s="12">
        <f t="shared" si="13"/>
        <v>15</v>
      </c>
      <c r="T210" s="12"/>
      <c r="U210" s="12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</row>
    <row r="211" ht="12.75" customHeight="1">
      <c r="A211" s="6">
        <v>44103.0</v>
      </c>
      <c r="B211" s="7">
        <v>209.0</v>
      </c>
      <c r="C211" s="9">
        <v>89962.0</v>
      </c>
      <c r="D211" s="7">
        <f t="shared" si="2"/>
        <v>11.40714264</v>
      </c>
      <c r="E211" s="46"/>
      <c r="F211" s="46" t="str">
        <f t="shared" si="3"/>
        <v/>
      </c>
      <c r="G211" s="22">
        <f t="shared" si="8"/>
        <v>1326</v>
      </c>
      <c r="H211" s="11">
        <f t="shared" si="9"/>
        <v>0.01496006137</v>
      </c>
      <c r="I211" s="9">
        <f t="shared" si="26"/>
        <v>18524</v>
      </c>
      <c r="J211" s="9">
        <f t="shared" si="10"/>
        <v>755</v>
      </c>
      <c r="K211" s="9">
        <f t="shared" si="11"/>
        <v>9.826822468</v>
      </c>
      <c r="L211" s="9"/>
      <c r="M211" s="10" t="str">
        <f t="shared" si="4"/>
        <v/>
      </c>
      <c r="N211" s="11">
        <f t="shared" si="5"/>
        <v>0.02760054245</v>
      </c>
      <c r="O211" s="23">
        <f t="shared" si="12"/>
        <v>0.0424897293</v>
      </c>
      <c r="P211" s="9">
        <v>2483.0</v>
      </c>
      <c r="Q211" s="9">
        <v>68955.0</v>
      </c>
      <c r="R211" s="12"/>
      <c r="S211" s="12">
        <f t="shared" si="13"/>
        <v>36</v>
      </c>
      <c r="T211" s="12"/>
      <c r="U211" s="12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</row>
    <row r="212" ht="12.75" customHeight="1">
      <c r="A212" s="6">
        <v>44104.0</v>
      </c>
      <c r="B212" s="7">
        <v>210.0</v>
      </c>
      <c r="C212" s="9">
        <v>91514.0</v>
      </c>
      <c r="D212" s="7">
        <f t="shared" si="2"/>
        <v>11.42424725</v>
      </c>
      <c r="E212" s="46"/>
      <c r="F212" s="46" t="str">
        <f t="shared" si="3"/>
        <v/>
      </c>
      <c r="G212" s="22">
        <f t="shared" si="8"/>
        <v>1552</v>
      </c>
      <c r="H212" s="11">
        <f t="shared" si="9"/>
        <v>0.01725172851</v>
      </c>
      <c r="I212" s="9">
        <f t="shared" si="26"/>
        <v>19306</v>
      </c>
      <c r="J212" s="9">
        <f t="shared" si="10"/>
        <v>782</v>
      </c>
      <c r="K212" s="9">
        <f t="shared" si="11"/>
        <v>9.868171207</v>
      </c>
      <c r="L212" s="9"/>
      <c r="M212" s="10" t="str">
        <f t="shared" si="4"/>
        <v/>
      </c>
      <c r="N212" s="11">
        <f t="shared" si="5"/>
        <v>0.0274602793</v>
      </c>
      <c r="O212" s="23">
        <f t="shared" si="12"/>
        <v>0.04221550421</v>
      </c>
      <c r="P212" s="9">
        <v>2513.0</v>
      </c>
      <c r="Q212" s="9">
        <v>69695.0</v>
      </c>
      <c r="R212" s="12"/>
      <c r="S212" s="12">
        <f t="shared" si="13"/>
        <v>30</v>
      </c>
      <c r="T212" s="12"/>
      <c r="U212" s="12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</row>
    <row r="213" ht="12.75" customHeight="1">
      <c r="A213" s="6">
        <v>44105.0</v>
      </c>
      <c r="B213" s="7">
        <v>211.0</v>
      </c>
      <c r="C213" s="9">
        <v>93481.0</v>
      </c>
      <c r="D213" s="7">
        <f t="shared" si="2"/>
        <v>11.44551349</v>
      </c>
      <c r="E213" s="46"/>
      <c r="F213" s="46" t="str">
        <f t="shared" si="3"/>
        <v/>
      </c>
      <c r="G213" s="22">
        <f t="shared" si="8"/>
        <v>1967</v>
      </c>
      <c r="H213" s="11">
        <f t="shared" si="9"/>
        <v>0.02149397906</v>
      </c>
      <c r="I213" s="9">
        <f t="shared" si="26"/>
        <v>20537</v>
      </c>
      <c r="J213" s="9">
        <f t="shared" si="10"/>
        <v>1231</v>
      </c>
      <c r="K213" s="9">
        <f t="shared" si="11"/>
        <v>9.929983416</v>
      </c>
      <c r="L213" s="9"/>
      <c r="M213" s="10" t="str">
        <f t="shared" si="4"/>
        <v/>
      </c>
      <c r="N213" s="11">
        <f t="shared" si="5"/>
        <v>0.02720338892</v>
      </c>
      <c r="O213" s="23">
        <f t="shared" si="12"/>
        <v>0.06376256086</v>
      </c>
      <c r="P213" s="9">
        <v>2543.0</v>
      </c>
      <c r="Q213" s="9">
        <v>70401.0</v>
      </c>
      <c r="R213" s="12"/>
      <c r="S213" s="12">
        <f t="shared" si="13"/>
        <v>30</v>
      </c>
      <c r="T213" s="12"/>
      <c r="U213" s="12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</row>
    <row r="214" ht="12.75" customHeight="1">
      <c r="A214" s="6">
        <v>44106.0</v>
      </c>
      <c r="B214" s="7">
        <v>212.0</v>
      </c>
      <c r="C214" s="9">
        <v>95773.0</v>
      </c>
      <c r="D214" s="7">
        <f t="shared" si="2"/>
        <v>11.46973609</v>
      </c>
      <c r="E214" s="46"/>
      <c r="F214" s="46" t="str">
        <f t="shared" si="3"/>
        <v/>
      </c>
      <c r="G214" s="22">
        <f t="shared" si="8"/>
        <v>2292</v>
      </c>
      <c r="H214" s="11">
        <f t="shared" si="9"/>
        <v>0.02451835132</v>
      </c>
      <c r="I214" s="9">
        <f t="shared" si="26"/>
        <v>21850</v>
      </c>
      <c r="J214" s="9">
        <f t="shared" si="10"/>
        <v>1313</v>
      </c>
      <c r="K214" s="9">
        <f t="shared" si="11"/>
        <v>9.991956201</v>
      </c>
      <c r="L214" s="9"/>
      <c r="M214" s="10" t="str">
        <f t="shared" si="4"/>
        <v/>
      </c>
      <c r="N214" s="11">
        <f t="shared" si="5"/>
        <v>0.02683428524</v>
      </c>
      <c r="O214" s="23">
        <f t="shared" si="12"/>
        <v>0.06393338852</v>
      </c>
      <c r="P214" s="9">
        <v>2570.0</v>
      </c>
      <c r="Q214" s="9">
        <v>71353.0</v>
      </c>
      <c r="R214" s="12"/>
      <c r="S214" s="12">
        <f t="shared" si="13"/>
        <v>27</v>
      </c>
      <c r="T214" s="12"/>
      <c r="U214" s="12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</row>
    <row r="215" ht="12.75" customHeight="1">
      <c r="A215" s="6">
        <v>44107.0</v>
      </c>
      <c r="B215" s="7">
        <v>213.0</v>
      </c>
      <c r="C215" s="9">
        <v>98140.0</v>
      </c>
      <c r="D215" s="7">
        <f t="shared" si="2"/>
        <v>11.49415031</v>
      </c>
      <c r="E215" s="46"/>
      <c r="F215" s="46" t="str">
        <f t="shared" si="3"/>
        <v/>
      </c>
      <c r="G215" s="22">
        <f t="shared" si="8"/>
        <v>2367</v>
      </c>
      <c r="H215" s="11">
        <f t="shared" si="9"/>
        <v>0.02471468994</v>
      </c>
      <c r="I215" s="9">
        <f t="shared" si="26"/>
        <v>23327</v>
      </c>
      <c r="J215" s="9">
        <f t="shared" si="10"/>
        <v>1477</v>
      </c>
      <c r="K215" s="9">
        <f t="shared" si="11"/>
        <v>10.05736677</v>
      </c>
      <c r="L215" s="9"/>
      <c r="M215" s="10" t="str">
        <f t="shared" si="4"/>
        <v/>
      </c>
      <c r="N215" s="11">
        <f t="shared" si="5"/>
        <v>0.02653352354</v>
      </c>
      <c r="O215" s="23">
        <f t="shared" si="12"/>
        <v>0.067597254</v>
      </c>
      <c r="P215" s="9">
        <v>2604.0</v>
      </c>
      <c r="Q215" s="9">
        <v>72209.0</v>
      </c>
      <c r="R215" s="12"/>
      <c r="S215" s="12">
        <f t="shared" si="13"/>
        <v>34</v>
      </c>
      <c r="T215" s="12"/>
      <c r="U215" s="12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</row>
    <row r="216" ht="12.75" customHeight="1">
      <c r="A216" s="6">
        <v>44108.0</v>
      </c>
      <c r="B216" s="7">
        <v>214.0</v>
      </c>
      <c r="C216" s="9">
        <v>100074.0</v>
      </c>
      <c r="D216" s="7">
        <f t="shared" si="2"/>
        <v>11.51366519</v>
      </c>
      <c r="E216" s="46"/>
      <c r="F216" s="46" t="str">
        <f t="shared" si="3"/>
        <v/>
      </c>
      <c r="G216" s="22">
        <f t="shared" si="8"/>
        <v>1934</v>
      </c>
      <c r="H216" s="11">
        <f t="shared" si="9"/>
        <v>0.01970654168</v>
      </c>
      <c r="I216" s="9">
        <f t="shared" si="26"/>
        <v>24441</v>
      </c>
      <c r="J216" s="9">
        <f t="shared" si="10"/>
        <v>1114</v>
      </c>
      <c r="K216" s="9">
        <f t="shared" si="11"/>
        <v>10.10401733</v>
      </c>
      <c r="L216" s="9"/>
      <c r="M216" s="10" t="str">
        <f t="shared" si="4"/>
        <v/>
      </c>
      <c r="N216" s="11">
        <f t="shared" si="5"/>
        <v>0.02628055239</v>
      </c>
      <c r="O216" s="23">
        <f t="shared" si="12"/>
        <v>0.04775581944</v>
      </c>
      <c r="P216" s="9">
        <v>2630.0</v>
      </c>
      <c r="Q216" s="9">
        <v>73003.0</v>
      </c>
      <c r="R216" s="12"/>
      <c r="S216" s="12">
        <f t="shared" si="13"/>
        <v>26</v>
      </c>
      <c r="T216" s="12"/>
      <c r="U216" s="12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</row>
    <row r="217" ht="12.75" customHeight="1">
      <c r="A217" s="6">
        <v>44109.0</v>
      </c>
      <c r="B217" s="7">
        <v>215.0</v>
      </c>
      <c r="C217" s="9">
        <v>102080.0</v>
      </c>
      <c r="D217" s="7">
        <f t="shared" si="2"/>
        <v>11.5335121</v>
      </c>
      <c r="E217" s="46"/>
      <c r="F217" s="46" t="str">
        <f t="shared" si="3"/>
        <v/>
      </c>
      <c r="G217" s="22">
        <f t="shared" si="8"/>
        <v>2006</v>
      </c>
      <c r="H217" s="11">
        <f t="shared" si="9"/>
        <v>0.02004516658</v>
      </c>
      <c r="I217" s="9">
        <f t="shared" si="26"/>
        <v>25869</v>
      </c>
      <c r="J217" s="9">
        <f t="shared" si="10"/>
        <v>1428</v>
      </c>
      <c r="K217" s="9">
        <f t="shared" si="11"/>
        <v>10.16080062</v>
      </c>
      <c r="L217" s="9"/>
      <c r="M217" s="10" t="str">
        <f t="shared" si="4"/>
        <v/>
      </c>
      <c r="N217" s="11">
        <f t="shared" si="5"/>
        <v>0.02604819749</v>
      </c>
      <c r="O217" s="23">
        <f t="shared" si="12"/>
        <v>0.05842641463</v>
      </c>
      <c r="P217" s="9">
        <v>2659.0</v>
      </c>
      <c r="Q217" s="9">
        <v>73552.0</v>
      </c>
      <c r="R217" s="12"/>
      <c r="S217" s="12">
        <f t="shared" si="13"/>
        <v>29</v>
      </c>
      <c r="T217" s="12"/>
      <c r="U217" s="12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</row>
    <row r="218" ht="12.75" customHeight="1">
      <c r="A218" s="6">
        <v>44110.0</v>
      </c>
      <c r="B218" s="7">
        <v>216.0</v>
      </c>
      <c r="C218" s="9">
        <v>104316.0</v>
      </c>
      <c r="D218" s="7">
        <f t="shared" si="2"/>
        <v>11.55518003</v>
      </c>
      <c r="E218" s="46"/>
      <c r="F218" s="46" t="str">
        <f t="shared" si="3"/>
        <v/>
      </c>
      <c r="G218" s="22">
        <f t="shared" si="8"/>
        <v>2236</v>
      </c>
      <c r="H218" s="11">
        <f t="shared" si="9"/>
        <v>0.02190438871</v>
      </c>
      <c r="I218" s="9">
        <f t="shared" si="26"/>
        <v>27441</v>
      </c>
      <c r="J218" s="9">
        <f t="shared" si="10"/>
        <v>1572</v>
      </c>
      <c r="K218" s="9">
        <f t="shared" si="11"/>
        <v>10.21979352</v>
      </c>
      <c r="L218" s="9"/>
      <c r="M218" s="10" t="str">
        <f t="shared" si="4"/>
        <v/>
      </c>
      <c r="N218" s="11">
        <f t="shared" si="5"/>
        <v>0.02604586065</v>
      </c>
      <c r="O218" s="23">
        <f t="shared" si="12"/>
        <v>0.06076771425</v>
      </c>
      <c r="P218" s="9">
        <v>2717.0</v>
      </c>
      <c r="Q218" s="9">
        <v>74158.0</v>
      </c>
      <c r="R218" s="12"/>
      <c r="S218" s="12">
        <f t="shared" si="13"/>
        <v>58</v>
      </c>
      <c r="T218" s="12"/>
      <c r="U218" s="12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</row>
    <row r="219" ht="12.75" customHeight="1">
      <c r="A219" s="6">
        <v>44111.0</v>
      </c>
      <c r="B219" s="7">
        <v>217.0</v>
      </c>
      <c r="C219" s="9">
        <v>107319.0</v>
      </c>
      <c r="D219" s="7">
        <f t="shared" si="2"/>
        <v>11.58356099</v>
      </c>
      <c r="E219" s="46"/>
      <c r="F219" s="46" t="str">
        <f t="shared" si="3"/>
        <v/>
      </c>
      <c r="G219" s="22">
        <f t="shared" si="8"/>
        <v>3003</v>
      </c>
      <c r="H219" s="11">
        <f t="shared" si="9"/>
        <v>0.0287875302</v>
      </c>
      <c r="I219" s="9">
        <f t="shared" si="26"/>
        <v>29181</v>
      </c>
      <c r="J219" s="9">
        <f t="shared" si="10"/>
        <v>1740</v>
      </c>
      <c r="K219" s="9">
        <f t="shared" si="11"/>
        <v>10.28127309</v>
      </c>
      <c r="L219" s="9"/>
      <c r="M219" s="10" t="str">
        <f t="shared" si="4"/>
        <v/>
      </c>
      <c r="N219" s="11">
        <f t="shared" si="5"/>
        <v>0.02601589653</v>
      </c>
      <c r="O219" s="23">
        <f t="shared" si="12"/>
        <v>0.0634087679</v>
      </c>
      <c r="P219" s="9">
        <v>2792.0</v>
      </c>
      <c r="Q219" s="9">
        <v>75346.0</v>
      </c>
      <c r="R219" s="12"/>
      <c r="S219" s="12">
        <f t="shared" si="13"/>
        <v>75</v>
      </c>
      <c r="T219" s="12"/>
      <c r="U219" s="12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</row>
    <row r="220" ht="12.75" customHeight="1">
      <c r="A220" s="6">
        <v>44112.0</v>
      </c>
      <c r="B220" s="7">
        <v>218.0</v>
      </c>
      <c r="C220" s="9">
        <v>111599.0</v>
      </c>
      <c r="D220" s="7">
        <f t="shared" si="2"/>
        <v>11.62266737</v>
      </c>
      <c r="E220" s="46"/>
      <c r="F220" s="46" t="str">
        <f t="shared" si="3"/>
        <v/>
      </c>
      <c r="G220" s="22">
        <f t="shared" si="8"/>
        <v>4280</v>
      </c>
      <c r="H220" s="11">
        <f t="shared" si="9"/>
        <v>0.03988110213</v>
      </c>
      <c r="I220" s="9">
        <f t="shared" si="26"/>
        <v>32242</v>
      </c>
      <c r="J220" s="9">
        <f t="shared" si="10"/>
        <v>3061</v>
      </c>
      <c r="K220" s="9">
        <f t="shared" si="11"/>
        <v>10.38102523</v>
      </c>
      <c r="L220" s="9"/>
      <c r="M220" s="10" t="str">
        <f t="shared" si="4"/>
        <v/>
      </c>
      <c r="N220" s="11">
        <f t="shared" si="5"/>
        <v>0.02569019436</v>
      </c>
      <c r="O220" s="23">
        <f t="shared" si="12"/>
        <v>0.104897022</v>
      </c>
      <c r="P220" s="9">
        <v>2867.0</v>
      </c>
      <c r="Q220" s="9">
        <v>76490.0</v>
      </c>
      <c r="R220" s="12"/>
      <c r="S220" s="12">
        <f t="shared" si="13"/>
        <v>75</v>
      </c>
      <c r="T220" s="12"/>
      <c r="U220" s="12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</row>
    <row r="221" ht="12.75" customHeight="1">
      <c r="A221" s="6">
        <v>44113.0</v>
      </c>
      <c r="B221" s="7">
        <v>219.0</v>
      </c>
      <c r="C221" s="9">
        <v>116338.0</v>
      </c>
      <c r="D221" s="7">
        <f t="shared" si="2"/>
        <v>11.66425503</v>
      </c>
      <c r="E221" s="46"/>
      <c r="F221" s="46" t="str">
        <f t="shared" si="3"/>
        <v/>
      </c>
      <c r="G221" s="22">
        <f t="shared" si="8"/>
        <v>4739</v>
      </c>
      <c r="H221" s="11">
        <f t="shared" si="9"/>
        <v>0.04246453821</v>
      </c>
      <c r="I221" s="9">
        <f t="shared" si="26"/>
        <v>35544</v>
      </c>
      <c r="J221" s="9">
        <f t="shared" si="10"/>
        <v>3302</v>
      </c>
      <c r="K221" s="9">
        <f t="shared" si="11"/>
        <v>10.47852664</v>
      </c>
      <c r="L221" s="9"/>
      <c r="M221" s="10" t="str">
        <f t="shared" si="4"/>
        <v/>
      </c>
      <c r="N221" s="11">
        <f t="shared" si="5"/>
        <v>0.02509068404</v>
      </c>
      <c r="O221" s="23">
        <f t="shared" si="12"/>
        <v>0.1024130017</v>
      </c>
      <c r="P221" s="9">
        <v>2919.0</v>
      </c>
      <c r="Q221" s="9">
        <v>77875.0</v>
      </c>
      <c r="R221" s="12"/>
      <c r="S221" s="12">
        <f t="shared" si="13"/>
        <v>52</v>
      </c>
      <c r="T221" s="12"/>
      <c r="U221" s="12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</row>
    <row r="222" ht="12.75" customHeight="1">
      <c r="A222" s="6">
        <v>44114.0</v>
      </c>
      <c r="B222" s="7">
        <v>220.0</v>
      </c>
      <c r="C222" s="9">
        <v>121638.0</v>
      </c>
      <c r="D222" s="7">
        <f t="shared" si="2"/>
        <v>11.7088047</v>
      </c>
      <c r="E222" s="46"/>
      <c r="F222" s="46" t="str">
        <f t="shared" si="3"/>
        <v/>
      </c>
      <c r="G222" s="22">
        <f t="shared" si="8"/>
        <v>5300</v>
      </c>
      <c r="H222" s="11">
        <f t="shared" si="9"/>
        <v>0.04555691176</v>
      </c>
      <c r="I222" s="9">
        <f t="shared" si="26"/>
        <v>39684</v>
      </c>
      <c r="J222" s="9">
        <f t="shared" si="10"/>
        <v>4140</v>
      </c>
      <c r="K222" s="9">
        <f t="shared" si="11"/>
        <v>10.58870336</v>
      </c>
      <c r="L222" s="9"/>
      <c r="M222" s="10" t="str">
        <f t="shared" si="4"/>
        <v/>
      </c>
      <c r="N222" s="11">
        <f t="shared" si="5"/>
        <v>0.02443315411</v>
      </c>
      <c r="O222" s="23">
        <f t="shared" si="12"/>
        <v>0.1164753545</v>
      </c>
      <c r="P222" s="9">
        <v>2972.0</v>
      </c>
      <c r="Q222" s="9">
        <v>78982.0</v>
      </c>
      <c r="R222" s="12"/>
      <c r="S222" s="12">
        <f t="shared" si="13"/>
        <v>53</v>
      </c>
      <c r="T222" s="12"/>
      <c r="U222" s="12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</row>
    <row r="223" ht="12.75" customHeight="1">
      <c r="A223" s="6">
        <v>44115.0</v>
      </c>
      <c r="B223" s="7">
        <v>221.0</v>
      </c>
      <c r="C223" s="9">
        <v>125816.0</v>
      </c>
      <c r="D223" s="7">
        <f t="shared" si="2"/>
        <v>11.7425758</v>
      </c>
      <c r="E223" s="46"/>
      <c r="F223" s="46" t="str">
        <f t="shared" si="3"/>
        <v/>
      </c>
      <c r="G223" s="22">
        <f t="shared" si="8"/>
        <v>4178</v>
      </c>
      <c r="H223" s="11">
        <f t="shared" si="9"/>
        <v>0.03434781894</v>
      </c>
      <c r="I223" s="9">
        <f t="shared" si="26"/>
        <v>42510</v>
      </c>
      <c r="J223" s="9">
        <f t="shared" si="10"/>
        <v>2826</v>
      </c>
      <c r="K223" s="9">
        <f t="shared" si="11"/>
        <v>10.65749462</v>
      </c>
      <c r="L223" s="9"/>
      <c r="M223" s="10" t="str">
        <f t="shared" si="4"/>
        <v/>
      </c>
      <c r="N223" s="11">
        <f t="shared" si="5"/>
        <v>0.02387613658</v>
      </c>
      <c r="O223" s="23">
        <f t="shared" si="12"/>
        <v>0.07121257938</v>
      </c>
      <c r="P223" s="9">
        <v>3004.0</v>
      </c>
      <c r="Q223" s="9">
        <v>80302.0</v>
      </c>
      <c r="R223" s="12"/>
      <c r="S223" s="12">
        <f t="shared" si="13"/>
        <v>32</v>
      </c>
      <c r="T223" s="12"/>
      <c r="U223" s="12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</row>
    <row r="224" ht="12.75" customHeight="1">
      <c r="A224" s="6">
        <v>44116.0</v>
      </c>
      <c r="B224" s="7">
        <v>222.0</v>
      </c>
      <c r="C224" s="9">
        <v>130210.0</v>
      </c>
      <c r="D224" s="7">
        <f t="shared" si="2"/>
        <v>11.77690381</v>
      </c>
      <c r="E224" s="46"/>
      <c r="F224" s="46" t="str">
        <f t="shared" si="3"/>
        <v/>
      </c>
      <c r="G224" s="22">
        <f t="shared" si="8"/>
        <v>4394</v>
      </c>
      <c r="H224" s="11">
        <f t="shared" si="9"/>
        <v>0.03492401602</v>
      </c>
      <c r="I224" s="9">
        <f t="shared" si="26"/>
        <v>45970</v>
      </c>
      <c r="J224" s="9">
        <f t="shared" si="10"/>
        <v>3460</v>
      </c>
      <c r="K224" s="9">
        <f t="shared" si="11"/>
        <v>10.73574429</v>
      </c>
      <c r="L224" s="9"/>
      <c r="M224" s="10" t="str">
        <f t="shared" si="4"/>
        <v/>
      </c>
      <c r="N224" s="11">
        <f t="shared" si="5"/>
        <v>0.02333922126</v>
      </c>
      <c r="O224" s="23">
        <f t="shared" si="12"/>
        <v>0.0813926135</v>
      </c>
      <c r="P224" s="9">
        <v>3039.0</v>
      </c>
      <c r="Q224" s="9">
        <v>81201.0</v>
      </c>
      <c r="R224" s="12"/>
      <c r="S224" s="12">
        <f t="shared" si="13"/>
        <v>35</v>
      </c>
      <c r="T224" s="12"/>
      <c r="U224" s="12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</row>
    <row r="225" ht="12.75" customHeight="1">
      <c r="A225" s="6">
        <v>44117.0</v>
      </c>
      <c r="B225" s="7">
        <v>223.0</v>
      </c>
      <c r="C225" s="9">
        <v>135278.0</v>
      </c>
      <c r="D225" s="7">
        <f t="shared" si="2"/>
        <v>11.8150872</v>
      </c>
      <c r="E225" s="46"/>
      <c r="F225" s="46" t="str">
        <f t="shared" si="3"/>
        <v/>
      </c>
      <c r="G225" s="22">
        <f t="shared" si="8"/>
        <v>5068</v>
      </c>
      <c r="H225" s="11">
        <f t="shared" si="9"/>
        <v>0.0389217418</v>
      </c>
      <c r="I225" s="9">
        <f t="shared" si="26"/>
        <v>50173</v>
      </c>
      <c r="J225" s="9">
        <f t="shared" si="10"/>
        <v>4203</v>
      </c>
      <c r="K225" s="9">
        <f t="shared" si="11"/>
        <v>10.82323231</v>
      </c>
      <c r="L225" s="9"/>
      <c r="M225" s="10" t="str">
        <f t="shared" si="4"/>
        <v/>
      </c>
      <c r="N225" s="11">
        <f t="shared" si="5"/>
        <v>0.02292316563</v>
      </c>
      <c r="O225" s="23">
        <f t="shared" si="12"/>
        <v>0.09142919295</v>
      </c>
      <c r="P225" s="9">
        <v>3101.0</v>
      </c>
      <c r="Q225" s="9">
        <v>82004.0</v>
      </c>
      <c r="R225" s="12"/>
      <c r="S225" s="12">
        <f t="shared" si="13"/>
        <v>62</v>
      </c>
      <c r="T225" s="12"/>
      <c r="U225" s="12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</row>
    <row r="226" ht="12.75" customHeight="1">
      <c r="A226" s="6">
        <v>44118.0</v>
      </c>
      <c r="B226" s="7">
        <v>224.0</v>
      </c>
      <c r="C226" s="9">
        <v>141804.0</v>
      </c>
      <c r="D226" s="7">
        <f t="shared" si="2"/>
        <v>11.8622011</v>
      </c>
      <c r="E226" s="46"/>
      <c r="F226" s="46" t="str">
        <f t="shared" si="3"/>
        <v/>
      </c>
      <c r="G226" s="22">
        <f t="shared" si="8"/>
        <v>6526</v>
      </c>
      <c r="H226" s="11">
        <f t="shared" si="9"/>
        <v>0.04824139919</v>
      </c>
      <c r="I226" s="9">
        <f t="shared" si="26"/>
        <v>54740</v>
      </c>
      <c r="J226" s="9">
        <f t="shared" si="10"/>
        <v>4567</v>
      </c>
      <c r="K226" s="9">
        <f t="shared" si="11"/>
        <v>10.91034998</v>
      </c>
      <c r="L226" s="9"/>
      <c r="M226" s="10" t="str">
        <f t="shared" si="4"/>
        <v/>
      </c>
      <c r="N226" s="11">
        <f t="shared" si="5"/>
        <v>0.02268624298</v>
      </c>
      <c r="O226" s="23">
        <f t="shared" si="12"/>
        <v>0.09102505332</v>
      </c>
      <c r="P226" s="9">
        <v>3217.0</v>
      </c>
      <c r="Q226" s="9">
        <v>83847.0</v>
      </c>
      <c r="R226" s="12"/>
      <c r="S226" s="12">
        <f t="shared" si="13"/>
        <v>116</v>
      </c>
      <c r="T226" s="12"/>
      <c r="U226" s="12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</row>
    <row r="227" ht="12.75" customHeight="1">
      <c r="A227" s="6">
        <v>44119.0</v>
      </c>
      <c r="B227" s="7">
        <v>225.0</v>
      </c>
      <c r="C227" s="9">
        <v>149903.0</v>
      </c>
      <c r="D227" s="7">
        <f t="shared" si="2"/>
        <v>11.9177437</v>
      </c>
      <c r="E227" s="46"/>
      <c r="F227" s="46" t="str">
        <f t="shared" si="3"/>
        <v/>
      </c>
      <c r="G227" s="22">
        <f t="shared" si="8"/>
        <v>8099</v>
      </c>
      <c r="H227" s="11">
        <f t="shared" si="9"/>
        <v>0.05711404474</v>
      </c>
      <c r="I227" s="9">
        <f t="shared" si="26"/>
        <v>61007</v>
      </c>
      <c r="J227" s="9">
        <f t="shared" si="10"/>
        <v>6267</v>
      </c>
      <c r="K227" s="9">
        <f t="shared" si="11"/>
        <v>11.01874389</v>
      </c>
      <c r="L227" s="9"/>
      <c r="M227" s="10" t="str">
        <f t="shared" si="4"/>
        <v/>
      </c>
      <c r="N227" s="11">
        <f t="shared" si="5"/>
        <v>0.02206760372</v>
      </c>
      <c r="O227" s="23">
        <f t="shared" si="12"/>
        <v>0.1144866642</v>
      </c>
      <c r="P227" s="9">
        <v>3308.0</v>
      </c>
      <c r="Q227" s="9">
        <v>85588.0</v>
      </c>
      <c r="R227" s="12"/>
      <c r="S227" s="12">
        <f t="shared" si="13"/>
        <v>91</v>
      </c>
      <c r="T227" s="12"/>
      <c r="U227" s="12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</row>
    <row r="228" ht="12.75" customHeight="1">
      <c r="A228" s="6">
        <v>44120.0</v>
      </c>
      <c r="B228" s="7">
        <v>226.0</v>
      </c>
      <c r="C228" s="9">
        <v>157608.0</v>
      </c>
      <c r="D228" s="7">
        <f t="shared" si="2"/>
        <v>11.96786622</v>
      </c>
      <c r="E228" s="46"/>
      <c r="F228" s="46" t="str">
        <f t="shared" si="3"/>
        <v/>
      </c>
      <c r="G228" s="22">
        <f t="shared" si="8"/>
        <v>7705</v>
      </c>
      <c r="H228" s="11">
        <f t="shared" si="9"/>
        <v>0.05139990527</v>
      </c>
      <c r="I228" s="9">
        <f t="shared" si="26"/>
        <v>66395</v>
      </c>
      <c r="J228" s="9">
        <f t="shared" si="10"/>
        <v>5388</v>
      </c>
      <c r="K228" s="9">
        <f t="shared" si="11"/>
        <v>11.10337703</v>
      </c>
      <c r="L228" s="9"/>
      <c r="M228" s="10" t="str">
        <f t="shared" si="4"/>
        <v/>
      </c>
      <c r="N228" s="11">
        <f t="shared" si="5"/>
        <v>0.02182630323</v>
      </c>
      <c r="O228" s="23">
        <f t="shared" si="12"/>
        <v>0.08831773403</v>
      </c>
      <c r="P228" s="9">
        <v>3440.0</v>
      </c>
      <c r="Q228" s="9">
        <v>87773.0</v>
      </c>
      <c r="R228" s="12"/>
      <c r="S228" s="12">
        <f t="shared" si="13"/>
        <v>132</v>
      </c>
      <c r="T228" s="12"/>
      <c r="U228" s="12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</row>
    <row r="229" ht="12.75" customHeight="1">
      <c r="A229" s="6">
        <v>44121.0</v>
      </c>
      <c r="B229" s="7">
        <v>227.0</v>
      </c>
      <c r="C229" s="9">
        <v>167230.0</v>
      </c>
      <c r="D229" s="7">
        <f t="shared" si="2"/>
        <v>12.02712539</v>
      </c>
      <c r="E229" s="46"/>
      <c r="F229" s="46" t="str">
        <f t="shared" si="3"/>
        <v/>
      </c>
      <c r="G229" s="22">
        <f t="shared" si="8"/>
        <v>9622</v>
      </c>
      <c r="H229" s="11">
        <f t="shared" si="9"/>
        <v>0.0610502005</v>
      </c>
      <c r="I229" s="9">
        <f t="shared" si="26"/>
        <v>73544</v>
      </c>
      <c r="J229" s="9">
        <f t="shared" si="10"/>
        <v>7149</v>
      </c>
      <c r="K229" s="9">
        <f t="shared" si="11"/>
        <v>11.20563915</v>
      </c>
      <c r="L229" s="9"/>
      <c r="M229" s="10" t="str">
        <f t="shared" si="4"/>
        <v/>
      </c>
      <c r="N229" s="11">
        <f t="shared" si="5"/>
        <v>0.02107277402</v>
      </c>
      <c r="O229" s="23">
        <f t="shared" si="12"/>
        <v>0.1076737706</v>
      </c>
      <c r="P229" s="9">
        <v>3524.0</v>
      </c>
      <c r="Q229" s="9">
        <v>90162.0</v>
      </c>
      <c r="R229" s="12"/>
      <c r="S229" s="12">
        <f t="shared" si="13"/>
        <v>84</v>
      </c>
      <c r="T229" s="12"/>
      <c r="U229" s="12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</row>
    <row r="230" ht="12.75" customHeight="1">
      <c r="A230" s="6">
        <v>44122.0</v>
      </c>
      <c r="B230" s="7">
        <v>228.0</v>
      </c>
      <c r="C230" s="9">
        <v>175766.0</v>
      </c>
      <c r="D230" s="7">
        <f t="shared" si="2"/>
        <v>12.07690884</v>
      </c>
      <c r="E230" s="46"/>
      <c r="F230" s="46" t="str">
        <f t="shared" si="3"/>
        <v/>
      </c>
      <c r="G230" s="22">
        <f t="shared" si="8"/>
        <v>8536</v>
      </c>
      <c r="H230" s="11">
        <f t="shared" si="9"/>
        <v>0.05104347306</v>
      </c>
      <c r="I230" s="9">
        <f t="shared" si="26"/>
        <v>79542</v>
      </c>
      <c r="J230" s="9">
        <f t="shared" si="10"/>
        <v>5998</v>
      </c>
      <c r="K230" s="9">
        <f t="shared" si="11"/>
        <v>11.28404046</v>
      </c>
      <c r="L230" s="9"/>
      <c r="M230" s="10" t="str">
        <f t="shared" si="4"/>
        <v/>
      </c>
      <c r="N230" s="11">
        <f t="shared" si="5"/>
        <v>0.02032816358</v>
      </c>
      <c r="O230" s="23">
        <f t="shared" si="12"/>
        <v>0.08155661917</v>
      </c>
      <c r="P230" s="9">
        <v>3573.0</v>
      </c>
      <c r="Q230" s="9">
        <v>92651.0</v>
      </c>
      <c r="R230" s="12"/>
      <c r="S230" s="12">
        <f t="shared" si="13"/>
        <v>49</v>
      </c>
      <c r="T230" s="12"/>
      <c r="U230" s="12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</row>
    <row r="231" ht="12.75" customHeight="1">
      <c r="A231" s="6">
        <v>44123.0</v>
      </c>
      <c r="B231" s="7">
        <v>229.0</v>
      </c>
      <c r="C231" s="9">
        <v>183248.0</v>
      </c>
      <c r="D231" s="7">
        <f t="shared" si="2"/>
        <v>12.11859571</v>
      </c>
      <c r="E231" s="46"/>
      <c r="F231" s="46" t="str">
        <f t="shared" si="3"/>
        <v/>
      </c>
      <c r="G231" s="22">
        <f t="shared" si="8"/>
        <v>7482</v>
      </c>
      <c r="H231" s="11">
        <f t="shared" si="9"/>
        <v>0.04256795967</v>
      </c>
      <c r="I231" s="9">
        <f t="shared" si="26"/>
        <v>85620</v>
      </c>
      <c r="J231" s="9">
        <f t="shared" si="10"/>
        <v>6078</v>
      </c>
      <c r="K231" s="9">
        <f t="shared" si="11"/>
        <v>11.35767418</v>
      </c>
      <c r="L231" s="52"/>
      <c r="M231" s="10" t="str">
        <f t="shared" si="4"/>
        <v/>
      </c>
      <c r="N231" s="11">
        <f t="shared" si="5"/>
        <v>0.01972190692</v>
      </c>
      <c r="O231" s="23">
        <f t="shared" si="12"/>
        <v>0.07641246134</v>
      </c>
      <c r="P231" s="9">
        <v>3614.0</v>
      </c>
      <c r="Q231" s="9">
        <v>94014.0</v>
      </c>
      <c r="R231" s="12"/>
      <c r="S231" s="12">
        <f t="shared" si="13"/>
        <v>41</v>
      </c>
      <c r="T231" s="12"/>
      <c r="U231" s="12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</row>
    <row r="232" ht="12.75" customHeight="1">
      <c r="A232" s="6">
        <v>44124.0</v>
      </c>
      <c r="B232" s="7">
        <v>230.0</v>
      </c>
      <c r="C232" s="9">
        <v>192539.0</v>
      </c>
      <c r="D232" s="7">
        <f t="shared" si="2"/>
        <v>12.16805401</v>
      </c>
      <c r="E232" s="46"/>
      <c r="F232" s="46" t="str">
        <f t="shared" si="3"/>
        <v/>
      </c>
      <c r="G232" s="22">
        <f t="shared" si="8"/>
        <v>9291</v>
      </c>
      <c r="H232" s="11">
        <f t="shared" si="9"/>
        <v>0.05070178119</v>
      </c>
      <c r="I232" s="9">
        <f t="shared" si="26"/>
        <v>92862</v>
      </c>
      <c r="J232" s="9">
        <f t="shared" si="10"/>
        <v>7242</v>
      </c>
      <c r="K232" s="9">
        <f t="shared" si="11"/>
        <v>11.4388698</v>
      </c>
      <c r="L232" s="52"/>
      <c r="M232" s="10" t="str">
        <f t="shared" si="4"/>
        <v/>
      </c>
      <c r="N232" s="11">
        <f t="shared" si="5"/>
        <v>0.01932595474</v>
      </c>
      <c r="O232" s="23">
        <f t="shared" si="12"/>
        <v>0.08458304135</v>
      </c>
      <c r="P232" s="9">
        <v>3721.0</v>
      </c>
      <c r="Q232" s="9">
        <v>95956.0</v>
      </c>
      <c r="R232" s="12"/>
      <c r="S232" s="12">
        <f t="shared" si="13"/>
        <v>107</v>
      </c>
      <c r="T232" s="12"/>
      <c r="U232" s="12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</row>
    <row r="233" ht="12.75" customHeight="1">
      <c r="A233" s="6">
        <v>44125.0</v>
      </c>
      <c r="B233" s="7">
        <v>231.0</v>
      </c>
      <c r="C233" s="9">
        <v>202579.0</v>
      </c>
      <c r="D233" s="7">
        <f t="shared" si="2"/>
        <v>12.21888521</v>
      </c>
      <c r="E233" s="46"/>
      <c r="F233" s="46" t="str">
        <f t="shared" si="3"/>
        <v/>
      </c>
      <c r="G233" s="22">
        <f t="shared" si="8"/>
        <v>10040</v>
      </c>
      <c r="H233" s="11">
        <f t="shared" si="9"/>
        <v>0.05214527966</v>
      </c>
      <c r="I233" s="9">
        <f t="shared" si="26"/>
        <v>99844</v>
      </c>
      <c r="J233" s="9">
        <f t="shared" si="10"/>
        <v>6982</v>
      </c>
      <c r="K233" s="9">
        <f t="shared" si="11"/>
        <v>11.51136425</v>
      </c>
      <c r="L233" s="52"/>
      <c r="M233" s="10" t="str">
        <f t="shared" si="4"/>
        <v/>
      </c>
      <c r="N233" s="11">
        <f t="shared" si="5"/>
        <v>0.01900986776</v>
      </c>
      <c r="O233" s="23">
        <f t="shared" si="12"/>
        <v>0.07518683638</v>
      </c>
      <c r="P233" s="9">
        <v>3851.0</v>
      </c>
      <c r="Q233" s="9">
        <v>98884.0</v>
      </c>
      <c r="R233" s="53"/>
      <c r="S233" s="12">
        <f t="shared" si="13"/>
        <v>130</v>
      </c>
      <c r="T233" s="53"/>
      <c r="U233" s="12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</row>
    <row r="234" ht="12.75" customHeight="1">
      <c r="A234" s="6">
        <v>44126.0</v>
      </c>
      <c r="B234" s="7">
        <v>232.0</v>
      </c>
      <c r="C234" s="9">
        <v>214686.0</v>
      </c>
      <c r="D234" s="7">
        <f t="shared" si="2"/>
        <v>12.27693177</v>
      </c>
      <c r="E234" s="46"/>
      <c r="F234" s="46" t="str">
        <f t="shared" si="3"/>
        <v/>
      </c>
      <c r="G234" s="22">
        <f t="shared" si="8"/>
        <v>12107</v>
      </c>
      <c r="H234" s="11">
        <f t="shared" si="9"/>
        <v>0.05976433885</v>
      </c>
      <c r="I234" s="9">
        <f t="shared" si="26"/>
        <v>108463</v>
      </c>
      <c r="J234" s="9">
        <f t="shared" si="10"/>
        <v>8619</v>
      </c>
      <c r="K234" s="9">
        <f t="shared" si="11"/>
        <v>11.59416438</v>
      </c>
      <c r="L234" s="52"/>
      <c r="M234" s="10" t="str">
        <f t="shared" si="4"/>
        <v/>
      </c>
      <c r="N234" s="11">
        <f t="shared" si="5"/>
        <v>0.01872036369</v>
      </c>
      <c r="O234" s="23">
        <f t="shared" si="12"/>
        <v>0.08632466648</v>
      </c>
      <c r="P234" s="9">
        <v>4019.0</v>
      </c>
      <c r="Q234" s="9">
        <v>102204.0</v>
      </c>
      <c r="R234" s="53"/>
      <c r="S234" s="12">
        <f t="shared" si="13"/>
        <v>168</v>
      </c>
      <c r="T234" s="53"/>
      <c r="U234" s="12"/>
      <c r="V234" s="4"/>
      <c r="W234" s="4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 t="s">
        <v>64</v>
      </c>
      <c r="GN234" s="5" t="s">
        <v>65</v>
      </c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</row>
    <row r="235" ht="12.75" customHeight="1">
      <c r="A235" s="6">
        <v>44127.0</v>
      </c>
      <c r="B235" s="7">
        <v>233.0</v>
      </c>
      <c r="C235" s="9">
        <v>228318.0</v>
      </c>
      <c r="D235" s="7">
        <f t="shared" si="2"/>
        <v>12.33849467</v>
      </c>
      <c r="E235" s="46"/>
      <c r="F235" s="46" t="str">
        <f t="shared" si="3"/>
        <v/>
      </c>
      <c r="G235" s="22">
        <f t="shared" si="8"/>
        <v>13632</v>
      </c>
      <c r="H235" s="11">
        <f t="shared" si="9"/>
        <v>0.06349738688</v>
      </c>
      <c r="I235" s="9">
        <f t="shared" si="26"/>
        <v>119054</v>
      </c>
      <c r="J235" s="9">
        <f t="shared" si="10"/>
        <v>10591</v>
      </c>
      <c r="K235" s="9">
        <f t="shared" si="11"/>
        <v>11.68733245</v>
      </c>
      <c r="L235" s="52"/>
      <c r="M235" s="10" t="str">
        <f t="shared" si="4"/>
        <v/>
      </c>
      <c r="N235" s="11">
        <f t="shared" si="5"/>
        <v>0.01827275992</v>
      </c>
      <c r="O235" s="23">
        <f t="shared" si="12"/>
        <v>0.09764620193</v>
      </c>
      <c r="P235" s="9">
        <v>4172.0</v>
      </c>
      <c r="Q235" s="9">
        <v>105092.0</v>
      </c>
      <c r="R235" s="53"/>
      <c r="S235" s="12">
        <f t="shared" si="13"/>
        <v>153</v>
      </c>
      <c r="T235" s="53"/>
      <c r="U235" s="53"/>
      <c r="V235" s="4"/>
      <c r="W235" s="5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27"/>
      <c r="GL235" s="27"/>
      <c r="GM235" s="27">
        <f t="shared" ref="GM235:GM267" si="27">(C235-C228) * 100000/(7 * 38386000)</f>
        <v>26.31539773</v>
      </c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</row>
    <row r="236" ht="12.75" customHeight="1">
      <c r="A236" s="6">
        <v>44128.0</v>
      </c>
      <c r="B236" s="7">
        <v>234.0</v>
      </c>
      <c r="C236" s="9">
        <v>241946.0</v>
      </c>
      <c r="D236" s="7">
        <f t="shared" si="2"/>
        <v>12.39646984</v>
      </c>
      <c r="E236" s="46"/>
      <c r="F236" s="46" t="str">
        <f t="shared" si="3"/>
        <v/>
      </c>
      <c r="G236" s="22">
        <f t="shared" si="8"/>
        <v>13628</v>
      </c>
      <c r="H236" s="11">
        <f t="shared" si="9"/>
        <v>0.05968867982</v>
      </c>
      <c r="I236" s="9">
        <f t="shared" si="26"/>
        <v>128252</v>
      </c>
      <c r="J236" s="9">
        <f t="shared" si="10"/>
        <v>9198</v>
      </c>
      <c r="K236" s="9">
        <f t="shared" si="11"/>
        <v>11.76175236</v>
      </c>
      <c r="L236" s="52"/>
      <c r="M236" s="10" t="str">
        <f t="shared" si="4"/>
        <v/>
      </c>
      <c r="N236" s="11">
        <f t="shared" si="5"/>
        <v>0.0179792185</v>
      </c>
      <c r="O236" s="23">
        <f t="shared" si="12"/>
        <v>0.07725905891</v>
      </c>
      <c r="P236" s="9">
        <v>4350.0</v>
      </c>
      <c r="Q236" s="9">
        <v>109344.0</v>
      </c>
      <c r="R236" s="53"/>
      <c r="S236" s="12">
        <f t="shared" si="13"/>
        <v>178</v>
      </c>
      <c r="T236" s="53"/>
      <c r="U236" s="53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27"/>
      <c r="GL236" s="27"/>
      <c r="GM236" s="27">
        <f t="shared" si="27"/>
        <v>27.80626865</v>
      </c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</row>
    <row r="237" ht="12.75" customHeight="1">
      <c r="A237" s="6">
        <v>44129.0</v>
      </c>
      <c r="B237" s="7">
        <v>235.0</v>
      </c>
      <c r="C237" s="9">
        <v>253688.0</v>
      </c>
      <c r="D237" s="7">
        <f t="shared" si="2"/>
        <v>12.44386044</v>
      </c>
      <c r="E237" s="46"/>
      <c r="F237" s="46" t="str">
        <f t="shared" si="3"/>
        <v/>
      </c>
      <c r="G237" s="22">
        <f t="shared" si="8"/>
        <v>11742</v>
      </c>
      <c r="H237" s="11">
        <f t="shared" si="9"/>
        <v>0.0485314905</v>
      </c>
      <c r="I237" s="9">
        <f t="shared" si="26"/>
        <v>136632</v>
      </c>
      <c r="J237" s="9">
        <f t="shared" si="10"/>
        <v>8380</v>
      </c>
      <c r="K237" s="9">
        <f t="shared" si="11"/>
        <v>11.82504646</v>
      </c>
      <c r="L237" s="52"/>
      <c r="M237" s="10" t="str">
        <f t="shared" si="4"/>
        <v/>
      </c>
      <c r="N237" s="11">
        <f t="shared" si="5"/>
        <v>0.0174899877</v>
      </c>
      <c r="O237" s="23">
        <f t="shared" si="12"/>
        <v>0.06534011166</v>
      </c>
      <c r="P237" s="9">
        <v>4437.0</v>
      </c>
      <c r="Q237" s="9">
        <v>112619.0</v>
      </c>
      <c r="R237" s="53"/>
      <c r="S237" s="12">
        <f t="shared" si="13"/>
        <v>87</v>
      </c>
      <c r="T237" s="53"/>
      <c r="U237" s="53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27"/>
      <c r="GL237" s="27"/>
      <c r="GM237" s="27">
        <f t="shared" si="27"/>
        <v>28.99941199</v>
      </c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</row>
    <row r="238" ht="12.75" customHeight="1">
      <c r="A238" s="6">
        <v>44130.0</v>
      </c>
      <c r="B238" s="7">
        <v>236.0</v>
      </c>
      <c r="C238" s="9">
        <v>263929.0</v>
      </c>
      <c r="D238" s="7">
        <f t="shared" si="2"/>
        <v>12.48343541</v>
      </c>
      <c r="E238" s="46">
        <f t="shared" ref="E238:E431" si="28">EXP(INDIRECT("X8"))*EXP(INDIRECT("X7") * $B238)</f>
        <v>1319304.898</v>
      </c>
      <c r="F238" s="46" t="str">
        <f t="shared" ref="F238:F431" si="29">IF(ISBLANK(C238),E238-M238, "")</f>
        <v/>
      </c>
      <c r="G238" s="22">
        <f t="shared" si="8"/>
        <v>10241</v>
      </c>
      <c r="H238" s="11">
        <f t="shared" si="9"/>
        <v>0.04036848412</v>
      </c>
      <c r="I238" s="9">
        <f t="shared" si="26"/>
        <v>144145</v>
      </c>
      <c r="J238" s="9">
        <f t="shared" si="10"/>
        <v>7513</v>
      </c>
      <c r="K238" s="9">
        <f t="shared" si="11"/>
        <v>11.87857502</v>
      </c>
      <c r="L238" s="52"/>
      <c r="M238" s="10" t="str">
        <f t="shared" si="4"/>
        <v/>
      </c>
      <c r="N238" s="11">
        <f t="shared" si="5"/>
        <v>0.01698183981</v>
      </c>
      <c r="O238" s="23">
        <f t="shared" si="12"/>
        <v>0.05498711868</v>
      </c>
      <c r="P238" s="9">
        <v>4482.0</v>
      </c>
      <c r="Q238" s="9">
        <v>115302.0</v>
      </c>
      <c r="R238" s="53"/>
      <c r="S238" s="12">
        <f t="shared" si="13"/>
        <v>45</v>
      </c>
      <c r="T238" s="53"/>
      <c r="U238" s="53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27"/>
      <c r="GL238" s="27"/>
      <c r="GM238" s="27">
        <f t="shared" si="27"/>
        <v>30.02620003</v>
      </c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</row>
    <row r="239" ht="12.75" customHeight="1">
      <c r="A239" s="6">
        <v>44131.0</v>
      </c>
      <c r="B239" s="7">
        <v>237.0</v>
      </c>
      <c r="C239" s="9">
        <v>280229.0</v>
      </c>
      <c r="D239" s="7">
        <f t="shared" si="2"/>
        <v>12.54336241</v>
      </c>
      <c r="E239" s="46">
        <f t="shared" si="28"/>
        <v>1324705.284</v>
      </c>
      <c r="F239" s="46" t="str">
        <f t="shared" si="29"/>
        <v/>
      </c>
      <c r="G239" s="22">
        <f t="shared" si="8"/>
        <v>16300</v>
      </c>
      <c r="H239" s="11">
        <f t="shared" si="9"/>
        <v>0.06175903368</v>
      </c>
      <c r="I239" s="9">
        <f t="shared" si="26"/>
        <v>156378</v>
      </c>
      <c r="J239" s="9">
        <f t="shared" si="10"/>
        <v>12233</v>
      </c>
      <c r="K239" s="9">
        <f t="shared" si="11"/>
        <v>11.96003143</v>
      </c>
      <c r="L239" s="52">
        <f t="shared" ref="L239:L431" si="30">EXP(INDIRECT("X14"))*EXP(INDIRECT("X13") * DAYS(A239,INDIRECT("X2")))</f>
        <v>21947129.36</v>
      </c>
      <c r="M239" s="10" t="str">
        <f t="shared" ref="M239:M431" si="31">IF(ISBLANK(C239), L239, "")</f>
        <v/>
      </c>
      <c r="N239" s="11">
        <f t="shared" si="5"/>
        <v>0.01646510532</v>
      </c>
      <c r="O239" s="23">
        <f t="shared" si="12"/>
        <v>0.08486593361</v>
      </c>
      <c r="P239" s="9">
        <v>4614.0</v>
      </c>
      <c r="Q239" s="9">
        <v>119237.0</v>
      </c>
      <c r="R239" s="53"/>
      <c r="S239" s="12">
        <f t="shared" si="13"/>
        <v>132</v>
      </c>
      <c r="T239" s="53"/>
      <c r="U239" s="53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27"/>
      <c r="GL239" s="27"/>
      <c r="GM239" s="27">
        <f t="shared" si="27"/>
        <v>32.63466591</v>
      </c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</row>
    <row r="240" ht="12.75" customHeight="1">
      <c r="A240" s="6">
        <v>44132.0</v>
      </c>
      <c r="B240" s="7">
        <v>238.0</v>
      </c>
      <c r="C240" s="9">
        <v>299049.0</v>
      </c>
      <c r="D240" s="7">
        <f t="shared" si="2"/>
        <v>12.60836272</v>
      </c>
      <c r="E240" s="46">
        <f t="shared" si="28"/>
        <v>1330127.775</v>
      </c>
      <c r="F240" s="46" t="str">
        <f t="shared" si="29"/>
        <v/>
      </c>
      <c r="G240" s="22">
        <f t="shared" si="8"/>
        <v>18820</v>
      </c>
      <c r="H240" s="11">
        <f t="shared" si="9"/>
        <v>0.06715935895</v>
      </c>
      <c r="I240" s="9">
        <f t="shared" si="26"/>
        <v>170695</v>
      </c>
      <c r="J240" s="9">
        <f t="shared" si="10"/>
        <v>14317</v>
      </c>
      <c r="K240" s="9">
        <f t="shared" si="11"/>
        <v>12.04763362</v>
      </c>
      <c r="L240" s="52">
        <f t="shared" si="30"/>
        <v>21413132.63</v>
      </c>
      <c r="M240" s="10" t="str">
        <f t="shared" si="31"/>
        <v/>
      </c>
      <c r="N240" s="11">
        <f t="shared" si="5"/>
        <v>0.01621807797</v>
      </c>
      <c r="O240" s="23">
        <f t="shared" si="12"/>
        <v>0.09155379913</v>
      </c>
      <c r="P240" s="9">
        <v>4850.0</v>
      </c>
      <c r="Q240" s="9">
        <v>123504.0</v>
      </c>
      <c r="R240" s="53"/>
      <c r="S240" s="12">
        <f t="shared" si="13"/>
        <v>236</v>
      </c>
      <c r="T240" s="53"/>
      <c r="U240" s="53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27"/>
      <c r="GL240" s="27"/>
      <c r="GM240" s="27">
        <f t="shared" si="27"/>
        <v>35.90222626</v>
      </c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</row>
    <row r="241" ht="12.75" customHeight="1">
      <c r="A241" s="6">
        <v>44133.0</v>
      </c>
      <c r="B241" s="7">
        <v>239.0</v>
      </c>
      <c r="C241" s="9">
        <v>319205.0</v>
      </c>
      <c r="D241" s="7">
        <f t="shared" si="2"/>
        <v>12.67358881</v>
      </c>
      <c r="E241" s="46">
        <f t="shared" si="28"/>
        <v>1335572.463</v>
      </c>
      <c r="F241" s="46" t="str">
        <f t="shared" si="29"/>
        <v/>
      </c>
      <c r="G241" s="22">
        <f t="shared" si="8"/>
        <v>20156</v>
      </c>
      <c r="H241" s="11">
        <f t="shared" si="9"/>
        <v>0.0674003257</v>
      </c>
      <c r="I241" s="9">
        <f t="shared" si="26"/>
        <v>184789</v>
      </c>
      <c r="J241" s="9">
        <f t="shared" si="10"/>
        <v>14094</v>
      </c>
      <c r="K241" s="9">
        <f t="shared" si="11"/>
        <v>12.12696991</v>
      </c>
      <c r="L241" s="52">
        <f t="shared" si="30"/>
        <v>20892128.6</v>
      </c>
      <c r="M241" s="10" t="str">
        <f t="shared" si="31"/>
        <v/>
      </c>
      <c r="N241" s="11">
        <f t="shared" si="5"/>
        <v>0.01613069971</v>
      </c>
      <c r="O241" s="23">
        <f t="shared" ref="O241:O431" si="32">IF(ISBLANK(C241), "", (I241/I240)-1)</f>
        <v>0.08256832362</v>
      </c>
      <c r="P241" s="9">
        <v>5149.0</v>
      </c>
      <c r="Q241" s="9">
        <v>129267.0</v>
      </c>
      <c r="R241" s="53"/>
      <c r="S241" s="12">
        <f t="shared" si="13"/>
        <v>299</v>
      </c>
      <c r="T241" s="53"/>
      <c r="U241" s="53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27"/>
      <c r="GL241" s="27"/>
      <c r="GM241" s="27">
        <f t="shared" si="27"/>
        <v>38.89773801</v>
      </c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</row>
    <row r="242" ht="12.75" customHeight="1">
      <c r="A242" s="6">
        <v>44134.0</v>
      </c>
      <c r="B242" s="7">
        <v>240.0</v>
      </c>
      <c r="C242" s="9">
        <v>340834.0</v>
      </c>
      <c r="D242" s="7">
        <f t="shared" si="2"/>
        <v>12.73915083</v>
      </c>
      <c r="E242" s="46">
        <f t="shared" si="28"/>
        <v>1341039.438</v>
      </c>
      <c r="F242" s="46" t="str">
        <f t="shared" si="29"/>
        <v/>
      </c>
      <c r="G242" s="22">
        <f t="shared" si="8"/>
        <v>21629</v>
      </c>
      <c r="H242" s="11">
        <f t="shared" si="9"/>
        <v>0.06775896368</v>
      </c>
      <c r="I242" s="9">
        <f t="shared" si="26"/>
        <v>200759</v>
      </c>
      <c r="J242" s="9">
        <f t="shared" si="10"/>
        <v>15970</v>
      </c>
      <c r="K242" s="9">
        <f t="shared" si="11"/>
        <v>12.20986046</v>
      </c>
      <c r="L242" s="52">
        <f t="shared" si="30"/>
        <v>20383801.14</v>
      </c>
      <c r="M242" s="10" t="str">
        <f t="shared" si="31"/>
        <v/>
      </c>
      <c r="N242" s="11">
        <f t="shared" si="5"/>
        <v>0.01569972479</v>
      </c>
      <c r="O242" s="23">
        <f t="shared" si="32"/>
        <v>0.08642289314</v>
      </c>
      <c r="P242" s="9">
        <v>5351.0</v>
      </c>
      <c r="Q242" s="9">
        <v>134724.0</v>
      </c>
      <c r="R242" s="53"/>
      <c r="S242" s="12">
        <f t="shared" si="13"/>
        <v>202</v>
      </c>
      <c r="T242" s="53"/>
      <c r="U242" s="53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27"/>
      <c r="GL242" s="27"/>
      <c r="GM242" s="27">
        <f t="shared" si="27"/>
        <v>41.87389748</v>
      </c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</row>
    <row r="243" ht="12.75" customHeight="1">
      <c r="A243" s="6">
        <v>44135.0</v>
      </c>
      <c r="B243" s="7">
        <v>241.0</v>
      </c>
      <c r="C243" s="9">
        <v>362731.0</v>
      </c>
      <c r="D243" s="7">
        <f t="shared" si="2"/>
        <v>12.80141679</v>
      </c>
      <c r="E243" s="46">
        <f t="shared" si="28"/>
        <v>1346528.791</v>
      </c>
      <c r="F243" s="46" t="str">
        <f t="shared" si="29"/>
        <v/>
      </c>
      <c r="G243" s="22">
        <f t="shared" si="8"/>
        <v>21897</v>
      </c>
      <c r="H243" s="11">
        <f t="shared" si="9"/>
        <v>0.06424535111</v>
      </c>
      <c r="I243" s="9">
        <f t="shared" si="26"/>
        <v>216820</v>
      </c>
      <c r="J243" s="9">
        <f t="shared" si="10"/>
        <v>16061</v>
      </c>
      <c r="K243" s="9">
        <f t="shared" si="11"/>
        <v>12.2868228</v>
      </c>
      <c r="L243" s="52">
        <f t="shared" si="30"/>
        <v>19887841.83</v>
      </c>
      <c r="M243" s="10" t="str">
        <f t="shared" si="31"/>
        <v/>
      </c>
      <c r="N243" s="11">
        <f t="shared" si="5"/>
        <v>0.01552390063</v>
      </c>
      <c r="O243" s="23">
        <f t="shared" si="32"/>
        <v>0.08000139471</v>
      </c>
      <c r="P243" s="9">
        <v>5631.0</v>
      </c>
      <c r="Q243" s="9">
        <v>140280.0</v>
      </c>
      <c r="R243" s="53"/>
      <c r="S243" s="12">
        <f t="shared" si="13"/>
        <v>280</v>
      </c>
      <c r="T243" s="53"/>
      <c r="U243" s="53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27"/>
      <c r="GL243" s="27"/>
      <c r="GM243" s="27">
        <f t="shared" si="27"/>
        <v>44.95128432</v>
      </c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</row>
    <row r="244" ht="12.75" customHeight="1">
      <c r="A244" s="6">
        <v>44136.0</v>
      </c>
      <c r="B244" s="7">
        <v>242.0</v>
      </c>
      <c r="C244" s="9">
        <v>379902.0</v>
      </c>
      <c r="D244" s="7">
        <f t="shared" si="2"/>
        <v>12.8476686</v>
      </c>
      <c r="E244" s="46">
        <f t="shared" si="28"/>
        <v>1352040.614</v>
      </c>
      <c r="F244" s="46" t="str">
        <f t="shared" si="29"/>
        <v/>
      </c>
      <c r="G244" s="22">
        <f t="shared" si="8"/>
        <v>17171</v>
      </c>
      <c r="H244" s="11">
        <f t="shared" si="9"/>
        <v>0.04733811006</v>
      </c>
      <c r="I244" s="9">
        <f t="shared" si="26"/>
        <v>227524</v>
      </c>
      <c r="J244" s="9">
        <f t="shared" si="10"/>
        <v>10704</v>
      </c>
      <c r="K244" s="9">
        <f t="shared" si="11"/>
        <v>12.33501101</v>
      </c>
      <c r="L244" s="52">
        <f t="shared" si="30"/>
        <v>19403949.73</v>
      </c>
      <c r="M244" s="10" t="str">
        <f t="shared" si="31"/>
        <v/>
      </c>
      <c r="N244" s="11">
        <f t="shared" si="5"/>
        <v>0.01522234682</v>
      </c>
      <c r="O244" s="23">
        <f t="shared" si="32"/>
        <v>0.04936813947</v>
      </c>
      <c r="P244" s="9">
        <v>5783.0</v>
      </c>
      <c r="Q244" s="9">
        <v>146595.0</v>
      </c>
      <c r="R244" s="53"/>
      <c r="S244" s="12">
        <f t="shared" si="13"/>
        <v>152</v>
      </c>
      <c r="T244" s="53"/>
      <c r="U244" s="53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27"/>
      <c r="GL244" s="27"/>
      <c r="GM244" s="27">
        <f t="shared" si="27"/>
        <v>46.97173821</v>
      </c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</row>
    <row r="245" ht="12.75" customHeight="1">
      <c r="A245" s="6">
        <v>44137.0</v>
      </c>
      <c r="B245" s="7">
        <v>243.0</v>
      </c>
      <c r="C245" s="9">
        <v>395480.0</v>
      </c>
      <c r="D245" s="7">
        <f t="shared" si="2"/>
        <v>12.8878555</v>
      </c>
      <c r="E245" s="46">
        <f t="shared" si="28"/>
        <v>1357574.999</v>
      </c>
      <c r="F245" s="46" t="str">
        <f t="shared" si="29"/>
        <v/>
      </c>
      <c r="G245" s="22">
        <f t="shared" si="8"/>
        <v>15578</v>
      </c>
      <c r="H245" s="11">
        <f t="shared" si="9"/>
        <v>0.0410053119</v>
      </c>
      <c r="I245" s="9">
        <f t="shared" si="26"/>
        <v>235192</v>
      </c>
      <c r="J245" s="9">
        <f t="shared" si="10"/>
        <v>7668</v>
      </c>
      <c r="K245" s="9">
        <f t="shared" si="11"/>
        <v>12.36815748</v>
      </c>
      <c r="L245" s="52">
        <f t="shared" si="30"/>
        <v>18931831.23</v>
      </c>
      <c r="M245" s="10" t="str">
        <f t="shared" si="31"/>
        <v/>
      </c>
      <c r="N245" s="11">
        <f t="shared" si="5"/>
        <v>0.01485536563</v>
      </c>
      <c r="O245" s="23">
        <f t="shared" si="32"/>
        <v>0.03370193914</v>
      </c>
      <c r="P245" s="9">
        <v>5875.0</v>
      </c>
      <c r="Q245" s="9">
        <v>154413.0</v>
      </c>
      <c r="R245" s="53"/>
      <c r="S245" s="12">
        <f t="shared" si="13"/>
        <v>92</v>
      </c>
      <c r="T245" s="53"/>
      <c r="U245" s="53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27"/>
      <c r="GL245" s="27">
        <f t="shared" ref="GL245:GL267" si="33">70-GM245</f>
        <v>21.04204658</v>
      </c>
      <c r="GM245" s="27">
        <f t="shared" si="27"/>
        <v>48.95795342</v>
      </c>
      <c r="GN245" s="4">
        <f t="shared" ref="GN245:GN276" si="34">(E245-E238) * 100000/(7 * 38386000)</f>
        <v>14.24258139</v>
      </c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</row>
    <row r="246" ht="12.75" customHeight="1">
      <c r="A246" s="6">
        <v>44138.0</v>
      </c>
      <c r="B246" s="7">
        <v>244.0</v>
      </c>
      <c r="C246" s="9">
        <v>414844.0</v>
      </c>
      <c r="D246" s="7">
        <f t="shared" si="2"/>
        <v>12.93565782</v>
      </c>
      <c r="E246" s="46">
        <f t="shared" si="28"/>
        <v>1363132.038</v>
      </c>
      <c r="F246" s="46" t="str">
        <f t="shared" si="29"/>
        <v/>
      </c>
      <c r="G246" s="22">
        <f t="shared" si="8"/>
        <v>19364</v>
      </c>
      <c r="H246" s="11">
        <f t="shared" si="9"/>
        <v>0.04896328512</v>
      </c>
      <c r="I246" s="9">
        <f t="shared" si="26"/>
        <v>248756</v>
      </c>
      <c r="J246" s="9">
        <f t="shared" si="10"/>
        <v>13564</v>
      </c>
      <c r="K246" s="9">
        <f t="shared" si="11"/>
        <v>12.42422778</v>
      </c>
      <c r="L246" s="52">
        <f t="shared" si="30"/>
        <v>18471199.87</v>
      </c>
      <c r="M246" s="10" t="str">
        <f t="shared" si="31"/>
        <v/>
      </c>
      <c r="N246" s="11">
        <f t="shared" si="5"/>
        <v>0.01470914368</v>
      </c>
      <c r="O246" s="23">
        <f t="shared" si="32"/>
        <v>0.05767202966</v>
      </c>
      <c r="P246" s="9">
        <v>6102.0</v>
      </c>
      <c r="Q246" s="9">
        <v>159986.0</v>
      </c>
      <c r="R246" s="53"/>
      <c r="S246" s="12">
        <f t="shared" si="13"/>
        <v>227</v>
      </c>
      <c r="T246" s="53"/>
      <c r="U246" s="53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27"/>
      <c r="GL246" s="27">
        <f t="shared" si="33"/>
        <v>19.90174989</v>
      </c>
      <c r="GM246" s="27">
        <f t="shared" si="27"/>
        <v>50.09825011</v>
      </c>
      <c r="GN246" s="4">
        <f t="shared" si="34"/>
        <v>14.30088136</v>
      </c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</row>
    <row r="247" ht="12.75" customHeight="1">
      <c r="A247" s="6">
        <v>44139.0</v>
      </c>
      <c r="B247" s="7">
        <v>245.0</v>
      </c>
      <c r="C247" s="9">
        <v>439536.0</v>
      </c>
      <c r="D247" s="7">
        <f t="shared" si="2"/>
        <v>12.9934749</v>
      </c>
      <c r="E247" s="46">
        <f t="shared" si="28"/>
        <v>1368711.824</v>
      </c>
      <c r="F247" s="46" t="str">
        <f t="shared" si="29"/>
        <v/>
      </c>
      <c r="G247" s="22">
        <f t="shared" si="8"/>
        <v>24692</v>
      </c>
      <c r="H247" s="11">
        <f t="shared" si="9"/>
        <v>0.0595211694</v>
      </c>
      <c r="I247" s="9">
        <f t="shared" si="26"/>
        <v>264102</v>
      </c>
      <c r="J247" s="9">
        <f t="shared" si="10"/>
        <v>15346</v>
      </c>
      <c r="K247" s="9">
        <f t="shared" si="11"/>
        <v>12.48409067</v>
      </c>
      <c r="L247" s="52">
        <f t="shared" si="30"/>
        <v>18021776.16</v>
      </c>
      <c r="M247" s="10" t="str">
        <f t="shared" si="31"/>
        <v/>
      </c>
      <c r="N247" s="11">
        <f t="shared" si="5"/>
        <v>0.01472916894</v>
      </c>
      <c r="O247" s="23">
        <f t="shared" si="32"/>
        <v>0.06169097429</v>
      </c>
      <c r="P247" s="9">
        <v>6474.0</v>
      </c>
      <c r="Q247" s="9">
        <v>168960.0</v>
      </c>
      <c r="R247" s="53"/>
      <c r="S247" s="12">
        <f t="shared" si="13"/>
        <v>372</v>
      </c>
      <c r="T247" s="53"/>
      <c r="U247" s="53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27"/>
      <c r="GL247" s="27">
        <f t="shared" si="33"/>
        <v>17.71642935</v>
      </c>
      <c r="GM247" s="27">
        <f t="shared" si="27"/>
        <v>52.28357065</v>
      </c>
      <c r="GN247" s="4">
        <f t="shared" si="34"/>
        <v>14.35941997</v>
      </c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</row>
    <row r="248" ht="12.75" customHeight="1">
      <c r="A248" s="6">
        <v>44140.0</v>
      </c>
      <c r="B248" s="7">
        <v>246.0</v>
      </c>
      <c r="C248" s="9">
        <v>466679.0</v>
      </c>
      <c r="D248" s="7">
        <f t="shared" si="2"/>
        <v>13.05339693</v>
      </c>
      <c r="E248" s="46">
        <f t="shared" si="28"/>
        <v>1374314.45</v>
      </c>
      <c r="F248" s="46" t="str">
        <f t="shared" si="29"/>
        <v/>
      </c>
      <c r="G248" s="22">
        <f t="shared" si="8"/>
        <v>27143</v>
      </c>
      <c r="H248" s="11">
        <f t="shared" si="9"/>
        <v>0.06175375851</v>
      </c>
      <c r="I248" s="9">
        <f t="shared" si="26"/>
        <v>282157</v>
      </c>
      <c r="J248" s="9">
        <f t="shared" si="10"/>
        <v>18055</v>
      </c>
      <c r="K248" s="9">
        <f t="shared" si="11"/>
        <v>12.55021893</v>
      </c>
      <c r="L248" s="52">
        <f t="shared" si="30"/>
        <v>17583287.4</v>
      </c>
      <c r="M248" s="10" t="str">
        <f t="shared" si="31"/>
        <v/>
      </c>
      <c r="N248" s="11">
        <f t="shared" si="5"/>
        <v>0.0146588983</v>
      </c>
      <c r="O248" s="23">
        <f t="shared" si="32"/>
        <v>0.06836373825</v>
      </c>
      <c r="P248" s="9">
        <v>6841.0</v>
      </c>
      <c r="Q248" s="9">
        <v>177681.0</v>
      </c>
      <c r="R248" s="53"/>
      <c r="S248" s="12">
        <f t="shared" si="13"/>
        <v>367</v>
      </c>
      <c r="T248" s="53"/>
      <c r="U248" s="53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27"/>
      <c r="GL248" s="27">
        <f t="shared" si="33"/>
        <v>15.11615098</v>
      </c>
      <c r="GM248" s="27">
        <f t="shared" si="27"/>
        <v>54.88384902</v>
      </c>
      <c r="GN248" s="4">
        <f t="shared" si="34"/>
        <v>14.4181982</v>
      </c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</row>
    <row r="249" ht="12.75" customHeight="1">
      <c r="A249" s="6">
        <v>44141.0</v>
      </c>
      <c r="B249" s="7">
        <v>247.0</v>
      </c>
      <c r="C249" s="9">
        <v>493765.0</v>
      </c>
      <c r="D249" s="7">
        <f t="shared" si="2"/>
        <v>13.10981497</v>
      </c>
      <c r="E249" s="46">
        <f t="shared" si="28"/>
        <v>1379940.01</v>
      </c>
      <c r="F249" s="46" t="str">
        <f t="shared" si="29"/>
        <v/>
      </c>
      <c r="G249" s="22">
        <f t="shared" si="8"/>
        <v>27086</v>
      </c>
      <c r="H249" s="11">
        <f t="shared" si="9"/>
        <v>0.05803989466</v>
      </c>
      <c r="I249" s="9">
        <f t="shared" si="26"/>
        <v>297804</v>
      </c>
      <c r="J249" s="9">
        <f t="shared" si="10"/>
        <v>15647</v>
      </c>
      <c r="K249" s="9">
        <f t="shared" si="11"/>
        <v>12.60419083</v>
      </c>
      <c r="L249" s="52">
        <f t="shared" si="30"/>
        <v>17155467.53</v>
      </c>
      <c r="M249" s="10" t="str">
        <f t="shared" si="31"/>
        <v/>
      </c>
      <c r="N249" s="11">
        <f t="shared" si="5"/>
        <v>0.01475600741</v>
      </c>
      <c r="O249" s="23">
        <f t="shared" si="32"/>
        <v>0.05545494175</v>
      </c>
      <c r="P249" s="9">
        <v>7286.0</v>
      </c>
      <c r="Q249" s="9">
        <v>188675.0</v>
      </c>
      <c r="R249" s="53"/>
      <c r="S249" s="12">
        <f t="shared" si="13"/>
        <v>445</v>
      </c>
      <c r="T249" s="53"/>
      <c r="U249" s="53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27"/>
      <c r="GL249" s="27">
        <f t="shared" si="33"/>
        <v>13.08527663</v>
      </c>
      <c r="GM249" s="27">
        <f t="shared" si="27"/>
        <v>56.91472337</v>
      </c>
      <c r="GN249" s="4">
        <f t="shared" si="34"/>
        <v>14.47721703</v>
      </c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</row>
    <row r="250" ht="12.75" customHeight="1">
      <c r="A250" s="6">
        <v>44142.0</v>
      </c>
      <c r="B250" s="7">
        <v>248.0</v>
      </c>
      <c r="C250" s="9">
        <v>521640.0</v>
      </c>
      <c r="D250" s="7">
        <f t="shared" si="2"/>
        <v>13.16473297</v>
      </c>
      <c r="E250" s="46">
        <f t="shared" si="28"/>
        <v>1385588.597</v>
      </c>
      <c r="F250" s="46" t="str">
        <f t="shared" si="29"/>
        <v/>
      </c>
      <c r="G250" s="22">
        <f t="shared" si="8"/>
        <v>27875</v>
      </c>
      <c r="H250" s="11">
        <f t="shared" si="9"/>
        <v>0.05645398114</v>
      </c>
      <c r="I250" s="9">
        <f t="shared" si="26"/>
        <v>313495</v>
      </c>
      <c r="J250" s="9">
        <f t="shared" si="10"/>
        <v>15691</v>
      </c>
      <c r="K250" s="9">
        <f t="shared" si="11"/>
        <v>12.65553869</v>
      </c>
      <c r="L250" s="52">
        <f t="shared" si="30"/>
        <v>16738056.97</v>
      </c>
      <c r="M250" s="10" t="str">
        <f t="shared" si="31"/>
        <v/>
      </c>
      <c r="N250" s="11">
        <f t="shared" si="5"/>
        <v>0.01463653094</v>
      </c>
      <c r="O250" s="23">
        <f t="shared" si="32"/>
        <v>0.05268901694</v>
      </c>
      <c r="P250" s="9">
        <v>7635.0</v>
      </c>
      <c r="Q250" s="9">
        <v>200510.0</v>
      </c>
      <c r="R250" s="53"/>
      <c r="S250" s="12">
        <f t="shared" si="13"/>
        <v>349</v>
      </c>
      <c r="T250" s="53"/>
      <c r="U250" s="53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27">
        <f t="shared" ref="GK250:GK267" si="35">GM250-GM249</f>
        <v>2.224769447</v>
      </c>
      <c r="GL250" s="27">
        <f t="shared" si="33"/>
        <v>10.86050718</v>
      </c>
      <c r="GM250" s="27">
        <f t="shared" si="27"/>
        <v>59.13949282</v>
      </c>
      <c r="GN250" s="4">
        <f t="shared" si="34"/>
        <v>14.53647745</v>
      </c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</row>
    <row r="251" ht="12.75" customHeight="1">
      <c r="A251" s="6">
        <v>44143.0</v>
      </c>
      <c r="B251" s="7">
        <v>249.0</v>
      </c>
      <c r="C251" s="9">
        <v>546425.0</v>
      </c>
      <c r="D251" s="7">
        <f t="shared" si="2"/>
        <v>13.21115234</v>
      </c>
      <c r="E251" s="46">
        <f t="shared" si="28"/>
        <v>1391260.306</v>
      </c>
      <c r="F251" s="46" t="str">
        <f t="shared" si="29"/>
        <v/>
      </c>
      <c r="G251" s="22">
        <f t="shared" si="8"/>
        <v>24785</v>
      </c>
      <c r="H251" s="11">
        <f t="shared" si="9"/>
        <v>0.04751361092</v>
      </c>
      <c r="I251" s="9">
        <f t="shared" si="26"/>
        <v>329191</v>
      </c>
      <c r="J251" s="9">
        <f t="shared" si="10"/>
        <v>15696</v>
      </c>
      <c r="K251" s="9">
        <f t="shared" si="11"/>
        <v>12.70439341</v>
      </c>
      <c r="L251" s="52">
        <f t="shared" si="30"/>
        <v>16330802.44</v>
      </c>
      <c r="M251" s="10" t="str">
        <f t="shared" si="31"/>
        <v/>
      </c>
      <c r="N251" s="11">
        <f t="shared" si="5"/>
        <v>0.01440453859</v>
      </c>
      <c r="O251" s="23">
        <f t="shared" si="32"/>
        <v>0.05006778418</v>
      </c>
      <c r="P251" s="9">
        <v>7871.0</v>
      </c>
      <c r="Q251" s="9">
        <v>209363.0</v>
      </c>
      <c r="R251" s="53"/>
      <c r="S251" s="12">
        <f t="shared" si="13"/>
        <v>236</v>
      </c>
      <c r="T251" s="53"/>
      <c r="U251" s="53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27">
        <f t="shared" si="35"/>
        <v>2.833622377</v>
      </c>
      <c r="GL251" s="27">
        <f t="shared" si="33"/>
        <v>8.026884802</v>
      </c>
      <c r="GM251" s="27">
        <f t="shared" si="27"/>
        <v>61.9731152</v>
      </c>
      <c r="GN251" s="4">
        <f t="shared" si="34"/>
        <v>14.59598044</v>
      </c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</row>
    <row r="252" ht="12.75" customHeight="1">
      <c r="A252" s="6">
        <v>44144.0</v>
      </c>
      <c r="B252" s="7">
        <v>250.0</v>
      </c>
      <c r="C252" s="9">
        <v>568108.0</v>
      </c>
      <c r="D252" s="7">
        <f t="shared" si="2"/>
        <v>13.25006682</v>
      </c>
      <c r="E252" s="46">
        <f t="shared" si="28"/>
        <v>1396955.231</v>
      </c>
      <c r="F252" s="46" t="str">
        <f t="shared" si="29"/>
        <v/>
      </c>
      <c r="G252" s="22">
        <f t="shared" si="8"/>
        <v>21683</v>
      </c>
      <c r="H252" s="11">
        <f t="shared" si="9"/>
        <v>0.03968156655</v>
      </c>
      <c r="I252" s="9">
        <f t="shared" si="26"/>
        <v>340693</v>
      </c>
      <c r="J252" s="9">
        <f t="shared" si="10"/>
        <v>11502</v>
      </c>
      <c r="K252" s="9">
        <f t="shared" si="11"/>
        <v>12.73873706</v>
      </c>
      <c r="L252" s="52">
        <f t="shared" si="30"/>
        <v>15933456.85</v>
      </c>
      <c r="M252" s="10" t="str">
        <f t="shared" si="31"/>
        <v/>
      </c>
      <c r="N252" s="11">
        <f t="shared" si="5"/>
        <v>0.01415927957</v>
      </c>
      <c r="O252" s="23">
        <f t="shared" si="32"/>
        <v>0.03494020189</v>
      </c>
      <c r="P252" s="9">
        <v>8044.0</v>
      </c>
      <c r="Q252" s="9">
        <v>219371.0</v>
      </c>
      <c r="R252" s="53"/>
      <c r="S252" s="12">
        <f t="shared" si="13"/>
        <v>173</v>
      </c>
      <c r="T252" s="53"/>
      <c r="U252" s="53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27">
        <f t="shared" si="35"/>
        <v>2.272033703</v>
      </c>
      <c r="GL252" s="27">
        <f t="shared" si="33"/>
        <v>5.754851099</v>
      </c>
      <c r="GM252" s="27">
        <f t="shared" si="27"/>
        <v>64.2451489</v>
      </c>
      <c r="GN252" s="4">
        <f t="shared" si="34"/>
        <v>14.655727</v>
      </c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</row>
    <row r="253" ht="12.75" customHeight="1">
      <c r="A253" s="6">
        <v>44145.0</v>
      </c>
      <c r="B253" s="7">
        <v>251.0</v>
      </c>
      <c r="C253" s="9">
        <v>593592.0</v>
      </c>
      <c r="D253" s="7">
        <f t="shared" si="2"/>
        <v>13.29394749</v>
      </c>
      <c r="E253" s="46">
        <f t="shared" si="28"/>
        <v>1402673.467</v>
      </c>
      <c r="F253" s="46" t="str">
        <f t="shared" si="29"/>
        <v/>
      </c>
      <c r="G253" s="22">
        <f t="shared" si="8"/>
        <v>25484</v>
      </c>
      <c r="H253" s="11">
        <f t="shared" si="9"/>
        <v>0.04485766791</v>
      </c>
      <c r="I253" s="9">
        <f t="shared" si="26"/>
        <v>354557</v>
      </c>
      <c r="J253" s="9">
        <f t="shared" si="10"/>
        <v>13864</v>
      </c>
      <c r="K253" s="9">
        <f t="shared" si="11"/>
        <v>12.7786244</v>
      </c>
      <c r="L253" s="52">
        <f t="shared" si="30"/>
        <v>15545779.09</v>
      </c>
      <c r="M253" s="10" t="str">
        <f t="shared" si="31"/>
        <v/>
      </c>
      <c r="N253" s="11">
        <f t="shared" si="5"/>
        <v>0.01410733298</v>
      </c>
      <c r="O253" s="23">
        <f t="shared" si="32"/>
        <v>0.0406935276</v>
      </c>
      <c r="P253" s="9">
        <v>8374.0</v>
      </c>
      <c r="Q253" s="9">
        <v>230661.0</v>
      </c>
      <c r="R253" s="53"/>
      <c r="S253" s="12">
        <f t="shared" si="13"/>
        <v>330</v>
      </c>
      <c r="T253" s="53"/>
      <c r="U253" s="53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27">
        <f t="shared" si="35"/>
        <v>2.277616095</v>
      </c>
      <c r="GL253" s="27">
        <f t="shared" si="33"/>
        <v>3.477235004</v>
      </c>
      <c r="GM253" s="27">
        <f t="shared" si="27"/>
        <v>66.522765</v>
      </c>
      <c r="GN253" s="4">
        <f t="shared" si="34"/>
        <v>14.71571812</v>
      </c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</row>
    <row r="254" ht="12.75" customHeight="1">
      <c r="A254" s="6">
        <v>44146.0</v>
      </c>
      <c r="B254" s="7">
        <v>252.0</v>
      </c>
      <c r="C254" s="9">
        <v>618813.0</v>
      </c>
      <c r="D254" s="7">
        <f t="shared" si="2"/>
        <v>13.33555841</v>
      </c>
      <c r="E254" s="46">
        <f t="shared" si="28"/>
        <v>1408415.11</v>
      </c>
      <c r="F254" s="46" t="str">
        <f t="shared" si="29"/>
        <v/>
      </c>
      <c r="G254" s="22">
        <f t="shared" si="8"/>
        <v>25221</v>
      </c>
      <c r="H254" s="11">
        <f t="shared" si="9"/>
        <v>0.04248878017</v>
      </c>
      <c r="I254" s="9">
        <f t="shared" si="26"/>
        <v>367135</v>
      </c>
      <c r="J254" s="9">
        <f t="shared" si="10"/>
        <v>12578</v>
      </c>
      <c r="K254" s="9">
        <f t="shared" si="11"/>
        <v>12.81348491</v>
      </c>
      <c r="L254" s="52">
        <f t="shared" si="30"/>
        <v>15167533.94</v>
      </c>
      <c r="M254" s="10" t="str">
        <f t="shared" si="31"/>
        <v/>
      </c>
      <c r="N254" s="11">
        <f t="shared" si="5"/>
        <v>0.01422562228</v>
      </c>
      <c r="O254" s="23">
        <f t="shared" si="32"/>
        <v>0.03547525504</v>
      </c>
      <c r="P254" s="9">
        <v>8803.0</v>
      </c>
      <c r="Q254" s="9">
        <v>242875.0</v>
      </c>
      <c r="R254" s="53"/>
      <c r="S254" s="12">
        <f t="shared" si="13"/>
        <v>429</v>
      </c>
      <c r="T254" s="53"/>
      <c r="U254" s="53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27">
        <f t="shared" si="35"/>
        <v>0.1968723716</v>
      </c>
      <c r="GL254" s="27">
        <f t="shared" si="33"/>
        <v>3.280362632</v>
      </c>
      <c r="GM254" s="27">
        <f t="shared" si="27"/>
        <v>66.71963737</v>
      </c>
      <c r="GN254" s="4">
        <f t="shared" si="34"/>
        <v>14.77595481</v>
      </c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</row>
    <row r="255" ht="12.75" customHeight="1">
      <c r="A255" s="6">
        <v>44147.0</v>
      </c>
      <c r="B255" s="7">
        <v>253.0</v>
      </c>
      <c r="C255" s="9">
        <v>641496.0</v>
      </c>
      <c r="D255" s="7">
        <f t="shared" si="2"/>
        <v>13.37155823</v>
      </c>
      <c r="E255" s="46">
        <f t="shared" si="28"/>
        <v>1414180.256</v>
      </c>
      <c r="F255" s="46" t="str">
        <f t="shared" si="29"/>
        <v/>
      </c>
      <c r="G255" s="22">
        <f t="shared" si="8"/>
        <v>22683</v>
      </c>
      <c r="H255" s="11">
        <f t="shared" si="9"/>
        <v>0.03665566173</v>
      </c>
      <c r="I255" s="9">
        <f t="shared" si="26"/>
        <v>379069</v>
      </c>
      <c r="J255" s="9">
        <f t="shared" si="10"/>
        <v>11934</v>
      </c>
      <c r="K255" s="9">
        <f t="shared" si="11"/>
        <v>12.84547353</v>
      </c>
      <c r="L255" s="52">
        <f t="shared" si="30"/>
        <v>14798491.89</v>
      </c>
      <c r="M255" s="10" t="str">
        <f t="shared" si="31"/>
        <v/>
      </c>
      <c r="N255" s="11">
        <f t="shared" si="5"/>
        <v>0.01415129634</v>
      </c>
      <c r="O255" s="23">
        <f t="shared" si="32"/>
        <v>0.03250575401</v>
      </c>
      <c r="P255" s="9">
        <v>9078.0</v>
      </c>
      <c r="Q255" s="9">
        <v>253349.0</v>
      </c>
      <c r="R255" s="53"/>
      <c r="S255" s="12">
        <f t="shared" si="13"/>
        <v>275</v>
      </c>
      <c r="T255" s="53"/>
      <c r="U255" s="53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27">
        <f t="shared" si="35"/>
        <v>-1.659831337</v>
      </c>
      <c r="GL255" s="27">
        <f t="shared" si="33"/>
        <v>4.94019397</v>
      </c>
      <c r="GM255" s="27">
        <f t="shared" si="27"/>
        <v>65.05980603</v>
      </c>
      <c r="GN255" s="4">
        <f t="shared" si="34"/>
        <v>14.83643806</v>
      </c>
      <c r="GO255" s="4"/>
      <c r="GP255" s="4">
        <f>70 * 38386000/100000</f>
        <v>26870.2</v>
      </c>
      <c r="GQ255" s="4">
        <f>GP255*2.5</f>
        <v>67175.5</v>
      </c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</row>
    <row r="256" ht="12.75" customHeight="1">
      <c r="A256" s="6">
        <v>44148.0</v>
      </c>
      <c r="B256" s="7">
        <v>254.0</v>
      </c>
      <c r="C256" s="9">
        <v>665547.0</v>
      </c>
      <c r="D256" s="7">
        <f t="shared" si="2"/>
        <v>13.40836454</v>
      </c>
      <c r="E256" s="46">
        <f t="shared" si="28"/>
        <v>1419969.001</v>
      </c>
      <c r="F256" s="46" t="str">
        <f t="shared" si="29"/>
        <v/>
      </c>
      <c r="G256" s="22">
        <f t="shared" si="8"/>
        <v>24051</v>
      </c>
      <c r="H256" s="11">
        <f t="shared" si="9"/>
        <v>0.03749204983</v>
      </c>
      <c r="I256" s="9">
        <f t="shared" si="26"/>
        <v>388470</v>
      </c>
      <c r="J256" s="9">
        <f t="shared" si="10"/>
        <v>9401</v>
      </c>
      <c r="K256" s="9">
        <f t="shared" si="11"/>
        <v>12.86997123</v>
      </c>
      <c r="L256" s="52">
        <f t="shared" si="30"/>
        <v>14438429.03</v>
      </c>
      <c r="M256" s="10" t="str">
        <f t="shared" si="31"/>
        <v/>
      </c>
      <c r="N256" s="11">
        <f t="shared" si="5"/>
        <v>0.01426946557</v>
      </c>
      <c r="O256" s="23">
        <f t="shared" si="32"/>
        <v>0.02480023426</v>
      </c>
      <c r="P256" s="9">
        <v>9497.0</v>
      </c>
      <c r="Q256" s="9">
        <v>267580.0</v>
      </c>
      <c r="R256" s="53"/>
      <c r="S256" s="12">
        <f t="shared" si="13"/>
        <v>419</v>
      </c>
      <c r="T256" s="53"/>
      <c r="U256" s="53"/>
      <c r="V256" s="4"/>
      <c r="W256" s="4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4"/>
      <c r="GH256" s="4"/>
      <c r="GI256" s="4"/>
      <c r="GJ256" s="4"/>
      <c r="GK256" s="27">
        <f t="shared" si="35"/>
        <v>-1.12950406</v>
      </c>
      <c r="GL256" s="27">
        <f t="shared" si="33"/>
        <v>6.06969803</v>
      </c>
      <c r="GM256" s="27">
        <f t="shared" si="27"/>
        <v>63.93030197</v>
      </c>
      <c r="GN256" s="4">
        <f t="shared" si="34"/>
        <v>14.8971689</v>
      </c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</row>
    <row r="257" ht="12.75" customHeight="1">
      <c r="A257" s="6">
        <v>44149.0</v>
      </c>
      <c r="B257" s="7">
        <v>255.0</v>
      </c>
      <c r="C257" s="9">
        <v>691118.0</v>
      </c>
      <c r="D257" s="7">
        <f t="shared" si="2"/>
        <v>13.44606586</v>
      </c>
      <c r="E257" s="46">
        <f t="shared" si="28"/>
        <v>1425781.441</v>
      </c>
      <c r="F257" s="46" t="str">
        <f t="shared" si="29"/>
        <v/>
      </c>
      <c r="G257" s="22">
        <f t="shared" si="8"/>
        <v>25571</v>
      </c>
      <c r="H257" s="11">
        <f t="shared" si="9"/>
        <v>0.03842102812</v>
      </c>
      <c r="I257" s="9">
        <f t="shared" si="26"/>
        <v>398858</v>
      </c>
      <c r="J257" s="9">
        <f t="shared" si="10"/>
        <v>10388</v>
      </c>
      <c r="K257" s="9">
        <f t="shared" si="11"/>
        <v>12.89636074</v>
      </c>
      <c r="L257" s="52">
        <f t="shared" si="30"/>
        <v>14087126.87</v>
      </c>
      <c r="M257" s="10" t="str">
        <f t="shared" si="31"/>
        <v/>
      </c>
      <c r="N257" s="11">
        <f t="shared" si="5"/>
        <v>0.01453442104</v>
      </c>
      <c r="O257" s="23">
        <f t="shared" si="32"/>
        <v>0.02674080367</v>
      </c>
      <c r="P257" s="9">
        <v>10045.0</v>
      </c>
      <c r="Q257" s="9">
        <v>282215.0</v>
      </c>
      <c r="R257" s="53"/>
      <c r="S257" s="12">
        <f t="shared" si="13"/>
        <v>548</v>
      </c>
      <c r="T257" s="53"/>
      <c r="U257" s="53"/>
      <c r="V257" s="4"/>
      <c r="W257" s="4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 t="s">
        <v>66</v>
      </c>
      <c r="GF257" s="5">
        <v>470907.0</v>
      </c>
      <c r="GG257" s="4"/>
      <c r="GH257" s="4"/>
      <c r="GI257" s="4"/>
      <c r="GJ257" s="4"/>
      <c r="GK257" s="27">
        <f t="shared" si="35"/>
        <v>-0.8574554711</v>
      </c>
      <c r="GL257" s="27">
        <f t="shared" si="33"/>
        <v>6.927153501</v>
      </c>
      <c r="GM257" s="27">
        <f t="shared" si="27"/>
        <v>63.0728465</v>
      </c>
      <c r="GN257" s="4">
        <f t="shared" si="34"/>
        <v>14.95814833</v>
      </c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</row>
    <row r="258" ht="12.75" customHeight="1">
      <c r="A258" s="6">
        <v>44150.0</v>
      </c>
      <c r="B258" s="7">
        <v>256.0</v>
      </c>
      <c r="C258" s="9">
        <v>712972.0</v>
      </c>
      <c r="D258" s="7">
        <f t="shared" si="2"/>
        <v>13.47719743</v>
      </c>
      <c r="E258" s="46">
        <f t="shared" si="28"/>
        <v>1431617.673</v>
      </c>
      <c r="F258" s="46" t="str">
        <f t="shared" si="29"/>
        <v/>
      </c>
      <c r="G258" s="22">
        <f t="shared" si="8"/>
        <v>21854</v>
      </c>
      <c r="H258" s="11">
        <f t="shared" si="9"/>
        <v>0.03162122821</v>
      </c>
      <c r="I258" s="9">
        <f t="shared" si="26"/>
        <v>407841</v>
      </c>
      <c r="J258" s="9">
        <f t="shared" si="10"/>
        <v>8983</v>
      </c>
      <c r="K258" s="9">
        <f t="shared" si="11"/>
        <v>12.91863267</v>
      </c>
      <c r="L258" s="52">
        <f t="shared" si="30"/>
        <v>13744372.26</v>
      </c>
      <c r="M258" s="10" t="str">
        <f t="shared" si="31"/>
        <v/>
      </c>
      <c r="N258" s="11">
        <f t="shared" si="5"/>
        <v>0.01451389395</v>
      </c>
      <c r="O258" s="23">
        <f t="shared" si="32"/>
        <v>0.02252179974</v>
      </c>
      <c r="P258" s="9">
        <v>10348.0</v>
      </c>
      <c r="Q258" s="9">
        <v>294783.0</v>
      </c>
      <c r="R258" s="53"/>
      <c r="S258" s="12">
        <f t="shared" si="13"/>
        <v>303</v>
      </c>
      <c r="T258" s="53"/>
      <c r="U258" s="53"/>
      <c r="V258" s="4"/>
      <c r="W258" s="4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 t="s">
        <v>67</v>
      </c>
      <c r="GF258" s="5">
        <v>534813.0</v>
      </c>
      <c r="GG258" s="4"/>
      <c r="GH258" s="4"/>
      <c r="GI258" s="4"/>
      <c r="GJ258" s="4"/>
      <c r="GK258" s="27">
        <f t="shared" si="35"/>
        <v>-1.090799473</v>
      </c>
      <c r="GL258" s="27">
        <f t="shared" si="33"/>
        <v>8.017952974</v>
      </c>
      <c r="GM258" s="27">
        <f t="shared" si="27"/>
        <v>61.98204703</v>
      </c>
      <c r="GN258" s="4">
        <f t="shared" si="34"/>
        <v>15.01937737</v>
      </c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</row>
    <row r="259" ht="12.75" customHeight="1">
      <c r="A259" s="6">
        <v>44151.0</v>
      </c>
      <c r="B259" s="7">
        <v>257.0</v>
      </c>
      <c r="C259" s="9">
        <v>733788.0</v>
      </c>
      <c r="D259" s="7">
        <f t="shared" si="2"/>
        <v>13.50597544</v>
      </c>
      <c r="E259" s="46">
        <f t="shared" si="28"/>
        <v>1437477.795</v>
      </c>
      <c r="F259" s="46" t="str">
        <f t="shared" si="29"/>
        <v/>
      </c>
      <c r="G259" s="22">
        <f t="shared" si="8"/>
        <v>20816</v>
      </c>
      <c r="H259" s="11">
        <f t="shared" si="9"/>
        <v>0.02919609746</v>
      </c>
      <c r="I259" s="9">
        <f t="shared" si="26"/>
        <v>417275</v>
      </c>
      <c r="J259" s="9">
        <f t="shared" si="10"/>
        <v>9434</v>
      </c>
      <c r="K259" s="9">
        <f t="shared" si="11"/>
        <v>12.94150076</v>
      </c>
      <c r="L259" s="52">
        <f t="shared" si="30"/>
        <v>13409957.23</v>
      </c>
      <c r="M259" s="10" t="str">
        <f t="shared" si="31"/>
        <v/>
      </c>
      <c r="N259" s="11">
        <f t="shared" si="5"/>
        <v>0.01429704492</v>
      </c>
      <c r="O259" s="23">
        <f t="shared" si="32"/>
        <v>0.02313156353</v>
      </c>
      <c r="P259" s="9">
        <v>10491.0</v>
      </c>
      <c r="Q259" s="9">
        <v>306022.0</v>
      </c>
      <c r="R259" s="53"/>
      <c r="S259" s="12">
        <f t="shared" si="13"/>
        <v>143</v>
      </c>
      <c r="T259" s="53"/>
      <c r="U259" s="53"/>
      <c r="V259" s="4"/>
      <c r="W259" s="4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 t="s">
        <v>68</v>
      </c>
      <c r="GF259" s="5">
        <v>643782.0</v>
      </c>
      <c r="GG259" s="4"/>
      <c r="GH259" s="4"/>
      <c r="GI259" s="4"/>
      <c r="GJ259" s="4"/>
      <c r="GK259" s="27">
        <f t="shared" si="35"/>
        <v>-0.3226622801</v>
      </c>
      <c r="GL259" s="27">
        <f t="shared" si="33"/>
        <v>8.340615254</v>
      </c>
      <c r="GM259" s="27">
        <f t="shared" si="27"/>
        <v>61.65938475</v>
      </c>
      <c r="GN259" s="4">
        <f t="shared" si="34"/>
        <v>15.08085704</v>
      </c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</row>
    <row r="260" ht="12.75" customHeight="1">
      <c r="A260" s="6">
        <v>44152.0</v>
      </c>
      <c r="B260" s="7">
        <v>258.0</v>
      </c>
      <c r="C260" s="9">
        <v>752940.0</v>
      </c>
      <c r="D260" s="7">
        <f t="shared" si="2"/>
        <v>13.53174082</v>
      </c>
      <c r="E260" s="46">
        <f t="shared" si="28"/>
        <v>1443361.905</v>
      </c>
      <c r="F260" s="46" t="str">
        <f t="shared" si="29"/>
        <v/>
      </c>
      <c r="G260" s="22">
        <f t="shared" si="8"/>
        <v>19152</v>
      </c>
      <c r="H260" s="11">
        <f t="shared" si="9"/>
        <v>0.02610018152</v>
      </c>
      <c r="I260" s="9">
        <f t="shared" si="26"/>
        <v>417810</v>
      </c>
      <c r="J260" s="9">
        <f t="shared" si="10"/>
        <v>535</v>
      </c>
      <c r="K260" s="9">
        <f t="shared" si="11"/>
        <v>12.94278206</v>
      </c>
      <c r="L260" s="52">
        <f t="shared" si="30"/>
        <v>13083678.88</v>
      </c>
      <c r="M260" s="10" t="str">
        <f t="shared" si="31"/>
        <v/>
      </c>
      <c r="N260" s="11">
        <f t="shared" si="5"/>
        <v>0.01440752251</v>
      </c>
      <c r="O260" s="23">
        <f t="shared" si="32"/>
        <v>0.001282128093</v>
      </c>
      <c r="P260" s="9">
        <v>10848.0</v>
      </c>
      <c r="Q260" s="9">
        <v>324282.0</v>
      </c>
      <c r="R260" s="53"/>
      <c r="S260" s="12">
        <f t="shared" si="13"/>
        <v>357</v>
      </c>
      <c r="T260" s="53"/>
      <c r="U260" s="53"/>
      <c r="V260" s="4"/>
      <c r="W260" s="4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 t="s">
        <v>69</v>
      </c>
      <c r="GF260" s="12">
        <v>677286.0</v>
      </c>
      <c r="GG260" s="4"/>
      <c r="GH260" s="4"/>
      <c r="GI260" s="4"/>
      <c r="GJ260" s="4"/>
      <c r="GK260" s="27">
        <f t="shared" si="35"/>
        <v>-2.356513908</v>
      </c>
      <c r="GL260" s="27">
        <f t="shared" si="33"/>
        <v>10.69712916</v>
      </c>
      <c r="GM260" s="27">
        <f t="shared" si="27"/>
        <v>59.30287084</v>
      </c>
      <c r="GN260" s="4">
        <f t="shared" si="34"/>
        <v>15.14258838</v>
      </c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</row>
    <row r="261" ht="12.75" customHeight="1">
      <c r="A261" s="6">
        <v>44153.0</v>
      </c>
      <c r="B261" s="7">
        <v>259.0</v>
      </c>
      <c r="C261" s="9">
        <v>772823.0</v>
      </c>
      <c r="D261" s="7">
        <f t="shared" si="2"/>
        <v>13.55780532</v>
      </c>
      <c r="E261" s="46">
        <f t="shared" si="28"/>
        <v>1449270.1</v>
      </c>
      <c r="F261" s="46" t="str">
        <f t="shared" si="29"/>
        <v/>
      </c>
      <c r="G261" s="22">
        <f t="shared" si="8"/>
        <v>19883</v>
      </c>
      <c r="H261" s="11">
        <f t="shared" si="9"/>
        <v>0.02640715064</v>
      </c>
      <c r="I261" s="9">
        <f t="shared" si="26"/>
        <v>418489</v>
      </c>
      <c r="J261" s="9">
        <f t="shared" si="10"/>
        <v>679</v>
      </c>
      <c r="K261" s="9">
        <f t="shared" si="11"/>
        <v>12.94440588</v>
      </c>
      <c r="L261" s="52">
        <f t="shared" si="30"/>
        <v>12765339.21</v>
      </c>
      <c r="M261" s="10" t="str">
        <f t="shared" si="31"/>
        <v/>
      </c>
      <c r="N261" s="11">
        <f t="shared" si="5"/>
        <v>0.0148171056</v>
      </c>
      <c r="O261" s="23">
        <f t="shared" si="32"/>
        <v>0.001625140614</v>
      </c>
      <c r="P261" s="9">
        <v>11451.0</v>
      </c>
      <c r="Q261" s="9">
        <v>342883.0</v>
      </c>
      <c r="R261" s="53"/>
      <c r="S261" s="12">
        <f t="shared" si="13"/>
        <v>603</v>
      </c>
      <c r="T261" s="53"/>
      <c r="U261" s="53"/>
      <c r="V261" s="4"/>
      <c r="W261" s="4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 t="s">
        <v>70</v>
      </c>
      <c r="GF261" s="12">
        <v>780981.0</v>
      </c>
      <c r="GG261" s="4"/>
      <c r="GH261" s="4"/>
      <c r="GI261" s="4"/>
      <c r="GJ261" s="4"/>
      <c r="GK261" s="27">
        <f t="shared" si="35"/>
        <v>-1.986587372</v>
      </c>
      <c r="GL261" s="27">
        <f t="shared" si="33"/>
        <v>12.68371653</v>
      </c>
      <c r="GM261" s="27">
        <f t="shared" si="27"/>
        <v>57.31628347</v>
      </c>
      <c r="GN261" s="4">
        <f t="shared" si="34"/>
        <v>15.20457239</v>
      </c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</row>
    <row r="262" ht="12.75" customHeight="1">
      <c r="A262" s="6">
        <v>44154.0</v>
      </c>
      <c r="B262" s="7">
        <v>260.0</v>
      </c>
      <c r="C262" s="9">
        <v>796798.0</v>
      </c>
      <c r="D262" s="7">
        <f t="shared" si="2"/>
        <v>13.58835648</v>
      </c>
      <c r="E262" s="46">
        <f t="shared" si="28"/>
        <v>1455202.48</v>
      </c>
      <c r="F262" s="46" t="str">
        <f t="shared" si="29"/>
        <v/>
      </c>
      <c r="G262" s="22">
        <f t="shared" si="8"/>
        <v>23975</v>
      </c>
      <c r="H262" s="11">
        <f t="shared" si="9"/>
        <v>0.03102262743</v>
      </c>
      <c r="I262" s="9">
        <f t="shared" si="26"/>
        <v>422824</v>
      </c>
      <c r="J262" s="9">
        <f t="shared" si="10"/>
        <v>4335</v>
      </c>
      <c r="K262" s="9">
        <f t="shared" si="11"/>
        <v>12.9547113</v>
      </c>
      <c r="L262" s="52">
        <f t="shared" si="30"/>
        <v>12454745.09</v>
      </c>
      <c r="M262" s="10" t="str">
        <f t="shared" si="31"/>
        <v/>
      </c>
      <c r="N262" s="11">
        <f t="shared" si="5"/>
        <v>0.01517072081</v>
      </c>
      <c r="O262" s="23">
        <f t="shared" si="32"/>
        <v>0.01035869521</v>
      </c>
      <c r="P262" s="9">
        <v>12088.0</v>
      </c>
      <c r="Q262" s="9">
        <v>361886.0</v>
      </c>
      <c r="R262" s="53"/>
      <c r="S262" s="12">
        <f t="shared" si="13"/>
        <v>637</v>
      </c>
      <c r="T262" s="53"/>
      <c r="U262" s="53"/>
      <c r="V262" s="4"/>
      <c r="W262" s="4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 t="s">
        <v>71</v>
      </c>
      <c r="GF262" s="12">
        <v>1790658.0</v>
      </c>
      <c r="GG262" s="4"/>
      <c r="GH262" s="4"/>
      <c r="GI262" s="4"/>
      <c r="GJ262" s="4"/>
      <c r="GK262" s="27">
        <f t="shared" si="35"/>
        <v>0.4808300645</v>
      </c>
      <c r="GL262" s="27">
        <f t="shared" si="33"/>
        <v>12.20288647</v>
      </c>
      <c r="GM262" s="27">
        <f t="shared" si="27"/>
        <v>57.79711353</v>
      </c>
      <c r="GN262" s="4">
        <f t="shared" si="34"/>
        <v>15.26681014</v>
      </c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</row>
    <row r="263" ht="12.75" customHeight="1">
      <c r="A263" s="6">
        <v>44155.0</v>
      </c>
      <c r="B263" s="7">
        <v>261.0</v>
      </c>
      <c r="C263" s="9">
        <v>819262.0</v>
      </c>
      <c r="D263" s="7">
        <f t="shared" si="2"/>
        <v>13.61615921</v>
      </c>
      <c r="E263" s="46">
        <f t="shared" si="28"/>
        <v>1461159.143</v>
      </c>
      <c r="F263" s="46" t="str">
        <f t="shared" si="29"/>
        <v/>
      </c>
      <c r="G263" s="22">
        <f t="shared" si="8"/>
        <v>22464</v>
      </c>
      <c r="H263" s="11">
        <f t="shared" si="9"/>
        <v>0.02819284185</v>
      </c>
      <c r="I263" s="9">
        <f t="shared" si="26"/>
        <v>424748</v>
      </c>
      <c r="J263" s="9">
        <f t="shared" si="10"/>
        <v>1924</v>
      </c>
      <c r="K263" s="9">
        <f t="shared" si="11"/>
        <v>12.95925133</v>
      </c>
      <c r="L263" s="52">
        <f t="shared" si="30"/>
        <v>12151708.05</v>
      </c>
      <c r="M263" s="10" t="str">
        <f t="shared" si="31"/>
        <v/>
      </c>
      <c r="N263" s="11">
        <f t="shared" si="5"/>
        <v>0.01551884501</v>
      </c>
      <c r="O263" s="23">
        <f t="shared" si="32"/>
        <v>0.00455035665</v>
      </c>
      <c r="P263" s="9">
        <v>12714.0</v>
      </c>
      <c r="Q263" s="9">
        <v>381800.0</v>
      </c>
      <c r="R263" s="53"/>
      <c r="S263" s="12">
        <f t="shared" si="13"/>
        <v>626</v>
      </c>
      <c r="T263" s="53"/>
      <c r="U263" s="53"/>
      <c r="V263" s="4"/>
      <c r="W263" s="4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4"/>
      <c r="GH263" s="4"/>
      <c r="GI263" s="4"/>
      <c r="GJ263" s="4"/>
      <c r="GK263" s="27">
        <f t="shared" si="35"/>
        <v>-0.5906171149</v>
      </c>
      <c r="GL263" s="27">
        <f t="shared" si="33"/>
        <v>12.79350358</v>
      </c>
      <c r="GM263" s="27">
        <f t="shared" si="27"/>
        <v>57.20649642</v>
      </c>
      <c r="GN263" s="4">
        <f t="shared" si="34"/>
        <v>15.32930264</v>
      </c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</row>
    <row r="264" ht="12.75" customHeight="1">
      <c r="A264" s="6">
        <v>44156.0</v>
      </c>
      <c r="B264" s="7">
        <v>262.0</v>
      </c>
      <c r="C264" s="9">
        <f>843475-611</f>
        <v>842864</v>
      </c>
      <c r="D264" s="7">
        <f t="shared" si="2"/>
        <v>13.6445609</v>
      </c>
      <c r="E264" s="46">
        <f t="shared" si="28"/>
        <v>1467140.189</v>
      </c>
      <c r="F264" s="46" t="str">
        <f t="shared" si="29"/>
        <v/>
      </c>
      <c r="G264" s="22">
        <f t="shared" si="8"/>
        <v>23602</v>
      </c>
      <c r="H264" s="11">
        <f t="shared" si="9"/>
        <v>0.0288088548</v>
      </c>
      <c r="I264" s="9">
        <f t="shared" si="26"/>
        <v>422501</v>
      </c>
      <c r="J264" s="9">
        <f t="shared" si="10"/>
        <v>-2247</v>
      </c>
      <c r="K264" s="9">
        <f t="shared" si="11"/>
        <v>12.95394709</v>
      </c>
      <c r="L264" s="52">
        <f t="shared" si="30"/>
        <v>11856044.21</v>
      </c>
      <c r="M264" s="10" t="str">
        <f t="shared" si="31"/>
        <v/>
      </c>
      <c r="N264" s="11">
        <f t="shared" si="5"/>
        <v>0.01576529547</v>
      </c>
      <c r="O264" s="23">
        <f t="shared" si="32"/>
        <v>-0.005290195598</v>
      </c>
      <c r="P264" s="9">
        <v>13288.0</v>
      </c>
      <c r="Q264" s="9">
        <v>407075.0</v>
      </c>
      <c r="R264" s="53"/>
      <c r="S264" s="12">
        <f t="shared" si="13"/>
        <v>574</v>
      </c>
      <c r="T264" s="53"/>
      <c r="U264" s="53"/>
      <c r="V264" s="4"/>
      <c r="W264" s="4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4"/>
      <c r="GH264" s="4"/>
      <c r="GI264" s="4"/>
      <c r="GJ264" s="4"/>
      <c r="GK264" s="27">
        <f t="shared" si="35"/>
        <v>-0.7327820411</v>
      </c>
      <c r="GL264" s="27">
        <f t="shared" si="33"/>
        <v>13.52628562</v>
      </c>
      <c r="GM264" s="27">
        <f t="shared" si="27"/>
        <v>56.47371438</v>
      </c>
      <c r="GN264" s="4">
        <f t="shared" si="34"/>
        <v>15.39205095</v>
      </c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</row>
    <row r="265" ht="12.75" customHeight="1">
      <c r="A265" s="6">
        <v>44157.0</v>
      </c>
      <c r="B265" s="7">
        <v>263.0</v>
      </c>
      <c r="C265" s="9">
        <v>861331.0</v>
      </c>
      <c r="D265" s="7">
        <f t="shared" si="2"/>
        <v>13.66623415</v>
      </c>
      <c r="E265" s="46">
        <f t="shared" si="28"/>
        <v>1473145.718</v>
      </c>
      <c r="F265" s="46" t="str">
        <f t="shared" si="29"/>
        <v/>
      </c>
      <c r="G265" s="22">
        <f t="shared" si="8"/>
        <v>18467</v>
      </c>
      <c r="H265" s="11">
        <f t="shared" si="9"/>
        <v>0.02190982175</v>
      </c>
      <c r="I265" s="9">
        <f t="shared" si="26"/>
        <v>423742</v>
      </c>
      <c r="J265" s="9">
        <f t="shared" si="10"/>
        <v>1241</v>
      </c>
      <c r="K265" s="9">
        <f t="shared" si="11"/>
        <v>12.95688006</v>
      </c>
      <c r="L265" s="52">
        <f t="shared" si="30"/>
        <v>11567574.19</v>
      </c>
      <c r="M265" s="10" t="str">
        <f t="shared" si="31"/>
        <v/>
      </c>
      <c r="N265" s="11">
        <f t="shared" si="5"/>
        <v>0.01581041435</v>
      </c>
      <c r="O265" s="23">
        <f t="shared" si="32"/>
        <v>0.002937271154</v>
      </c>
      <c r="P265" s="9">
        <v>13618.0</v>
      </c>
      <c r="Q265" s="9">
        <v>423971.0</v>
      </c>
      <c r="R265" s="53"/>
      <c r="S265" s="12">
        <f t="shared" si="13"/>
        <v>330</v>
      </c>
      <c r="T265" s="53"/>
      <c r="U265" s="53"/>
      <c r="V265" s="4"/>
      <c r="W265" s="4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4"/>
      <c r="GH265" s="4"/>
      <c r="GI265" s="4"/>
      <c r="GJ265" s="4"/>
      <c r="GK265" s="27">
        <f t="shared" si="35"/>
        <v>-1.260504202</v>
      </c>
      <c r="GL265" s="27">
        <f t="shared" si="33"/>
        <v>14.78678983</v>
      </c>
      <c r="GM265" s="27">
        <f t="shared" si="27"/>
        <v>55.21321017</v>
      </c>
      <c r="GN265" s="4">
        <f t="shared" si="34"/>
        <v>15.45505611</v>
      </c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</row>
    <row r="266" ht="12.75" customHeight="1">
      <c r="A266" s="6">
        <v>44158.0</v>
      </c>
      <c r="B266" s="7">
        <v>264.0</v>
      </c>
      <c r="C266" s="9">
        <v>898927.0</v>
      </c>
      <c r="D266" s="7">
        <f t="shared" si="2"/>
        <v>13.70895711</v>
      </c>
      <c r="E266" s="46">
        <f t="shared" si="28"/>
        <v>1479175.829</v>
      </c>
      <c r="F266" s="46" t="str">
        <f t="shared" si="29"/>
        <v/>
      </c>
      <c r="G266" s="22">
        <f t="shared" si="8"/>
        <v>37596</v>
      </c>
      <c r="H266" s="11">
        <f t="shared" si="9"/>
        <v>0.04364872505</v>
      </c>
      <c r="I266" s="9">
        <f t="shared" si="26"/>
        <v>446285</v>
      </c>
      <c r="J266" s="9">
        <f t="shared" si="10"/>
        <v>22543</v>
      </c>
      <c r="K266" s="9">
        <f t="shared" si="11"/>
        <v>13.00871304</v>
      </c>
      <c r="L266" s="52">
        <f t="shared" si="30"/>
        <v>11286122.95</v>
      </c>
      <c r="M266" s="10" t="str">
        <f t="shared" si="31"/>
        <v/>
      </c>
      <c r="N266" s="11">
        <f t="shared" si="5"/>
        <v>0.01532271252</v>
      </c>
      <c r="O266" s="23">
        <f t="shared" si="32"/>
        <v>0.05319982442</v>
      </c>
      <c r="P266" s="9">
        <v>13774.0</v>
      </c>
      <c r="Q266" s="9">
        <v>438868.0</v>
      </c>
      <c r="R266" s="53"/>
      <c r="S266" s="12">
        <f t="shared" si="13"/>
        <v>156</v>
      </c>
      <c r="T266" s="53"/>
      <c r="U266" s="53"/>
      <c r="V266" s="4"/>
      <c r="W266" s="4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4"/>
      <c r="GH266" s="4"/>
      <c r="GI266" s="4"/>
      <c r="GJ266" s="4"/>
      <c r="GK266" s="27">
        <f t="shared" si="35"/>
        <v>6.244836287</v>
      </c>
      <c r="GL266" s="27">
        <f t="shared" si="33"/>
        <v>8.54195354</v>
      </c>
      <c r="GM266" s="27">
        <f t="shared" si="27"/>
        <v>61.45804646</v>
      </c>
      <c r="GN266" s="4">
        <f t="shared" si="34"/>
        <v>15.51831917</v>
      </c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</row>
    <row r="267" ht="12.75" customHeight="1">
      <c r="A267" s="6">
        <v>44159.0</v>
      </c>
      <c r="B267" s="7">
        <v>265.0</v>
      </c>
      <c r="C267" s="9">
        <v>909060.0</v>
      </c>
      <c r="D267" s="7">
        <f t="shared" si="2"/>
        <v>13.72016638</v>
      </c>
      <c r="E267" s="46">
        <f t="shared" si="28"/>
        <v>1485230.624</v>
      </c>
      <c r="F267" s="46" t="str">
        <f t="shared" si="29"/>
        <v/>
      </c>
      <c r="G267" s="22">
        <f t="shared" si="8"/>
        <v>10133</v>
      </c>
      <c r="H267" s="11">
        <f t="shared" si="9"/>
        <v>0.01127232801</v>
      </c>
      <c r="I267" s="9">
        <f t="shared" si="26"/>
        <v>440029</v>
      </c>
      <c r="J267" s="9">
        <f t="shared" si="10"/>
        <v>-6256</v>
      </c>
      <c r="K267" s="9">
        <f t="shared" si="11"/>
        <v>12.99459591</v>
      </c>
      <c r="L267" s="52">
        <f t="shared" si="30"/>
        <v>11011519.71</v>
      </c>
      <c r="M267" s="10" t="str">
        <f t="shared" si="31"/>
        <v/>
      </c>
      <c r="N267" s="11">
        <f t="shared" si="5"/>
        <v>0.01574593536</v>
      </c>
      <c r="O267" s="23">
        <f t="shared" si="32"/>
        <v>-0.01401794817</v>
      </c>
      <c r="P267" s="9">
        <v>14314.0</v>
      </c>
      <c r="Q267" s="9">
        <v>454717.0</v>
      </c>
      <c r="R267" s="53"/>
      <c r="S267" s="12">
        <f t="shared" si="13"/>
        <v>540</v>
      </c>
      <c r="T267" s="53"/>
      <c r="U267" s="53"/>
      <c r="V267" s="4"/>
      <c r="W267" s="4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4"/>
      <c r="GH267" s="4"/>
      <c r="GI267" s="4"/>
      <c r="GJ267" s="4"/>
      <c r="GK267" s="27">
        <f t="shared" si="35"/>
        <v>-3.356506464</v>
      </c>
      <c r="GL267" s="27">
        <f t="shared" si="33"/>
        <v>11.89846</v>
      </c>
      <c r="GM267" s="27">
        <f t="shared" si="27"/>
        <v>58.10154</v>
      </c>
      <c r="GN267" s="4">
        <f t="shared" si="34"/>
        <v>15.58184119</v>
      </c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</row>
    <row r="268" ht="12.75" customHeight="1">
      <c r="A268" s="6">
        <v>44160.0</v>
      </c>
      <c r="B268" s="7">
        <v>266.0</v>
      </c>
      <c r="C268" s="9">
        <v>924425.0</v>
      </c>
      <c r="D268" s="7">
        <f t="shared" si="2"/>
        <v>13.7369272</v>
      </c>
      <c r="E268" s="46">
        <f t="shared" si="28"/>
        <v>1491310.203</v>
      </c>
      <c r="F268" s="46" t="str">
        <f t="shared" si="29"/>
        <v/>
      </c>
      <c r="G268" s="22">
        <f t="shared" si="8"/>
        <v>15365</v>
      </c>
      <c r="H268" s="11">
        <f t="shared" si="9"/>
        <v>0.01690207467</v>
      </c>
      <c r="I268" s="9">
        <f t="shared" si="26"/>
        <v>439910</v>
      </c>
      <c r="J268" s="9">
        <f t="shared" si="10"/>
        <v>-119</v>
      </c>
      <c r="K268" s="9">
        <f t="shared" si="11"/>
        <v>12.99432544</v>
      </c>
      <c r="L268" s="52">
        <f t="shared" si="30"/>
        <v>10743597.86</v>
      </c>
      <c r="M268" s="10" t="str">
        <f t="shared" si="31"/>
        <v/>
      </c>
      <c r="N268" s="11">
        <f t="shared" si="5"/>
        <v>0.01621332179</v>
      </c>
      <c r="O268" s="23">
        <f t="shared" si="32"/>
        <v>-0.0002704367212</v>
      </c>
      <c r="P268" s="9">
        <v>14988.0</v>
      </c>
      <c r="Q268" s="9">
        <v>469527.0</v>
      </c>
      <c r="R268" s="53"/>
      <c r="S268" s="12">
        <f t="shared" si="13"/>
        <v>674</v>
      </c>
      <c r="T268" s="53"/>
      <c r="U268" s="53"/>
      <c r="V268" s="4"/>
      <c r="W268" s="4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4"/>
      <c r="GH268" s="4"/>
      <c r="GI268" s="4"/>
      <c r="GJ268" s="4"/>
      <c r="GK268" s="4"/>
      <c r="GL268" s="4"/>
      <c r="GM268" s="4"/>
      <c r="GN268" s="4">
        <f t="shared" si="34"/>
        <v>15.64562323</v>
      </c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</row>
    <row r="269" ht="12.75" customHeight="1">
      <c r="A269" s="6">
        <v>44161.0</v>
      </c>
      <c r="B269" s="7">
        <f t="shared" ref="B269:B431" si="36">B268+1</f>
        <v>267</v>
      </c>
      <c r="C269" s="9">
        <v>941356.0</v>
      </c>
      <c r="D269" s="7">
        <f t="shared" si="2"/>
        <v>13.75507667</v>
      </c>
      <c r="E269" s="46">
        <f t="shared" si="28"/>
        <v>1497414.668</v>
      </c>
      <c r="F269" s="46" t="str">
        <f t="shared" si="29"/>
        <v/>
      </c>
      <c r="G269" s="22">
        <f t="shared" si="8"/>
        <v>16931</v>
      </c>
      <c r="H269" s="11">
        <f t="shared" si="9"/>
        <v>0.01831516889</v>
      </c>
      <c r="I269" s="9">
        <f t="shared" si="26"/>
        <v>430919</v>
      </c>
      <c r="J269" s="9">
        <f t="shared" si="10"/>
        <v>-8991</v>
      </c>
      <c r="K269" s="9">
        <f t="shared" si="11"/>
        <v>12.97367542</v>
      </c>
      <c r="L269" s="52">
        <f t="shared" si="30"/>
        <v>10482194.83</v>
      </c>
      <c r="M269" s="10" t="str">
        <f t="shared" si="31"/>
        <v/>
      </c>
      <c r="N269" s="11">
        <f t="shared" si="5"/>
        <v>0.01653784541</v>
      </c>
      <c r="O269" s="23">
        <f t="shared" si="32"/>
        <v>-0.02043827146</v>
      </c>
      <c r="P269" s="9">
        <v>15568.0</v>
      </c>
      <c r="Q269" s="9">
        <v>494869.0</v>
      </c>
      <c r="R269" s="53"/>
      <c r="S269" s="12">
        <f t="shared" si="13"/>
        <v>580</v>
      </c>
      <c r="T269" s="53"/>
      <c r="U269" s="53"/>
      <c r="V269" s="4"/>
      <c r="W269" s="4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>
        <f t="shared" ref="EE269:EE318" si="37">G269/G262-1</f>
        <v>-0.293806048</v>
      </c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4"/>
      <c r="GH269" s="4"/>
      <c r="GI269" s="4"/>
      <c r="GJ269" s="4"/>
      <c r="GK269" s="4"/>
      <c r="GL269" s="4"/>
      <c r="GM269" s="4"/>
      <c r="GN269" s="4">
        <f t="shared" si="34"/>
        <v>15.70966635</v>
      </c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</row>
    <row r="270" ht="12.75" customHeight="1">
      <c r="A270" s="6">
        <v>44162.0</v>
      </c>
      <c r="B270" s="7">
        <f t="shared" si="36"/>
        <v>268</v>
      </c>
      <c r="C270" s="9">
        <v>958415.0</v>
      </c>
      <c r="D270" s="7">
        <f t="shared" si="2"/>
        <v>13.77303616</v>
      </c>
      <c r="E270" s="46">
        <f t="shared" si="28"/>
        <v>1503544.121</v>
      </c>
      <c r="F270" s="46" t="str">
        <f t="shared" si="29"/>
        <v/>
      </c>
      <c r="G270" s="22">
        <f t="shared" si="8"/>
        <v>17059</v>
      </c>
      <c r="H270" s="11">
        <f t="shared" si="9"/>
        <v>0.01812173078</v>
      </c>
      <c r="I270" s="9">
        <f t="shared" si="26"/>
        <v>425632</v>
      </c>
      <c r="J270" s="9">
        <f t="shared" si="10"/>
        <v>-5287</v>
      </c>
      <c r="K270" s="9">
        <f t="shared" si="11"/>
        <v>12.9613304</v>
      </c>
      <c r="L270" s="52">
        <f t="shared" si="30"/>
        <v>10227152.01</v>
      </c>
      <c r="M270" s="10" t="str">
        <f t="shared" si="31"/>
        <v/>
      </c>
      <c r="N270" s="11">
        <f t="shared" si="5"/>
        <v>0.01684760777</v>
      </c>
      <c r="O270" s="23">
        <f t="shared" si="32"/>
        <v>-0.01226912714</v>
      </c>
      <c r="P270" s="9">
        <v>16147.0</v>
      </c>
      <c r="Q270" s="9">
        <v>516636.0</v>
      </c>
      <c r="R270" s="53"/>
      <c r="S270" s="12">
        <f t="shared" si="13"/>
        <v>579</v>
      </c>
      <c r="T270" s="53"/>
      <c r="U270" s="53"/>
      <c r="V270" s="4"/>
      <c r="W270" s="4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>
        <f t="shared" si="37"/>
        <v>-0.2406071937</v>
      </c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4"/>
      <c r="GH270" s="4"/>
      <c r="GI270" s="4"/>
      <c r="GJ270" s="4"/>
      <c r="GK270" s="4"/>
      <c r="GL270" s="4"/>
      <c r="GM270" s="4"/>
      <c r="GN270" s="4">
        <f t="shared" si="34"/>
        <v>15.77397162</v>
      </c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</row>
    <row r="271" ht="12.75" customHeight="1">
      <c r="A271" s="6">
        <v>44163.0</v>
      </c>
      <c r="B271" s="7">
        <f t="shared" si="36"/>
        <v>269</v>
      </c>
      <c r="C271" s="9">
        <v>973592.0</v>
      </c>
      <c r="D271" s="7">
        <f t="shared" si="2"/>
        <v>13.7887476</v>
      </c>
      <c r="E271" s="46">
        <f t="shared" si="28"/>
        <v>1509698.663</v>
      </c>
      <c r="F271" s="46" t="str">
        <f t="shared" si="29"/>
        <v/>
      </c>
      <c r="G271" s="22">
        <f t="shared" si="8"/>
        <v>15177</v>
      </c>
      <c r="H271" s="11">
        <f t="shared" si="9"/>
        <v>0.0158355201</v>
      </c>
      <c r="I271" s="9">
        <f t="shared" si="26"/>
        <v>418573</v>
      </c>
      <c r="J271" s="9">
        <f t="shared" si="10"/>
        <v>-7059</v>
      </c>
      <c r="K271" s="9">
        <f t="shared" si="11"/>
        <v>12.94460659</v>
      </c>
      <c r="L271" s="52">
        <f t="shared" si="30"/>
        <v>9978314.646</v>
      </c>
      <c r="M271" s="10" t="str">
        <f t="shared" si="31"/>
        <v/>
      </c>
      <c r="N271" s="11">
        <f t="shared" si="5"/>
        <v>0.0172002235</v>
      </c>
      <c r="O271" s="23">
        <f t="shared" si="32"/>
        <v>-0.01658474927</v>
      </c>
      <c r="P271" s="9">
        <v>16746.0</v>
      </c>
      <c r="Q271" s="9">
        <v>538273.0</v>
      </c>
      <c r="R271" s="53"/>
      <c r="S271" s="12">
        <f t="shared" si="13"/>
        <v>599</v>
      </c>
      <c r="T271" s="53"/>
      <c r="U271" s="53"/>
      <c r="V271" s="4"/>
      <c r="W271" s="4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>
        <f t="shared" si="37"/>
        <v>-0.3569612745</v>
      </c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4"/>
      <c r="GH271" s="4"/>
      <c r="GI271" s="4"/>
      <c r="GJ271" s="4"/>
      <c r="GK271" s="4"/>
      <c r="GL271" s="4"/>
      <c r="GM271" s="4"/>
      <c r="GN271" s="4">
        <f t="shared" si="34"/>
        <v>15.83854012</v>
      </c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</row>
    <row r="272" ht="12.75" customHeight="1">
      <c r="A272" s="6">
        <v>44164.0</v>
      </c>
      <c r="B272" s="7">
        <f t="shared" si="36"/>
        <v>270</v>
      </c>
      <c r="C272" s="9">
        <v>985078.0</v>
      </c>
      <c r="D272" s="7">
        <f t="shared" si="2"/>
        <v>13.8004761</v>
      </c>
      <c r="E272" s="46">
        <f t="shared" si="28"/>
        <v>1515878.399</v>
      </c>
      <c r="F272" s="46" t="str">
        <f t="shared" si="29"/>
        <v/>
      </c>
      <c r="G272" s="22">
        <f t="shared" si="8"/>
        <v>11486</v>
      </c>
      <c r="H272" s="11">
        <f t="shared" si="9"/>
        <v>0.01179754969</v>
      </c>
      <c r="I272" s="9">
        <f t="shared" si="26"/>
        <v>408620</v>
      </c>
      <c r="J272" s="9">
        <f t="shared" si="10"/>
        <v>-9953</v>
      </c>
      <c r="K272" s="9">
        <f t="shared" si="11"/>
        <v>12.92054091</v>
      </c>
      <c r="L272" s="52">
        <f t="shared" si="30"/>
        <v>9735531.76</v>
      </c>
      <c r="M272" s="10" t="str">
        <f t="shared" si="31"/>
        <v/>
      </c>
      <c r="N272" s="11">
        <f t="shared" si="5"/>
        <v>0.01728695596</v>
      </c>
      <c r="O272" s="23">
        <f t="shared" si="32"/>
        <v>-0.02377840902</v>
      </c>
      <c r="P272" s="9">
        <v>17029.0</v>
      </c>
      <c r="Q272" s="9">
        <v>559429.0</v>
      </c>
      <c r="R272" s="53"/>
      <c r="S272" s="12">
        <f t="shared" si="13"/>
        <v>283</v>
      </c>
      <c r="T272" s="53"/>
      <c r="U272" s="53"/>
      <c r="V272" s="4"/>
      <c r="W272" s="4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>
        <f t="shared" si="37"/>
        <v>-0.3780256674</v>
      </c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4"/>
      <c r="GH272" s="4"/>
      <c r="GI272" s="4"/>
      <c r="GJ272" s="4"/>
      <c r="GK272" s="4"/>
      <c r="GL272" s="4"/>
      <c r="GM272" s="4"/>
      <c r="GN272" s="4">
        <f t="shared" si="34"/>
        <v>15.90337291</v>
      </c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</row>
    <row r="273" ht="12.75" customHeight="1">
      <c r="A273" s="6">
        <v>44165.0</v>
      </c>
      <c r="B273" s="7">
        <f t="shared" si="36"/>
        <v>271</v>
      </c>
      <c r="C273" s="9">
        <v>990819.0</v>
      </c>
      <c r="D273" s="7">
        <f t="shared" si="2"/>
        <v>13.80628715</v>
      </c>
      <c r="E273" s="46">
        <f t="shared" si="28"/>
        <v>1522083.43</v>
      </c>
      <c r="F273" s="46" t="str">
        <f t="shared" si="29"/>
        <v/>
      </c>
      <c r="G273" s="22">
        <f t="shared" si="8"/>
        <v>5741</v>
      </c>
      <c r="H273" s="11">
        <f t="shared" si="9"/>
        <v>0.005827964892</v>
      </c>
      <c r="I273" s="9">
        <f t="shared" si="26"/>
        <v>396155</v>
      </c>
      <c r="J273" s="9">
        <f t="shared" si="10"/>
        <v>-12465</v>
      </c>
      <c r="K273" s="9">
        <f t="shared" si="11"/>
        <v>12.88956083</v>
      </c>
      <c r="L273" s="52">
        <f t="shared" si="30"/>
        <v>9498656.036</v>
      </c>
      <c r="M273" s="10" t="str">
        <f t="shared" si="31"/>
        <v/>
      </c>
      <c r="N273" s="11">
        <f t="shared" si="5"/>
        <v>0.01730891313</v>
      </c>
      <c r="O273" s="23">
        <f t="shared" si="32"/>
        <v>-0.03050511478</v>
      </c>
      <c r="P273" s="9">
        <v>17150.0</v>
      </c>
      <c r="Q273" s="9">
        <v>577514.0</v>
      </c>
      <c r="R273" s="53"/>
      <c r="S273" s="12">
        <f t="shared" si="13"/>
        <v>121</v>
      </c>
      <c r="T273" s="53"/>
      <c r="U273" s="53"/>
      <c r="V273" s="4"/>
      <c r="W273" s="4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>
        <f t="shared" si="37"/>
        <v>-0.8472975848</v>
      </c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4"/>
      <c r="GH273" s="4"/>
      <c r="GI273" s="4"/>
      <c r="GJ273" s="4"/>
      <c r="GK273" s="4"/>
      <c r="GL273" s="4"/>
      <c r="GM273" s="4"/>
      <c r="GN273" s="4">
        <f t="shared" si="34"/>
        <v>15.9684711</v>
      </c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</row>
    <row r="274" ht="12.75" customHeight="1">
      <c r="A274" s="6">
        <v>44166.0</v>
      </c>
      <c r="B274" s="7">
        <f t="shared" si="36"/>
        <v>272</v>
      </c>
      <c r="C274" s="9">
        <v>999892.0</v>
      </c>
      <c r="D274" s="7">
        <f t="shared" si="2"/>
        <v>13.81540255</v>
      </c>
      <c r="E274" s="46">
        <f t="shared" si="28"/>
        <v>1528313.861</v>
      </c>
      <c r="F274" s="46" t="str">
        <f t="shared" si="29"/>
        <v/>
      </c>
      <c r="G274" s="22">
        <f t="shared" si="8"/>
        <v>9073</v>
      </c>
      <c r="H274" s="11">
        <f t="shared" si="9"/>
        <v>0.009157071069</v>
      </c>
      <c r="I274" s="9">
        <f t="shared" si="26"/>
        <v>384704</v>
      </c>
      <c r="J274" s="9">
        <f t="shared" si="10"/>
        <v>-11451</v>
      </c>
      <c r="K274" s="9">
        <f t="shared" si="11"/>
        <v>12.86022949</v>
      </c>
      <c r="L274" s="52">
        <f t="shared" si="30"/>
        <v>9267543.748</v>
      </c>
      <c r="M274" s="10" t="str">
        <f t="shared" si="31"/>
        <v/>
      </c>
      <c r="N274" s="11">
        <f t="shared" si="5"/>
        <v>0.0176009009</v>
      </c>
      <c r="O274" s="23">
        <f t="shared" si="32"/>
        <v>-0.0289053527</v>
      </c>
      <c r="P274" s="9">
        <v>17599.0</v>
      </c>
      <c r="Q274" s="9">
        <v>597589.0</v>
      </c>
      <c r="R274" s="53"/>
      <c r="S274" s="12">
        <f t="shared" si="13"/>
        <v>449</v>
      </c>
      <c r="T274" s="53"/>
      <c r="U274" s="53"/>
      <c r="V274" s="4"/>
      <c r="W274" s="4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>
        <f t="shared" si="37"/>
        <v>-0.1046087042</v>
      </c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4"/>
      <c r="GH274" s="4"/>
      <c r="GI274" s="4"/>
      <c r="GJ274" s="4"/>
      <c r="GK274" s="4"/>
      <c r="GL274" s="4"/>
      <c r="GM274" s="4"/>
      <c r="GN274" s="4">
        <f t="shared" si="34"/>
        <v>16.03383575</v>
      </c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</row>
    <row r="275" ht="12.75" customHeight="1">
      <c r="A275" s="6">
        <v>44167.0</v>
      </c>
      <c r="B275" s="7">
        <f t="shared" si="36"/>
        <v>273</v>
      </c>
      <c r="C275" s="9">
        <v>1013772.0</v>
      </c>
      <c r="D275" s="7">
        <f t="shared" si="2"/>
        <v>13.82918859</v>
      </c>
      <c r="E275" s="46">
        <f t="shared" si="28"/>
        <v>1534569.795</v>
      </c>
      <c r="F275" s="46" t="str">
        <f t="shared" si="29"/>
        <v/>
      </c>
      <c r="G275" s="22">
        <f t="shared" si="8"/>
        <v>13880</v>
      </c>
      <c r="H275" s="11">
        <f t="shared" si="9"/>
        <v>0.0138814992</v>
      </c>
      <c r="I275" s="9">
        <f t="shared" si="26"/>
        <v>372584</v>
      </c>
      <c r="J275" s="9">
        <f t="shared" si="10"/>
        <v>-12120</v>
      </c>
      <c r="K275" s="9">
        <f t="shared" si="11"/>
        <v>12.82821779</v>
      </c>
      <c r="L275" s="52">
        <f t="shared" si="30"/>
        <v>9042054.665</v>
      </c>
      <c r="M275" s="10" t="str">
        <f t="shared" si="31"/>
        <v/>
      </c>
      <c r="N275" s="11">
        <f t="shared" si="5"/>
        <v>0.01796064598</v>
      </c>
      <c r="O275" s="23">
        <f t="shared" si="32"/>
        <v>-0.03150474131</v>
      </c>
      <c r="P275" s="9">
        <v>18208.0</v>
      </c>
      <c r="Q275" s="9">
        <v>622980.0</v>
      </c>
      <c r="R275" s="12"/>
      <c r="S275" s="12">
        <f t="shared" si="13"/>
        <v>609</v>
      </c>
      <c r="T275" s="12"/>
      <c r="U275" s="12"/>
      <c r="V275" s="4"/>
      <c r="W275" s="4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>
        <f t="shared" si="37"/>
        <v>-0.09664822649</v>
      </c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4"/>
      <c r="GH275" s="4"/>
      <c r="GI275" s="4"/>
      <c r="GJ275" s="4"/>
      <c r="GK275" s="4"/>
      <c r="GL275" s="4"/>
      <c r="GM275" s="4"/>
      <c r="GN275" s="4">
        <f t="shared" si="34"/>
        <v>16.09946796</v>
      </c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</row>
    <row r="276" ht="12.75" customHeight="1">
      <c r="A276" s="6">
        <v>44168.0</v>
      </c>
      <c r="B276" s="7">
        <f t="shared" si="36"/>
        <v>274</v>
      </c>
      <c r="C276" s="9">
        <v>1028610.0</v>
      </c>
      <c r="D276" s="7">
        <f t="shared" si="2"/>
        <v>13.84371893</v>
      </c>
      <c r="E276" s="46">
        <f t="shared" si="28"/>
        <v>1540851.337</v>
      </c>
      <c r="F276" s="46" t="str">
        <f t="shared" si="29"/>
        <v/>
      </c>
      <c r="G276" s="22">
        <f t="shared" si="8"/>
        <v>14838</v>
      </c>
      <c r="H276" s="11">
        <f t="shared" si="9"/>
        <v>0.01463642713</v>
      </c>
      <c r="I276" s="9">
        <f t="shared" si="26"/>
        <v>363222</v>
      </c>
      <c r="J276" s="9">
        <f t="shared" si="10"/>
        <v>-9362</v>
      </c>
      <c r="K276" s="9">
        <f t="shared" si="11"/>
        <v>12.8027695</v>
      </c>
      <c r="L276" s="52">
        <f t="shared" si="30"/>
        <v>8822051.969</v>
      </c>
      <c r="M276" s="10" t="str">
        <f t="shared" si="31"/>
        <v/>
      </c>
      <c r="N276" s="11">
        <f t="shared" si="5"/>
        <v>0.01830431359</v>
      </c>
      <c r="O276" s="23">
        <f t="shared" si="32"/>
        <v>-0.02512721963</v>
      </c>
      <c r="P276" s="9">
        <v>18828.0</v>
      </c>
      <c r="Q276" s="9">
        <v>646560.0</v>
      </c>
      <c r="R276" s="12"/>
      <c r="S276" s="12">
        <f t="shared" si="13"/>
        <v>620</v>
      </c>
      <c r="T276" s="12"/>
      <c r="U276" s="12"/>
      <c r="V276" s="4"/>
      <c r="W276" s="4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>
        <f t="shared" si="37"/>
        <v>-0.1236193964</v>
      </c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4"/>
      <c r="GH276" s="4"/>
      <c r="GI276" s="4"/>
      <c r="GJ276" s="4"/>
      <c r="GK276" s="4"/>
      <c r="GL276" s="4"/>
      <c r="GM276" s="4"/>
      <c r="GN276" s="4">
        <f t="shared" si="34"/>
        <v>16.16536883</v>
      </c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</row>
    <row r="277" ht="12.75" customHeight="1">
      <c r="A277" s="6">
        <v>44169.0</v>
      </c>
      <c r="B277" s="7">
        <f t="shared" si="36"/>
        <v>275</v>
      </c>
      <c r="C277" s="9">
        <v>1041843.0</v>
      </c>
      <c r="D277" s="7">
        <f t="shared" si="2"/>
        <v>13.85650182</v>
      </c>
      <c r="E277" s="46">
        <f t="shared" si="28"/>
        <v>1547158.592</v>
      </c>
      <c r="F277" s="46" t="str">
        <f t="shared" si="29"/>
        <v/>
      </c>
      <c r="G277" s="22">
        <f t="shared" si="8"/>
        <v>13233</v>
      </c>
      <c r="H277" s="11">
        <f t="shared" si="9"/>
        <v>0.01286493423</v>
      </c>
      <c r="I277" s="9">
        <f t="shared" si="26"/>
        <v>356071</v>
      </c>
      <c r="J277" s="9">
        <f t="shared" si="10"/>
        <v>-7151</v>
      </c>
      <c r="K277" s="9">
        <f t="shared" si="11"/>
        <v>12.78288543</v>
      </c>
      <c r="L277" s="52">
        <f t="shared" si="30"/>
        <v>8607402.169</v>
      </c>
      <c r="M277" s="10" t="str">
        <f t="shared" si="31"/>
        <v/>
      </c>
      <c r="N277" s="11">
        <f t="shared" si="5"/>
        <v>0.01858149452</v>
      </c>
      <c r="O277" s="23">
        <f t="shared" si="32"/>
        <v>-0.01968768412</v>
      </c>
      <c r="P277" s="9">
        <v>19359.0</v>
      </c>
      <c r="Q277" s="9">
        <v>666413.0</v>
      </c>
      <c r="R277" s="12"/>
      <c r="S277" s="12">
        <f t="shared" si="13"/>
        <v>531</v>
      </c>
      <c r="T277" s="12"/>
      <c r="U277" s="12"/>
      <c r="V277" s="4"/>
      <c r="W277" s="4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>
        <f t="shared" si="37"/>
        <v>-0.2242804385</v>
      </c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</row>
    <row r="278" ht="12.75" customHeight="1">
      <c r="A278" s="6">
        <v>44170.0</v>
      </c>
      <c r="B278" s="7">
        <f t="shared" si="36"/>
        <v>276</v>
      </c>
      <c r="C278" s="9">
        <v>1054273.0</v>
      </c>
      <c r="D278" s="7">
        <f t="shared" si="2"/>
        <v>13.86836199</v>
      </c>
      <c r="E278" s="46">
        <f t="shared" si="28"/>
        <v>1553491.664</v>
      </c>
      <c r="F278" s="46" t="str">
        <f t="shared" si="29"/>
        <v/>
      </c>
      <c r="G278" s="22">
        <f t="shared" si="8"/>
        <v>12430</v>
      </c>
      <c r="H278" s="11">
        <f t="shared" si="9"/>
        <v>0.01193078036</v>
      </c>
      <c r="I278" s="9">
        <f t="shared" si="26"/>
        <v>346502</v>
      </c>
      <c r="J278" s="9">
        <f t="shared" si="10"/>
        <v>-9569</v>
      </c>
      <c r="K278" s="9">
        <f t="shared" si="11"/>
        <v>12.75564387</v>
      </c>
      <c r="L278" s="52">
        <f t="shared" si="30"/>
        <v>8397975.024</v>
      </c>
      <c r="M278" s="10" t="str">
        <f t="shared" si="31"/>
        <v/>
      </c>
      <c r="N278" s="11">
        <f t="shared" si="5"/>
        <v>0.01883857407</v>
      </c>
      <c r="O278" s="23">
        <f t="shared" si="32"/>
        <v>-0.02687385381</v>
      </c>
      <c r="P278" s="9">
        <v>19861.0</v>
      </c>
      <c r="Q278" s="9">
        <v>687910.0</v>
      </c>
      <c r="R278" s="12"/>
      <c r="S278" s="12">
        <f t="shared" si="13"/>
        <v>502</v>
      </c>
      <c r="T278" s="12"/>
      <c r="U278" s="12"/>
      <c r="V278" s="4"/>
      <c r="W278" s="4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>
        <f t="shared" si="37"/>
        <v>-0.1809975621</v>
      </c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</row>
    <row r="279" ht="12.75" customHeight="1">
      <c r="A279" s="6">
        <v>44171.0</v>
      </c>
      <c r="B279" s="7">
        <f t="shared" si="36"/>
        <v>277</v>
      </c>
      <c r="C279" s="9">
        <v>1063447.0</v>
      </c>
      <c r="D279" s="7">
        <f t="shared" si="2"/>
        <v>13.87702608</v>
      </c>
      <c r="E279" s="46">
        <f t="shared" si="28"/>
        <v>1559850.66</v>
      </c>
      <c r="F279" s="46" t="str">
        <f t="shared" si="29"/>
        <v/>
      </c>
      <c r="G279" s="22">
        <f t="shared" si="8"/>
        <v>9174</v>
      </c>
      <c r="H279" s="11">
        <f t="shared" si="9"/>
        <v>0.008701730956</v>
      </c>
      <c r="I279" s="9">
        <f t="shared" si="26"/>
        <v>336638</v>
      </c>
      <c r="J279" s="9">
        <f t="shared" si="10"/>
        <v>-9864</v>
      </c>
      <c r="K279" s="9">
        <f t="shared" si="11"/>
        <v>12.72676345</v>
      </c>
      <c r="L279" s="52">
        <f t="shared" si="30"/>
        <v>8193643.462</v>
      </c>
      <c r="M279" s="10" t="str">
        <f t="shared" si="31"/>
        <v/>
      </c>
      <c r="N279" s="11">
        <f t="shared" si="5"/>
        <v>0.01889045716</v>
      </c>
      <c r="O279" s="23">
        <f t="shared" si="32"/>
        <v>-0.02846736815</v>
      </c>
      <c r="P279" s="9">
        <v>20089.0</v>
      </c>
      <c r="Q279" s="9">
        <v>706720.0</v>
      </c>
      <c r="R279" s="12"/>
      <c r="S279" s="12">
        <f t="shared" si="13"/>
        <v>228</v>
      </c>
      <c r="T279" s="12"/>
      <c r="U279" s="12"/>
      <c r="V279" s="4"/>
      <c r="W279" s="4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>
        <f t="shared" si="37"/>
        <v>-0.2012885252</v>
      </c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</row>
    <row r="280" ht="12.75" customHeight="1">
      <c r="A280" s="6">
        <v>44172.0</v>
      </c>
      <c r="B280" s="7">
        <f t="shared" si="36"/>
        <v>278</v>
      </c>
      <c r="C280" s="9">
        <v>1067868.0</v>
      </c>
      <c r="D280" s="7">
        <f t="shared" si="2"/>
        <v>13.8811747</v>
      </c>
      <c r="E280" s="46">
        <f t="shared" si="28"/>
        <v>1566235.686</v>
      </c>
      <c r="F280" s="46" t="str">
        <f t="shared" si="29"/>
        <v/>
      </c>
      <c r="G280" s="22">
        <f t="shared" si="8"/>
        <v>4421</v>
      </c>
      <c r="H280" s="11">
        <f t="shared" si="9"/>
        <v>0.004157235857</v>
      </c>
      <c r="I280" s="9">
        <f t="shared" si="26"/>
        <v>325241</v>
      </c>
      <c r="J280" s="9">
        <f t="shared" si="10"/>
        <v>-11397</v>
      </c>
      <c r="K280" s="9">
        <f t="shared" si="11"/>
        <v>12.69232172</v>
      </c>
      <c r="L280" s="52">
        <f t="shared" si="30"/>
        <v>7994283.502</v>
      </c>
      <c r="M280" s="10" t="str">
        <f t="shared" si="31"/>
        <v/>
      </c>
      <c r="N280" s="11">
        <f t="shared" si="5"/>
        <v>0.01889840317</v>
      </c>
      <c r="O280" s="23">
        <f t="shared" si="32"/>
        <v>-0.03385535798</v>
      </c>
      <c r="P280" s="9">
        <v>20181.0</v>
      </c>
      <c r="Q280" s="9">
        <v>722446.0</v>
      </c>
      <c r="R280" s="12"/>
      <c r="S280" s="12">
        <f t="shared" si="13"/>
        <v>92</v>
      </c>
      <c r="T280" s="12"/>
      <c r="U280" s="12"/>
      <c r="V280" s="4"/>
      <c r="W280" s="4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>
        <f t="shared" si="37"/>
        <v>-0.2299251002</v>
      </c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</row>
    <row r="281" ht="12.75" customHeight="1">
      <c r="A281" s="6">
        <v>44173.0</v>
      </c>
      <c r="B281" s="7">
        <f t="shared" si="36"/>
        <v>279</v>
      </c>
      <c r="C281" s="9">
        <v>1076178.0</v>
      </c>
      <c r="D281" s="7">
        <f t="shared" si="2"/>
        <v>13.88892643</v>
      </c>
      <c r="E281" s="46">
        <f t="shared" si="28"/>
        <v>1572646.847</v>
      </c>
      <c r="F281" s="46" t="str">
        <f t="shared" si="29"/>
        <v/>
      </c>
      <c r="G281" s="22">
        <f t="shared" si="8"/>
        <v>8310</v>
      </c>
      <c r="H281" s="11">
        <f t="shared" si="9"/>
        <v>0.007781860679</v>
      </c>
      <c r="I281" s="9">
        <f t="shared" si="26"/>
        <v>316741</v>
      </c>
      <c r="J281" s="9">
        <f t="shared" si="10"/>
        <v>-8500</v>
      </c>
      <c r="K281" s="9">
        <f t="shared" si="11"/>
        <v>12.66583968</v>
      </c>
      <c r="L281" s="52">
        <f t="shared" si="30"/>
        <v>7799774.18</v>
      </c>
      <c r="M281" s="10" t="str">
        <f t="shared" si="31"/>
        <v/>
      </c>
      <c r="N281" s="11">
        <f t="shared" si="5"/>
        <v>0.01913438112</v>
      </c>
      <c r="O281" s="23">
        <f t="shared" si="32"/>
        <v>-0.02613446644</v>
      </c>
      <c r="P281" s="9">
        <v>20592.0</v>
      </c>
      <c r="Q281" s="9">
        <v>738845.0</v>
      </c>
      <c r="R281" s="12"/>
      <c r="S281" s="12">
        <f t="shared" si="13"/>
        <v>411</v>
      </c>
      <c r="T281" s="12"/>
      <c r="U281" s="12"/>
      <c r="V281" s="4"/>
      <c r="W281" s="4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>
        <f t="shared" si="37"/>
        <v>-0.08409566847</v>
      </c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</row>
    <row r="282" ht="12.75" customHeight="1">
      <c r="A282" s="6">
        <v>44174.0</v>
      </c>
      <c r="B282" s="7">
        <f t="shared" si="36"/>
        <v>280</v>
      </c>
      <c r="C282" s="9">
        <v>1088347.0</v>
      </c>
      <c r="D282" s="7">
        <f t="shared" si="2"/>
        <v>13.90017059</v>
      </c>
      <c r="E282" s="46">
        <f t="shared" si="28"/>
        <v>1579084.252</v>
      </c>
      <c r="F282" s="46" t="str">
        <f t="shared" si="29"/>
        <v/>
      </c>
      <c r="G282" s="22">
        <f t="shared" si="8"/>
        <v>12169</v>
      </c>
      <c r="H282" s="11">
        <f t="shared" si="9"/>
        <v>0.01130760896</v>
      </c>
      <c r="I282" s="9">
        <f t="shared" si="26"/>
        <v>298946</v>
      </c>
      <c r="J282" s="9">
        <f t="shared" si="10"/>
        <v>-17795</v>
      </c>
      <c r="K282" s="9">
        <f t="shared" si="11"/>
        <v>12.60801823</v>
      </c>
      <c r="L282" s="52">
        <f t="shared" si="30"/>
        <v>7609997.473</v>
      </c>
      <c r="M282" s="10" t="str">
        <f t="shared" si="31"/>
        <v/>
      </c>
      <c r="N282" s="11">
        <f t="shared" si="5"/>
        <v>0.0194423286</v>
      </c>
      <c r="O282" s="23">
        <f t="shared" si="32"/>
        <v>-0.05618154896</v>
      </c>
      <c r="P282" s="9">
        <v>21160.0</v>
      </c>
      <c r="Q282" s="9">
        <v>768241.0</v>
      </c>
      <c r="R282" s="12"/>
      <c r="S282" s="12">
        <f t="shared" si="13"/>
        <v>568</v>
      </c>
      <c r="T282" s="12"/>
      <c r="U282" s="12"/>
      <c r="V282" s="4"/>
      <c r="W282" s="4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>
        <f t="shared" si="37"/>
        <v>-0.1232708934</v>
      </c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</row>
    <row r="283" ht="12.75" customHeight="1">
      <c r="A283" s="6">
        <v>44175.0</v>
      </c>
      <c r="B283" s="7">
        <f t="shared" si="36"/>
        <v>281</v>
      </c>
      <c r="C283" s="9">
        <v>1102091.0</v>
      </c>
      <c r="D283" s="7">
        <f t="shared" si="2"/>
        <v>13.91271984</v>
      </c>
      <c r="E283" s="46">
        <f t="shared" si="28"/>
        <v>1585548.008</v>
      </c>
      <c r="F283" s="46" t="str">
        <f t="shared" si="29"/>
        <v/>
      </c>
      <c r="G283" s="22">
        <f t="shared" si="8"/>
        <v>13744</v>
      </c>
      <c r="H283" s="11">
        <f t="shared" si="9"/>
        <v>0.01262832534</v>
      </c>
      <c r="I283" s="9">
        <f t="shared" si="26"/>
        <v>288342</v>
      </c>
      <c r="J283" s="9">
        <f t="shared" si="10"/>
        <v>-10604</v>
      </c>
      <c r="K283" s="9">
        <f t="shared" si="11"/>
        <v>12.57190255</v>
      </c>
      <c r="L283" s="52">
        <f t="shared" si="30"/>
        <v>7424838.234</v>
      </c>
      <c r="M283" s="10" t="str">
        <f t="shared" si="31"/>
        <v/>
      </c>
      <c r="N283" s="11">
        <f t="shared" si="5"/>
        <v>0.0196263285</v>
      </c>
      <c r="O283" s="23">
        <f t="shared" si="32"/>
        <v>-0.03547128913</v>
      </c>
      <c r="P283" s="9">
        <v>21630.0</v>
      </c>
      <c r="Q283" s="9">
        <v>792119.0</v>
      </c>
      <c r="R283" s="12"/>
      <c r="S283" s="12">
        <f t="shared" si="13"/>
        <v>470</v>
      </c>
      <c r="T283" s="12"/>
      <c r="U283" s="12"/>
      <c r="V283" s="4"/>
      <c r="W283" s="4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>
        <f t="shared" si="37"/>
        <v>-0.07372961316</v>
      </c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</row>
    <row r="284" ht="12.75" customHeight="1">
      <c r="A284" s="6">
        <v>44176.0</v>
      </c>
      <c r="B284" s="7">
        <f t="shared" si="36"/>
        <v>282</v>
      </c>
      <c r="C284" s="9">
        <v>1115203.0</v>
      </c>
      <c r="D284" s="7">
        <f t="shared" si="2"/>
        <v>13.92454701</v>
      </c>
      <c r="E284" s="46">
        <f t="shared" si="28"/>
        <v>1592038.222</v>
      </c>
      <c r="F284" s="46" t="str">
        <f t="shared" si="29"/>
        <v/>
      </c>
      <c r="G284" s="22">
        <f t="shared" si="8"/>
        <v>13112</v>
      </c>
      <c r="H284" s="11">
        <f t="shared" si="9"/>
        <v>0.01189738415</v>
      </c>
      <c r="I284" s="9">
        <f t="shared" si="26"/>
        <v>277673</v>
      </c>
      <c r="J284" s="9">
        <f t="shared" si="10"/>
        <v>-10669</v>
      </c>
      <c r="K284" s="9">
        <f t="shared" si="11"/>
        <v>12.53419944</v>
      </c>
      <c r="L284" s="52">
        <f t="shared" si="30"/>
        <v>7244184.113</v>
      </c>
      <c r="M284" s="10" t="str">
        <f t="shared" si="31"/>
        <v/>
      </c>
      <c r="N284" s="11">
        <f t="shared" si="5"/>
        <v>0.01988337549</v>
      </c>
      <c r="O284" s="23">
        <f t="shared" si="32"/>
        <v>-0.03700119996</v>
      </c>
      <c r="P284" s="9">
        <v>22174.0</v>
      </c>
      <c r="Q284" s="9">
        <v>815356.0</v>
      </c>
      <c r="R284" s="12"/>
      <c r="S284" s="12">
        <f t="shared" si="13"/>
        <v>544</v>
      </c>
      <c r="T284" s="12"/>
      <c r="U284" s="12"/>
      <c r="V284" s="4"/>
      <c r="W284" s="4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>
        <f t="shared" si="37"/>
        <v>-0.009143807149</v>
      </c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</row>
    <row r="285" ht="12.75" customHeight="1">
      <c r="A285" s="6">
        <v>44177.0</v>
      </c>
      <c r="B285" s="7">
        <f t="shared" si="36"/>
        <v>283</v>
      </c>
      <c r="C285" s="9">
        <v>1126699.0</v>
      </c>
      <c r="D285" s="7">
        <f t="shared" si="2"/>
        <v>13.93480268</v>
      </c>
      <c r="E285" s="46">
        <f t="shared" si="28"/>
        <v>1598555.002</v>
      </c>
      <c r="F285" s="46" t="str">
        <f t="shared" si="29"/>
        <v/>
      </c>
      <c r="G285" s="22">
        <f t="shared" si="8"/>
        <v>11496</v>
      </c>
      <c r="H285" s="11">
        <f t="shared" si="9"/>
        <v>0.01030843712</v>
      </c>
      <c r="I285" s="9">
        <f t="shared" si="26"/>
        <v>263482</v>
      </c>
      <c r="J285" s="9">
        <f t="shared" si="10"/>
        <v>-14191</v>
      </c>
      <c r="K285" s="9">
        <f t="shared" si="11"/>
        <v>12.48174033</v>
      </c>
      <c r="L285" s="52">
        <f t="shared" si="30"/>
        <v>7067925.497</v>
      </c>
      <c r="M285" s="10" t="str">
        <f t="shared" si="31"/>
        <v/>
      </c>
      <c r="N285" s="11">
        <f t="shared" si="5"/>
        <v>0.02012604964</v>
      </c>
      <c r="O285" s="23">
        <f t="shared" si="32"/>
        <v>-0.05110687751</v>
      </c>
      <c r="P285" s="9">
        <v>22676.0</v>
      </c>
      <c r="Q285" s="9">
        <v>840541.0</v>
      </c>
      <c r="R285" s="12"/>
      <c r="S285" s="12">
        <f t="shared" si="13"/>
        <v>502</v>
      </c>
      <c r="T285" s="12"/>
      <c r="U285" s="12"/>
      <c r="V285" s="4"/>
      <c r="W285" s="4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>
        <f t="shared" si="37"/>
        <v>-0.07514078842</v>
      </c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</row>
    <row r="286" ht="12.75" customHeight="1">
      <c r="A286" s="6">
        <v>44178.0</v>
      </c>
      <c r="B286" s="7">
        <f t="shared" si="36"/>
        <v>284</v>
      </c>
      <c r="C286" s="9">
        <v>1135676.0</v>
      </c>
      <c r="D286" s="7">
        <f t="shared" si="2"/>
        <v>13.94273863</v>
      </c>
      <c r="E286" s="46">
        <f t="shared" si="28"/>
        <v>1605098.459</v>
      </c>
      <c r="F286" s="46" t="str">
        <f t="shared" si="29"/>
        <v/>
      </c>
      <c r="G286" s="22">
        <f t="shared" si="8"/>
        <v>8977</v>
      </c>
      <c r="H286" s="11">
        <f t="shared" si="9"/>
        <v>0.007967522826</v>
      </c>
      <c r="I286" s="9">
        <f t="shared" si="26"/>
        <v>253917</v>
      </c>
      <c r="J286" s="9">
        <f t="shared" si="10"/>
        <v>-9565</v>
      </c>
      <c r="K286" s="9">
        <f t="shared" si="11"/>
        <v>12.44476272</v>
      </c>
      <c r="L286" s="52">
        <f t="shared" si="30"/>
        <v>6895955.439</v>
      </c>
      <c r="M286" s="10" t="str">
        <f t="shared" si="31"/>
        <v/>
      </c>
      <c r="N286" s="11">
        <f t="shared" si="5"/>
        <v>0.02013250258</v>
      </c>
      <c r="O286" s="23">
        <f t="shared" si="32"/>
        <v>-0.0363022901</v>
      </c>
      <c r="P286" s="9">
        <v>22864.0</v>
      </c>
      <c r="Q286" s="9">
        <v>858895.0</v>
      </c>
      <c r="R286" s="12"/>
      <c r="S286" s="12">
        <f t="shared" si="13"/>
        <v>188</v>
      </c>
      <c r="T286" s="12"/>
      <c r="U286" s="12"/>
      <c r="V286" s="4"/>
      <c r="W286" s="4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>
        <f t="shared" si="37"/>
        <v>-0.02147373011</v>
      </c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</row>
    <row r="287" ht="12.75" customHeight="1">
      <c r="A287" s="6">
        <v>44179.0</v>
      </c>
      <c r="B287" s="7">
        <f t="shared" si="36"/>
        <v>285</v>
      </c>
      <c r="C287" s="9">
        <v>1140539.0</v>
      </c>
      <c r="D287" s="7">
        <f t="shared" si="2"/>
        <v>13.94701152</v>
      </c>
      <c r="E287" s="46">
        <f t="shared" si="28"/>
        <v>1611668.7</v>
      </c>
      <c r="F287" s="46" t="str">
        <f t="shared" si="29"/>
        <v/>
      </c>
      <c r="G287" s="22">
        <f t="shared" si="8"/>
        <v>4863</v>
      </c>
      <c r="H287" s="11">
        <f t="shared" si="9"/>
        <v>0.004282031143</v>
      </c>
      <c r="I287" s="9">
        <f t="shared" si="26"/>
        <v>248424</v>
      </c>
      <c r="J287" s="9">
        <f t="shared" si="10"/>
        <v>-5493</v>
      </c>
      <c r="K287" s="9">
        <f t="shared" si="11"/>
        <v>12.42289224</v>
      </c>
      <c r="L287" s="52">
        <f t="shared" si="30"/>
        <v>6728169.593</v>
      </c>
      <c r="M287" s="10" t="str">
        <f t="shared" si="31"/>
        <v/>
      </c>
      <c r="N287" s="11">
        <f t="shared" si="5"/>
        <v>0.02013083288</v>
      </c>
      <c r="O287" s="23">
        <f t="shared" si="32"/>
        <v>-0.02163305332</v>
      </c>
      <c r="P287" s="9">
        <v>22960.0</v>
      </c>
      <c r="Q287" s="9">
        <v>869155.0</v>
      </c>
      <c r="R287" s="12"/>
      <c r="S287" s="12">
        <f t="shared" si="13"/>
        <v>96</v>
      </c>
      <c r="T287" s="12"/>
      <c r="U287" s="12"/>
      <c r="V287" s="4"/>
      <c r="W287" s="4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>
        <f t="shared" si="37"/>
        <v>0.09997738068</v>
      </c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</row>
    <row r="288" ht="12.75" customHeight="1">
      <c r="A288" s="6">
        <v>44180.0</v>
      </c>
      <c r="B288" s="7">
        <f t="shared" si="36"/>
        <v>286</v>
      </c>
      <c r="C288" s="9">
        <v>1147447.0</v>
      </c>
      <c r="D288" s="7">
        <f t="shared" si="2"/>
        <v>13.95305003</v>
      </c>
      <c r="E288" s="46">
        <f t="shared" si="28"/>
        <v>1618265.835</v>
      </c>
      <c r="F288" s="46" t="str">
        <f t="shared" si="29"/>
        <v/>
      </c>
      <c r="G288" s="22">
        <f t="shared" si="8"/>
        <v>6908</v>
      </c>
      <c r="H288" s="11">
        <f t="shared" si="9"/>
        <v>0.006056785432</v>
      </c>
      <c r="I288" s="9">
        <f t="shared" si="26"/>
        <v>244390</v>
      </c>
      <c r="J288" s="9">
        <f t="shared" si="10"/>
        <v>-4034</v>
      </c>
      <c r="K288" s="9">
        <f t="shared" si="11"/>
        <v>12.40652059</v>
      </c>
      <c r="L288" s="52">
        <f t="shared" si="30"/>
        <v>6564466.153</v>
      </c>
      <c r="M288" s="10" t="str">
        <f t="shared" si="31"/>
        <v/>
      </c>
      <c r="N288" s="11">
        <f t="shared" si="5"/>
        <v>0.02031379227</v>
      </c>
      <c r="O288" s="23">
        <f t="shared" si="32"/>
        <v>-0.01623836666</v>
      </c>
      <c r="P288" s="9">
        <v>23309.0</v>
      </c>
      <c r="Q288" s="9">
        <v>879748.0</v>
      </c>
      <c r="R288" s="12"/>
      <c r="S288" s="12">
        <f t="shared" si="13"/>
        <v>349</v>
      </c>
      <c r="T288" s="12"/>
      <c r="U288" s="12"/>
      <c r="V288" s="4"/>
      <c r="W288" s="4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>
        <f t="shared" si="37"/>
        <v>-0.1687123947</v>
      </c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</row>
    <row r="289" ht="12.75" customHeight="1">
      <c r="A289" s="6">
        <v>44181.0</v>
      </c>
      <c r="B289" s="7">
        <f t="shared" si="36"/>
        <v>287</v>
      </c>
      <c r="C289" s="9">
        <v>1159901.0</v>
      </c>
      <c r="D289" s="7">
        <f t="shared" si="2"/>
        <v>13.96384521</v>
      </c>
      <c r="E289" s="46">
        <f t="shared" si="28"/>
        <v>1624889.975</v>
      </c>
      <c r="F289" s="46" t="str">
        <f t="shared" si="29"/>
        <v/>
      </c>
      <c r="G289" s="22">
        <f t="shared" si="8"/>
        <v>12454</v>
      </c>
      <c r="H289" s="11">
        <f t="shared" si="9"/>
        <v>0.01085366034</v>
      </c>
      <c r="I289" s="9">
        <f t="shared" si="26"/>
        <v>243337</v>
      </c>
      <c r="J289" s="9">
        <f t="shared" si="10"/>
        <v>-1053</v>
      </c>
      <c r="K289" s="9">
        <f t="shared" si="11"/>
        <v>12.40220259</v>
      </c>
      <c r="L289" s="52">
        <f t="shared" si="30"/>
        <v>6404745.789</v>
      </c>
      <c r="M289" s="10" t="str">
        <f t="shared" si="31"/>
        <v/>
      </c>
      <c r="N289" s="11">
        <f t="shared" si="5"/>
        <v>0.02061727682</v>
      </c>
      <c r="O289" s="23">
        <f t="shared" si="32"/>
        <v>-0.004308686935</v>
      </c>
      <c r="P289" s="9">
        <v>23914.0</v>
      </c>
      <c r="Q289" s="9">
        <v>892650.0</v>
      </c>
      <c r="R289" s="12"/>
      <c r="S289" s="12">
        <f t="shared" si="13"/>
        <v>605</v>
      </c>
      <c r="T289" s="12"/>
      <c r="U289" s="12"/>
      <c r="V289" s="4"/>
      <c r="W289" s="4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>
        <f t="shared" si="37"/>
        <v>0.023420166</v>
      </c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</row>
    <row r="290" ht="12.75" customHeight="1">
      <c r="A290" s="6">
        <v>44182.0</v>
      </c>
      <c r="B290" s="7">
        <f t="shared" si="36"/>
        <v>288</v>
      </c>
      <c r="C290" s="9">
        <v>1171851.0</v>
      </c>
      <c r="D290" s="7">
        <f t="shared" si="2"/>
        <v>13.97409511</v>
      </c>
      <c r="E290" s="46">
        <f t="shared" si="28"/>
        <v>1631541.229</v>
      </c>
      <c r="F290" s="46" t="str">
        <f t="shared" si="29"/>
        <v/>
      </c>
      <c r="G290" s="22">
        <f t="shared" si="8"/>
        <v>11950</v>
      </c>
      <c r="H290" s="11">
        <f t="shared" si="9"/>
        <v>0.01030260341</v>
      </c>
      <c r="I290" s="9">
        <f t="shared" si="26"/>
        <v>244157</v>
      </c>
      <c r="J290" s="9">
        <f t="shared" si="10"/>
        <v>820</v>
      </c>
      <c r="K290" s="9">
        <f t="shared" si="11"/>
        <v>12.40556674</v>
      </c>
      <c r="L290" s="52">
        <f t="shared" si="30"/>
        <v>6248911.59</v>
      </c>
      <c r="M290" s="10" t="str">
        <f t="shared" si="31"/>
        <v/>
      </c>
      <c r="N290" s="11">
        <f t="shared" si="5"/>
        <v>0.02077482547</v>
      </c>
      <c r="O290" s="23">
        <f t="shared" si="32"/>
        <v>0.003369812236</v>
      </c>
      <c r="P290" s="9">
        <v>24345.0</v>
      </c>
      <c r="Q290" s="9">
        <v>903349.0</v>
      </c>
      <c r="R290" s="12"/>
      <c r="S290" s="12">
        <f t="shared" si="13"/>
        <v>431</v>
      </c>
      <c r="T290" s="12"/>
      <c r="U290" s="12"/>
      <c r="V290" s="4"/>
      <c r="W290" s="4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>
        <f t="shared" si="37"/>
        <v>-0.1305296857</v>
      </c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</row>
    <row r="291" ht="12.75" customHeight="1">
      <c r="A291" s="6">
        <v>44183.0</v>
      </c>
      <c r="B291" s="7">
        <f t="shared" si="36"/>
        <v>289</v>
      </c>
      <c r="C291" s="9">
        <v>1182843.0</v>
      </c>
      <c r="D291" s="7">
        <f t="shared" si="2"/>
        <v>13.98343142</v>
      </c>
      <c r="E291" s="46">
        <f t="shared" si="28"/>
        <v>1638219.71</v>
      </c>
      <c r="F291" s="46" t="str">
        <f t="shared" si="29"/>
        <v/>
      </c>
      <c r="G291" s="22">
        <f t="shared" si="8"/>
        <v>10992</v>
      </c>
      <c r="H291" s="11">
        <f t="shared" si="9"/>
        <v>0.009380032103</v>
      </c>
      <c r="I291" s="9">
        <f t="shared" si="26"/>
        <v>242496</v>
      </c>
      <c r="J291" s="9">
        <f t="shared" si="10"/>
        <v>-1661</v>
      </c>
      <c r="K291" s="9">
        <f t="shared" si="11"/>
        <v>12.39874049</v>
      </c>
      <c r="L291" s="52">
        <f t="shared" si="30"/>
        <v>6096869.001</v>
      </c>
      <c r="M291" s="10" t="str">
        <f t="shared" si="31"/>
        <v/>
      </c>
      <c r="N291" s="11">
        <f t="shared" si="5"/>
        <v>0.02094191706</v>
      </c>
      <c r="O291" s="23">
        <f t="shared" si="32"/>
        <v>-0.006802999709</v>
      </c>
      <c r="P291" s="9">
        <v>24771.0</v>
      </c>
      <c r="Q291" s="9">
        <v>915576.0</v>
      </c>
      <c r="R291" s="12"/>
      <c r="S291" s="12">
        <f t="shared" si="13"/>
        <v>426</v>
      </c>
      <c r="T291" s="12"/>
      <c r="U291" s="12"/>
      <c r="V291" s="4"/>
      <c r="W291" s="4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>
        <f t="shared" si="37"/>
        <v>-0.1616839536</v>
      </c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</row>
    <row r="292" ht="12.75" customHeight="1">
      <c r="A292" s="6">
        <v>44184.0</v>
      </c>
      <c r="B292" s="7">
        <f t="shared" si="36"/>
        <v>290</v>
      </c>
      <c r="C292" s="9">
        <v>1194106.0</v>
      </c>
      <c r="D292" s="7">
        <f t="shared" si="2"/>
        <v>13.99290835</v>
      </c>
      <c r="E292" s="46">
        <f t="shared" si="28"/>
        <v>1644925.528</v>
      </c>
      <c r="F292" s="46" t="str">
        <f t="shared" si="29"/>
        <v/>
      </c>
      <c r="G292" s="22">
        <f t="shared" si="8"/>
        <v>11263</v>
      </c>
      <c r="H292" s="11">
        <f t="shared" si="9"/>
        <v>0.009521973753</v>
      </c>
      <c r="I292" s="9">
        <f t="shared" si="26"/>
        <v>241129</v>
      </c>
      <c r="J292" s="9">
        <f t="shared" si="10"/>
        <v>-1367</v>
      </c>
      <c r="K292" s="9">
        <f t="shared" si="11"/>
        <v>12.39308734</v>
      </c>
      <c r="L292" s="52">
        <f t="shared" si="30"/>
        <v>5948525.768</v>
      </c>
      <c r="M292" s="10" t="str">
        <f t="shared" si="31"/>
        <v/>
      </c>
      <c r="N292" s="11">
        <f t="shared" si="5"/>
        <v>0.02114887623</v>
      </c>
      <c r="O292" s="23">
        <f t="shared" si="32"/>
        <v>-0.005637206387</v>
      </c>
      <c r="P292" s="9">
        <v>25254.0</v>
      </c>
      <c r="Q292" s="9">
        <v>927723.0</v>
      </c>
      <c r="R292" s="12"/>
      <c r="S292" s="12">
        <f t="shared" si="13"/>
        <v>483</v>
      </c>
      <c r="T292" s="12"/>
      <c r="U292" s="12"/>
      <c r="V292" s="4"/>
      <c r="W292" s="4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>
        <f t="shared" si="37"/>
        <v>-0.02026791928</v>
      </c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</row>
    <row r="293" ht="12.75" customHeight="1">
      <c r="A293" s="6">
        <v>44185.0</v>
      </c>
      <c r="B293" s="7">
        <f t="shared" si="36"/>
        <v>291</v>
      </c>
      <c r="C293" s="9">
        <v>1202700.0</v>
      </c>
      <c r="D293" s="7">
        <f t="shared" si="2"/>
        <v>14.00007959</v>
      </c>
      <c r="E293" s="46">
        <f t="shared" si="28"/>
        <v>1651658.795</v>
      </c>
      <c r="F293" s="46" t="str">
        <f t="shared" si="29"/>
        <v/>
      </c>
      <c r="G293" s="22">
        <f t="shared" si="8"/>
        <v>8594</v>
      </c>
      <c r="H293" s="11">
        <f t="shared" si="9"/>
        <v>0.00719701601</v>
      </c>
      <c r="I293" s="9">
        <f t="shared" si="26"/>
        <v>239034</v>
      </c>
      <c r="J293" s="9">
        <f t="shared" si="10"/>
        <v>-2095</v>
      </c>
      <c r="K293" s="9">
        <f t="shared" si="11"/>
        <v>12.38436108</v>
      </c>
      <c r="L293" s="52">
        <f t="shared" si="30"/>
        <v>5803791.882</v>
      </c>
      <c r="M293" s="10" t="str">
        <f t="shared" si="31"/>
        <v/>
      </c>
      <c r="N293" s="11">
        <f t="shared" si="5"/>
        <v>0.02111665419</v>
      </c>
      <c r="O293" s="23">
        <f t="shared" si="32"/>
        <v>-0.008688295477</v>
      </c>
      <c r="P293" s="9">
        <v>25397.0</v>
      </c>
      <c r="Q293" s="9">
        <v>938269.0</v>
      </c>
      <c r="R293" s="12"/>
      <c r="S293" s="12">
        <f t="shared" si="13"/>
        <v>143</v>
      </c>
      <c r="T293" s="12"/>
      <c r="U293" s="12"/>
      <c r="V293" s="4"/>
      <c r="W293" s="4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>
        <f t="shared" si="37"/>
        <v>-0.04266458728</v>
      </c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</row>
    <row r="294" ht="12.75" customHeight="1">
      <c r="A294" s="6">
        <v>44186.0</v>
      </c>
      <c r="B294" s="7">
        <f t="shared" si="36"/>
        <v>292</v>
      </c>
      <c r="C294" s="9">
        <v>1207333.0</v>
      </c>
      <c r="D294" s="7">
        <f t="shared" si="2"/>
        <v>14.00392435</v>
      </c>
      <c r="E294" s="46">
        <f t="shared" si="28"/>
        <v>1658419.624</v>
      </c>
      <c r="F294" s="46" t="str">
        <f t="shared" si="29"/>
        <v/>
      </c>
      <c r="G294" s="22">
        <f t="shared" si="8"/>
        <v>4633</v>
      </c>
      <c r="H294" s="11">
        <f t="shared" si="9"/>
        <v>0.00385216596</v>
      </c>
      <c r="I294" s="9">
        <f t="shared" si="26"/>
        <v>235842</v>
      </c>
      <c r="J294" s="9">
        <f t="shared" si="10"/>
        <v>-3192</v>
      </c>
      <c r="K294" s="9">
        <f t="shared" si="11"/>
        <v>12.37091737</v>
      </c>
      <c r="L294" s="52">
        <f t="shared" si="30"/>
        <v>5662579.524</v>
      </c>
      <c r="M294" s="10" t="str">
        <f t="shared" si="31"/>
        <v/>
      </c>
      <c r="N294" s="11">
        <f t="shared" si="5"/>
        <v>0.02109939843</v>
      </c>
      <c r="O294" s="23">
        <f t="shared" si="32"/>
        <v>-0.01335374884</v>
      </c>
      <c r="P294" s="9">
        <v>25474.0</v>
      </c>
      <c r="Q294" s="9">
        <v>946017.0</v>
      </c>
      <c r="R294" s="12"/>
      <c r="S294" s="12">
        <f t="shared" si="13"/>
        <v>77</v>
      </c>
      <c r="T294" s="12"/>
      <c r="U294" s="12"/>
      <c r="V294" s="4"/>
      <c r="W294" s="4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>
        <f t="shared" si="37"/>
        <v>-0.04729590788</v>
      </c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</row>
    <row r="295" ht="12.75" customHeight="1">
      <c r="A295" s="6">
        <v>44187.0</v>
      </c>
      <c r="B295" s="7">
        <f t="shared" si="36"/>
        <v>293</v>
      </c>
      <c r="C295" s="9">
        <v>1214522.0</v>
      </c>
      <c r="D295" s="7">
        <f t="shared" si="2"/>
        <v>14.00986114</v>
      </c>
      <c r="E295" s="46">
        <f t="shared" si="28"/>
        <v>1665208.128</v>
      </c>
      <c r="F295" s="46" t="str">
        <f t="shared" si="29"/>
        <v/>
      </c>
      <c r="G295" s="22">
        <f t="shared" si="8"/>
        <v>7189</v>
      </c>
      <c r="H295" s="11">
        <f t="shared" si="9"/>
        <v>0.005954446702</v>
      </c>
      <c r="I295" s="9">
        <f t="shared" si="26"/>
        <v>234467</v>
      </c>
      <c r="J295" s="9">
        <f t="shared" si="10"/>
        <v>-1375</v>
      </c>
      <c r="K295" s="9">
        <f t="shared" si="11"/>
        <v>12.36507013</v>
      </c>
      <c r="L295" s="52">
        <f t="shared" si="30"/>
        <v>5524803.01</v>
      </c>
      <c r="M295" s="10" t="str">
        <f t="shared" si="31"/>
        <v/>
      </c>
      <c r="N295" s="11">
        <f t="shared" si="5"/>
        <v>0.02122892792</v>
      </c>
      <c r="O295" s="23">
        <f t="shared" si="32"/>
        <v>-0.005830174439</v>
      </c>
      <c r="P295" s="9">
        <v>25783.0</v>
      </c>
      <c r="Q295" s="9">
        <v>954272.0</v>
      </c>
      <c r="R295" s="12"/>
      <c r="S295" s="12">
        <f t="shared" si="13"/>
        <v>309</v>
      </c>
      <c r="T295" s="12"/>
      <c r="U295" s="12"/>
      <c r="V295" s="4"/>
      <c r="W295" s="4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>
        <f t="shared" si="37"/>
        <v>0.04067747539</v>
      </c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</row>
    <row r="296" ht="12.75" customHeight="1">
      <c r="A296" s="6">
        <v>44188.0</v>
      </c>
      <c r="B296" s="7">
        <f t="shared" si="36"/>
        <v>294</v>
      </c>
      <c r="C296" s="9">
        <v>1226883.0</v>
      </c>
      <c r="D296" s="7">
        <f t="shared" si="2"/>
        <v>14.01998736</v>
      </c>
      <c r="E296" s="46">
        <f t="shared" si="28"/>
        <v>1672024.419</v>
      </c>
      <c r="F296" s="46" t="str">
        <f t="shared" si="29"/>
        <v/>
      </c>
      <c r="G296" s="22">
        <f t="shared" si="8"/>
        <v>12361</v>
      </c>
      <c r="H296" s="11">
        <f t="shared" si="9"/>
        <v>0.0101776666</v>
      </c>
      <c r="I296" s="9">
        <f t="shared" si="26"/>
        <v>235450</v>
      </c>
      <c r="J296" s="9">
        <f t="shared" si="10"/>
        <v>983</v>
      </c>
      <c r="K296" s="9">
        <f t="shared" si="11"/>
        <v>12.36925386</v>
      </c>
      <c r="L296" s="52">
        <f t="shared" si="30"/>
        <v>5390378.745</v>
      </c>
      <c r="M296" s="10" t="str">
        <f t="shared" si="31"/>
        <v/>
      </c>
      <c r="N296" s="11">
        <f t="shared" si="5"/>
        <v>0.02139975858</v>
      </c>
      <c r="O296" s="23">
        <f t="shared" si="32"/>
        <v>0.004192487642</v>
      </c>
      <c r="P296" s="9">
        <v>26255.0</v>
      </c>
      <c r="Q296" s="9">
        <v>965178.0</v>
      </c>
      <c r="R296" s="12"/>
      <c r="S296" s="12">
        <f t="shared" si="13"/>
        <v>472</v>
      </c>
      <c r="T296" s="12"/>
      <c r="U296" s="12"/>
      <c r="V296" s="4"/>
      <c r="W296" s="4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>
        <f t="shared" si="37"/>
        <v>-0.007467480328</v>
      </c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</row>
    <row r="297" ht="12.75" customHeight="1">
      <c r="A297" s="6">
        <v>44189.0</v>
      </c>
      <c r="B297" s="7">
        <f t="shared" si="36"/>
        <v>295</v>
      </c>
      <c r="C297" s="9">
        <v>1240002.0</v>
      </c>
      <c r="D297" s="7">
        <f t="shared" si="2"/>
        <v>14.03062355</v>
      </c>
      <c r="E297" s="46">
        <f t="shared" si="28"/>
        <v>1678868.612</v>
      </c>
      <c r="F297" s="46" t="str">
        <f t="shared" si="29"/>
        <v/>
      </c>
      <c r="G297" s="22">
        <f t="shared" si="8"/>
        <v>13119</v>
      </c>
      <c r="H297" s="11">
        <f t="shared" si="9"/>
        <v>0.01069295116</v>
      </c>
      <c r="I297" s="9">
        <f t="shared" si="26"/>
        <v>237374</v>
      </c>
      <c r="J297" s="9">
        <f t="shared" si="10"/>
        <v>1924</v>
      </c>
      <c r="K297" s="9">
        <f t="shared" si="11"/>
        <v>12.37739224</v>
      </c>
      <c r="L297" s="52">
        <f t="shared" si="30"/>
        <v>5259225.162</v>
      </c>
      <c r="M297" s="10" t="str">
        <f t="shared" si="31"/>
        <v/>
      </c>
      <c r="N297" s="11">
        <f t="shared" si="5"/>
        <v>0.02157415875</v>
      </c>
      <c r="O297" s="23">
        <f t="shared" si="32"/>
        <v>0.008171586324</v>
      </c>
      <c r="P297" s="9">
        <v>26752.0</v>
      </c>
      <c r="Q297" s="9">
        <v>975876.0</v>
      </c>
      <c r="R297" s="12"/>
      <c r="S297" s="12">
        <f t="shared" si="13"/>
        <v>497</v>
      </c>
      <c r="T297" s="12"/>
      <c r="U297" s="12"/>
      <c r="V297" s="4"/>
      <c r="W297" s="4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>
        <f t="shared" si="37"/>
        <v>0.09782426778</v>
      </c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</row>
    <row r="298" ht="12.75" customHeight="1">
      <c r="A298" s="6">
        <v>44190.0</v>
      </c>
      <c r="B298" s="7">
        <f t="shared" si="36"/>
        <v>296</v>
      </c>
      <c r="C298" s="9">
        <v>1248909.0</v>
      </c>
      <c r="D298" s="7">
        <f t="shared" si="2"/>
        <v>14.03778093</v>
      </c>
      <c r="E298" s="46">
        <f t="shared" si="28"/>
        <v>1685740.82</v>
      </c>
      <c r="F298" s="46" t="str">
        <f t="shared" si="29"/>
        <v/>
      </c>
      <c r="G298" s="22">
        <f t="shared" si="8"/>
        <v>8907</v>
      </c>
      <c r="H298" s="11">
        <f t="shared" si="9"/>
        <v>0.007183052931</v>
      </c>
      <c r="I298" s="9">
        <f t="shared" si="26"/>
        <v>237234</v>
      </c>
      <c r="J298" s="9">
        <f t="shared" si="10"/>
        <v>-140</v>
      </c>
      <c r="K298" s="9">
        <f t="shared" si="11"/>
        <v>12.37680227</v>
      </c>
      <c r="L298" s="52">
        <f t="shared" si="30"/>
        <v>5131262.685</v>
      </c>
      <c r="M298" s="10" t="str">
        <f t="shared" si="31"/>
        <v/>
      </c>
      <c r="N298" s="11">
        <f t="shared" si="5"/>
        <v>0.02161246336</v>
      </c>
      <c r="O298" s="23">
        <f t="shared" si="32"/>
        <v>-0.0005897865815</v>
      </c>
      <c r="P298" s="9">
        <v>26992.0</v>
      </c>
      <c r="Q298" s="9">
        <v>984683.0</v>
      </c>
      <c r="R298" s="12"/>
      <c r="S298" s="12">
        <f t="shared" si="13"/>
        <v>240</v>
      </c>
      <c r="T298" s="12"/>
      <c r="U298" s="12"/>
      <c r="V298" s="4"/>
      <c r="W298" s="4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>
        <f t="shared" si="37"/>
        <v>-0.1896834061</v>
      </c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</row>
    <row r="299" ht="12.75" customHeight="1">
      <c r="A299" s="6">
        <v>44191.0</v>
      </c>
      <c r="B299" s="7">
        <f t="shared" si="36"/>
        <v>297</v>
      </c>
      <c r="C299" s="9">
        <v>1254121.0</v>
      </c>
      <c r="D299" s="7">
        <f t="shared" si="2"/>
        <v>14.04194549</v>
      </c>
      <c r="E299" s="46">
        <f t="shared" si="28"/>
        <v>1692641.159</v>
      </c>
      <c r="F299" s="46" t="str">
        <f t="shared" si="29"/>
        <v/>
      </c>
      <c r="G299" s="22">
        <f t="shared" si="8"/>
        <v>5212</v>
      </c>
      <c r="H299" s="11">
        <f t="shared" si="9"/>
        <v>0.004173242406</v>
      </c>
      <c r="I299" s="9">
        <f t="shared" si="26"/>
        <v>234679</v>
      </c>
      <c r="J299" s="9">
        <f t="shared" si="10"/>
        <v>-2555</v>
      </c>
      <c r="K299" s="9">
        <f t="shared" si="11"/>
        <v>12.3659739</v>
      </c>
      <c r="L299" s="52">
        <f t="shared" si="30"/>
        <v>5006413.669</v>
      </c>
      <c r="M299" s="10" t="str">
        <f t="shared" si="31"/>
        <v/>
      </c>
      <c r="N299" s="11">
        <f t="shared" si="5"/>
        <v>0.02157766276</v>
      </c>
      <c r="O299" s="23">
        <f t="shared" si="32"/>
        <v>-0.01076995709</v>
      </c>
      <c r="P299" s="9">
        <v>27061.0</v>
      </c>
      <c r="Q299" s="9">
        <v>992381.0</v>
      </c>
      <c r="R299" s="12"/>
      <c r="S299" s="12">
        <f t="shared" si="13"/>
        <v>69</v>
      </c>
      <c r="T299" s="12"/>
      <c r="U299" s="12"/>
      <c r="V299" s="4"/>
      <c r="W299" s="4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>
        <f t="shared" si="37"/>
        <v>-0.5372458492</v>
      </c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</row>
    <row r="300" ht="12.75" customHeight="1">
      <c r="A300" s="6">
        <v>44192.0</v>
      </c>
      <c r="B300" s="7">
        <f t="shared" si="36"/>
        <v>298</v>
      </c>
      <c r="C300" s="9">
        <v>1257799.0</v>
      </c>
      <c r="D300" s="7">
        <f t="shared" si="2"/>
        <v>14.04487393</v>
      </c>
      <c r="E300" s="46">
        <f t="shared" si="28"/>
        <v>1699569.744</v>
      </c>
      <c r="F300" s="46" t="str">
        <f t="shared" si="29"/>
        <v/>
      </c>
      <c r="G300" s="22">
        <f t="shared" si="8"/>
        <v>3678</v>
      </c>
      <c r="H300" s="11">
        <f t="shared" si="9"/>
        <v>0.002932731371</v>
      </c>
      <c r="I300" s="9">
        <f t="shared" si="26"/>
        <v>231071</v>
      </c>
      <c r="J300" s="9">
        <f t="shared" si="10"/>
        <v>-3608</v>
      </c>
      <c r="K300" s="9">
        <f t="shared" si="11"/>
        <v>12.3504803</v>
      </c>
      <c r="L300" s="52">
        <f t="shared" si="30"/>
        <v>4884602.36</v>
      </c>
      <c r="M300" s="10" t="str">
        <f t="shared" si="31"/>
        <v/>
      </c>
      <c r="N300" s="11">
        <f t="shared" si="5"/>
        <v>0.02155988357</v>
      </c>
      <c r="O300" s="23">
        <f t="shared" si="32"/>
        <v>-0.01537419198</v>
      </c>
      <c r="P300" s="9">
        <v>27118.0</v>
      </c>
      <c r="Q300" s="9">
        <v>999610.0</v>
      </c>
      <c r="R300" s="12"/>
      <c r="S300" s="12">
        <f t="shared" si="13"/>
        <v>57</v>
      </c>
      <c r="T300" s="12"/>
      <c r="U300" s="12"/>
      <c r="V300" s="4"/>
      <c r="W300" s="4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>
        <f t="shared" si="37"/>
        <v>-0.5720269956</v>
      </c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</row>
    <row r="301" ht="12.75" customHeight="1">
      <c r="A301" s="6">
        <v>44193.0</v>
      </c>
      <c r="B301" s="7">
        <f t="shared" si="36"/>
        <v>299</v>
      </c>
      <c r="C301" s="9">
        <v>1260720.0</v>
      </c>
      <c r="D301" s="7">
        <f t="shared" si="2"/>
        <v>14.04719354</v>
      </c>
      <c r="E301" s="46">
        <f t="shared" si="28"/>
        <v>1706526.689</v>
      </c>
      <c r="F301" s="46" t="str">
        <f t="shared" si="29"/>
        <v/>
      </c>
      <c r="G301" s="22">
        <f t="shared" si="8"/>
        <v>2921</v>
      </c>
      <c r="H301" s="11">
        <f t="shared" si="9"/>
        <v>0.002322310639</v>
      </c>
      <c r="I301" s="9">
        <f t="shared" si="26"/>
        <v>228197</v>
      </c>
      <c r="J301" s="9">
        <f t="shared" si="10"/>
        <v>-2874</v>
      </c>
      <c r="K301" s="9">
        <f t="shared" si="11"/>
        <v>12.33796457</v>
      </c>
      <c r="L301" s="52">
        <f t="shared" si="30"/>
        <v>4765754.849</v>
      </c>
      <c r="M301" s="10" t="str">
        <f t="shared" si="31"/>
        <v/>
      </c>
      <c r="N301" s="11">
        <f t="shared" si="5"/>
        <v>0.02153293356</v>
      </c>
      <c r="O301" s="23">
        <f t="shared" si="32"/>
        <v>-0.01243773559</v>
      </c>
      <c r="P301" s="9">
        <v>27147.0</v>
      </c>
      <c r="Q301" s="9">
        <v>1005376.0</v>
      </c>
      <c r="R301" s="12"/>
      <c r="S301" s="12">
        <f t="shared" si="13"/>
        <v>29</v>
      </c>
      <c r="T301" s="12"/>
      <c r="U301" s="12"/>
      <c r="V301" s="4"/>
      <c r="W301" s="4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>
        <f t="shared" si="37"/>
        <v>-0.3695229873</v>
      </c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</row>
    <row r="302" ht="12.75" customHeight="1">
      <c r="A302" s="6">
        <v>44194.0</v>
      </c>
      <c r="B302" s="7">
        <f t="shared" si="36"/>
        <v>300</v>
      </c>
      <c r="C302" s="9">
        <v>1268459.0</v>
      </c>
      <c r="D302" s="7">
        <f t="shared" si="2"/>
        <v>14.05331334</v>
      </c>
      <c r="E302" s="46">
        <f t="shared" si="28"/>
        <v>1713512.112</v>
      </c>
      <c r="F302" s="46" t="str">
        <f t="shared" si="29"/>
        <v/>
      </c>
      <c r="G302" s="22">
        <f t="shared" si="8"/>
        <v>7739</v>
      </c>
      <c r="H302" s="11">
        <f t="shared" si="9"/>
        <v>0.006138555746</v>
      </c>
      <c r="I302" s="9">
        <f t="shared" si="26"/>
        <v>227000</v>
      </c>
      <c r="J302" s="9">
        <f t="shared" si="10"/>
        <v>-1197</v>
      </c>
      <c r="K302" s="9">
        <f t="shared" si="11"/>
        <v>12.3327053</v>
      </c>
      <c r="L302" s="52">
        <f t="shared" si="30"/>
        <v>4649799.023</v>
      </c>
      <c r="M302" s="10" t="str">
        <f t="shared" si="31"/>
        <v/>
      </c>
      <c r="N302" s="11">
        <f t="shared" si="5"/>
        <v>0.02164358485</v>
      </c>
      <c r="O302" s="23">
        <f t="shared" si="32"/>
        <v>-0.005245467732</v>
      </c>
      <c r="P302" s="9">
        <v>27454.0</v>
      </c>
      <c r="Q302" s="9">
        <v>1014005.0</v>
      </c>
      <c r="R302" s="12"/>
      <c r="S302" s="12">
        <f t="shared" si="13"/>
        <v>307</v>
      </c>
      <c r="T302" s="12"/>
      <c r="U302" s="12"/>
      <c r="V302" s="4"/>
      <c r="W302" s="4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>
        <f t="shared" si="37"/>
        <v>0.07650577271</v>
      </c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</row>
    <row r="303" ht="12.75" customHeight="1">
      <c r="A303" s="6">
        <v>44195.0</v>
      </c>
      <c r="B303" s="7">
        <f t="shared" si="36"/>
        <v>301</v>
      </c>
      <c r="C303" s="9">
        <v>1281481.0</v>
      </c>
      <c r="D303" s="7">
        <f t="shared" si="2"/>
        <v>14.063527</v>
      </c>
      <c r="E303" s="46">
        <f t="shared" si="28"/>
        <v>1720526.129</v>
      </c>
      <c r="F303" s="46" t="str">
        <f t="shared" si="29"/>
        <v/>
      </c>
      <c r="G303" s="22">
        <f t="shared" si="8"/>
        <v>13022</v>
      </c>
      <c r="H303" s="11">
        <f t="shared" si="9"/>
        <v>0.01026599993</v>
      </c>
      <c r="I303" s="9">
        <f t="shared" si="26"/>
        <v>227573</v>
      </c>
      <c r="J303" s="9">
        <f t="shared" si="10"/>
        <v>573</v>
      </c>
      <c r="K303" s="9">
        <f t="shared" si="11"/>
        <v>12.33522635</v>
      </c>
      <c r="L303" s="52">
        <f t="shared" si="30"/>
        <v>4536664.524</v>
      </c>
      <c r="M303" s="10" t="str">
        <f t="shared" si="31"/>
        <v/>
      </c>
      <c r="N303" s="11">
        <f t="shared" si="5"/>
        <v>0.02186454579</v>
      </c>
      <c r="O303" s="23">
        <f t="shared" si="32"/>
        <v>0.002524229075</v>
      </c>
      <c r="P303" s="9">
        <v>28019.0</v>
      </c>
      <c r="Q303" s="9">
        <v>1025889.0</v>
      </c>
      <c r="R303" s="12"/>
      <c r="S303" s="12">
        <f t="shared" si="13"/>
        <v>565</v>
      </c>
      <c r="T303" s="12"/>
      <c r="U303" s="12"/>
      <c r="V303" s="4"/>
      <c r="W303" s="4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>
        <f t="shared" si="37"/>
        <v>0.05347463797</v>
      </c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</row>
    <row r="304" ht="12.75" customHeight="1">
      <c r="A304" s="6">
        <v>44196.0</v>
      </c>
      <c r="B304" s="7">
        <f t="shared" si="36"/>
        <v>302</v>
      </c>
      <c r="C304" s="9">
        <v>1294766.0</v>
      </c>
      <c r="D304" s="7">
        <f t="shared" si="2"/>
        <v>14.07384054</v>
      </c>
      <c r="E304" s="46">
        <f t="shared" si="28"/>
        <v>1727568.857</v>
      </c>
      <c r="F304" s="46" t="str">
        <f t="shared" si="29"/>
        <v/>
      </c>
      <c r="G304" s="22">
        <f t="shared" si="8"/>
        <v>13285</v>
      </c>
      <c r="H304" s="11">
        <f t="shared" si="9"/>
        <v>0.01036691141</v>
      </c>
      <c r="I304" s="9">
        <f t="shared" si="26"/>
        <v>230074</v>
      </c>
      <c r="J304" s="9">
        <f t="shared" si="10"/>
        <v>2501</v>
      </c>
      <c r="K304" s="9">
        <f t="shared" si="11"/>
        <v>12.34615628</v>
      </c>
      <c r="L304" s="52">
        <f t="shared" si="30"/>
        <v>4426282.707</v>
      </c>
      <c r="M304" s="10" t="str">
        <f t="shared" si="31"/>
        <v/>
      </c>
      <c r="N304" s="11">
        <f t="shared" si="5"/>
        <v>0.02205340579</v>
      </c>
      <c r="O304" s="23">
        <f t="shared" si="32"/>
        <v>0.01098988017</v>
      </c>
      <c r="P304" s="9">
        <v>28554.0</v>
      </c>
      <c r="Q304" s="9">
        <v>1036138.0</v>
      </c>
      <c r="R304" s="12"/>
      <c r="S304" s="12">
        <f t="shared" si="13"/>
        <v>535</v>
      </c>
      <c r="T304" s="12"/>
      <c r="U304" s="12"/>
      <c r="V304" s="4"/>
      <c r="W304" s="4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>
        <f t="shared" si="37"/>
        <v>0.01265340346</v>
      </c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</row>
    <row r="305" ht="12.75" customHeight="1">
      <c r="A305" s="6">
        <v>44197.0</v>
      </c>
      <c r="B305" s="7">
        <f t="shared" si="36"/>
        <v>303</v>
      </c>
      <c r="C305" s="9">
        <v>1305835.0</v>
      </c>
      <c r="D305" s="7">
        <f t="shared" si="2"/>
        <v>14.08235324</v>
      </c>
      <c r="E305" s="46">
        <f t="shared" si="28"/>
        <v>1734640.413</v>
      </c>
      <c r="F305" s="46" t="str">
        <f t="shared" si="29"/>
        <v/>
      </c>
      <c r="G305" s="22">
        <f t="shared" si="8"/>
        <v>11069</v>
      </c>
      <c r="H305" s="11">
        <f t="shared" si="9"/>
        <v>0.008549035115</v>
      </c>
      <c r="I305" s="9">
        <f t="shared" si="26"/>
        <v>230598</v>
      </c>
      <c r="J305" s="9">
        <f t="shared" si="10"/>
        <v>524</v>
      </c>
      <c r="K305" s="9">
        <f t="shared" si="11"/>
        <v>12.34843121</v>
      </c>
      <c r="L305" s="52">
        <f t="shared" si="30"/>
        <v>4318586.595</v>
      </c>
      <c r="M305" s="10" t="str">
        <f t="shared" si="31"/>
        <v/>
      </c>
      <c r="N305" s="11">
        <f t="shared" si="5"/>
        <v>0.02217431758</v>
      </c>
      <c r="O305" s="23">
        <f t="shared" si="32"/>
        <v>0.0022775281</v>
      </c>
      <c r="P305" s="9">
        <v>28956.0</v>
      </c>
      <c r="Q305" s="9">
        <v>1046281.0</v>
      </c>
      <c r="R305" s="12"/>
      <c r="S305" s="12">
        <f t="shared" si="13"/>
        <v>402</v>
      </c>
      <c r="T305" s="12"/>
      <c r="U305" s="12"/>
      <c r="V305" s="4"/>
      <c r="W305" s="4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>
        <f t="shared" si="37"/>
        <v>0.2427304367</v>
      </c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</row>
    <row r="306" ht="12.75" customHeight="1">
      <c r="A306" s="6">
        <v>44198.0</v>
      </c>
      <c r="B306" s="7">
        <f t="shared" si="36"/>
        <v>304</v>
      </c>
      <c r="C306" s="9">
        <v>1312823.0</v>
      </c>
      <c r="D306" s="7">
        <f t="shared" si="2"/>
        <v>14.08769034</v>
      </c>
      <c r="E306" s="46">
        <f t="shared" si="28"/>
        <v>1741740.915</v>
      </c>
      <c r="F306" s="46" t="str">
        <f t="shared" si="29"/>
        <v/>
      </c>
      <c r="G306" s="22">
        <f t="shared" si="8"/>
        <v>6988</v>
      </c>
      <c r="H306" s="11">
        <f t="shared" si="9"/>
        <v>0.005351365218</v>
      </c>
      <c r="I306" s="9">
        <f t="shared" si="26"/>
        <v>228329</v>
      </c>
      <c r="J306" s="9">
        <f t="shared" si="10"/>
        <v>-2269</v>
      </c>
      <c r="K306" s="9">
        <f t="shared" si="11"/>
        <v>12.33854285</v>
      </c>
      <c r="L306" s="52">
        <f t="shared" si="30"/>
        <v>4213510.842</v>
      </c>
      <c r="M306" s="10" t="str">
        <f t="shared" si="31"/>
        <v/>
      </c>
      <c r="N306" s="11">
        <f t="shared" si="5"/>
        <v>0.0221339815</v>
      </c>
      <c r="O306" s="23">
        <f t="shared" si="32"/>
        <v>-0.009839634342</v>
      </c>
      <c r="P306" s="9">
        <v>29058.0</v>
      </c>
      <c r="Q306" s="9">
        <v>1055436.0</v>
      </c>
      <c r="R306" s="12"/>
      <c r="S306" s="12">
        <f t="shared" si="13"/>
        <v>102</v>
      </c>
      <c r="T306" s="12"/>
      <c r="U306" s="12"/>
      <c r="V306" s="4"/>
      <c r="W306" s="4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>
        <f t="shared" si="37"/>
        <v>0.3407521105</v>
      </c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</row>
    <row r="307" ht="12.75" customHeight="1">
      <c r="A307" s="6">
        <v>44199.0</v>
      </c>
      <c r="B307" s="7">
        <f t="shared" si="36"/>
        <v>305</v>
      </c>
      <c r="C307" s="55">
        <f>C308-4432</f>
        <v>1318931</v>
      </c>
      <c r="D307" s="7">
        <f t="shared" si="2"/>
        <v>14.09233212</v>
      </c>
      <c r="E307" s="46">
        <f t="shared" si="28"/>
        <v>1748870.482</v>
      </c>
      <c r="F307" s="46" t="str">
        <f t="shared" si="29"/>
        <v/>
      </c>
      <c r="G307" s="22">
        <f t="shared" si="8"/>
        <v>6108</v>
      </c>
      <c r="H307" s="11">
        <f t="shared" si="9"/>
        <v>0.004652569311</v>
      </c>
      <c r="I307" s="55">
        <f t="shared" si="26"/>
        <v>226719</v>
      </c>
      <c r="J307" s="55">
        <f t="shared" si="10"/>
        <v>-1610</v>
      </c>
      <c r="K307" s="9">
        <f t="shared" si="11"/>
        <v>12.33146664</v>
      </c>
      <c r="L307" s="52">
        <f t="shared" si="30"/>
        <v>4110991.693</v>
      </c>
      <c r="M307" s="10" t="str">
        <f t="shared" si="31"/>
        <v/>
      </c>
      <c r="N307" s="11">
        <f t="shared" si="5"/>
        <v>0.0220777281</v>
      </c>
      <c r="O307" s="23">
        <f t="shared" si="32"/>
        <v>-0.007051228709</v>
      </c>
      <c r="P307" s="9">
        <v>29119.0</v>
      </c>
      <c r="Q307" s="9">
        <v>1063093.0</v>
      </c>
      <c r="R307" s="12"/>
      <c r="S307" s="12">
        <f t="shared" si="13"/>
        <v>61</v>
      </c>
      <c r="T307" s="12"/>
      <c r="U307" s="12"/>
      <c r="V307" s="4"/>
      <c r="W307" s="4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>
        <f t="shared" si="37"/>
        <v>0.660685155</v>
      </c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</row>
    <row r="308" ht="12.75" customHeight="1">
      <c r="A308" s="6">
        <v>44200.0</v>
      </c>
      <c r="B308" s="7">
        <f t="shared" si="36"/>
        <v>306</v>
      </c>
      <c r="C308" s="55">
        <f>C309-7624</f>
        <v>1323363</v>
      </c>
      <c r="D308" s="7">
        <f t="shared" si="2"/>
        <v>14.09568678</v>
      </c>
      <c r="E308" s="46">
        <f t="shared" si="28"/>
        <v>1756029.233</v>
      </c>
      <c r="F308" s="46" t="str">
        <f t="shared" si="29"/>
        <v/>
      </c>
      <c r="G308" s="22">
        <f t="shared" si="8"/>
        <v>4432</v>
      </c>
      <c r="H308" s="11">
        <f t="shared" si="9"/>
        <v>0.003360297089</v>
      </c>
      <c r="I308" s="55">
        <f t="shared" si="26"/>
        <v>224648</v>
      </c>
      <c r="J308" s="55">
        <f t="shared" si="10"/>
        <v>-2071</v>
      </c>
      <c r="K308" s="9">
        <f t="shared" si="11"/>
        <v>12.32229001</v>
      </c>
      <c r="L308" s="52">
        <f t="shared" si="30"/>
        <v>4010966.943</v>
      </c>
      <c r="M308" s="10" t="str">
        <f t="shared" si="31"/>
        <v/>
      </c>
      <c r="N308" s="11">
        <f t="shared" si="5"/>
        <v>0.02203552616</v>
      </c>
      <c r="O308" s="23">
        <f t="shared" si="32"/>
        <v>-0.009134655675</v>
      </c>
      <c r="P308" s="9">
        <v>29161.0</v>
      </c>
      <c r="Q308" s="9">
        <v>1069554.0</v>
      </c>
      <c r="R308" s="12"/>
      <c r="S308" s="12">
        <f t="shared" si="13"/>
        <v>42</v>
      </c>
      <c r="T308" s="12"/>
      <c r="U308" s="12"/>
      <c r="V308" s="4"/>
      <c r="W308" s="4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>
        <f t="shared" si="37"/>
        <v>0.5172885998</v>
      </c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</row>
    <row r="309" ht="12.75" customHeight="1">
      <c r="A309" s="6">
        <v>44201.0</v>
      </c>
      <c r="B309" s="7">
        <f t="shared" si="36"/>
        <v>307</v>
      </c>
      <c r="C309" s="55">
        <f>C310-14151</f>
        <v>1330987</v>
      </c>
      <c r="D309" s="7">
        <f t="shared" si="2"/>
        <v>14.10143133</v>
      </c>
      <c r="E309" s="46">
        <f t="shared" si="28"/>
        <v>1763217.288</v>
      </c>
      <c r="F309" s="46" t="str">
        <f t="shared" si="29"/>
        <v/>
      </c>
      <c r="G309" s="22">
        <f t="shared" si="8"/>
        <v>7624</v>
      </c>
      <c r="H309" s="11">
        <f t="shared" si="9"/>
        <v>0.005761079915</v>
      </c>
      <c r="I309" s="55">
        <f t="shared" si="26"/>
        <v>222593</v>
      </c>
      <c r="J309" s="55">
        <f t="shared" si="10"/>
        <v>-2055</v>
      </c>
      <c r="K309" s="9">
        <f t="shared" si="11"/>
        <v>12.31310027</v>
      </c>
      <c r="L309" s="52">
        <f t="shared" si="30"/>
        <v>3913375.901</v>
      </c>
      <c r="M309" s="10" t="str">
        <f t="shared" si="31"/>
        <v/>
      </c>
      <c r="N309" s="11">
        <f t="shared" si="5"/>
        <v>0.02216550575</v>
      </c>
      <c r="O309" s="23">
        <f t="shared" si="32"/>
        <v>-0.009147644315</v>
      </c>
      <c r="P309" s="9">
        <v>29502.0</v>
      </c>
      <c r="Q309" s="9">
        <v>1078892.0</v>
      </c>
      <c r="R309" s="12"/>
      <c r="S309" s="12">
        <f t="shared" si="13"/>
        <v>341</v>
      </c>
      <c r="T309" s="12"/>
      <c r="U309" s="12"/>
      <c r="V309" s="4"/>
      <c r="W309" s="4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>
        <f t="shared" si="37"/>
        <v>-0.01485980101</v>
      </c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</row>
    <row r="310" ht="12.75" customHeight="1">
      <c r="A310" s="6">
        <v>44202.0</v>
      </c>
      <c r="B310" s="7">
        <f t="shared" si="36"/>
        <v>308</v>
      </c>
      <c r="C310" s="55">
        <f>C311-12054</f>
        <v>1345138</v>
      </c>
      <c r="D310" s="7">
        <f t="shared" si="2"/>
        <v>14.11200717</v>
      </c>
      <c r="E310" s="46">
        <f t="shared" si="28"/>
        <v>1770434.766</v>
      </c>
      <c r="F310" s="46" t="str">
        <f t="shared" si="29"/>
        <v/>
      </c>
      <c r="G310" s="22">
        <f t="shared" si="8"/>
        <v>14151</v>
      </c>
      <c r="H310" s="11">
        <f t="shared" si="9"/>
        <v>0.01063195959</v>
      </c>
      <c r="I310" s="55">
        <f t="shared" si="26"/>
        <v>227339</v>
      </c>
      <c r="J310" s="55">
        <f t="shared" si="10"/>
        <v>4746</v>
      </c>
      <c r="K310" s="9">
        <f t="shared" si="11"/>
        <v>12.33419757</v>
      </c>
      <c r="L310" s="52">
        <f t="shared" si="30"/>
        <v>3818159.35</v>
      </c>
      <c r="M310" s="10" t="str">
        <f t="shared" si="31"/>
        <v/>
      </c>
      <c r="N310" s="11">
        <f t="shared" si="5"/>
        <v>0.02234343242</v>
      </c>
      <c r="O310" s="23">
        <f t="shared" si="32"/>
        <v>0.0213214252</v>
      </c>
      <c r="P310" s="9">
        <v>30055.0</v>
      </c>
      <c r="Q310" s="9">
        <v>1087744.0</v>
      </c>
      <c r="R310" s="12"/>
      <c r="S310" s="12">
        <f t="shared" si="13"/>
        <v>553</v>
      </c>
      <c r="T310" s="12"/>
      <c r="U310" s="12"/>
      <c r="V310" s="4"/>
      <c r="W310" s="4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>
        <f t="shared" si="37"/>
        <v>0.08669943173</v>
      </c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</row>
    <row r="311" ht="12.75" customHeight="1">
      <c r="A311" s="6">
        <v>44203.0</v>
      </c>
      <c r="B311" s="7">
        <f t="shared" si="36"/>
        <v>309</v>
      </c>
      <c r="C311" s="55">
        <f>C312-8790</f>
        <v>1357192</v>
      </c>
      <c r="D311" s="7">
        <f t="shared" si="2"/>
        <v>14.12092842</v>
      </c>
      <c r="E311" s="46">
        <f t="shared" si="28"/>
        <v>1777681.787</v>
      </c>
      <c r="F311" s="46" t="str">
        <f t="shared" si="29"/>
        <v/>
      </c>
      <c r="G311" s="22">
        <f t="shared" si="8"/>
        <v>12054</v>
      </c>
      <c r="H311" s="11">
        <f t="shared" si="9"/>
        <v>0.008961162349</v>
      </c>
      <c r="I311" s="55">
        <f t="shared" si="26"/>
        <v>231335</v>
      </c>
      <c r="J311" s="55">
        <f t="shared" si="10"/>
        <v>3996</v>
      </c>
      <c r="K311" s="9">
        <f t="shared" si="11"/>
        <v>12.35162216</v>
      </c>
      <c r="L311" s="52">
        <f t="shared" si="30"/>
        <v>3725259.519</v>
      </c>
      <c r="M311" s="10" t="str">
        <f t="shared" si="31"/>
        <v/>
      </c>
      <c r="N311" s="11">
        <f t="shared" si="5"/>
        <v>0.02228203526</v>
      </c>
      <c r="O311" s="23">
        <f t="shared" si="32"/>
        <v>0.01757727447</v>
      </c>
      <c r="P311" s="9">
        <v>30241.0</v>
      </c>
      <c r="Q311" s="9">
        <v>1095616.0</v>
      </c>
      <c r="R311" s="12"/>
      <c r="S311" s="12">
        <f t="shared" si="13"/>
        <v>186</v>
      </c>
      <c r="T311" s="12"/>
      <c r="U311" s="12"/>
      <c r="V311" s="4"/>
      <c r="W311" s="4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>
        <f t="shared" si="37"/>
        <v>-0.09266089575</v>
      </c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</row>
    <row r="312" ht="12.75" customHeight="1">
      <c r="A312" s="6">
        <v>44204.0</v>
      </c>
      <c r="B312" s="7">
        <f t="shared" si="36"/>
        <v>310</v>
      </c>
      <c r="C312" s="55">
        <f>C313-10548</f>
        <v>1365982</v>
      </c>
      <c r="D312" s="7">
        <f t="shared" si="2"/>
        <v>14.12738414</v>
      </c>
      <c r="E312" s="46">
        <f t="shared" si="28"/>
        <v>1784958.473</v>
      </c>
      <c r="F312" s="46" t="str">
        <f t="shared" si="29"/>
        <v/>
      </c>
      <c r="G312" s="22">
        <f t="shared" si="8"/>
        <v>8790</v>
      </c>
      <c r="H312" s="11">
        <f t="shared" si="9"/>
        <v>0.006476607584</v>
      </c>
      <c r="I312" s="55">
        <f t="shared" si="26"/>
        <v>230809</v>
      </c>
      <c r="J312" s="55">
        <f t="shared" si="10"/>
        <v>-526</v>
      </c>
      <c r="K312" s="9">
        <f t="shared" si="11"/>
        <v>12.34934581</v>
      </c>
      <c r="L312" s="52">
        <f t="shared" si="30"/>
        <v>3634620.038</v>
      </c>
      <c r="M312" s="10" t="str">
        <f t="shared" si="31"/>
        <v/>
      </c>
      <c r="N312" s="11">
        <f t="shared" si="5"/>
        <v>0.02238243256</v>
      </c>
      <c r="O312" s="23">
        <f t="shared" si="32"/>
        <v>-0.002273758835</v>
      </c>
      <c r="P312" s="9">
        <v>30574.0</v>
      </c>
      <c r="Q312" s="9">
        <v>1104599.0</v>
      </c>
      <c r="R312" s="12"/>
      <c r="S312" s="12">
        <f t="shared" si="13"/>
        <v>333</v>
      </c>
      <c r="T312" s="12"/>
      <c r="U312" s="12"/>
      <c r="V312" s="4"/>
      <c r="W312" s="4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>
        <f t="shared" si="37"/>
        <v>-0.2058903243</v>
      </c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</row>
    <row r="313" ht="12.75" customHeight="1">
      <c r="A313" s="6">
        <v>44205.0</v>
      </c>
      <c r="B313" s="7">
        <f t="shared" si="36"/>
        <v>311</v>
      </c>
      <c r="C313" s="55">
        <f>C314-9410</f>
        <v>1376530</v>
      </c>
      <c r="D313" s="7">
        <f t="shared" si="2"/>
        <v>14.1350764</v>
      </c>
      <c r="E313" s="46">
        <f t="shared" si="28"/>
        <v>1792264.945</v>
      </c>
      <c r="F313" s="46" t="str">
        <f t="shared" si="29"/>
        <v/>
      </c>
      <c r="G313" s="22">
        <f t="shared" si="8"/>
        <v>10548</v>
      </c>
      <c r="H313" s="11">
        <f t="shared" si="9"/>
        <v>0.007721917273</v>
      </c>
      <c r="I313" s="55">
        <f t="shared" si="26"/>
        <v>231781</v>
      </c>
      <c r="J313" s="55">
        <f t="shared" si="10"/>
        <v>972</v>
      </c>
      <c r="K313" s="9">
        <f t="shared" si="11"/>
        <v>12.35354824</v>
      </c>
      <c r="L313" s="52">
        <f t="shared" si="30"/>
        <v>3546185.911</v>
      </c>
      <c r="M313" s="10" t="str">
        <f t="shared" si="31"/>
        <v/>
      </c>
      <c r="N313" s="11">
        <f t="shared" si="5"/>
        <v>0.0225283866</v>
      </c>
      <c r="O313" s="23">
        <f t="shared" si="32"/>
        <v>0.004211274257</v>
      </c>
      <c r="P313" s="9">
        <v>31011.0</v>
      </c>
      <c r="Q313" s="9">
        <v>1113738.0</v>
      </c>
      <c r="R313" s="12"/>
      <c r="S313" s="12">
        <f t="shared" si="13"/>
        <v>437</v>
      </c>
      <c r="T313" s="12"/>
      <c r="U313" s="12"/>
      <c r="V313" s="4"/>
      <c r="W313" s="4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>
        <f t="shared" si="37"/>
        <v>0.5094447624</v>
      </c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</row>
    <row r="314" ht="12.75" customHeight="1">
      <c r="A314" s="6">
        <v>44206.0</v>
      </c>
      <c r="B314" s="7">
        <f t="shared" si="36"/>
        <v>312</v>
      </c>
      <c r="C314" s="55">
        <f>C315-4622</f>
        <v>1385940</v>
      </c>
      <c r="D314" s="7">
        <f t="shared" si="2"/>
        <v>14.14188917</v>
      </c>
      <c r="E314" s="46">
        <f t="shared" si="28"/>
        <v>1799601.326</v>
      </c>
      <c r="F314" s="46" t="str">
        <f t="shared" si="29"/>
        <v/>
      </c>
      <c r="G314" s="22">
        <f t="shared" si="8"/>
        <v>9410</v>
      </c>
      <c r="H314" s="11">
        <f t="shared" si="9"/>
        <v>0.006836029727</v>
      </c>
      <c r="I314" s="55">
        <f t="shared" si="26"/>
        <v>231433</v>
      </c>
      <c r="J314" s="55">
        <f t="shared" si="10"/>
        <v>-348</v>
      </c>
      <c r="K314" s="9">
        <f t="shared" si="11"/>
        <v>12.35204569</v>
      </c>
      <c r="L314" s="52">
        <f t="shared" si="30"/>
        <v>3459903.48</v>
      </c>
      <c r="M314" s="10" t="str">
        <f t="shared" si="31"/>
        <v/>
      </c>
      <c r="N314" s="11">
        <f t="shared" si="5"/>
        <v>0.0225038602</v>
      </c>
      <c r="O314" s="23">
        <f t="shared" si="32"/>
        <v>-0.001501417286</v>
      </c>
      <c r="P314" s="9">
        <v>31189.0</v>
      </c>
      <c r="Q314" s="9">
        <v>1123318.0</v>
      </c>
      <c r="R314" s="12"/>
      <c r="S314" s="12">
        <f t="shared" si="13"/>
        <v>178</v>
      </c>
      <c r="T314" s="12"/>
      <c r="U314" s="12"/>
      <c r="V314" s="4"/>
      <c r="W314" s="4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>
        <f t="shared" si="37"/>
        <v>0.5406024885</v>
      </c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</row>
    <row r="315" ht="12.75" customHeight="1">
      <c r="A315" s="6">
        <v>44207.0</v>
      </c>
      <c r="B315" s="7">
        <f t="shared" si="36"/>
        <v>313</v>
      </c>
      <c r="C315" s="55">
        <f>C316-5569</f>
        <v>1390562</v>
      </c>
      <c r="D315" s="7">
        <f t="shared" si="2"/>
        <v>14.14521854</v>
      </c>
      <c r="E315" s="46">
        <f t="shared" si="28"/>
        <v>1806967.736</v>
      </c>
      <c r="F315" s="46" t="str">
        <f t="shared" si="29"/>
        <v/>
      </c>
      <c r="G315" s="22">
        <f t="shared" si="8"/>
        <v>4622</v>
      </c>
      <c r="H315" s="11">
        <f t="shared" si="9"/>
        <v>0.003334920704</v>
      </c>
      <c r="I315" s="55">
        <f t="shared" si="26"/>
        <v>228838</v>
      </c>
      <c r="J315" s="55">
        <f t="shared" si="10"/>
        <v>-2595</v>
      </c>
      <c r="K315" s="9">
        <f t="shared" si="11"/>
        <v>12.34076961</v>
      </c>
      <c r="L315" s="52">
        <f t="shared" si="30"/>
        <v>3375720.39</v>
      </c>
      <c r="M315" s="10" t="str">
        <f t="shared" si="31"/>
        <v/>
      </c>
      <c r="N315" s="11">
        <f t="shared" si="5"/>
        <v>0.02248299608</v>
      </c>
      <c r="O315" s="23">
        <f t="shared" si="32"/>
        <v>-0.0112127484</v>
      </c>
      <c r="P315" s="9">
        <v>31264.0</v>
      </c>
      <c r="Q315" s="9">
        <v>1130460.0</v>
      </c>
      <c r="R315" s="12"/>
      <c r="S315" s="12">
        <f t="shared" si="13"/>
        <v>75</v>
      </c>
      <c r="T315" s="12"/>
      <c r="U315" s="12"/>
      <c r="V315" s="4"/>
      <c r="W315" s="4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>
        <f t="shared" si="37"/>
        <v>0.0428700361</v>
      </c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</row>
    <row r="316" ht="12.75" customHeight="1">
      <c r="A316" s="6">
        <v>44208.0</v>
      </c>
      <c r="B316" s="7">
        <f t="shared" si="36"/>
        <v>314</v>
      </c>
      <c r="C316" s="55">
        <f>C317-9053</f>
        <v>1396131</v>
      </c>
      <c r="D316" s="7">
        <f t="shared" si="2"/>
        <v>14.1492154</v>
      </c>
      <c r="E316" s="46">
        <f t="shared" si="28"/>
        <v>1814364.3</v>
      </c>
      <c r="F316" s="46" t="str">
        <f t="shared" si="29"/>
        <v/>
      </c>
      <c r="G316" s="22">
        <f t="shared" si="8"/>
        <v>5569</v>
      </c>
      <c r="H316" s="11">
        <f t="shared" si="9"/>
        <v>0.004004855591</v>
      </c>
      <c r="I316" s="55">
        <f t="shared" si="26"/>
        <v>226412</v>
      </c>
      <c r="J316" s="55">
        <f t="shared" si="10"/>
        <v>-2426</v>
      </c>
      <c r="K316" s="9">
        <f t="shared" si="11"/>
        <v>12.33011163</v>
      </c>
      <c r="L316" s="52">
        <f t="shared" si="30"/>
        <v>3293585.564</v>
      </c>
      <c r="M316" s="10" t="str">
        <f t="shared" si="31"/>
        <v/>
      </c>
      <c r="N316" s="11">
        <f t="shared" si="5"/>
        <v>0.02262896533</v>
      </c>
      <c r="O316" s="23">
        <f t="shared" si="32"/>
        <v>-0.01060138613</v>
      </c>
      <c r="P316" s="9">
        <v>31593.0</v>
      </c>
      <c r="Q316" s="9">
        <v>1138126.0</v>
      </c>
      <c r="R316" s="12"/>
      <c r="S316" s="12">
        <f t="shared" si="13"/>
        <v>329</v>
      </c>
      <c r="T316" s="12"/>
      <c r="U316" s="12"/>
      <c r="V316" s="4"/>
      <c r="W316" s="4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>
        <f t="shared" si="37"/>
        <v>-0.2695435467</v>
      </c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</row>
    <row r="317" ht="12.75" customHeight="1">
      <c r="A317" s="6">
        <v>44209.0</v>
      </c>
      <c r="B317" s="7">
        <f t="shared" si="36"/>
        <v>315</v>
      </c>
      <c r="C317" s="55">
        <f>C318-9436</f>
        <v>1405184</v>
      </c>
      <c r="D317" s="7">
        <f t="shared" si="2"/>
        <v>14.15567881</v>
      </c>
      <c r="E317" s="46">
        <f t="shared" si="28"/>
        <v>1821791.141</v>
      </c>
      <c r="F317" s="46" t="str">
        <f t="shared" si="29"/>
        <v/>
      </c>
      <c r="G317" s="22">
        <f t="shared" si="8"/>
        <v>9053</v>
      </c>
      <c r="H317" s="11">
        <f t="shared" si="9"/>
        <v>0.006484348532</v>
      </c>
      <c r="I317" s="55">
        <f t="shared" si="26"/>
        <v>225987</v>
      </c>
      <c r="J317" s="55">
        <f t="shared" si="10"/>
        <v>-425</v>
      </c>
      <c r="K317" s="9">
        <f t="shared" si="11"/>
        <v>12.32823275</v>
      </c>
      <c r="L317" s="52">
        <f t="shared" si="30"/>
        <v>3213449.165</v>
      </c>
      <c r="M317" s="10" t="str">
        <f t="shared" si="31"/>
        <v/>
      </c>
      <c r="N317" s="11">
        <f t="shared" si="5"/>
        <v>0.02282548051</v>
      </c>
      <c r="O317" s="23">
        <f t="shared" si="32"/>
        <v>-0.001877108987</v>
      </c>
      <c r="P317" s="9">
        <v>32074.0</v>
      </c>
      <c r="Q317" s="9">
        <v>1147123.0</v>
      </c>
      <c r="R317" s="12"/>
      <c r="S317" s="12">
        <f t="shared" si="13"/>
        <v>481</v>
      </c>
      <c r="T317" s="12"/>
      <c r="U317" s="12"/>
      <c r="V317" s="4"/>
      <c r="W317" s="4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>
        <f t="shared" si="37"/>
        <v>-0.3602572256</v>
      </c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</row>
    <row r="318" ht="12.75" customHeight="1">
      <c r="A318" s="6">
        <v>44210.0</v>
      </c>
      <c r="B318" s="7">
        <f t="shared" si="36"/>
        <v>316</v>
      </c>
      <c r="C318" s="55">
        <f>C319-7795</f>
        <v>1414620</v>
      </c>
      <c r="D318" s="7">
        <f t="shared" si="2"/>
        <v>14.1623715</v>
      </c>
      <c r="E318" s="46">
        <f t="shared" si="28"/>
        <v>1829248.382</v>
      </c>
      <c r="F318" s="46" t="str">
        <f t="shared" si="29"/>
        <v/>
      </c>
      <c r="G318" s="22">
        <f t="shared" si="8"/>
        <v>9436</v>
      </c>
      <c r="H318" s="11">
        <f t="shared" si="9"/>
        <v>0.006715134815</v>
      </c>
      <c r="I318" s="55">
        <f t="shared" si="26"/>
        <v>226341</v>
      </c>
      <c r="J318" s="55">
        <f t="shared" si="10"/>
        <v>354</v>
      </c>
      <c r="K318" s="9">
        <f t="shared" si="11"/>
        <v>12.32979799</v>
      </c>
      <c r="L318" s="52">
        <f t="shared" si="30"/>
        <v>3135262.568</v>
      </c>
      <c r="M318" s="10" t="str">
        <f t="shared" si="31"/>
        <v/>
      </c>
      <c r="N318" s="11">
        <f t="shared" si="5"/>
        <v>0.02294326392</v>
      </c>
      <c r="O318" s="23">
        <f t="shared" si="32"/>
        <v>0.001566461788</v>
      </c>
      <c r="P318" s="9">
        <v>32456.0</v>
      </c>
      <c r="Q318" s="9">
        <v>1155823.0</v>
      </c>
      <c r="R318" s="12"/>
      <c r="S318" s="12">
        <f t="shared" si="13"/>
        <v>382</v>
      </c>
      <c r="T318" s="12"/>
      <c r="U318" s="12"/>
      <c r="V318" s="4"/>
      <c r="W318" s="4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>
        <f t="shared" si="37"/>
        <v>-0.2171893148</v>
      </c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</row>
    <row r="319" ht="12.75" customHeight="1">
      <c r="A319" s="6">
        <v>44211.0</v>
      </c>
      <c r="B319" s="7">
        <f t="shared" si="36"/>
        <v>317</v>
      </c>
      <c r="C319" s="55">
        <f>C320-7412</f>
        <v>1422415</v>
      </c>
      <c r="D319" s="7">
        <f t="shared" si="2"/>
        <v>14.16786669</v>
      </c>
      <c r="E319" s="46">
        <f t="shared" si="28"/>
        <v>1836736.149</v>
      </c>
      <c r="F319" s="46" t="str">
        <f t="shared" si="29"/>
        <v/>
      </c>
      <c r="G319" s="22">
        <f t="shared" si="8"/>
        <v>7795</v>
      </c>
      <c r="H319" s="11">
        <f t="shared" si="9"/>
        <v>0.005510313724</v>
      </c>
      <c r="I319" s="55">
        <f t="shared" si="26"/>
        <v>224921</v>
      </c>
      <c r="J319" s="55">
        <f t="shared" si="10"/>
        <v>-1420</v>
      </c>
      <c r="K319" s="9">
        <f t="shared" si="11"/>
        <v>12.32350451</v>
      </c>
      <c r="L319" s="52">
        <f t="shared" si="30"/>
        <v>3058978.333</v>
      </c>
      <c r="M319" s="10" t="str">
        <f t="shared" si="31"/>
        <v/>
      </c>
      <c r="N319" s="11">
        <f t="shared" si="5"/>
        <v>0.02309030768</v>
      </c>
      <c r="O319" s="23">
        <f t="shared" si="32"/>
        <v>-0.006273719741</v>
      </c>
      <c r="P319" s="9">
        <v>32844.0</v>
      </c>
      <c r="Q319" s="9">
        <v>1164650.0</v>
      </c>
      <c r="R319" s="12"/>
      <c r="S319" s="12">
        <f t="shared" si="13"/>
        <v>388</v>
      </c>
      <c r="T319" s="12"/>
      <c r="U319" s="12"/>
      <c r="V319" s="4"/>
      <c r="W319" s="4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</row>
    <row r="320" ht="12.75" customHeight="1">
      <c r="A320" s="6">
        <v>44212.0</v>
      </c>
      <c r="B320" s="7">
        <f t="shared" si="36"/>
        <v>318</v>
      </c>
      <c r="C320" s="55">
        <f>C321-6055</f>
        <v>1429827</v>
      </c>
      <c r="D320" s="7">
        <f t="shared" si="2"/>
        <v>14.17306402</v>
      </c>
      <c r="E320" s="46">
        <f t="shared" si="28"/>
        <v>1844254.566</v>
      </c>
      <c r="F320" s="46" t="str">
        <f t="shared" si="29"/>
        <v/>
      </c>
      <c r="G320" s="22">
        <f t="shared" si="8"/>
        <v>7412</v>
      </c>
      <c r="H320" s="11">
        <f t="shared" si="9"/>
        <v>0.005210856185</v>
      </c>
      <c r="I320" s="55">
        <f t="shared" si="26"/>
        <v>223527</v>
      </c>
      <c r="J320" s="55">
        <f t="shared" si="10"/>
        <v>-1394</v>
      </c>
      <c r="K320" s="9">
        <f t="shared" si="11"/>
        <v>12.31728749</v>
      </c>
      <c r="L320" s="52">
        <f t="shared" si="30"/>
        <v>2984550.174</v>
      </c>
      <c r="M320" s="10" t="str">
        <f t="shared" si="31"/>
        <v/>
      </c>
      <c r="N320" s="11">
        <f t="shared" si="5"/>
        <v>0.02322868431</v>
      </c>
      <c r="O320" s="23">
        <f t="shared" si="32"/>
        <v>-0.006197731648</v>
      </c>
      <c r="P320" s="9">
        <v>33213.0</v>
      </c>
      <c r="Q320" s="9">
        <v>1173087.0</v>
      </c>
      <c r="R320" s="12"/>
      <c r="S320" s="12">
        <f t="shared" si="13"/>
        <v>369</v>
      </c>
      <c r="T320" s="12"/>
      <c r="U320" s="12"/>
      <c r="V320" s="4"/>
      <c r="W320" s="4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</row>
    <row r="321" ht="12.75" customHeight="1">
      <c r="A321" s="6">
        <v>44213.0</v>
      </c>
      <c r="B321" s="7">
        <f t="shared" si="36"/>
        <v>319</v>
      </c>
      <c r="C321" s="55">
        <f>C322-3271</f>
        <v>1435882</v>
      </c>
      <c r="D321" s="7">
        <f t="shared" si="2"/>
        <v>14.17728985</v>
      </c>
      <c r="E321" s="46">
        <f t="shared" si="28"/>
        <v>1851803.758</v>
      </c>
      <c r="F321" s="46" t="str">
        <f t="shared" si="29"/>
        <v/>
      </c>
      <c r="G321" s="22">
        <f t="shared" si="8"/>
        <v>6055</v>
      </c>
      <c r="H321" s="11">
        <f t="shared" si="9"/>
        <v>0.004234778054</v>
      </c>
      <c r="I321" s="55">
        <f t="shared" si="26"/>
        <v>221201</v>
      </c>
      <c r="J321" s="55">
        <f t="shared" si="10"/>
        <v>-2326</v>
      </c>
      <c r="K321" s="9">
        <f t="shared" si="11"/>
        <v>12.30682707</v>
      </c>
      <c r="L321" s="52">
        <f t="shared" si="30"/>
        <v>2911932.93</v>
      </c>
      <c r="M321" s="10" t="str">
        <f t="shared" si="31"/>
        <v/>
      </c>
      <c r="N321" s="11">
        <f t="shared" si="5"/>
        <v>0.02322962472</v>
      </c>
      <c r="O321" s="23">
        <f t="shared" si="32"/>
        <v>-0.01040590175</v>
      </c>
      <c r="P321" s="9">
        <v>33355.0</v>
      </c>
      <c r="Q321" s="9">
        <v>1181326.0</v>
      </c>
      <c r="R321" s="12"/>
      <c r="S321" s="12">
        <f t="shared" si="13"/>
        <v>142</v>
      </c>
      <c r="T321" s="12"/>
      <c r="U321" s="12"/>
      <c r="V321" s="4"/>
      <c r="W321" s="4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</row>
    <row r="322" ht="12.75" customHeight="1">
      <c r="A322" s="6">
        <v>44214.0</v>
      </c>
      <c r="B322" s="7">
        <f t="shared" si="36"/>
        <v>320</v>
      </c>
      <c r="C322" s="55">
        <f>C323-4835</f>
        <v>1439153</v>
      </c>
      <c r="D322" s="7">
        <f t="shared" si="2"/>
        <v>14.1795653</v>
      </c>
      <c r="E322" s="46">
        <f t="shared" si="28"/>
        <v>1859383.852</v>
      </c>
      <c r="F322" s="46" t="str">
        <f t="shared" si="29"/>
        <v/>
      </c>
      <c r="G322" s="22">
        <f t="shared" si="8"/>
        <v>3271</v>
      </c>
      <c r="H322" s="11">
        <f t="shared" si="9"/>
        <v>0.002278042346</v>
      </c>
      <c r="I322" s="55">
        <f t="shared" si="26"/>
        <v>218027</v>
      </c>
      <c r="J322" s="55">
        <f t="shared" si="10"/>
        <v>-3174</v>
      </c>
      <c r="K322" s="9">
        <f t="shared" si="11"/>
        <v>12.29237419</v>
      </c>
      <c r="L322" s="52">
        <f t="shared" si="30"/>
        <v>2841082.541</v>
      </c>
      <c r="M322" s="10" t="str">
        <f t="shared" si="31"/>
        <v/>
      </c>
      <c r="N322" s="11">
        <f t="shared" si="5"/>
        <v>0.02321295929</v>
      </c>
      <c r="O322" s="23">
        <f t="shared" si="32"/>
        <v>-0.01434894056</v>
      </c>
      <c r="P322" s="9">
        <v>33407.0</v>
      </c>
      <c r="Q322" s="9">
        <v>1187719.0</v>
      </c>
      <c r="R322" s="12"/>
      <c r="S322" s="12">
        <f t="shared" si="13"/>
        <v>52</v>
      </c>
      <c r="T322" s="12"/>
      <c r="U322" s="12"/>
      <c r="V322" s="4"/>
      <c r="W322" s="4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  <c r="JB322" s="4"/>
      <c r="JC322" s="4"/>
      <c r="JD322" s="4"/>
      <c r="JE322" s="4"/>
      <c r="JF322" s="4"/>
      <c r="JG322" s="4"/>
      <c r="JH322" s="4"/>
      <c r="JI322" s="4"/>
      <c r="JJ322" s="4"/>
      <c r="JK322" s="4"/>
      <c r="JL322" s="4"/>
      <c r="JM322" s="4"/>
      <c r="JN322" s="4"/>
      <c r="JO322" s="4"/>
      <c r="JP322" s="4"/>
      <c r="JQ322" s="4"/>
      <c r="JR322" s="4"/>
      <c r="JS322" s="4"/>
      <c r="JT322" s="4"/>
      <c r="JU322" s="4"/>
      <c r="JV322" s="4"/>
      <c r="JW322" s="4"/>
      <c r="JX322" s="4"/>
      <c r="JY322" s="4"/>
      <c r="JZ322" s="4"/>
      <c r="KA322" s="4"/>
      <c r="KB322" s="4"/>
      <c r="KC322" s="4"/>
      <c r="KD322" s="4"/>
      <c r="KE322" s="4"/>
      <c r="KF322" s="4"/>
      <c r="KG322" s="4"/>
      <c r="KH322" s="4"/>
      <c r="KI322" s="4"/>
      <c r="KJ322" s="4"/>
      <c r="KK322" s="4"/>
      <c r="KL322" s="4"/>
      <c r="KM322" s="4"/>
      <c r="KN322" s="4"/>
      <c r="KO322" s="4"/>
      <c r="KP322" s="4"/>
      <c r="KQ322" s="4"/>
      <c r="KR322" s="4"/>
      <c r="KS322" s="4"/>
      <c r="KT322" s="4"/>
      <c r="KU322" s="4"/>
      <c r="KV322" s="4"/>
      <c r="KW322" s="4"/>
      <c r="KX322" s="4"/>
      <c r="KY322" s="4"/>
      <c r="KZ322" s="4"/>
      <c r="LA322" s="4"/>
      <c r="LB322" s="4"/>
      <c r="LC322" s="4"/>
      <c r="LD322" s="4"/>
      <c r="LE322" s="4"/>
      <c r="LF322" s="4"/>
      <c r="LG322" s="4"/>
      <c r="LH322" s="4"/>
      <c r="LI322" s="4"/>
      <c r="LJ322" s="4"/>
      <c r="LK322" s="4"/>
      <c r="LL322" s="4"/>
      <c r="LM322" s="4"/>
      <c r="LN322" s="4"/>
      <c r="LO322" s="4"/>
      <c r="LP322" s="4"/>
      <c r="LQ322" s="4"/>
      <c r="LR322" s="4"/>
      <c r="LS322" s="4"/>
      <c r="LT322" s="4"/>
      <c r="LU322" s="4"/>
      <c r="LV322" s="4"/>
      <c r="LW322" s="4"/>
      <c r="LX322" s="4"/>
      <c r="LY322" s="4"/>
      <c r="LZ322" s="4"/>
      <c r="MA322" s="4"/>
      <c r="MB322" s="4"/>
      <c r="MC322" s="4"/>
      <c r="MD322" s="4"/>
      <c r="ME322" s="4"/>
      <c r="MF322" s="4"/>
      <c r="MG322" s="4"/>
      <c r="MH322" s="4"/>
      <c r="MI322" s="4"/>
      <c r="MJ322" s="4"/>
      <c r="MK322" s="4"/>
      <c r="ML322" s="4"/>
      <c r="MM322" s="4"/>
      <c r="MN322" s="4"/>
      <c r="MO322" s="4"/>
      <c r="MP322" s="4"/>
      <c r="MQ322" s="4"/>
      <c r="MR322" s="4"/>
      <c r="MS322" s="4"/>
      <c r="MT322" s="4"/>
      <c r="MU322" s="4"/>
      <c r="MV322" s="4"/>
      <c r="MW322" s="4"/>
      <c r="MX322" s="4"/>
      <c r="MY322" s="4"/>
      <c r="MZ322" s="4"/>
      <c r="NA322" s="4"/>
      <c r="NB322" s="4"/>
      <c r="NC322" s="4"/>
      <c r="ND322" s="4"/>
      <c r="NE322" s="4"/>
      <c r="NF322" s="4"/>
      <c r="NG322" s="4"/>
      <c r="NH322" s="4"/>
      <c r="NI322" s="4"/>
      <c r="NJ322" s="4"/>
      <c r="NK322" s="4"/>
      <c r="NL322" s="4"/>
      <c r="NM322" s="4"/>
      <c r="NN322" s="4"/>
      <c r="NO322" s="4"/>
      <c r="NP322" s="4"/>
      <c r="NQ322" s="4"/>
      <c r="NR322" s="4"/>
      <c r="NS322" s="4"/>
      <c r="NT322" s="4"/>
      <c r="NU322" s="4"/>
      <c r="NV322" s="4"/>
      <c r="NW322" s="4"/>
      <c r="NX322" s="4"/>
      <c r="NY322" s="4"/>
      <c r="NZ322" s="4"/>
      <c r="OA322" s="4"/>
      <c r="OB322" s="4"/>
      <c r="OC322" s="4"/>
      <c r="OD322" s="4"/>
      <c r="OE322" s="4"/>
      <c r="OF322" s="4"/>
      <c r="OG322" s="4"/>
      <c r="OH322" s="4"/>
      <c r="OI322" s="4"/>
      <c r="OJ322" s="4"/>
      <c r="OK322" s="4"/>
      <c r="OL322" s="4"/>
      <c r="OM322" s="4"/>
      <c r="ON322" s="4"/>
      <c r="OO322" s="4"/>
      <c r="OP322" s="4"/>
      <c r="OQ322" s="4"/>
      <c r="OR322" s="4"/>
      <c r="OS322" s="4"/>
      <c r="OT322" s="4"/>
      <c r="OU322" s="4"/>
      <c r="OV322" s="4"/>
      <c r="OW322" s="4"/>
      <c r="OX322" s="4"/>
      <c r="OY322" s="4"/>
      <c r="OZ322" s="4"/>
      <c r="PA322" s="4"/>
      <c r="PB322" s="4"/>
      <c r="PC322" s="4"/>
      <c r="PD322" s="4"/>
      <c r="PE322" s="4"/>
      <c r="PF322" s="4"/>
      <c r="PG322" s="4"/>
      <c r="PH322" s="4"/>
      <c r="PI322" s="4"/>
      <c r="PJ322" s="4"/>
      <c r="PK322" s="4"/>
      <c r="PL322" s="4"/>
      <c r="PM322" s="4"/>
      <c r="PN322" s="4"/>
      <c r="PO322" s="4"/>
      <c r="PP322" s="4"/>
      <c r="PQ322" s="4"/>
      <c r="PR322" s="4"/>
      <c r="PS322" s="4"/>
      <c r="PT322" s="4"/>
      <c r="PU322" s="4"/>
      <c r="PV322" s="4"/>
      <c r="PW322" s="4"/>
      <c r="PX322" s="4"/>
      <c r="PY322" s="4"/>
      <c r="PZ322" s="4"/>
      <c r="QA322" s="4"/>
      <c r="QB322" s="4"/>
      <c r="QC322" s="4"/>
      <c r="QD322" s="4"/>
      <c r="QE322" s="4"/>
      <c r="QF322" s="4"/>
      <c r="QG322" s="4"/>
      <c r="QH322" s="4"/>
      <c r="QI322" s="4"/>
      <c r="QJ322" s="4"/>
      <c r="QK322" s="4"/>
      <c r="QL322" s="4"/>
      <c r="QM322" s="4"/>
      <c r="QN322" s="4"/>
      <c r="QO322" s="4"/>
      <c r="QP322" s="4"/>
      <c r="QQ322" s="4"/>
      <c r="QR322" s="4"/>
      <c r="QS322" s="4"/>
      <c r="QT322" s="4"/>
      <c r="QU322" s="4"/>
      <c r="QV322" s="4"/>
      <c r="QW322" s="4"/>
      <c r="QX322" s="4"/>
      <c r="QY322" s="4"/>
      <c r="QZ322" s="4"/>
      <c r="RA322" s="4"/>
      <c r="RB322" s="4"/>
      <c r="RC322" s="4"/>
      <c r="RD322" s="4"/>
      <c r="RE322" s="4"/>
      <c r="RF322" s="4"/>
      <c r="RG322" s="4"/>
      <c r="RH322" s="4"/>
    </row>
    <row r="323" ht="12.75" customHeight="1">
      <c r="A323" s="6">
        <v>44215.0</v>
      </c>
      <c r="B323" s="7">
        <f t="shared" si="36"/>
        <v>321</v>
      </c>
      <c r="C323" s="55">
        <f>C324-6919</f>
        <v>1443988</v>
      </c>
      <c r="D323" s="7">
        <f t="shared" si="2"/>
        <v>14.18291929</v>
      </c>
      <c r="E323" s="46">
        <f t="shared" si="28"/>
        <v>1866994.973</v>
      </c>
      <c r="F323" s="46" t="str">
        <f t="shared" si="29"/>
        <v/>
      </c>
      <c r="G323" s="22">
        <f t="shared" si="8"/>
        <v>4835</v>
      </c>
      <c r="H323" s="11">
        <f t="shared" si="9"/>
        <v>0.003359614996</v>
      </c>
      <c r="I323" s="55">
        <f t="shared" si="26"/>
        <v>213256</v>
      </c>
      <c r="J323" s="55">
        <f t="shared" si="10"/>
        <v>-4771</v>
      </c>
      <c r="K323" s="9">
        <f t="shared" si="11"/>
        <v>12.2702486</v>
      </c>
      <c r="L323" s="52">
        <f t="shared" si="30"/>
        <v>2771956.015</v>
      </c>
      <c r="M323" s="10" t="str">
        <f t="shared" si="31"/>
        <v/>
      </c>
      <c r="N323" s="11">
        <f t="shared" si="5"/>
        <v>0.02333675903</v>
      </c>
      <c r="O323" s="23">
        <f t="shared" si="32"/>
        <v>-0.02188261087</v>
      </c>
      <c r="P323" s="9">
        <v>33698.0</v>
      </c>
      <c r="Q323" s="9">
        <v>1197034.0</v>
      </c>
      <c r="R323" s="12"/>
      <c r="S323" s="12">
        <f t="shared" si="13"/>
        <v>291</v>
      </c>
      <c r="T323" s="12"/>
      <c r="U323" s="12"/>
      <c r="V323" s="4"/>
      <c r="W323" s="4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s="4"/>
      <c r="KE323" s="4"/>
      <c r="KF323" s="4"/>
      <c r="KG323" s="4"/>
      <c r="KH323" s="4"/>
      <c r="KI323" s="4"/>
      <c r="KJ323" s="4"/>
      <c r="KK323" s="4"/>
      <c r="KL323" s="4"/>
      <c r="KM323" s="4"/>
      <c r="KN323" s="4"/>
      <c r="KO323" s="4"/>
      <c r="KP323" s="4"/>
      <c r="KQ323" s="4"/>
      <c r="KR323" s="4"/>
      <c r="KS323" s="4"/>
      <c r="KT323" s="4"/>
      <c r="KU323" s="4"/>
      <c r="KV323" s="4"/>
      <c r="KW323" s="4"/>
      <c r="KX323" s="4"/>
      <c r="KY323" s="4"/>
      <c r="KZ323" s="4"/>
      <c r="LA323" s="4"/>
      <c r="LB323" s="4"/>
      <c r="LC323" s="4"/>
      <c r="LD323" s="4"/>
      <c r="LE323" s="4"/>
      <c r="LF323" s="4"/>
      <c r="LG323" s="4"/>
      <c r="LH323" s="4"/>
      <c r="LI323" s="4"/>
      <c r="LJ323" s="4"/>
      <c r="LK323" s="4"/>
      <c r="LL323" s="4"/>
      <c r="LM323" s="4"/>
      <c r="LN323" s="4"/>
      <c r="LO323" s="4"/>
      <c r="LP323" s="4"/>
      <c r="LQ323" s="4"/>
      <c r="LR323" s="4"/>
      <c r="LS323" s="4"/>
      <c r="LT323" s="4"/>
      <c r="LU323" s="4"/>
      <c r="LV323" s="4"/>
      <c r="LW323" s="4"/>
      <c r="LX323" s="4"/>
      <c r="LY323" s="4"/>
      <c r="LZ323" s="4"/>
      <c r="MA323" s="4"/>
      <c r="MB323" s="4"/>
      <c r="MC323" s="4"/>
      <c r="MD323" s="4"/>
      <c r="ME323" s="4"/>
      <c r="MF323" s="4"/>
      <c r="MG323" s="4"/>
      <c r="MH323" s="4"/>
      <c r="MI323" s="4"/>
      <c r="MJ323" s="4"/>
      <c r="MK323" s="4"/>
      <c r="ML323" s="4"/>
      <c r="MM323" s="4"/>
      <c r="MN323" s="4"/>
      <c r="MO323" s="4"/>
      <c r="MP323" s="4"/>
      <c r="MQ323" s="4"/>
      <c r="MR323" s="4"/>
      <c r="MS323" s="4"/>
      <c r="MT323" s="4"/>
      <c r="MU323" s="4"/>
      <c r="MV323" s="4"/>
      <c r="MW323" s="4"/>
      <c r="MX323" s="4"/>
      <c r="MY323" s="4"/>
      <c r="MZ323" s="4"/>
      <c r="NA323" s="4"/>
      <c r="NB323" s="4"/>
      <c r="NC323" s="4"/>
      <c r="ND323" s="4"/>
      <c r="NE323" s="4"/>
      <c r="NF323" s="4"/>
      <c r="NG323" s="4"/>
      <c r="NH323" s="4"/>
      <c r="NI323" s="4"/>
      <c r="NJ323" s="4"/>
      <c r="NK323" s="4"/>
      <c r="NL323" s="4"/>
      <c r="NM323" s="4"/>
      <c r="NN323" s="4"/>
      <c r="NO323" s="4"/>
      <c r="NP323" s="4"/>
      <c r="NQ323" s="4"/>
      <c r="NR323" s="4"/>
      <c r="NS323" s="4"/>
      <c r="NT323" s="4"/>
      <c r="NU323" s="4"/>
      <c r="NV323" s="4"/>
      <c r="NW323" s="4"/>
      <c r="NX323" s="4"/>
      <c r="NY323" s="4"/>
      <c r="NZ323" s="4"/>
      <c r="OA323" s="4"/>
      <c r="OB323" s="4"/>
      <c r="OC323" s="4"/>
      <c r="OD323" s="4"/>
      <c r="OE323" s="4"/>
      <c r="OF323" s="4"/>
      <c r="OG323" s="4"/>
      <c r="OH323" s="4"/>
      <c r="OI323" s="4"/>
      <c r="OJ323" s="4"/>
      <c r="OK323" s="4"/>
      <c r="OL323" s="4"/>
      <c r="OM323" s="4"/>
      <c r="ON323" s="4"/>
      <c r="OO323" s="4"/>
      <c r="OP323" s="4"/>
      <c r="OQ323" s="4"/>
      <c r="OR323" s="4"/>
      <c r="OS323" s="4"/>
      <c r="OT323" s="4"/>
      <c r="OU323" s="4"/>
      <c r="OV323" s="4"/>
      <c r="OW323" s="4"/>
      <c r="OX323" s="4"/>
      <c r="OY323" s="4"/>
      <c r="OZ323" s="4"/>
      <c r="PA323" s="4"/>
      <c r="PB323" s="4"/>
      <c r="PC323" s="4"/>
      <c r="PD323" s="4"/>
      <c r="PE323" s="4"/>
      <c r="PF323" s="4"/>
      <c r="PG323" s="4"/>
      <c r="PH323" s="4"/>
      <c r="PI323" s="4"/>
      <c r="PJ323" s="4"/>
      <c r="PK323" s="4"/>
      <c r="PL323" s="4"/>
      <c r="PM323" s="4"/>
      <c r="PN323" s="4"/>
      <c r="PO323" s="4"/>
      <c r="PP323" s="4"/>
      <c r="PQ323" s="4"/>
      <c r="PR323" s="4"/>
      <c r="PS323" s="4"/>
      <c r="PT323" s="4"/>
      <c r="PU323" s="4"/>
      <c r="PV323" s="4"/>
      <c r="PW323" s="4"/>
      <c r="PX323" s="4"/>
      <c r="PY323" s="4"/>
      <c r="PZ323" s="4"/>
      <c r="QA323" s="4"/>
      <c r="QB323" s="4"/>
      <c r="QC323" s="4"/>
      <c r="QD323" s="4"/>
      <c r="QE323" s="4"/>
      <c r="QF323" s="4"/>
      <c r="QG323" s="4"/>
      <c r="QH323" s="4"/>
      <c r="QI323" s="4"/>
      <c r="QJ323" s="4"/>
      <c r="QK323" s="4"/>
      <c r="QL323" s="4"/>
      <c r="QM323" s="4"/>
      <c r="QN323" s="4"/>
      <c r="QO323" s="4"/>
      <c r="QP323" s="4"/>
      <c r="QQ323" s="4"/>
      <c r="QR323" s="4"/>
      <c r="QS323" s="4"/>
      <c r="QT323" s="4"/>
      <c r="QU323" s="4"/>
      <c r="QV323" s="4"/>
      <c r="QW323" s="4"/>
      <c r="QX323" s="4"/>
      <c r="QY323" s="4"/>
      <c r="QZ323" s="4"/>
      <c r="RA323" s="4"/>
      <c r="RB323" s="4"/>
      <c r="RC323" s="4"/>
      <c r="RD323" s="4"/>
      <c r="RE323" s="4"/>
      <c r="RF323" s="4"/>
      <c r="RG323" s="4"/>
      <c r="RH323" s="4"/>
    </row>
    <row r="324" ht="12.75" customHeight="1">
      <c r="A324" s="6">
        <v>44216.0</v>
      </c>
      <c r="B324" s="7">
        <f t="shared" si="36"/>
        <v>322</v>
      </c>
      <c r="C324" s="55">
        <f>C325-7152</f>
        <v>1450907</v>
      </c>
      <c r="D324" s="7">
        <f t="shared" si="2"/>
        <v>14.18769944</v>
      </c>
      <c r="E324" s="46">
        <f t="shared" si="28"/>
        <v>1874637.25</v>
      </c>
      <c r="F324" s="46" t="str">
        <f t="shared" si="29"/>
        <v/>
      </c>
      <c r="G324" s="22">
        <f t="shared" si="8"/>
        <v>6919</v>
      </c>
      <c r="H324" s="11">
        <f t="shared" si="9"/>
        <v>0.004791591066</v>
      </c>
      <c r="I324" s="55">
        <f t="shared" si="26"/>
        <v>209407</v>
      </c>
      <c r="J324" s="55">
        <f t="shared" si="10"/>
        <v>-3849</v>
      </c>
      <c r="K324" s="9">
        <f t="shared" si="11"/>
        <v>12.25203501</v>
      </c>
      <c r="L324" s="52">
        <f t="shared" si="30"/>
        <v>2704511.411</v>
      </c>
      <c r="M324" s="10" t="str">
        <f t="shared" si="31"/>
        <v/>
      </c>
      <c r="N324" s="11">
        <f t="shared" si="5"/>
        <v>0.02353079832</v>
      </c>
      <c r="O324" s="23">
        <f t="shared" si="32"/>
        <v>-0.01804873016</v>
      </c>
      <c r="P324" s="9">
        <v>34141.0</v>
      </c>
      <c r="Q324" s="9">
        <v>1207359.0</v>
      </c>
      <c r="R324" s="12"/>
      <c r="S324" s="12">
        <f t="shared" si="13"/>
        <v>443</v>
      </c>
      <c r="T324" s="12"/>
      <c r="U324" s="12"/>
      <c r="V324" s="4"/>
      <c r="W324" s="4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  <c r="IZ324" s="4"/>
      <c r="JA324" s="4"/>
      <c r="JB324" s="4"/>
      <c r="JC324" s="4"/>
      <c r="JD324" s="4"/>
      <c r="JE324" s="4"/>
      <c r="JF324" s="4"/>
      <c r="JG324" s="4"/>
      <c r="JH324" s="4"/>
      <c r="JI324" s="4"/>
      <c r="JJ324" s="4"/>
      <c r="JK324" s="4"/>
      <c r="JL324" s="4"/>
      <c r="JM324" s="4"/>
      <c r="JN324" s="4"/>
      <c r="JO324" s="4"/>
      <c r="JP324" s="4"/>
      <c r="JQ324" s="4"/>
      <c r="JR324" s="4"/>
      <c r="JS324" s="4"/>
      <c r="JT324" s="4"/>
      <c r="JU324" s="4"/>
      <c r="JV324" s="4"/>
      <c r="JW324" s="4"/>
      <c r="JX324" s="4"/>
      <c r="JY324" s="4"/>
      <c r="JZ324" s="4"/>
      <c r="KA324" s="4"/>
      <c r="KB324" s="4"/>
      <c r="KC324" s="4"/>
      <c r="KD324" s="4"/>
      <c r="KE324" s="4"/>
      <c r="KF324" s="4"/>
      <c r="KG324" s="4"/>
      <c r="KH324" s="4"/>
      <c r="KI324" s="4"/>
      <c r="KJ324" s="4"/>
      <c r="KK324" s="4"/>
      <c r="KL324" s="4"/>
      <c r="KM324" s="4"/>
      <c r="KN324" s="4"/>
      <c r="KO324" s="4"/>
      <c r="KP324" s="4"/>
      <c r="KQ324" s="4"/>
      <c r="KR324" s="4"/>
      <c r="KS324" s="4"/>
      <c r="KT324" s="4"/>
      <c r="KU324" s="4"/>
      <c r="KV324" s="4"/>
      <c r="KW324" s="4"/>
      <c r="KX324" s="4"/>
      <c r="KY324" s="4"/>
      <c r="KZ324" s="4"/>
      <c r="LA324" s="4"/>
      <c r="LB324" s="4"/>
      <c r="LC324" s="4"/>
      <c r="LD324" s="4"/>
      <c r="LE324" s="4"/>
      <c r="LF324" s="4"/>
      <c r="LG324" s="4"/>
      <c r="LH324" s="4"/>
      <c r="LI324" s="4"/>
      <c r="LJ324" s="4"/>
      <c r="LK324" s="4"/>
      <c r="LL324" s="4"/>
      <c r="LM324" s="4"/>
      <c r="LN324" s="4"/>
      <c r="LO324" s="4"/>
      <c r="LP324" s="4"/>
      <c r="LQ324" s="4"/>
      <c r="LR324" s="4"/>
      <c r="LS324" s="4"/>
      <c r="LT324" s="4"/>
      <c r="LU324" s="4"/>
      <c r="LV324" s="4"/>
      <c r="LW324" s="4"/>
      <c r="LX324" s="4"/>
      <c r="LY324" s="4"/>
      <c r="LZ324" s="4"/>
      <c r="MA324" s="4"/>
      <c r="MB324" s="4"/>
      <c r="MC324" s="4"/>
      <c r="MD324" s="4"/>
      <c r="ME324" s="4"/>
      <c r="MF324" s="4"/>
      <c r="MG324" s="4"/>
      <c r="MH324" s="4"/>
      <c r="MI324" s="4"/>
      <c r="MJ324" s="4"/>
      <c r="MK324" s="4"/>
      <c r="ML324" s="4"/>
      <c r="MM324" s="4"/>
      <c r="MN324" s="4"/>
      <c r="MO324" s="4"/>
      <c r="MP324" s="4"/>
      <c r="MQ324" s="4"/>
      <c r="MR324" s="4"/>
      <c r="MS324" s="4"/>
      <c r="MT324" s="4"/>
      <c r="MU324" s="4"/>
      <c r="MV324" s="4"/>
      <c r="MW324" s="4"/>
      <c r="MX324" s="4"/>
      <c r="MY324" s="4"/>
      <c r="MZ324" s="4"/>
      <c r="NA324" s="4"/>
      <c r="NB324" s="4"/>
      <c r="NC324" s="4"/>
      <c r="ND324" s="4"/>
      <c r="NE324" s="4"/>
      <c r="NF324" s="4"/>
      <c r="NG324" s="4"/>
      <c r="NH324" s="4"/>
      <c r="NI324" s="4"/>
      <c r="NJ324" s="4"/>
      <c r="NK324" s="4"/>
      <c r="NL324" s="4"/>
      <c r="NM324" s="4"/>
      <c r="NN324" s="4"/>
      <c r="NO324" s="4"/>
      <c r="NP324" s="4"/>
      <c r="NQ324" s="4"/>
      <c r="NR324" s="4"/>
      <c r="NS324" s="4"/>
      <c r="NT324" s="4"/>
      <c r="NU324" s="4"/>
      <c r="NV324" s="4"/>
      <c r="NW324" s="4"/>
      <c r="NX324" s="4"/>
      <c r="NY324" s="4"/>
      <c r="NZ324" s="4"/>
      <c r="OA324" s="4"/>
      <c r="OB324" s="4"/>
      <c r="OC324" s="4"/>
      <c r="OD324" s="4"/>
      <c r="OE324" s="4"/>
      <c r="OF324" s="4"/>
      <c r="OG324" s="4"/>
      <c r="OH324" s="4"/>
      <c r="OI324" s="4"/>
      <c r="OJ324" s="4"/>
      <c r="OK324" s="4"/>
      <c r="OL324" s="4"/>
      <c r="OM324" s="4"/>
      <c r="ON324" s="4"/>
      <c r="OO324" s="4"/>
      <c r="OP324" s="4"/>
      <c r="OQ324" s="4"/>
      <c r="OR324" s="4"/>
      <c r="OS324" s="4"/>
      <c r="OT324" s="4"/>
      <c r="OU324" s="4"/>
      <c r="OV324" s="4"/>
      <c r="OW324" s="4"/>
      <c r="OX324" s="4"/>
      <c r="OY324" s="4"/>
      <c r="OZ324" s="4"/>
      <c r="PA324" s="4"/>
      <c r="PB324" s="4"/>
      <c r="PC324" s="4"/>
      <c r="PD324" s="4"/>
      <c r="PE324" s="4"/>
      <c r="PF324" s="4"/>
      <c r="PG324" s="4"/>
      <c r="PH324" s="4"/>
      <c r="PI324" s="4"/>
      <c r="PJ324" s="4"/>
      <c r="PK324" s="4"/>
      <c r="PL324" s="4"/>
      <c r="PM324" s="4"/>
      <c r="PN324" s="4"/>
      <c r="PO324" s="4"/>
      <c r="PP324" s="4"/>
      <c r="PQ324" s="4"/>
      <c r="PR324" s="4"/>
      <c r="PS324" s="4"/>
      <c r="PT324" s="4"/>
      <c r="PU324" s="4"/>
      <c r="PV324" s="4"/>
      <c r="PW324" s="4"/>
      <c r="PX324" s="4"/>
      <c r="PY324" s="4"/>
      <c r="PZ324" s="4"/>
      <c r="QA324" s="4"/>
      <c r="QB324" s="4"/>
      <c r="QC324" s="4"/>
      <c r="QD324" s="4"/>
      <c r="QE324" s="4"/>
      <c r="QF324" s="4"/>
      <c r="QG324" s="4"/>
      <c r="QH324" s="4"/>
      <c r="QI324" s="4"/>
      <c r="QJ324" s="4"/>
      <c r="QK324" s="4"/>
      <c r="QL324" s="4"/>
      <c r="QM324" s="4"/>
      <c r="QN324" s="4"/>
      <c r="QO324" s="4"/>
      <c r="QP324" s="4"/>
      <c r="QQ324" s="4"/>
      <c r="QR324" s="4"/>
      <c r="QS324" s="4"/>
      <c r="QT324" s="4"/>
      <c r="QU324" s="4"/>
      <c r="QV324" s="4"/>
      <c r="QW324" s="4"/>
      <c r="QX324" s="4"/>
      <c r="QY324" s="4"/>
      <c r="QZ324" s="4"/>
      <c r="RA324" s="4"/>
      <c r="RB324" s="4"/>
      <c r="RC324" s="4"/>
      <c r="RD324" s="4"/>
      <c r="RE324" s="4"/>
      <c r="RF324" s="4"/>
      <c r="RG324" s="4"/>
      <c r="RH324" s="4"/>
    </row>
    <row r="325" ht="12.75" customHeight="1">
      <c r="A325" s="6">
        <v>44217.0</v>
      </c>
      <c r="B325" s="7">
        <f t="shared" si="36"/>
        <v>323</v>
      </c>
      <c r="C325" s="55">
        <f>C326-6640</f>
        <v>1458059</v>
      </c>
      <c r="D325" s="7">
        <f t="shared" si="2"/>
        <v>14.19261666</v>
      </c>
      <c r="E325" s="46">
        <f t="shared" si="28"/>
        <v>1882310.81</v>
      </c>
      <c r="F325" s="46" t="str">
        <f t="shared" si="29"/>
        <v/>
      </c>
      <c r="G325" s="22">
        <f t="shared" si="8"/>
        <v>7152</v>
      </c>
      <c r="H325" s="11">
        <f t="shared" si="9"/>
        <v>0.004929330412</v>
      </c>
      <c r="I325" s="55">
        <f t="shared" si="26"/>
        <v>219288</v>
      </c>
      <c r="J325" s="55">
        <f t="shared" si="10"/>
        <v>9881</v>
      </c>
      <c r="K325" s="9">
        <f t="shared" si="11"/>
        <v>12.29814121</v>
      </c>
      <c r="L325" s="52">
        <f t="shared" si="30"/>
        <v>2638707.805</v>
      </c>
      <c r="M325" s="10" t="str">
        <f t="shared" si="31"/>
        <v/>
      </c>
      <c r="N325" s="11">
        <f t="shared" si="5"/>
        <v>0.02370343038</v>
      </c>
      <c r="O325" s="23">
        <f t="shared" si="32"/>
        <v>0.04718562417</v>
      </c>
      <c r="P325" s="9">
        <v>34561.0</v>
      </c>
      <c r="Q325" s="9">
        <v>1204210.0</v>
      </c>
      <c r="R325" s="12"/>
      <c r="S325" s="12">
        <f t="shared" si="13"/>
        <v>420</v>
      </c>
      <c r="T325" s="12"/>
      <c r="U325" s="12"/>
      <c r="V325" s="4"/>
      <c r="W325" s="4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  <c r="IZ325" s="4"/>
      <c r="JA325" s="4"/>
      <c r="JB325" s="4"/>
      <c r="JC325" s="4"/>
      <c r="JD325" s="4"/>
      <c r="JE325" s="4"/>
      <c r="JF325" s="4"/>
      <c r="JG325" s="4"/>
      <c r="JH325" s="4"/>
      <c r="JI325" s="4"/>
      <c r="JJ325" s="4"/>
      <c r="JK325" s="4"/>
      <c r="JL325" s="4"/>
      <c r="JM325" s="4"/>
      <c r="JN325" s="4"/>
      <c r="JO325" s="4"/>
      <c r="JP325" s="4"/>
      <c r="JQ325" s="4"/>
      <c r="JR325" s="4"/>
      <c r="JS325" s="4"/>
      <c r="JT325" s="4"/>
      <c r="JU325" s="4"/>
      <c r="JV325" s="4"/>
      <c r="JW325" s="4"/>
      <c r="JX325" s="4"/>
      <c r="JY325" s="4"/>
      <c r="JZ325" s="4"/>
      <c r="KA325" s="4"/>
      <c r="KB325" s="4"/>
      <c r="KC325" s="4"/>
      <c r="KD325" s="4"/>
      <c r="KE325" s="4"/>
      <c r="KF325" s="4"/>
      <c r="KG325" s="4"/>
      <c r="KH325" s="4"/>
      <c r="KI325" s="4"/>
      <c r="KJ325" s="4"/>
      <c r="KK325" s="4"/>
      <c r="KL325" s="4"/>
      <c r="KM325" s="4"/>
      <c r="KN325" s="4"/>
      <c r="KO325" s="4"/>
      <c r="KP325" s="4"/>
      <c r="KQ325" s="4"/>
      <c r="KR325" s="4"/>
      <c r="KS325" s="4"/>
      <c r="KT325" s="4"/>
      <c r="KU325" s="4"/>
      <c r="KV325" s="4"/>
      <c r="KW325" s="4"/>
      <c r="KX325" s="4"/>
      <c r="KY325" s="4"/>
      <c r="KZ325" s="4"/>
      <c r="LA325" s="4"/>
      <c r="LB325" s="4"/>
      <c r="LC325" s="4"/>
      <c r="LD325" s="4"/>
      <c r="LE325" s="4"/>
      <c r="LF325" s="4"/>
      <c r="LG325" s="4"/>
      <c r="LH325" s="4"/>
      <c r="LI325" s="4"/>
      <c r="LJ325" s="4"/>
      <c r="LK325" s="4"/>
      <c r="LL325" s="4"/>
      <c r="LM325" s="4"/>
      <c r="LN325" s="4"/>
      <c r="LO325" s="4"/>
      <c r="LP325" s="4"/>
      <c r="LQ325" s="4"/>
      <c r="LR325" s="4"/>
      <c r="LS325" s="4"/>
      <c r="LT325" s="4"/>
      <c r="LU325" s="4"/>
      <c r="LV325" s="4"/>
      <c r="LW325" s="4"/>
      <c r="LX325" s="4"/>
      <c r="LY325" s="4"/>
      <c r="LZ325" s="4"/>
      <c r="MA325" s="4"/>
      <c r="MB325" s="4"/>
      <c r="MC325" s="4"/>
      <c r="MD325" s="4"/>
      <c r="ME325" s="4"/>
      <c r="MF325" s="4"/>
      <c r="MG325" s="4"/>
      <c r="MH325" s="4"/>
      <c r="MI325" s="4"/>
      <c r="MJ325" s="4"/>
      <c r="MK325" s="4"/>
      <c r="ML325" s="4"/>
      <c r="MM325" s="4"/>
      <c r="MN325" s="4"/>
      <c r="MO325" s="4"/>
      <c r="MP325" s="4"/>
      <c r="MQ325" s="4"/>
      <c r="MR325" s="4"/>
      <c r="MS325" s="4"/>
      <c r="MT325" s="4"/>
      <c r="MU325" s="4"/>
      <c r="MV325" s="4"/>
      <c r="MW325" s="4"/>
      <c r="MX325" s="4"/>
      <c r="MY325" s="4"/>
      <c r="MZ325" s="4"/>
      <c r="NA325" s="4"/>
      <c r="NB325" s="4"/>
      <c r="NC325" s="4"/>
      <c r="ND325" s="4"/>
      <c r="NE325" s="4"/>
      <c r="NF325" s="4"/>
      <c r="NG325" s="4"/>
      <c r="NH325" s="4"/>
      <c r="NI325" s="4"/>
      <c r="NJ325" s="4"/>
      <c r="NK325" s="4"/>
      <c r="NL325" s="4"/>
      <c r="NM325" s="4"/>
      <c r="NN325" s="4"/>
      <c r="NO325" s="4"/>
      <c r="NP325" s="4"/>
      <c r="NQ325" s="4"/>
      <c r="NR325" s="4"/>
      <c r="NS325" s="4"/>
      <c r="NT325" s="4"/>
      <c r="NU325" s="4"/>
      <c r="NV325" s="4"/>
      <c r="NW325" s="4"/>
      <c r="NX325" s="4"/>
      <c r="NY325" s="4"/>
      <c r="NZ325" s="4"/>
      <c r="OA325" s="4"/>
      <c r="OB325" s="4"/>
      <c r="OC325" s="4"/>
      <c r="OD325" s="4"/>
      <c r="OE325" s="4"/>
      <c r="OF325" s="4"/>
      <c r="OG325" s="4"/>
      <c r="OH325" s="4"/>
      <c r="OI325" s="4"/>
      <c r="OJ325" s="4"/>
      <c r="OK325" s="4"/>
      <c r="OL325" s="4"/>
      <c r="OM325" s="4"/>
      <c r="ON325" s="4"/>
      <c r="OO325" s="4"/>
      <c r="OP325" s="4"/>
      <c r="OQ325" s="4"/>
      <c r="OR325" s="4"/>
      <c r="OS325" s="4"/>
      <c r="OT325" s="4"/>
      <c r="OU325" s="4"/>
      <c r="OV325" s="4"/>
      <c r="OW325" s="4"/>
      <c r="OX325" s="4"/>
      <c r="OY325" s="4"/>
      <c r="OZ325" s="4"/>
      <c r="PA325" s="4"/>
      <c r="PB325" s="4"/>
      <c r="PC325" s="4"/>
      <c r="PD325" s="4"/>
      <c r="PE325" s="4"/>
      <c r="PF325" s="4"/>
      <c r="PG325" s="4"/>
      <c r="PH325" s="4"/>
      <c r="PI325" s="4"/>
      <c r="PJ325" s="4"/>
      <c r="PK325" s="4"/>
      <c r="PL325" s="4"/>
      <c r="PM325" s="4"/>
      <c r="PN325" s="4"/>
      <c r="PO325" s="4"/>
      <c r="PP325" s="4"/>
      <c r="PQ325" s="4"/>
      <c r="PR325" s="4"/>
      <c r="PS325" s="4"/>
      <c r="PT325" s="4"/>
      <c r="PU325" s="4"/>
      <c r="PV325" s="4"/>
      <c r="PW325" s="4"/>
      <c r="PX325" s="4"/>
      <c r="PY325" s="4"/>
      <c r="PZ325" s="4"/>
      <c r="QA325" s="4"/>
      <c r="QB325" s="4"/>
      <c r="QC325" s="4"/>
      <c r="QD325" s="4"/>
      <c r="QE325" s="4"/>
      <c r="QF325" s="4"/>
      <c r="QG325" s="4"/>
      <c r="QH325" s="4"/>
      <c r="QI325" s="4"/>
      <c r="QJ325" s="4"/>
      <c r="QK325" s="4"/>
      <c r="QL325" s="4"/>
      <c r="QM325" s="4"/>
      <c r="QN325" s="4"/>
      <c r="QO325" s="4"/>
      <c r="QP325" s="4"/>
      <c r="QQ325" s="4"/>
      <c r="QR325" s="4"/>
      <c r="QS325" s="4"/>
      <c r="QT325" s="4"/>
      <c r="QU325" s="4"/>
      <c r="QV325" s="4"/>
      <c r="QW325" s="4"/>
      <c r="QX325" s="4"/>
      <c r="QY325" s="4"/>
      <c r="QZ325" s="4"/>
      <c r="RA325" s="4"/>
      <c r="RB325" s="4"/>
      <c r="RC325" s="4"/>
      <c r="RD325" s="4"/>
      <c r="RE325" s="4"/>
      <c r="RF325" s="4"/>
      <c r="RG325" s="4"/>
      <c r="RH325" s="4"/>
    </row>
    <row r="326" ht="12.75" customHeight="1">
      <c r="A326" s="6">
        <v>44218.0</v>
      </c>
      <c r="B326" s="7">
        <f t="shared" si="36"/>
        <v>324</v>
      </c>
      <c r="C326" s="55">
        <f>C327-6322</f>
        <v>1464699</v>
      </c>
      <c r="D326" s="7">
        <f t="shared" si="2"/>
        <v>14.19716032</v>
      </c>
      <c r="E326" s="46">
        <f t="shared" si="28"/>
        <v>1890015.78</v>
      </c>
      <c r="F326" s="46" t="str">
        <f t="shared" si="29"/>
        <v/>
      </c>
      <c r="G326" s="22">
        <f t="shared" si="8"/>
        <v>6640</v>
      </c>
      <c r="H326" s="11">
        <f t="shared" si="9"/>
        <v>0.00455399953</v>
      </c>
      <c r="I326" s="55">
        <f t="shared" si="26"/>
        <v>216779</v>
      </c>
      <c r="J326" s="55">
        <f t="shared" si="10"/>
        <v>-2509</v>
      </c>
      <c r="K326" s="9">
        <f t="shared" si="11"/>
        <v>12.28663368</v>
      </c>
      <c r="L326" s="52">
        <f t="shared" si="30"/>
        <v>2574505.27</v>
      </c>
      <c r="M326" s="10" t="str">
        <f t="shared" si="31"/>
        <v/>
      </c>
      <c r="N326" s="11">
        <f t="shared" si="5"/>
        <v>0.02383288307</v>
      </c>
      <c r="O326" s="23">
        <f t="shared" si="32"/>
        <v>-0.01144157455</v>
      </c>
      <c r="P326" s="9">
        <v>34908.0</v>
      </c>
      <c r="Q326" s="9">
        <v>1213012.0</v>
      </c>
      <c r="R326" s="12"/>
      <c r="S326" s="12">
        <f t="shared" si="13"/>
        <v>347</v>
      </c>
      <c r="T326" s="12"/>
      <c r="U326" s="12"/>
      <c r="V326" s="4"/>
      <c r="W326" s="4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  <c r="IZ326" s="4"/>
      <c r="JA326" s="4"/>
      <c r="JB326" s="4"/>
      <c r="JC326" s="4"/>
      <c r="JD326" s="4"/>
      <c r="JE326" s="4"/>
      <c r="JF326" s="4"/>
      <c r="JG326" s="4"/>
      <c r="JH326" s="4"/>
      <c r="JI326" s="4"/>
      <c r="JJ326" s="4"/>
      <c r="JK326" s="4"/>
      <c r="JL326" s="4"/>
      <c r="JM326" s="4"/>
      <c r="JN326" s="4"/>
      <c r="JO326" s="4"/>
      <c r="JP326" s="4"/>
      <c r="JQ326" s="4"/>
      <c r="JR326" s="4"/>
      <c r="JS326" s="4"/>
      <c r="JT326" s="4"/>
      <c r="JU326" s="4"/>
      <c r="JV326" s="4"/>
      <c r="JW326" s="4"/>
      <c r="JX326" s="4"/>
      <c r="JY326" s="4"/>
      <c r="JZ326" s="4"/>
      <c r="KA326" s="4"/>
      <c r="KB326" s="4"/>
      <c r="KC326" s="4"/>
      <c r="KD326" s="4"/>
      <c r="KE326" s="4"/>
      <c r="KF326" s="4"/>
      <c r="KG326" s="4"/>
      <c r="KH326" s="4"/>
      <c r="KI326" s="4"/>
      <c r="KJ326" s="4"/>
      <c r="KK326" s="4"/>
      <c r="KL326" s="4"/>
      <c r="KM326" s="4"/>
      <c r="KN326" s="4"/>
      <c r="KO326" s="4"/>
      <c r="KP326" s="4"/>
      <c r="KQ326" s="4"/>
      <c r="KR326" s="4"/>
      <c r="KS326" s="4"/>
      <c r="KT326" s="4"/>
      <c r="KU326" s="4"/>
      <c r="KV326" s="4"/>
      <c r="KW326" s="4"/>
      <c r="KX326" s="4"/>
      <c r="KY326" s="4"/>
      <c r="KZ326" s="4"/>
      <c r="LA326" s="4"/>
      <c r="LB326" s="4"/>
      <c r="LC326" s="4"/>
      <c r="LD326" s="4"/>
      <c r="LE326" s="4"/>
      <c r="LF326" s="4"/>
      <c r="LG326" s="4"/>
      <c r="LH326" s="4"/>
      <c r="LI326" s="4"/>
      <c r="LJ326" s="4"/>
      <c r="LK326" s="4"/>
      <c r="LL326" s="4"/>
      <c r="LM326" s="4"/>
      <c r="LN326" s="4"/>
      <c r="LO326" s="4"/>
      <c r="LP326" s="4"/>
      <c r="LQ326" s="4"/>
      <c r="LR326" s="4"/>
      <c r="LS326" s="4"/>
      <c r="LT326" s="4"/>
      <c r="LU326" s="4"/>
      <c r="LV326" s="4"/>
      <c r="LW326" s="4"/>
      <c r="LX326" s="4"/>
      <c r="LY326" s="4"/>
      <c r="LZ326" s="4"/>
      <c r="MA326" s="4"/>
      <c r="MB326" s="4"/>
      <c r="MC326" s="4"/>
      <c r="MD326" s="4"/>
      <c r="ME326" s="4"/>
      <c r="MF326" s="4"/>
      <c r="MG326" s="4"/>
      <c r="MH326" s="4"/>
      <c r="MI326" s="4"/>
      <c r="MJ326" s="4"/>
      <c r="MK326" s="4"/>
      <c r="ML326" s="4"/>
      <c r="MM326" s="4"/>
      <c r="MN326" s="4"/>
      <c r="MO326" s="4"/>
      <c r="MP326" s="4"/>
      <c r="MQ326" s="4"/>
      <c r="MR326" s="4"/>
      <c r="MS326" s="4"/>
      <c r="MT326" s="4"/>
      <c r="MU326" s="4"/>
      <c r="MV326" s="4"/>
      <c r="MW326" s="4"/>
      <c r="MX326" s="4"/>
      <c r="MY326" s="4"/>
      <c r="MZ326" s="4"/>
      <c r="NA326" s="4"/>
      <c r="NB326" s="4"/>
      <c r="NC326" s="4"/>
      <c r="ND326" s="4"/>
      <c r="NE326" s="4"/>
      <c r="NF326" s="4"/>
      <c r="NG326" s="4"/>
      <c r="NH326" s="4"/>
      <c r="NI326" s="4"/>
      <c r="NJ326" s="4"/>
      <c r="NK326" s="4"/>
      <c r="NL326" s="4"/>
      <c r="NM326" s="4"/>
      <c r="NN326" s="4"/>
      <c r="NO326" s="4"/>
      <c r="NP326" s="4"/>
      <c r="NQ326" s="4"/>
      <c r="NR326" s="4"/>
      <c r="NS326" s="4"/>
      <c r="NT326" s="4"/>
      <c r="NU326" s="4"/>
      <c r="NV326" s="4"/>
      <c r="NW326" s="4"/>
      <c r="NX326" s="4"/>
      <c r="NY326" s="4"/>
      <c r="NZ326" s="4"/>
      <c r="OA326" s="4"/>
      <c r="OB326" s="4"/>
      <c r="OC326" s="4"/>
      <c r="OD326" s="4"/>
      <c r="OE326" s="4"/>
      <c r="OF326" s="4"/>
      <c r="OG326" s="4"/>
      <c r="OH326" s="4"/>
      <c r="OI326" s="4"/>
      <c r="OJ326" s="4"/>
      <c r="OK326" s="4"/>
      <c r="OL326" s="4"/>
      <c r="OM326" s="4"/>
      <c r="ON326" s="4"/>
      <c r="OO326" s="4"/>
      <c r="OP326" s="4"/>
      <c r="OQ326" s="4"/>
      <c r="OR326" s="4"/>
      <c r="OS326" s="4"/>
      <c r="OT326" s="4"/>
      <c r="OU326" s="4"/>
      <c r="OV326" s="4"/>
      <c r="OW326" s="4"/>
      <c r="OX326" s="4"/>
      <c r="OY326" s="4"/>
      <c r="OZ326" s="4"/>
      <c r="PA326" s="4"/>
      <c r="PB326" s="4"/>
      <c r="PC326" s="4"/>
      <c r="PD326" s="4"/>
      <c r="PE326" s="4"/>
      <c r="PF326" s="4"/>
      <c r="PG326" s="4"/>
      <c r="PH326" s="4"/>
      <c r="PI326" s="4"/>
      <c r="PJ326" s="4"/>
      <c r="PK326" s="4"/>
      <c r="PL326" s="4"/>
      <c r="PM326" s="4"/>
      <c r="PN326" s="4"/>
      <c r="PO326" s="4"/>
      <c r="PP326" s="4"/>
      <c r="PQ326" s="4"/>
      <c r="PR326" s="4"/>
      <c r="PS326" s="4"/>
      <c r="PT326" s="4"/>
      <c r="PU326" s="4"/>
      <c r="PV326" s="4"/>
      <c r="PW326" s="4"/>
      <c r="PX326" s="4"/>
      <c r="PY326" s="4"/>
      <c r="PZ326" s="4"/>
      <c r="QA326" s="4"/>
      <c r="QB326" s="4"/>
      <c r="QC326" s="4"/>
      <c r="QD326" s="4"/>
      <c r="QE326" s="4"/>
      <c r="QF326" s="4"/>
      <c r="QG326" s="4"/>
      <c r="QH326" s="4"/>
      <c r="QI326" s="4"/>
      <c r="QJ326" s="4"/>
      <c r="QK326" s="4"/>
      <c r="QL326" s="4"/>
      <c r="QM326" s="4"/>
      <c r="QN326" s="4"/>
      <c r="QO326" s="4"/>
      <c r="QP326" s="4"/>
      <c r="QQ326" s="4"/>
      <c r="QR326" s="4"/>
      <c r="QS326" s="4"/>
      <c r="QT326" s="4"/>
      <c r="QU326" s="4"/>
      <c r="QV326" s="4"/>
      <c r="QW326" s="4"/>
      <c r="QX326" s="4"/>
      <c r="QY326" s="4"/>
      <c r="QZ326" s="4"/>
      <c r="RA326" s="4"/>
      <c r="RB326" s="4"/>
      <c r="RC326" s="4"/>
      <c r="RD326" s="4"/>
      <c r="RE326" s="4"/>
      <c r="RF326" s="4"/>
      <c r="RG326" s="4"/>
      <c r="RH326" s="4"/>
    </row>
    <row r="327" ht="12.75" customHeight="1">
      <c r="A327" s="6">
        <v>44219.0</v>
      </c>
      <c r="B327" s="7">
        <f t="shared" si="36"/>
        <v>325</v>
      </c>
      <c r="C327" s="55">
        <f>C328-4683</f>
        <v>1471021</v>
      </c>
      <c r="D327" s="7">
        <f t="shared" si="2"/>
        <v>14.20146728</v>
      </c>
      <c r="E327" s="46">
        <f t="shared" si="28"/>
        <v>1897752.289</v>
      </c>
      <c r="F327" s="46" t="str">
        <f t="shared" si="29"/>
        <v/>
      </c>
      <c r="G327" s="22">
        <f t="shared" si="8"/>
        <v>6322</v>
      </c>
      <c r="H327" s="11">
        <f t="shared" si="9"/>
        <v>0.004316245181</v>
      </c>
      <c r="I327" s="55">
        <f t="shared" si="26"/>
        <v>212986</v>
      </c>
      <c r="J327" s="55">
        <f t="shared" si="10"/>
        <v>-3793</v>
      </c>
      <c r="K327" s="9">
        <f t="shared" si="11"/>
        <v>12.26898171</v>
      </c>
      <c r="L327" s="52">
        <f t="shared" si="30"/>
        <v>2511864.85</v>
      </c>
      <c r="M327" s="10" t="str">
        <f t="shared" si="31"/>
        <v/>
      </c>
      <c r="N327" s="11">
        <f t="shared" si="5"/>
        <v>0.02396498758</v>
      </c>
      <c r="O327" s="23">
        <f t="shared" si="32"/>
        <v>-0.01749708228</v>
      </c>
      <c r="P327" s="9">
        <v>35253.0</v>
      </c>
      <c r="Q327" s="9">
        <v>1222782.0</v>
      </c>
      <c r="R327" s="12"/>
      <c r="S327" s="12">
        <f t="shared" si="13"/>
        <v>345</v>
      </c>
      <c r="T327" s="12"/>
      <c r="U327" s="12"/>
      <c r="V327" s="4"/>
      <c r="W327" s="4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/>
      <c r="KD327" s="4"/>
      <c r="KE327" s="4"/>
      <c r="KF327" s="4"/>
      <c r="KG327" s="4"/>
      <c r="KH327" s="4"/>
      <c r="KI327" s="4"/>
      <c r="KJ327" s="4"/>
      <c r="KK327" s="4"/>
      <c r="KL327" s="4"/>
      <c r="KM327" s="4"/>
      <c r="KN327" s="4"/>
      <c r="KO327" s="4"/>
      <c r="KP327" s="4"/>
      <c r="KQ327" s="4"/>
      <c r="KR327" s="4"/>
      <c r="KS327" s="4"/>
      <c r="KT327" s="4"/>
      <c r="KU327" s="4"/>
      <c r="KV327" s="4"/>
      <c r="KW327" s="4"/>
      <c r="KX327" s="4"/>
      <c r="KY327" s="4"/>
      <c r="KZ327" s="4"/>
      <c r="LA327" s="4"/>
      <c r="LB327" s="4"/>
      <c r="LC327" s="4"/>
      <c r="LD327" s="4"/>
      <c r="LE327" s="4"/>
      <c r="LF327" s="4"/>
      <c r="LG327" s="4"/>
      <c r="LH327" s="4"/>
      <c r="LI327" s="4"/>
      <c r="LJ327" s="4"/>
      <c r="LK327" s="4"/>
      <c r="LL327" s="4"/>
      <c r="LM327" s="4"/>
      <c r="LN327" s="4"/>
      <c r="LO327" s="4"/>
      <c r="LP327" s="4"/>
      <c r="LQ327" s="4"/>
      <c r="LR327" s="4"/>
      <c r="LS327" s="4"/>
      <c r="LT327" s="4"/>
      <c r="LU327" s="4"/>
      <c r="LV327" s="4"/>
      <c r="LW327" s="4"/>
      <c r="LX327" s="4"/>
      <c r="LY327" s="4"/>
      <c r="LZ327" s="4"/>
      <c r="MA327" s="4"/>
      <c r="MB327" s="4"/>
      <c r="MC327" s="4"/>
      <c r="MD327" s="4"/>
      <c r="ME327" s="4"/>
      <c r="MF327" s="4"/>
      <c r="MG327" s="4"/>
      <c r="MH327" s="4"/>
      <c r="MI327" s="4"/>
      <c r="MJ327" s="4"/>
      <c r="MK327" s="4"/>
      <c r="ML327" s="4"/>
      <c r="MM327" s="4"/>
      <c r="MN327" s="4"/>
      <c r="MO327" s="4"/>
      <c r="MP327" s="4"/>
      <c r="MQ327" s="4"/>
      <c r="MR327" s="4"/>
      <c r="MS327" s="4"/>
      <c r="MT327" s="4"/>
      <c r="MU327" s="4"/>
      <c r="MV327" s="4"/>
      <c r="MW327" s="4"/>
      <c r="MX327" s="4"/>
      <c r="MY327" s="4"/>
      <c r="MZ327" s="4"/>
      <c r="NA327" s="4"/>
      <c r="NB327" s="4"/>
      <c r="NC327" s="4"/>
      <c r="ND327" s="4"/>
      <c r="NE327" s="4"/>
      <c r="NF327" s="4"/>
      <c r="NG327" s="4"/>
      <c r="NH327" s="4"/>
      <c r="NI327" s="4"/>
      <c r="NJ327" s="4"/>
      <c r="NK327" s="4"/>
      <c r="NL327" s="4"/>
      <c r="NM327" s="4"/>
      <c r="NN327" s="4"/>
      <c r="NO327" s="4"/>
      <c r="NP327" s="4"/>
      <c r="NQ327" s="4"/>
      <c r="NR327" s="4"/>
      <c r="NS327" s="4"/>
      <c r="NT327" s="4"/>
      <c r="NU327" s="4"/>
      <c r="NV327" s="4"/>
      <c r="NW327" s="4"/>
      <c r="NX327" s="4"/>
      <c r="NY327" s="4"/>
      <c r="NZ327" s="4"/>
      <c r="OA327" s="4"/>
      <c r="OB327" s="4"/>
      <c r="OC327" s="4"/>
      <c r="OD327" s="4"/>
      <c r="OE327" s="4"/>
      <c r="OF327" s="4"/>
      <c r="OG327" s="4"/>
      <c r="OH327" s="4"/>
      <c r="OI327" s="4"/>
      <c r="OJ327" s="4"/>
      <c r="OK327" s="4"/>
      <c r="OL327" s="4"/>
      <c r="OM327" s="4"/>
      <c r="ON327" s="4"/>
      <c r="OO327" s="4"/>
      <c r="OP327" s="4"/>
      <c r="OQ327" s="4"/>
      <c r="OR327" s="4"/>
      <c r="OS327" s="4"/>
      <c r="OT327" s="4"/>
      <c r="OU327" s="4"/>
      <c r="OV327" s="4"/>
      <c r="OW327" s="4"/>
      <c r="OX327" s="4"/>
      <c r="OY327" s="4"/>
      <c r="OZ327" s="4"/>
      <c r="PA327" s="4"/>
      <c r="PB327" s="4"/>
      <c r="PC327" s="4"/>
      <c r="PD327" s="4"/>
      <c r="PE327" s="4"/>
      <c r="PF327" s="4"/>
      <c r="PG327" s="4"/>
      <c r="PH327" s="4"/>
      <c r="PI327" s="4"/>
      <c r="PJ327" s="4"/>
      <c r="PK327" s="4"/>
      <c r="PL327" s="4"/>
      <c r="PM327" s="4"/>
      <c r="PN327" s="4"/>
      <c r="PO327" s="4"/>
      <c r="PP327" s="4"/>
      <c r="PQ327" s="4"/>
      <c r="PR327" s="4"/>
      <c r="PS327" s="4"/>
      <c r="PT327" s="4"/>
      <c r="PU327" s="4"/>
      <c r="PV327" s="4"/>
      <c r="PW327" s="4"/>
      <c r="PX327" s="4"/>
      <c r="PY327" s="4"/>
      <c r="PZ327" s="4"/>
      <c r="QA327" s="4"/>
      <c r="QB327" s="4"/>
      <c r="QC327" s="4"/>
      <c r="QD327" s="4"/>
      <c r="QE327" s="4"/>
      <c r="QF327" s="4"/>
      <c r="QG327" s="4"/>
      <c r="QH327" s="4"/>
      <c r="QI327" s="4"/>
      <c r="QJ327" s="4"/>
      <c r="QK327" s="4"/>
      <c r="QL327" s="4"/>
      <c r="QM327" s="4"/>
      <c r="QN327" s="4"/>
      <c r="QO327" s="4"/>
      <c r="QP327" s="4"/>
      <c r="QQ327" s="4"/>
      <c r="QR327" s="4"/>
      <c r="QS327" s="4"/>
      <c r="QT327" s="4"/>
      <c r="QU327" s="4"/>
      <c r="QV327" s="4"/>
      <c r="QW327" s="4"/>
      <c r="QX327" s="4"/>
      <c r="QY327" s="4"/>
      <c r="QZ327" s="4"/>
      <c r="RA327" s="4"/>
      <c r="RB327" s="4"/>
      <c r="RC327" s="4"/>
      <c r="RD327" s="4"/>
      <c r="RE327" s="4"/>
      <c r="RF327" s="4"/>
      <c r="RG327" s="4"/>
      <c r="RH327" s="4"/>
    </row>
    <row r="328" ht="12.75" customHeight="1">
      <c r="A328" s="6">
        <v>44220.0</v>
      </c>
      <c r="B328" s="7">
        <f t="shared" si="36"/>
        <v>326</v>
      </c>
      <c r="C328" s="55">
        <f>C329-2419</f>
        <v>1475704</v>
      </c>
      <c r="D328" s="7">
        <f t="shared" si="2"/>
        <v>14.20464572</v>
      </c>
      <c r="E328" s="46">
        <f t="shared" si="28"/>
        <v>1905520.467</v>
      </c>
      <c r="F328" s="46" t="str">
        <f t="shared" si="29"/>
        <v/>
      </c>
      <c r="G328" s="22">
        <f t="shared" si="8"/>
        <v>4683</v>
      </c>
      <c r="H328" s="11">
        <f t="shared" si="9"/>
        <v>0.003183503159</v>
      </c>
      <c r="I328" s="55">
        <f t="shared" si="26"/>
        <v>209895</v>
      </c>
      <c r="J328" s="55">
        <f t="shared" si="10"/>
        <v>-3091</v>
      </c>
      <c r="K328" s="9">
        <f t="shared" si="11"/>
        <v>12.25436268</v>
      </c>
      <c r="L328" s="52">
        <f t="shared" si="30"/>
        <v>2450748.537</v>
      </c>
      <c r="M328" s="10" t="str">
        <f t="shared" si="31"/>
        <v/>
      </c>
      <c r="N328" s="11">
        <f t="shared" si="5"/>
        <v>0.02396347777</v>
      </c>
      <c r="O328" s="23">
        <f t="shared" si="32"/>
        <v>-0.01451269097</v>
      </c>
      <c r="P328" s="9">
        <v>35363.0</v>
      </c>
      <c r="Q328" s="9">
        <v>1230446.0</v>
      </c>
      <c r="R328" s="12"/>
      <c r="S328" s="12">
        <f t="shared" si="13"/>
        <v>110</v>
      </c>
      <c r="T328" s="12"/>
      <c r="U328" s="12"/>
      <c r="V328" s="4"/>
      <c r="W328" s="4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  <c r="IZ328" s="4"/>
      <c r="JA328" s="4"/>
      <c r="JB328" s="4"/>
      <c r="JC328" s="4"/>
      <c r="JD328" s="4"/>
      <c r="JE328" s="4"/>
      <c r="JF328" s="4"/>
      <c r="JG328" s="4"/>
      <c r="JH328" s="4"/>
      <c r="JI328" s="4"/>
      <c r="JJ328" s="4"/>
      <c r="JK328" s="4"/>
      <c r="JL328" s="4"/>
      <c r="JM328" s="4"/>
      <c r="JN328" s="4"/>
      <c r="JO328" s="4"/>
      <c r="JP328" s="4"/>
      <c r="JQ328" s="4"/>
      <c r="JR328" s="4"/>
      <c r="JS328" s="4"/>
      <c r="JT328" s="4"/>
      <c r="JU328" s="4"/>
      <c r="JV328" s="4"/>
      <c r="JW328" s="4"/>
      <c r="JX328" s="4"/>
      <c r="JY328" s="4"/>
      <c r="JZ328" s="4"/>
      <c r="KA328" s="4"/>
      <c r="KB328" s="4"/>
      <c r="KC328" s="4"/>
      <c r="KD328" s="4"/>
      <c r="KE328" s="4"/>
      <c r="KF328" s="4"/>
      <c r="KG328" s="4"/>
      <c r="KH328" s="4"/>
      <c r="KI328" s="4"/>
      <c r="KJ328" s="4"/>
      <c r="KK328" s="4"/>
      <c r="KL328" s="4"/>
      <c r="KM328" s="4"/>
      <c r="KN328" s="4"/>
      <c r="KO328" s="4"/>
      <c r="KP328" s="4"/>
      <c r="KQ328" s="4"/>
      <c r="KR328" s="4"/>
      <c r="KS328" s="4"/>
      <c r="KT328" s="4"/>
      <c r="KU328" s="4"/>
      <c r="KV328" s="4"/>
      <c r="KW328" s="4"/>
      <c r="KX328" s="4"/>
      <c r="KY328" s="4"/>
      <c r="KZ328" s="4"/>
      <c r="LA328" s="4"/>
      <c r="LB328" s="4"/>
      <c r="LC328" s="4"/>
      <c r="LD328" s="4"/>
      <c r="LE328" s="4"/>
      <c r="LF328" s="4"/>
      <c r="LG328" s="4"/>
      <c r="LH328" s="4"/>
      <c r="LI328" s="4"/>
      <c r="LJ328" s="4"/>
      <c r="LK328" s="4"/>
      <c r="LL328" s="4"/>
      <c r="LM328" s="4"/>
      <c r="LN328" s="4"/>
      <c r="LO328" s="4"/>
      <c r="LP328" s="4"/>
      <c r="LQ328" s="4"/>
      <c r="LR328" s="4"/>
      <c r="LS328" s="4"/>
      <c r="LT328" s="4"/>
      <c r="LU328" s="4"/>
      <c r="LV328" s="4"/>
      <c r="LW328" s="4"/>
      <c r="LX328" s="4"/>
      <c r="LY328" s="4"/>
      <c r="LZ328" s="4"/>
      <c r="MA328" s="4"/>
      <c r="MB328" s="4"/>
      <c r="MC328" s="4"/>
      <c r="MD328" s="4"/>
      <c r="ME328" s="4"/>
      <c r="MF328" s="4"/>
      <c r="MG328" s="4"/>
      <c r="MH328" s="4"/>
      <c r="MI328" s="4"/>
      <c r="MJ328" s="4"/>
      <c r="MK328" s="4"/>
      <c r="ML328" s="4"/>
      <c r="MM328" s="4"/>
      <c r="MN328" s="4"/>
      <c r="MO328" s="4"/>
      <c r="MP328" s="4"/>
      <c r="MQ328" s="4"/>
      <c r="MR328" s="4"/>
      <c r="MS328" s="4"/>
      <c r="MT328" s="4"/>
      <c r="MU328" s="4"/>
      <c r="MV328" s="4"/>
      <c r="MW328" s="4"/>
      <c r="MX328" s="4"/>
      <c r="MY328" s="4"/>
      <c r="MZ328" s="4"/>
      <c r="NA328" s="4"/>
      <c r="NB328" s="4"/>
      <c r="NC328" s="4"/>
      <c r="ND328" s="4"/>
      <c r="NE328" s="4"/>
      <c r="NF328" s="4"/>
      <c r="NG328" s="4"/>
      <c r="NH328" s="4"/>
      <c r="NI328" s="4"/>
      <c r="NJ328" s="4"/>
      <c r="NK328" s="4"/>
      <c r="NL328" s="4"/>
      <c r="NM328" s="4"/>
      <c r="NN328" s="4"/>
      <c r="NO328" s="4"/>
      <c r="NP328" s="4"/>
      <c r="NQ328" s="4"/>
      <c r="NR328" s="4"/>
      <c r="NS328" s="4"/>
      <c r="NT328" s="4"/>
      <c r="NU328" s="4"/>
      <c r="NV328" s="4"/>
      <c r="NW328" s="4"/>
      <c r="NX328" s="4"/>
      <c r="NY328" s="4"/>
      <c r="NZ328" s="4"/>
      <c r="OA328" s="4"/>
      <c r="OB328" s="4"/>
      <c r="OC328" s="4"/>
      <c r="OD328" s="4"/>
      <c r="OE328" s="4"/>
      <c r="OF328" s="4"/>
      <c r="OG328" s="4"/>
      <c r="OH328" s="4"/>
      <c r="OI328" s="4"/>
      <c r="OJ328" s="4"/>
      <c r="OK328" s="4"/>
      <c r="OL328" s="4"/>
      <c r="OM328" s="4"/>
      <c r="ON328" s="4"/>
      <c r="OO328" s="4"/>
      <c r="OP328" s="4"/>
      <c r="OQ328" s="4"/>
      <c r="OR328" s="4"/>
      <c r="OS328" s="4"/>
      <c r="OT328" s="4"/>
      <c r="OU328" s="4"/>
      <c r="OV328" s="4"/>
      <c r="OW328" s="4"/>
      <c r="OX328" s="4"/>
      <c r="OY328" s="4"/>
      <c r="OZ328" s="4"/>
      <c r="PA328" s="4"/>
      <c r="PB328" s="4"/>
      <c r="PC328" s="4"/>
      <c r="PD328" s="4"/>
      <c r="PE328" s="4"/>
      <c r="PF328" s="4"/>
      <c r="PG328" s="4"/>
      <c r="PH328" s="4"/>
      <c r="PI328" s="4"/>
      <c r="PJ328" s="4"/>
      <c r="PK328" s="4"/>
      <c r="PL328" s="4"/>
      <c r="PM328" s="4"/>
      <c r="PN328" s="4"/>
      <c r="PO328" s="4"/>
      <c r="PP328" s="4"/>
      <c r="PQ328" s="4"/>
      <c r="PR328" s="4"/>
      <c r="PS328" s="4"/>
      <c r="PT328" s="4"/>
      <c r="PU328" s="4"/>
      <c r="PV328" s="4"/>
      <c r="PW328" s="4"/>
      <c r="PX328" s="4"/>
      <c r="PY328" s="4"/>
      <c r="PZ328" s="4"/>
      <c r="QA328" s="4"/>
      <c r="QB328" s="4"/>
      <c r="QC328" s="4"/>
      <c r="QD328" s="4"/>
      <c r="QE328" s="4"/>
      <c r="QF328" s="4"/>
      <c r="QG328" s="4"/>
      <c r="QH328" s="4"/>
      <c r="QI328" s="4"/>
      <c r="QJ328" s="4"/>
      <c r="QK328" s="4"/>
      <c r="QL328" s="4"/>
      <c r="QM328" s="4"/>
      <c r="QN328" s="4"/>
      <c r="QO328" s="4"/>
      <c r="QP328" s="4"/>
      <c r="QQ328" s="4"/>
      <c r="QR328" s="4"/>
      <c r="QS328" s="4"/>
      <c r="QT328" s="4"/>
      <c r="QU328" s="4"/>
      <c r="QV328" s="4"/>
      <c r="QW328" s="4"/>
      <c r="QX328" s="4"/>
      <c r="QY328" s="4"/>
      <c r="QZ328" s="4"/>
      <c r="RA328" s="4"/>
      <c r="RB328" s="4"/>
      <c r="RC328" s="4"/>
      <c r="RD328" s="4"/>
      <c r="RE328" s="4"/>
      <c r="RF328" s="4"/>
      <c r="RG328" s="4"/>
      <c r="RH328" s="4"/>
    </row>
    <row r="329" ht="12.75" customHeight="1">
      <c r="A329" s="6">
        <v>44221.0</v>
      </c>
      <c r="B329" s="7">
        <f t="shared" si="36"/>
        <v>327</v>
      </c>
      <c r="C329" s="55">
        <f t="shared" ref="C329:C335" si="38">C330-G330</f>
        <v>1478123</v>
      </c>
      <c r="D329" s="7">
        <f t="shared" si="2"/>
        <v>14.2062836</v>
      </c>
      <c r="E329" s="46">
        <f t="shared" si="28"/>
        <v>1913320.442</v>
      </c>
      <c r="F329" s="46" t="str">
        <f t="shared" si="29"/>
        <v/>
      </c>
      <c r="G329" s="22">
        <f t="shared" si="8"/>
        <v>2419</v>
      </c>
      <c r="H329" s="11">
        <f t="shared" si="9"/>
        <v>0.001639217621</v>
      </c>
      <c r="I329" s="55">
        <f t="shared" si="26"/>
        <v>204986</v>
      </c>
      <c r="J329" s="55">
        <f t="shared" si="10"/>
        <v>-4909</v>
      </c>
      <c r="K329" s="9">
        <f t="shared" si="11"/>
        <v>12.23069696</v>
      </c>
      <c r="L329" s="52">
        <f t="shared" si="30"/>
        <v>2391119.249</v>
      </c>
      <c r="M329" s="10" t="str">
        <f t="shared" si="31"/>
        <v/>
      </c>
      <c r="N329" s="11">
        <f t="shared" si="5"/>
        <v>0.02394996898</v>
      </c>
      <c r="O329" s="23">
        <f t="shared" si="32"/>
        <v>-0.02338788442</v>
      </c>
      <c r="P329" s="9">
        <v>35401.0</v>
      </c>
      <c r="Q329" s="9">
        <v>1237736.0</v>
      </c>
      <c r="R329" s="12"/>
      <c r="S329" s="12">
        <f t="shared" si="13"/>
        <v>38</v>
      </c>
      <c r="T329" s="12"/>
      <c r="U329" s="12"/>
      <c r="V329" s="4"/>
      <c r="W329" s="4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  <c r="JB329" s="4"/>
      <c r="JC329" s="4"/>
      <c r="JD329" s="4"/>
      <c r="JE329" s="4"/>
      <c r="JF329" s="4"/>
      <c r="JG329" s="4"/>
      <c r="JH329" s="4"/>
      <c r="JI329" s="4"/>
      <c r="JJ329" s="4"/>
      <c r="JK329" s="4"/>
      <c r="JL329" s="4"/>
      <c r="JM329" s="4"/>
      <c r="JN329" s="4"/>
      <c r="JO329" s="4"/>
      <c r="JP329" s="4"/>
      <c r="JQ329" s="4"/>
      <c r="JR329" s="4"/>
      <c r="JS329" s="4"/>
      <c r="JT329" s="4"/>
      <c r="JU329" s="4"/>
      <c r="JV329" s="4"/>
      <c r="JW329" s="4"/>
      <c r="JX329" s="4"/>
      <c r="JY329" s="4"/>
      <c r="JZ329" s="4"/>
      <c r="KA329" s="4"/>
      <c r="KB329" s="4"/>
      <c r="KC329" s="4"/>
      <c r="KD329" s="4"/>
      <c r="KE329" s="4"/>
      <c r="KF329" s="4"/>
      <c r="KG329" s="4"/>
      <c r="KH329" s="4"/>
      <c r="KI329" s="4"/>
      <c r="KJ329" s="4"/>
      <c r="KK329" s="4"/>
      <c r="KL329" s="4"/>
      <c r="KM329" s="4"/>
      <c r="KN329" s="4"/>
      <c r="KO329" s="4"/>
      <c r="KP329" s="4"/>
      <c r="KQ329" s="4"/>
      <c r="KR329" s="4"/>
      <c r="KS329" s="4"/>
      <c r="KT329" s="4"/>
      <c r="KU329" s="4"/>
      <c r="KV329" s="4"/>
      <c r="KW329" s="4"/>
      <c r="KX329" s="4"/>
      <c r="KY329" s="4"/>
      <c r="KZ329" s="4"/>
      <c r="LA329" s="4"/>
      <c r="LB329" s="4"/>
      <c r="LC329" s="4"/>
      <c r="LD329" s="4"/>
      <c r="LE329" s="4"/>
      <c r="LF329" s="4"/>
      <c r="LG329" s="4"/>
      <c r="LH329" s="4"/>
      <c r="LI329" s="4"/>
      <c r="LJ329" s="4"/>
      <c r="LK329" s="4"/>
      <c r="LL329" s="4"/>
      <c r="LM329" s="4"/>
      <c r="LN329" s="4"/>
      <c r="LO329" s="4"/>
      <c r="LP329" s="4"/>
      <c r="LQ329" s="4"/>
      <c r="LR329" s="4"/>
      <c r="LS329" s="4"/>
      <c r="LT329" s="4"/>
      <c r="LU329" s="4"/>
      <c r="LV329" s="4"/>
      <c r="LW329" s="4"/>
      <c r="LX329" s="4"/>
      <c r="LY329" s="4"/>
      <c r="LZ329" s="4"/>
      <c r="MA329" s="4"/>
      <c r="MB329" s="4"/>
      <c r="MC329" s="4"/>
      <c r="MD329" s="4"/>
      <c r="ME329" s="4"/>
      <c r="MF329" s="4"/>
      <c r="MG329" s="4"/>
      <c r="MH329" s="4"/>
      <c r="MI329" s="4"/>
      <c r="MJ329" s="4"/>
      <c r="MK329" s="4"/>
      <c r="ML329" s="4"/>
      <c r="MM329" s="4"/>
      <c r="MN329" s="4"/>
      <c r="MO329" s="4"/>
      <c r="MP329" s="4"/>
      <c r="MQ329" s="4"/>
      <c r="MR329" s="4"/>
      <c r="MS329" s="4"/>
      <c r="MT329" s="4"/>
      <c r="MU329" s="4"/>
      <c r="MV329" s="4"/>
      <c r="MW329" s="4"/>
      <c r="MX329" s="4"/>
      <c r="MY329" s="4"/>
      <c r="MZ329" s="4"/>
      <c r="NA329" s="4"/>
      <c r="NB329" s="4"/>
      <c r="NC329" s="4"/>
      <c r="ND329" s="4"/>
      <c r="NE329" s="4"/>
      <c r="NF329" s="4"/>
      <c r="NG329" s="4"/>
      <c r="NH329" s="4"/>
      <c r="NI329" s="4"/>
      <c r="NJ329" s="4"/>
      <c r="NK329" s="4"/>
      <c r="NL329" s="4"/>
      <c r="NM329" s="4"/>
      <c r="NN329" s="4"/>
      <c r="NO329" s="4"/>
      <c r="NP329" s="4"/>
      <c r="NQ329" s="4"/>
      <c r="NR329" s="4"/>
      <c r="NS329" s="4"/>
      <c r="NT329" s="4"/>
      <c r="NU329" s="4"/>
      <c r="NV329" s="4"/>
      <c r="NW329" s="4"/>
      <c r="NX329" s="4"/>
      <c r="NY329" s="4"/>
      <c r="NZ329" s="4"/>
      <c r="OA329" s="4"/>
      <c r="OB329" s="4"/>
      <c r="OC329" s="4"/>
      <c r="OD329" s="4"/>
      <c r="OE329" s="4"/>
      <c r="OF329" s="4"/>
      <c r="OG329" s="4"/>
      <c r="OH329" s="4"/>
      <c r="OI329" s="4"/>
      <c r="OJ329" s="4"/>
      <c r="OK329" s="4"/>
      <c r="OL329" s="4"/>
      <c r="OM329" s="4"/>
      <c r="ON329" s="4"/>
      <c r="OO329" s="4"/>
      <c r="OP329" s="4"/>
      <c r="OQ329" s="4"/>
      <c r="OR329" s="4"/>
      <c r="OS329" s="4"/>
      <c r="OT329" s="4"/>
      <c r="OU329" s="4"/>
      <c r="OV329" s="4"/>
      <c r="OW329" s="4"/>
      <c r="OX329" s="4"/>
      <c r="OY329" s="4"/>
      <c r="OZ329" s="4"/>
      <c r="PA329" s="4"/>
      <c r="PB329" s="4"/>
      <c r="PC329" s="4"/>
      <c r="PD329" s="4"/>
      <c r="PE329" s="4"/>
      <c r="PF329" s="4"/>
      <c r="PG329" s="4"/>
      <c r="PH329" s="4"/>
      <c r="PI329" s="4"/>
      <c r="PJ329" s="4"/>
      <c r="PK329" s="4"/>
      <c r="PL329" s="4"/>
      <c r="PM329" s="4"/>
      <c r="PN329" s="4"/>
      <c r="PO329" s="4"/>
      <c r="PP329" s="4"/>
      <c r="PQ329" s="4"/>
      <c r="PR329" s="4"/>
      <c r="PS329" s="4"/>
      <c r="PT329" s="4"/>
      <c r="PU329" s="4"/>
      <c r="PV329" s="4"/>
      <c r="PW329" s="4"/>
      <c r="PX329" s="4"/>
      <c r="PY329" s="4"/>
      <c r="PZ329" s="4"/>
      <c r="QA329" s="4"/>
      <c r="QB329" s="4"/>
      <c r="QC329" s="4"/>
      <c r="QD329" s="4"/>
      <c r="QE329" s="4"/>
      <c r="QF329" s="4"/>
      <c r="QG329" s="4"/>
      <c r="QH329" s="4"/>
      <c r="QI329" s="4"/>
      <c r="QJ329" s="4"/>
      <c r="QK329" s="4"/>
      <c r="QL329" s="4"/>
      <c r="QM329" s="4"/>
      <c r="QN329" s="4"/>
      <c r="QO329" s="4"/>
      <c r="QP329" s="4"/>
      <c r="QQ329" s="4"/>
      <c r="QR329" s="4"/>
      <c r="QS329" s="4"/>
      <c r="QT329" s="4"/>
      <c r="QU329" s="4"/>
      <c r="QV329" s="4"/>
      <c r="QW329" s="4"/>
      <c r="QX329" s="4"/>
      <c r="QY329" s="4"/>
      <c r="QZ329" s="4"/>
      <c r="RA329" s="4"/>
      <c r="RB329" s="4"/>
      <c r="RC329" s="4"/>
      <c r="RD329" s="4"/>
      <c r="RE329" s="4"/>
      <c r="RF329" s="4"/>
      <c r="RG329" s="4"/>
      <c r="RH329" s="4"/>
    </row>
    <row r="330" ht="12.75" customHeight="1">
      <c r="A330" s="6">
        <v>44222.0</v>
      </c>
      <c r="B330" s="7">
        <f t="shared" si="36"/>
        <v>328</v>
      </c>
      <c r="C330" s="55">
        <f t="shared" si="38"/>
        <v>1482727</v>
      </c>
      <c r="D330" s="7">
        <f t="shared" si="2"/>
        <v>14.20939352</v>
      </c>
      <c r="E330" s="46">
        <f t="shared" si="28"/>
        <v>1921152.346</v>
      </c>
      <c r="F330" s="46" t="str">
        <f t="shared" si="29"/>
        <v/>
      </c>
      <c r="G330" s="55">
        <v>4604.0</v>
      </c>
      <c r="H330" s="11">
        <f t="shared" si="9"/>
        <v>0.003114761086</v>
      </c>
      <c r="I330" s="55">
        <f t="shared" si="26"/>
        <v>203487</v>
      </c>
      <c r="J330" s="55">
        <f t="shared" si="10"/>
        <v>-1499</v>
      </c>
      <c r="K330" s="9">
        <f t="shared" si="11"/>
        <v>12.2233574</v>
      </c>
      <c r="L330" s="52">
        <f t="shared" si="30"/>
        <v>2332940.803</v>
      </c>
      <c r="M330" s="10" t="str">
        <f t="shared" si="31"/>
        <v/>
      </c>
      <c r="N330" s="11">
        <f t="shared" si="5"/>
        <v>0.02405365249</v>
      </c>
      <c r="O330" s="23">
        <f t="shared" si="32"/>
        <v>-0.007312694525</v>
      </c>
      <c r="P330" s="9">
        <v>35665.0</v>
      </c>
      <c r="Q330" s="9">
        <v>1243575.0</v>
      </c>
      <c r="R330" s="12"/>
      <c r="S330" s="12">
        <f t="shared" si="13"/>
        <v>264</v>
      </c>
      <c r="T330" s="12"/>
      <c r="U330" s="12"/>
      <c r="V330" s="4"/>
      <c r="W330" s="4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  <c r="IZ330" s="4"/>
      <c r="JA330" s="4"/>
      <c r="JB330" s="4"/>
      <c r="JC330" s="4"/>
      <c r="JD330" s="4"/>
      <c r="JE330" s="4"/>
      <c r="JF330" s="4"/>
      <c r="JG330" s="4"/>
      <c r="JH330" s="4"/>
      <c r="JI330" s="4"/>
      <c r="JJ330" s="4"/>
      <c r="JK330" s="4"/>
      <c r="JL330" s="4"/>
      <c r="JM330" s="4"/>
      <c r="JN330" s="4"/>
      <c r="JO330" s="4"/>
      <c r="JP330" s="4"/>
      <c r="JQ330" s="4"/>
      <c r="JR330" s="4"/>
      <c r="JS330" s="4"/>
      <c r="JT330" s="4"/>
      <c r="JU330" s="4"/>
      <c r="JV330" s="4"/>
      <c r="JW330" s="4"/>
      <c r="JX330" s="4"/>
      <c r="JY330" s="4"/>
      <c r="JZ330" s="4"/>
      <c r="KA330" s="4"/>
      <c r="KB330" s="4"/>
      <c r="KC330" s="4"/>
      <c r="KD330" s="4"/>
      <c r="KE330" s="4"/>
      <c r="KF330" s="4"/>
      <c r="KG330" s="4"/>
      <c r="KH330" s="4"/>
      <c r="KI330" s="4"/>
      <c r="KJ330" s="4"/>
      <c r="KK330" s="4"/>
      <c r="KL330" s="4"/>
      <c r="KM330" s="4"/>
      <c r="KN330" s="4"/>
      <c r="KO330" s="4"/>
      <c r="KP330" s="4"/>
      <c r="KQ330" s="4"/>
      <c r="KR330" s="4"/>
      <c r="KS330" s="4"/>
      <c r="KT330" s="4"/>
      <c r="KU330" s="4"/>
      <c r="KV330" s="4"/>
      <c r="KW330" s="4"/>
      <c r="KX330" s="4"/>
      <c r="KY330" s="4"/>
      <c r="KZ330" s="4"/>
      <c r="LA330" s="4"/>
      <c r="LB330" s="4"/>
      <c r="LC330" s="4"/>
      <c r="LD330" s="4"/>
      <c r="LE330" s="4"/>
      <c r="LF330" s="4"/>
      <c r="LG330" s="4"/>
      <c r="LH330" s="4"/>
      <c r="LI330" s="4"/>
      <c r="LJ330" s="4"/>
      <c r="LK330" s="4"/>
      <c r="LL330" s="4"/>
      <c r="LM330" s="4"/>
      <c r="LN330" s="4"/>
      <c r="LO330" s="4"/>
      <c r="LP330" s="4"/>
      <c r="LQ330" s="4"/>
      <c r="LR330" s="4"/>
      <c r="LS330" s="4"/>
      <c r="LT330" s="4"/>
      <c r="LU330" s="4"/>
      <c r="LV330" s="4"/>
      <c r="LW330" s="4"/>
      <c r="LX330" s="4"/>
      <c r="LY330" s="4"/>
      <c r="LZ330" s="4"/>
      <c r="MA330" s="4"/>
      <c r="MB330" s="4"/>
      <c r="MC330" s="4"/>
      <c r="MD330" s="4"/>
      <c r="ME330" s="4"/>
      <c r="MF330" s="4"/>
      <c r="MG330" s="4"/>
      <c r="MH330" s="4"/>
      <c r="MI330" s="4"/>
      <c r="MJ330" s="4"/>
      <c r="MK330" s="4"/>
      <c r="ML330" s="4"/>
      <c r="MM330" s="4"/>
      <c r="MN330" s="4"/>
      <c r="MO330" s="4"/>
      <c r="MP330" s="4"/>
      <c r="MQ330" s="4"/>
      <c r="MR330" s="4"/>
      <c r="MS330" s="4"/>
      <c r="MT330" s="4"/>
      <c r="MU330" s="4"/>
      <c r="MV330" s="4"/>
      <c r="MW330" s="4"/>
      <c r="MX330" s="4"/>
      <c r="MY330" s="4"/>
      <c r="MZ330" s="4"/>
      <c r="NA330" s="4"/>
      <c r="NB330" s="4"/>
      <c r="NC330" s="4"/>
      <c r="ND330" s="4"/>
      <c r="NE330" s="4"/>
      <c r="NF330" s="4"/>
      <c r="NG330" s="4"/>
      <c r="NH330" s="4"/>
      <c r="NI330" s="4"/>
      <c r="NJ330" s="4"/>
      <c r="NK330" s="4"/>
      <c r="NL330" s="4"/>
      <c r="NM330" s="4"/>
      <c r="NN330" s="4"/>
      <c r="NO330" s="4"/>
      <c r="NP330" s="4"/>
      <c r="NQ330" s="4"/>
      <c r="NR330" s="4"/>
      <c r="NS330" s="4"/>
      <c r="NT330" s="4"/>
      <c r="NU330" s="4"/>
      <c r="NV330" s="4"/>
      <c r="NW330" s="4"/>
      <c r="NX330" s="4"/>
      <c r="NY330" s="4"/>
      <c r="NZ330" s="4"/>
      <c r="OA330" s="4"/>
      <c r="OB330" s="4"/>
      <c r="OC330" s="4"/>
      <c r="OD330" s="4"/>
      <c r="OE330" s="4"/>
      <c r="OF330" s="4"/>
      <c r="OG330" s="4"/>
      <c r="OH330" s="4"/>
      <c r="OI330" s="4"/>
      <c r="OJ330" s="4"/>
      <c r="OK330" s="4"/>
      <c r="OL330" s="4"/>
      <c r="OM330" s="4"/>
      <c r="ON330" s="4"/>
      <c r="OO330" s="4"/>
      <c r="OP330" s="4"/>
      <c r="OQ330" s="4"/>
      <c r="OR330" s="4"/>
      <c r="OS330" s="4"/>
      <c r="OT330" s="4"/>
      <c r="OU330" s="4"/>
      <c r="OV330" s="4"/>
      <c r="OW330" s="4"/>
      <c r="OX330" s="4"/>
      <c r="OY330" s="4"/>
      <c r="OZ330" s="4"/>
      <c r="PA330" s="4"/>
      <c r="PB330" s="4"/>
      <c r="PC330" s="4"/>
      <c r="PD330" s="4"/>
      <c r="PE330" s="4"/>
      <c r="PF330" s="4"/>
      <c r="PG330" s="4"/>
      <c r="PH330" s="4"/>
      <c r="PI330" s="4"/>
      <c r="PJ330" s="4"/>
      <c r="PK330" s="4"/>
      <c r="PL330" s="4"/>
      <c r="PM330" s="4"/>
      <c r="PN330" s="4"/>
      <c r="PO330" s="4"/>
      <c r="PP330" s="4"/>
      <c r="PQ330" s="4"/>
      <c r="PR330" s="4"/>
      <c r="PS330" s="4"/>
      <c r="PT330" s="4"/>
      <c r="PU330" s="4"/>
      <c r="PV330" s="4"/>
      <c r="PW330" s="4"/>
      <c r="PX330" s="4"/>
      <c r="PY330" s="4"/>
      <c r="PZ330" s="4"/>
      <c r="QA330" s="4"/>
      <c r="QB330" s="4"/>
      <c r="QC330" s="4"/>
      <c r="QD330" s="4"/>
      <c r="QE330" s="4"/>
      <c r="QF330" s="4"/>
      <c r="QG330" s="4"/>
      <c r="QH330" s="4"/>
      <c r="QI330" s="4"/>
      <c r="QJ330" s="4"/>
      <c r="QK330" s="4"/>
      <c r="QL330" s="4"/>
      <c r="QM330" s="4"/>
      <c r="QN330" s="4"/>
      <c r="QO330" s="4"/>
      <c r="QP330" s="4"/>
      <c r="QQ330" s="4"/>
      <c r="QR330" s="4"/>
      <c r="QS330" s="4"/>
      <c r="QT330" s="4"/>
      <c r="QU330" s="4"/>
      <c r="QV330" s="4"/>
      <c r="QW330" s="4"/>
      <c r="QX330" s="4"/>
      <c r="QY330" s="4"/>
      <c r="QZ330" s="4"/>
      <c r="RA330" s="4"/>
      <c r="RB330" s="4"/>
      <c r="RC330" s="4"/>
      <c r="RD330" s="4"/>
      <c r="RE330" s="4"/>
      <c r="RF330" s="4"/>
      <c r="RG330" s="4"/>
      <c r="RH330" s="4"/>
    </row>
    <row r="331" ht="12.75" customHeight="1">
      <c r="A331" s="6">
        <v>44223.0</v>
      </c>
      <c r="B331" s="7">
        <f t="shared" si="36"/>
        <v>329</v>
      </c>
      <c r="C331" s="55">
        <f t="shared" si="38"/>
        <v>1489516</v>
      </c>
      <c r="D331" s="7">
        <f t="shared" si="2"/>
        <v>14.21396179</v>
      </c>
      <c r="E331" s="46">
        <f t="shared" si="28"/>
        <v>1929016.308</v>
      </c>
      <c r="F331" s="46" t="str">
        <f t="shared" si="29"/>
        <v/>
      </c>
      <c r="G331" s="55">
        <v>6789.0</v>
      </c>
      <c r="H331" s="11">
        <f t="shared" si="9"/>
        <v>0.004578725551</v>
      </c>
      <c r="I331" s="55">
        <f t="shared" si="26"/>
        <v>207195</v>
      </c>
      <c r="J331" s="55">
        <f t="shared" si="10"/>
        <v>3708</v>
      </c>
      <c r="K331" s="9">
        <f t="shared" si="11"/>
        <v>12.24141566</v>
      </c>
      <c r="L331" s="52">
        <f t="shared" si="30"/>
        <v>2276177.901</v>
      </c>
      <c r="M331" s="10" t="str">
        <f t="shared" si="31"/>
        <v/>
      </c>
      <c r="N331" s="11">
        <f t="shared" si="5"/>
        <v>0.02420517806</v>
      </c>
      <c r="O331" s="23">
        <f t="shared" si="32"/>
        <v>0.0182222943</v>
      </c>
      <c r="P331" s="9">
        <v>36054.0</v>
      </c>
      <c r="Q331" s="9">
        <v>1246267.0</v>
      </c>
      <c r="R331" s="12"/>
      <c r="S331" s="12">
        <f t="shared" si="13"/>
        <v>389</v>
      </c>
      <c r="T331" s="12"/>
      <c r="U331" s="12"/>
      <c r="V331" s="4"/>
      <c r="W331" s="4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  <c r="JB331" s="4"/>
      <c r="JC331" s="4"/>
      <c r="JD331" s="4"/>
      <c r="JE331" s="4"/>
      <c r="JF331" s="4"/>
      <c r="JG331" s="4"/>
      <c r="JH331" s="4"/>
      <c r="JI331" s="4"/>
      <c r="JJ331" s="4"/>
      <c r="JK331" s="4"/>
      <c r="JL331" s="4"/>
      <c r="JM331" s="4"/>
      <c r="JN331" s="4"/>
      <c r="JO331" s="4"/>
      <c r="JP331" s="4"/>
      <c r="JQ331" s="4"/>
      <c r="JR331" s="4"/>
      <c r="JS331" s="4"/>
      <c r="JT331" s="4"/>
      <c r="JU331" s="4"/>
      <c r="JV331" s="4"/>
      <c r="JW331" s="4"/>
      <c r="JX331" s="4"/>
      <c r="JY331" s="4"/>
      <c r="JZ331" s="4"/>
      <c r="KA331" s="4"/>
      <c r="KB331" s="4"/>
      <c r="KC331" s="4"/>
      <c r="KD331" s="4"/>
      <c r="KE331" s="4"/>
      <c r="KF331" s="4"/>
      <c r="KG331" s="4"/>
      <c r="KH331" s="4"/>
      <c r="KI331" s="4"/>
      <c r="KJ331" s="4"/>
      <c r="KK331" s="4"/>
      <c r="KL331" s="4"/>
      <c r="KM331" s="4"/>
      <c r="KN331" s="4"/>
      <c r="KO331" s="4"/>
      <c r="KP331" s="4"/>
      <c r="KQ331" s="4"/>
      <c r="KR331" s="4"/>
      <c r="KS331" s="4"/>
      <c r="KT331" s="4"/>
      <c r="KU331" s="4"/>
      <c r="KV331" s="4"/>
      <c r="KW331" s="4"/>
      <c r="KX331" s="4"/>
      <c r="KY331" s="4"/>
      <c r="KZ331" s="4"/>
      <c r="LA331" s="4"/>
      <c r="LB331" s="4"/>
      <c r="LC331" s="4"/>
      <c r="LD331" s="4"/>
      <c r="LE331" s="4"/>
      <c r="LF331" s="4"/>
      <c r="LG331" s="4"/>
      <c r="LH331" s="4"/>
      <c r="LI331" s="4"/>
      <c r="LJ331" s="4"/>
      <c r="LK331" s="4"/>
      <c r="LL331" s="4"/>
      <c r="LM331" s="4"/>
      <c r="LN331" s="4"/>
      <c r="LO331" s="4"/>
      <c r="LP331" s="4"/>
      <c r="LQ331" s="4"/>
      <c r="LR331" s="4"/>
      <c r="LS331" s="4"/>
      <c r="LT331" s="4"/>
      <c r="LU331" s="4"/>
      <c r="LV331" s="4"/>
      <c r="LW331" s="4"/>
      <c r="LX331" s="4"/>
      <c r="LY331" s="4"/>
      <c r="LZ331" s="4"/>
      <c r="MA331" s="4"/>
      <c r="MB331" s="4"/>
      <c r="MC331" s="4"/>
      <c r="MD331" s="4"/>
      <c r="ME331" s="4"/>
      <c r="MF331" s="4"/>
      <c r="MG331" s="4"/>
      <c r="MH331" s="4"/>
      <c r="MI331" s="4"/>
      <c r="MJ331" s="4"/>
      <c r="MK331" s="4"/>
      <c r="ML331" s="4"/>
      <c r="MM331" s="4"/>
      <c r="MN331" s="4"/>
      <c r="MO331" s="4"/>
      <c r="MP331" s="4"/>
      <c r="MQ331" s="4"/>
      <c r="MR331" s="4"/>
      <c r="MS331" s="4"/>
      <c r="MT331" s="4"/>
      <c r="MU331" s="4"/>
      <c r="MV331" s="4"/>
      <c r="MW331" s="4"/>
      <c r="MX331" s="4"/>
      <c r="MY331" s="4"/>
      <c r="MZ331" s="4"/>
      <c r="NA331" s="4"/>
      <c r="NB331" s="4"/>
      <c r="NC331" s="4"/>
      <c r="ND331" s="4"/>
      <c r="NE331" s="4"/>
      <c r="NF331" s="4"/>
      <c r="NG331" s="4"/>
      <c r="NH331" s="4"/>
      <c r="NI331" s="4"/>
      <c r="NJ331" s="4"/>
      <c r="NK331" s="4"/>
      <c r="NL331" s="4"/>
      <c r="NM331" s="4"/>
      <c r="NN331" s="4"/>
      <c r="NO331" s="4"/>
      <c r="NP331" s="4"/>
      <c r="NQ331" s="4"/>
      <c r="NR331" s="4"/>
      <c r="NS331" s="4"/>
      <c r="NT331" s="4"/>
      <c r="NU331" s="4"/>
      <c r="NV331" s="4"/>
      <c r="NW331" s="4"/>
      <c r="NX331" s="4"/>
      <c r="NY331" s="4"/>
      <c r="NZ331" s="4"/>
      <c r="OA331" s="4"/>
      <c r="OB331" s="4"/>
      <c r="OC331" s="4"/>
      <c r="OD331" s="4"/>
      <c r="OE331" s="4"/>
      <c r="OF331" s="4"/>
      <c r="OG331" s="4"/>
      <c r="OH331" s="4"/>
      <c r="OI331" s="4"/>
      <c r="OJ331" s="4"/>
      <c r="OK331" s="4"/>
      <c r="OL331" s="4"/>
      <c r="OM331" s="4"/>
      <c r="ON331" s="4"/>
      <c r="OO331" s="4"/>
      <c r="OP331" s="4"/>
      <c r="OQ331" s="4"/>
      <c r="OR331" s="4"/>
      <c r="OS331" s="4"/>
      <c r="OT331" s="4"/>
      <c r="OU331" s="4"/>
      <c r="OV331" s="4"/>
      <c r="OW331" s="4"/>
      <c r="OX331" s="4"/>
      <c r="OY331" s="4"/>
      <c r="OZ331" s="4"/>
      <c r="PA331" s="4"/>
      <c r="PB331" s="4"/>
      <c r="PC331" s="4"/>
      <c r="PD331" s="4"/>
      <c r="PE331" s="4"/>
      <c r="PF331" s="4"/>
      <c r="PG331" s="4"/>
      <c r="PH331" s="4"/>
      <c r="PI331" s="4"/>
      <c r="PJ331" s="4"/>
      <c r="PK331" s="4"/>
      <c r="PL331" s="4"/>
      <c r="PM331" s="4"/>
      <c r="PN331" s="4"/>
      <c r="PO331" s="4"/>
      <c r="PP331" s="4"/>
      <c r="PQ331" s="4"/>
      <c r="PR331" s="4"/>
      <c r="PS331" s="4"/>
      <c r="PT331" s="4"/>
      <c r="PU331" s="4"/>
      <c r="PV331" s="4"/>
      <c r="PW331" s="4"/>
      <c r="PX331" s="4"/>
      <c r="PY331" s="4"/>
      <c r="PZ331" s="4"/>
      <c r="QA331" s="4"/>
      <c r="QB331" s="4"/>
      <c r="QC331" s="4"/>
      <c r="QD331" s="4"/>
      <c r="QE331" s="4"/>
      <c r="QF331" s="4"/>
      <c r="QG331" s="4"/>
      <c r="QH331" s="4"/>
      <c r="QI331" s="4"/>
      <c r="QJ331" s="4"/>
      <c r="QK331" s="4"/>
      <c r="QL331" s="4"/>
      <c r="QM331" s="4"/>
      <c r="QN331" s="4"/>
      <c r="QO331" s="4"/>
      <c r="QP331" s="4"/>
      <c r="QQ331" s="4"/>
      <c r="QR331" s="4"/>
      <c r="QS331" s="4"/>
      <c r="QT331" s="4"/>
      <c r="QU331" s="4"/>
      <c r="QV331" s="4"/>
      <c r="QW331" s="4"/>
      <c r="QX331" s="4"/>
      <c r="QY331" s="4"/>
      <c r="QZ331" s="4"/>
      <c r="RA331" s="4"/>
      <c r="RB331" s="4"/>
      <c r="RC331" s="4"/>
      <c r="RD331" s="4"/>
      <c r="RE331" s="4"/>
      <c r="RF331" s="4"/>
      <c r="RG331" s="4"/>
      <c r="RH331" s="4"/>
    </row>
    <row r="332" ht="12.75" customHeight="1">
      <c r="A332" s="6">
        <v>44224.0</v>
      </c>
      <c r="B332" s="7">
        <f t="shared" si="36"/>
        <v>330</v>
      </c>
      <c r="C332" s="55">
        <f t="shared" si="38"/>
        <v>1496672</v>
      </c>
      <c r="D332" s="7">
        <f t="shared" si="2"/>
        <v>14.21875453</v>
      </c>
      <c r="E332" s="46">
        <f t="shared" si="28"/>
        <v>1936912.46</v>
      </c>
      <c r="F332" s="46" t="str">
        <f t="shared" si="29"/>
        <v/>
      </c>
      <c r="G332" s="55">
        <v>7156.0</v>
      </c>
      <c r="H332" s="11">
        <f t="shared" si="9"/>
        <v>0.004804245137</v>
      </c>
      <c r="I332" s="55">
        <f t="shared" si="26"/>
        <v>209337</v>
      </c>
      <c r="J332" s="55">
        <f t="shared" si="10"/>
        <v>2142</v>
      </c>
      <c r="K332" s="9">
        <f t="shared" si="11"/>
        <v>12.25170067</v>
      </c>
      <c r="L332" s="52">
        <f t="shared" si="30"/>
        <v>2220796.099</v>
      </c>
      <c r="M332" s="10" t="str">
        <f t="shared" si="31"/>
        <v/>
      </c>
      <c r="N332" s="11">
        <f t="shared" si="5"/>
        <v>0.02434935644</v>
      </c>
      <c r="O332" s="23">
        <f t="shared" si="32"/>
        <v>0.01033808731</v>
      </c>
      <c r="P332" s="9">
        <v>36443.0</v>
      </c>
      <c r="Q332" s="9">
        <v>1250892.0</v>
      </c>
      <c r="R332" s="12"/>
      <c r="S332" s="12">
        <f t="shared" si="13"/>
        <v>389</v>
      </c>
      <c r="T332" s="12"/>
      <c r="U332" s="12"/>
      <c r="V332" s="4"/>
      <c r="W332" s="4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  <c r="IZ332" s="4"/>
      <c r="JA332" s="4"/>
      <c r="JB332" s="4"/>
      <c r="JC332" s="4"/>
      <c r="JD332" s="4"/>
      <c r="JE332" s="4"/>
      <c r="JF332" s="4"/>
      <c r="JG332" s="4"/>
      <c r="JH332" s="4"/>
      <c r="JI332" s="4"/>
      <c r="JJ332" s="4"/>
      <c r="JK332" s="4"/>
      <c r="JL332" s="4"/>
      <c r="JM332" s="4"/>
      <c r="JN332" s="4"/>
      <c r="JO332" s="4"/>
      <c r="JP332" s="4"/>
      <c r="JQ332" s="4"/>
      <c r="JR332" s="4"/>
      <c r="JS332" s="4"/>
      <c r="JT332" s="4"/>
      <c r="JU332" s="4"/>
      <c r="JV332" s="4"/>
      <c r="JW332" s="4"/>
      <c r="JX332" s="4"/>
      <c r="JY332" s="4"/>
      <c r="JZ332" s="4"/>
      <c r="KA332" s="4"/>
      <c r="KB332" s="4"/>
      <c r="KC332" s="4"/>
      <c r="KD332" s="4"/>
      <c r="KE332" s="4"/>
      <c r="KF332" s="4"/>
      <c r="KG332" s="4"/>
      <c r="KH332" s="4"/>
      <c r="KI332" s="4"/>
      <c r="KJ332" s="4"/>
      <c r="KK332" s="4"/>
      <c r="KL332" s="4"/>
      <c r="KM332" s="4"/>
      <c r="KN332" s="4"/>
      <c r="KO332" s="4"/>
      <c r="KP332" s="4"/>
      <c r="KQ332" s="4"/>
      <c r="KR332" s="4"/>
      <c r="KS332" s="4"/>
      <c r="KT332" s="4"/>
      <c r="KU332" s="4"/>
      <c r="KV332" s="4"/>
      <c r="KW332" s="4"/>
      <c r="KX332" s="4"/>
      <c r="KY332" s="4"/>
      <c r="KZ332" s="4"/>
      <c r="LA332" s="4"/>
      <c r="LB332" s="4"/>
      <c r="LC332" s="4"/>
      <c r="LD332" s="4"/>
      <c r="LE332" s="4"/>
      <c r="LF332" s="4"/>
      <c r="LG332" s="4"/>
      <c r="LH332" s="4"/>
      <c r="LI332" s="4"/>
      <c r="LJ332" s="4"/>
      <c r="LK332" s="4"/>
      <c r="LL332" s="4"/>
      <c r="LM332" s="4"/>
      <c r="LN332" s="4"/>
      <c r="LO332" s="4"/>
      <c r="LP332" s="4"/>
      <c r="LQ332" s="4"/>
      <c r="LR332" s="4"/>
      <c r="LS332" s="4"/>
      <c r="LT332" s="4"/>
      <c r="LU332" s="4"/>
      <c r="LV332" s="4"/>
      <c r="LW332" s="4"/>
      <c r="LX332" s="4"/>
      <c r="LY332" s="4"/>
      <c r="LZ332" s="4"/>
      <c r="MA332" s="4"/>
      <c r="MB332" s="4"/>
      <c r="MC332" s="4"/>
      <c r="MD332" s="4"/>
      <c r="ME332" s="4"/>
      <c r="MF332" s="4"/>
      <c r="MG332" s="4"/>
      <c r="MH332" s="4"/>
      <c r="MI332" s="4"/>
      <c r="MJ332" s="4"/>
      <c r="MK332" s="4"/>
      <c r="ML332" s="4"/>
      <c r="MM332" s="4"/>
      <c r="MN332" s="4"/>
      <c r="MO332" s="4"/>
      <c r="MP332" s="4"/>
      <c r="MQ332" s="4"/>
      <c r="MR332" s="4"/>
      <c r="MS332" s="4"/>
      <c r="MT332" s="4"/>
      <c r="MU332" s="4"/>
      <c r="MV332" s="4"/>
      <c r="MW332" s="4"/>
      <c r="MX332" s="4"/>
      <c r="MY332" s="4"/>
      <c r="MZ332" s="4"/>
      <c r="NA332" s="4"/>
      <c r="NB332" s="4"/>
      <c r="NC332" s="4"/>
      <c r="ND332" s="4"/>
      <c r="NE332" s="4"/>
      <c r="NF332" s="4"/>
      <c r="NG332" s="4"/>
      <c r="NH332" s="4"/>
      <c r="NI332" s="4"/>
      <c r="NJ332" s="4"/>
      <c r="NK332" s="4"/>
      <c r="NL332" s="4"/>
      <c r="NM332" s="4"/>
      <c r="NN332" s="4"/>
      <c r="NO332" s="4"/>
      <c r="NP332" s="4"/>
      <c r="NQ332" s="4"/>
      <c r="NR332" s="4"/>
      <c r="NS332" s="4"/>
      <c r="NT332" s="4"/>
      <c r="NU332" s="4"/>
      <c r="NV332" s="4"/>
      <c r="NW332" s="4"/>
      <c r="NX332" s="4"/>
      <c r="NY332" s="4"/>
      <c r="NZ332" s="4"/>
      <c r="OA332" s="4"/>
      <c r="OB332" s="4"/>
      <c r="OC332" s="4"/>
      <c r="OD332" s="4"/>
      <c r="OE332" s="4"/>
      <c r="OF332" s="4"/>
      <c r="OG332" s="4"/>
      <c r="OH332" s="4"/>
      <c r="OI332" s="4"/>
      <c r="OJ332" s="4"/>
      <c r="OK332" s="4"/>
      <c r="OL332" s="4"/>
      <c r="OM332" s="4"/>
      <c r="ON332" s="4"/>
      <c r="OO332" s="4"/>
      <c r="OP332" s="4"/>
      <c r="OQ332" s="4"/>
      <c r="OR332" s="4"/>
      <c r="OS332" s="4"/>
      <c r="OT332" s="4"/>
      <c r="OU332" s="4"/>
      <c r="OV332" s="4"/>
      <c r="OW332" s="4"/>
      <c r="OX332" s="4"/>
      <c r="OY332" s="4"/>
      <c r="OZ332" s="4"/>
      <c r="PA332" s="4"/>
      <c r="PB332" s="4"/>
      <c r="PC332" s="4"/>
      <c r="PD332" s="4"/>
      <c r="PE332" s="4"/>
      <c r="PF332" s="4"/>
      <c r="PG332" s="4"/>
      <c r="PH332" s="4"/>
      <c r="PI332" s="4"/>
      <c r="PJ332" s="4"/>
      <c r="PK332" s="4"/>
      <c r="PL332" s="4"/>
      <c r="PM332" s="4"/>
      <c r="PN332" s="4"/>
      <c r="PO332" s="4"/>
      <c r="PP332" s="4"/>
      <c r="PQ332" s="4"/>
      <c r="PR332" s="4"/>
      <c r="PS332" s="4"/>
      <c r="PT332" s="4"/>
      <c r="PU332" s="4"/>
      <c r="PV332" s="4"/>
      <c r="PW332" s="4"/>
      <c r="PX332" s="4"/>
      <c r="PY332" s="4"/>
      <c r="PZ332" s="4"/>
      <c r="QA332" s="4"/>
      <c r="QB332" s="4"/>
      <c r="QC332" s="4"/>
      <c r="QD332" s="4"/>
      <c r="QE332" s="4"/>
      <c r="QF332" s="4"/>
      <c r="QG332" s="4"/>
      <c r="QH332" s="4"/>
      <c r="QI332" s="4"/>
      <c r="QJ332" s="4"/>
      <c r="QK332" s="4"/>
      <c r="QL332" s="4"/>
      <c r="QM332" s="4"/>
      <c r="QN332" s="4"/>
      <c r="QO332" s="4"/>
      <c r="QP332" s="4"/>
      <c r="QQ332" s="4"/>
      <c r="QR332" s="4"/>
      <c r="QS332" s="4"/>
      <c r="QT332" s="4"/>
      <c r="QU332" s="4"/>
      <c r="QV332" s="4"/>
      <c r="QW332" s="4"/>
      <c r="QX332" s="4"/>
      <c r="QY332" s="4"/>
      <c r="QZ332" s="4"/>
      <c r="RA332" s="4"/>
      <c r="RB332" s="4"/>
      <c r="RC332" s="4"/>
      <c r="RD332" s="4"/>
      <c r="RE332" s="4"/>
      <c r="RF332" s="4"/>
      <c r="RG332" s="4"/>
      <c r="RH332" s="4"/>
    </row>
    <row r="333" ht="12.75" customHeight="1">
      <c r="A333" s="6">
        <v>44225.0</v>
      </c>
      <c r="B333" s="7">
        <f t="shared" si="36"/>
        <v>331</v>
      </c>
      <c r="C333" s="55">
        <f t="shared" si="38"/>
        <v>1502816</v>
      </c>
      <c r="D333" s="7">
        <f t="shared" si="2"/>
        <v>14.22285124</v>
      </c>
      <c r="E333" s="46">
        <f t="shared" si="28"/>
        <v>1944840.934</v>
      </c>
      <c r="F333" s="46" t="str">
        <f t="shared" si="29"/>
        <v/>
      </c>
      <c r="G333" s="55">
        <v>6144.0</v>
      </c>
      <c r="H333" s="11">
        <f t="shared" si="9"/>
        <v>0.004105107866</v>
      </c>
      <c r="I333" s="55">
        <f t="shared" si="26"/>
        <v>208684</v>
      </c>
      <c r="J333" s="55">
        <f t="shared" si="10"/>
        <v>-653</v>
      </c>
      <c r="K333" s="9">
        <f t="shared" si="11"/>
        <v>12.24857643</v>
      </c>
      <c r="L333" s="52">
        <f t="shared" si="30"/>
        <v>2166761.795</v>
      </c>
      <c r="M333" s="10" t="str">
        <f t="shared" si="31"/>
        <v/>
      </c>
      <c r="N333" s="11">
        <f t="shared" si="5"/>
        <v>0.02447405404</v>
      </c>
      <c r="O333" s="23">
        <f t="shared" si="32"/>
        <v>-0.003119372113</v>
      </c>
      <c r="P333" s="9">
        <v>36780.0</v>
      </c>
      <c r="Q333" s="9">
        <v>1257352.0</v>
      </c>
      <c r="R333" s="12"/>
      <c r="S333" s="12">
        <f t="shared" si="13"/>
        <v>337</v>
      </c>
      <c r="T333" s="12"/>
      <c r="U333" s="12"/>
      <c r="V333" s="4"/>
      <c r="W333" s="4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  <c r="JM333" s="4"/>
      <c r="JN333" s="4"/>
      <c r="JO333" s="4"/>
      <c r="JP333" s="4"/>
      <c r="JQ333" s="4"/>
      <c r="JR333" s="4"/>
      <c r="JS333" s="4"/>
      <c r="JT333" s="4"/>
      <c r="JU333" s="4"/>
      <c r="JV333" s="4"/>
      <c r="JW333" s="4"/>
      <c r="JX333" s="4"/>
      <c r="JY333" s="4"/>
      <c r="JZ333" s="4"/>
      <c r="KA333" s="4"/>
      <c r="KB333" s="4"/>
      <c r="KC333" s="4"/>
      <c r="KD333" s="4"/>
      <c r="KE333" s="4"/>
      <c r="KF333" s="4"/>
      <c r="KG333" s="4"/>
      <c r="KH333" s="4"/>
      <c r="KI333" s="4"/>
      <c r="KJ333" s="4"/>
      <c r="KK333" s="4"/>
      <c r="KL333" s="4"/>
      <c r="KM333" s="4"/>
      <c r="KN333" s="4"/>
      <c r="KO333" s="4"/>
      <c r="KP333" s="4"/>
      <c r="KQ333" s="4"/>
      <c r="KR333" s="4"/>
      <c r="KS333" s="4"/>
      <c r="KT333" s="4"/>
      <c r="KU333" s="4"/>
      <c r="KV333" s="4"/>
      <c r="KW333" s="4"/>
      <c r="KX333" s="4"/>
      <c r="KY333" s="4"/>
      <c r="KZ333" s="4"/>
      <c r="LA333" s="4"/>
      <c r="LB333" s="4"/>
      <c r="LC333" s="4"/>
      <c r="LD333" s="4"/>
      <c r="LE333" s="4"/>
      <c r="LF333" s="4"/>
      <c r="LG333" s="4"/>
      <c r="LH333" s="4"/>
      <c r="LI333" s="4"/>
      <c r="LJ333" s="4"/>
      <c r="LK333" s="4"/>
      <c r="LL333" s="4"/>
      <c r="LM333" s="4"/>
      <c r="LN333" s="4"/>
      <c r="LO333" s="4"/>
      <c r="LP333" s="4"/>
      <c r="LQ333" s="4"/>
      <c r="LR333" s="4"/>
      <c r="LS333" s="4"/>
      <c r="LT333" s="4"/>
      <c r="LU333" s="4"/>
      <c r="LV333" s="4"/>
      <c r="LW333" s="4"/>
      <c r="LX333" s="4"/>
      <c r="LY333" s="4"/>
      <c r="LZ333" s="4"/>
      <c r="MA333" s="4"/>
      <c r="MB333" s="4"/>
      <c r="MC333" s="4"/>
      <c r="MD333" s="4"/>
      <c r="ME333" s="4"/>
      <c r="MF333" s="4"/>
      <c r="MG333" s="4"/>
      <c r="MH333" s="4"/>
      <c r="MI333" s="4"/>
      <c r="MJ333" s="4"/>
      <c r="MK333" s="4"/>
      <c r="ML333" s="4"/>
      <c r="MM333" s="4"/>
      <c r="MN333" s="4"/>
      <c r="MO333" s="4"/>
      <c r="MP333" s="4"/>
      <c r="MQ333" s="4"/>
      <c r="MR333" s="4"/>
      <c r="MS333" s="4"/>
      <c r="MT333" s="4"/>
      <c r="MU333" s="4"/>
      <c r="MV333" s="4"/>
      <c r="MW333" s="4"/>
      <c r="MX333" s="4"/>
      <c r="MY333" s="4"/>
      <c r="MZ333" s="4"/>
      <c r="NA333" s="4"/>
      <c r="NB333" s="4"/>
      <c r="NC333" s="4"/>
      <c r="ND333" s="4"/>
      <c r="NE333" s="4"/>
      <c r="NF333" s="4"/>
      <c r="NG333" s="4"/>
      <c r="NH333" s="4"/>
      <c r="NI333" s="4"/>
      <c r="NJ333" s="4"/>
      <c r="NK333" s="4"/>
      <c r="NL333" s="4"/>
      <c r="NM333" s="4"/>
      <c r="NN333" s="4"/>
      <c r="NO333" s="4"/>
      <c r="NP333" s="4"/>
      <c r="NQ333" s="4"/>
      <c r="NR333" s="4"/>
      <c r="NS333" s="4"/>
      <c r="NT333" s="4"/>
      <c r="NU333" s="4"/>
      <c r="NV333" s="4"/>
      <c r="NW333" s="4"/>
      <c r="NX333" s="4"/>
      <c r="NY333" s="4"/>
      <c r="NZ333" s="4"/>
      <c r="OA333" s="4"/>
      <c r="OB333" s="4"/>
      <c r="OC333" s="4"/>
      <c r="OD333" s="4"/>
      <c r="OE333" s="4"/>
      <c r="OF333" s="4"/>
      <c r="OG333" s="4"/>
      <c r="OH333" s="4"/>
      <c r="OI333" s="4"/>
      <c r="OJ333" s="4"/>
      <c r="OK333" s="4"/>
      <c r="OL333" s="4"/>
      <c r="OM333" s="4"/>
      <c r="ON333" s="4"/>
      <c r="OO333" s="4"/>
      <c r="OP333" s="4"/>
      <c r="OQ333" s="4"/>
      <c r="OR333" s="4"/>
      <c r="OS333" s="4"/>
      <c r="OT333" s="4"/>
      <c r="OU333" s="4"/>
      <c r="OV333" s="4"/>
      <c r="OW333" s="4"/>
      <c r="OX333" s="4"/>
      <c r="OY333" s="4"/>
      <c r="OZ333" s="4"/>
      <c r="PA333" s="4"/>
      <c r="PB333" s="4"/>
      <c r="PC333" s="4"/>
      <c r="PD333" s="4"/>
      <c r="PE333" s="4"/>
      <c r="PF333" s="4"/>
      <c r="PG333" s="4"/>
      <c r="PH333" s="4"/>
      <c r="PI333" s="4"/>
      <c r="PJ333" s="4"/>
      <c r="PK333" s="4"/>
      <c r="PL333" s="4"/>
      <c r="PM333" s="4"/>
      <c r="PN333" s="4"/>
      <c r="PO333" s="4"/>
      <c r="PP333" s="4"/>
      <c r="PQ333" s="4"/>
      <c r="PR333" s="4"/>
      <c r="PS333" s="4"/>
      <c r="PT333" s="4"/>
      <c r="PU333" s="4"/>
      <c r="PV333" s="4"/>
      <c r="PW333" s="4"/>
      <c r="PX333" s="4"/>
      <c r="PY333" s="4"/>
      <c r="PZ333" s="4"/>
      <c r="QA333" s="4"/>
      <c r="QB333" s="4"/>
      <c r="QC333" s="4"/>
      <c r="QD333" s="4"/>
      <c r="QE333" s="4"/>
      <c r="QF333" s="4"/>
      <c r="QG333" s="4"/>
      <c r="QH333" s="4"/>
      <c r="QI333" s="4"/>
      <c r="QJ333" s="4"/>
      <c r="QK333" s="4"/>
      <c r="QL333" s="4"/>
      <c r="QM333" s="4"/>
      <c r="QN333" s="4"/>
      <c r="QO333" s="4"/>
      <c r="QP333" s="4"/>
      <c r="QQ333" s="4"/>
      <c r="QR333" s="4"/>
      <c r="QS333" s="4"/>
      <c r="QT333" s="4"/>
      <c r="QU333" s="4"/>
      <c r="QV333" s="4"/>
      <c r="QW333" s="4"/>
      <c r="QX333" s="4"/>
      <c r="QY333" s="4"/>
      <c r="QZ333" s="4"/>
      <c r="RA333" s="4"/>
      <c r="RB333" s="4"/>
      <c r="RC333" s="4"/>
      <c r="RD333" s="4"/>
      <c r="RE333" s="4"/>
      <c r="RF333" s="4"/>
      <c r="RG333" s="4"/>
      <c r="RH333" s="4"/>
    </row>
    <row r="334" ht="12.75" customHeight="1">
      <c r="A334" s="6">
        <v>44226.0</v>
      </c>
      <c r="B334" s="7">
        <f t="shared" si="36"/>
        <v>332</v>
      </c>
      <c r="C334" s="55">
        <f t="shared" si="38"/>
        <v>1508680</v>
      </c>
      <c r="D334" s="7">
        <f t="shared" si="2"/>
        <v>14.22674565</v>
      </c>
      <c r="E334" s="46">
        <f t="shared" si="28"/>
        <v>1952801.862</v>
      </c>
      <c r="F334" s="46" t="str">
        <f t="shared" si="29"/>
        <v/>
      </c>
      <c r="G334" s="55">
        <v>5864.0</v>
      </c>
      <c r="H334" s="11">
        <f t="shared" si="9"/>
        <v>0.003902007964</v>
      </c>
      <c r="I334" s="55">
        <f t="shared" si="26"/>
        <v>207024</v>
      </c>
      <c r="J334" s="55">
        <f t="shared" si="10"/>
        <v>-1660</v>
      </c>
      <c r="K334" s="9">
        <f t="shared" si="11"/>
        <v>12.24059001</v>
      </c>
      <c r="L334" s="52">
        <f t="shared" si="30"/>
        <v>2114042.203</v>
      </c>
      <c r="M334" s="10" t="str">
        <f t="shared" si="31"/>
        <v/>
      </c>
      <c r="N334" s="11">
        <f t="shared" si="5"/>
        <v>0.02457910226</v>
      </c>
      <c r="O334" s="23">
        <f t="shared" si="32"/>
        <v>-0.007954610799</v>
      </c>
      <c r="P334" s="9">
        <v>37082.0</v>
      </c>
      <c r="Q334" s="9">
        <v>1264574.0</v>
      </c>
      <c r="R334" s="12"/>
      <c r="S334" s="12">
        <f t="shared" si="13"/>
        <v>302</v>
      </c>
      <c r="T334" s="12"/>
      <c r="U334" s="12"/>
      <c r="V334" s="4"/>
      <c r="W334" s="4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  <c r="IZ334" s="4"/>
      <c r="JA334" s="4"/>
      <c r="JB334" s="4"/>
      <c r="JC334" s="4"/>
      <c r="JD334" s="4"/>
      <c r="JE334" s="4"/>
      <c r="JF334" s="4"/>
      <c r="JG334" s="4"/>
      <c r="JH334" s="4"/>
      <c r="JI334" s="4"/>
      <c r="JJ334" s="4"/>
      <c r="JK334" s="4"/>
      <c r="JL334" s="4"/>
      <c r="JM334" s="4"/>
      <c r="JN334" s="4"/>
      <c r="JO334" s="4"/>
      <c r="JP334" s="4"/>
      <c r="JQ334" s="4"/>
      <c r="JR334" s="4"/>
      <c r="JS334" s="4"/>
      <c r="JT334" s="4"/>
      <c r="JU334" s="4"/>
      <c r="JV334" s="4"/>
      <c r="JW334" s="4"/>
      <c r="JX334" s="4"/>
      <c r="JY334" s="4"/>
      <c r="JZ334" s="4"/>
      <c r="KA334" s="4"/>
      <c r="KB334" s="4"/>
      <c r="KC334" s="4"/>
      <c r="KD334" s="4"/>
      <c r="KE334" s="4"/>
      <c r="KF334" s="4"/>
      <c r="KG334" s="4"/>
      <c r="KH334" s="4"/>
      <c r="KI334" s="4"/>
      <c r="KJ334" s="4"/>
      <c r="KK334" s="4"/>
      <c r="KL334" s="4"/>
      <c r="KM334" s="4"/>
      <c r="KN334" s="4"/>
      <c r="KO334" s="4"/>
      <c r="KP334" s="4"/>
      <c r="KQ334" s="4"/>
      <c r="KR334" s="4"/>
      <c r="KS334" s="4"/>
      <c r="KT334" s="4"/>
      <c r="KU334" s="4"/>
      <c r="KV334" s="4"/>
      <c r="KW334" s="4"/>
      <c r="KX334" s="4"/>
      <c r="KY334" s="4"/>
      <c r="KZ334" s="4"/>
      <c r="LA334" s="4"/>
      <c r="LB334" s="4"/>
      <c r="LC334" s="4"/>
      <c r="LD334" s="4"/>
      <c r="LE334" s="4"/>
      <c r="LF334" s="4"/>
      <c r="LG334" s="4"/>
      <c r="LH334" s="4"/>
      <c r="LI334" s="4"/>
      <c r="LJ334" s="4"/>
      <c r="LK334" s="4"/>
      <c r="LL334" s="4"/>
      <c r="LM334" s="4"/>
      <c r="LN334" s="4"/>
      <c r="LO334" s="4"/>
      <c r="LP334" s="4"/>
      <c r="LQ334" s="4"/>
      <c r="LR334" s="4"/>
      <c r="LS334" s="4"/>
      <c r="LT334" s="4"/>
      <c r="LU334" s="4"/>
      <c r="LV334" s="4"/>
      <c r="LW334" s="4"/>
      <c r="LX334" s="4"/>
      <c r="LY334" s="4"/>
      <c r="LZ334" s="4"/>
      <c r="MA334" s="4"/>
      <c r="MB334" s="4"/>
      <c r="MC334" s="4"/>
      <c r="MD334" s="4"/>
      <c r="ME334" s="4"/>
      <c r="MF334" s="4"/>
      <c r="MG334" s="4"/>
      <c r="MH334" s="4"/>
      <c r="MI334" s="4"/>
      <c r="MJ334" s="4"/>
      <c r="MK334" s="4"/>
      <c r="ML334" s="4"/>
      <c r="MM334" s="4"/>
      <c r="MN334" s="4"/>
      <c r="MO334" s="4"/>
      <c r="MP334" s="4"/>
      <c r="MQ334" s="4"/>
      <c r="MR334" s="4"/>
      <c r="MS334" s="4"/>
      <c r="MT334" s="4"/>
      <c r="MU334" s="4"/>
      <c r="MV334" s="4"/>
      <c r="MW334" s="4"/>
      <c r="MX334" s="4"/>
      <c r="MY334" s="4"/>
      <c r="MZ334" s="4"/>
      <c r="NA334" s="4"/>
      <c r="NB334" s="4"/>
      <c r="NC334" s="4"/>
      <c r="ND334" s="4"/>
      <c r="NE334" s="4"/>
      <c r="NF334" s="4"/>
      <c r="NG334" s="4"/>
      <c r="NH334" s="4"/>
      <c r="NI334" s="4"/>
      <c r="NJ334" s="4"/>
      <c r="NK334" s="4"/>
      <c r="NL334" s="4"/>
      <c r="NM334" s="4"/>
      <c r="NN334" s="4"/>
      <c r="NO334" s="4"/>
      <c r="NP334" s="4"/>
      <c r="NQ334" s="4"/>
      <c r="NR334" s="4"/>
      <c r="NS334" s="4"/>
      <c r="NT334" s="4"/>
      <c r="NU334" s="4"/>
      <c r="NV334" s="4"/>
      <c r="NW334" s="4"/>
      <c r="NX334" s="4"/>
      <c r="NY334" s="4"/>
      <c r="NZ334" s="4"/>
      <c r="OA334" s="4"/>
      <c r="OB334" s="4"/>
      <c r="OC334" s="4"/>
      <c r="OD334" s="4"/>
      <c r="OE334" s="4"/>
      <c r="OF334" s="4"/>
      <c r="OG334" s="4"/>
      <c r="OH334" s="4"/>
      <c r="OI334" s="4"/>
      <c r="OJ334" s="4"/>
      <c r="OK334" s="4"/>
      <c r="OL334" s="4"/>
      <c r="OM334" s="4"/>
      <c r="ON334" s="4"/>
      <c r="OO334" s="4"/>
      <c r="OP334" s="4"/>
      <c r="OQ334" s="4"/>
      <c r="OR334" s="4"/>
      <c r="OS334" s="4"/>
      <c r="OT334" s="4"/>
      <c r="OU334" s="4"/>
      <c r="OV334" s="4"/>
      <c r="OW334" s="4"/>
      <c r="OX334" s="4"/>
      <c r="OY334" s="4"/>
      <c r="OZ334" s="4"/>
      <c r="PA334" s="4"/>
      <c r="PB334" s="4"/>
      <c r="PC334" s="4"/>
      <c r="PD334" s="4"/>
      <c r="PE334" s="4"/>
      <c r="PF334" s="4"/>
      <c r="PG334" s="4"/>
      <c r="PH334" s="4"/>
      <c r="PI334" s="4"/>
      <c r="PJ334" s="4"/>
      <c r="PK334" s="4"/>
      <c r="PL334" s="4"/>
      <c r="PM334" s="4"/>
      <c r="PN334" s="4"/>
      <c r="PO334" s="4"/>
      <c r="PP334" s="4"/>
      <c r="PQ334" s="4"/>
      <c r="PR334" s="4"/>
      <c r="PS334" s="4"/>
      <c r="PT334" s="4"/>
      <c r="PU334" s="4"/>
      <c r="PV334" s="4"/>
      <c r="PW334" s="4"/>
      <c r="PX334" s="4"/>
      <c r="PY334" s="4"/>
      <c r="PZ334" s="4"/>
      <c r="QA334" s="4"/>
      <c r="QB334" s="4"/>
      <c r="QC334" s="4"/>
      <c r="QD334" s="4"/>
      <c r="QE334" s="4"/>
      <c r="QF334" s="4"/>
      <c r="QG334" s="4"/>
      <c r="QH334" s="4"/>
      <c r="QI334" s="4"/>
      <c r="QJ334" s="4"/>
      <c r="QK334" s="4"/>
      <c r="QL334" s="4"/>
      <c r="QM334" s="4"/>
      <c r="QN334" s="4"/>
      <c r="QO334" s="4"/>
      <c r="QP334" s="4"/>
      <c r="QQ334" s="4"/>
      <c r="QR334" s="4"/>
      <c r="QS334" s="4"/>
      <c r="QT334" s="4"/>
      <c r="QU334" s="4"/>
      <c r="QV334" s="4"/>
      <c r="QW334" s="4"/>
      <c r="QX334" s="4"/>
      <c r="QY334" s="4"/>
      <c r="QZ334" s="4"/>
      <c r="RA334" s="4"/>
      <c r="RB334" s="4"/>
      <c r="RC334" s="4"/>
      <c r="RD334" s="4"/>
      <c r="RE334" s="4"/>
      <c r="RF334" s="4"/>
      <c r="RG334" s="4"/>
      <c r="RH334" s="4"/>
    </row>
    <row r="335" ht="12.75" customHeight="1">
      <c r="A335" s="6">
        <v>44227.0</v>
      </c>
      <c r="B335" s="7">
        <f t="shared" si="36"/>
        <v>333</v>
      </c>
      <c r="C335" s="55">
        <f t="shared" si="38"/>
        <v>1513386</v>
      </c>
      <c r="D335" s="7">
        <f t="shared" si="2"/>
        <v>14.22986008</v>
      </c>
      <c r="E335" s="46">
        <f t="shared" si="28"/>
        <v>1960795.378</v>
      </c>
      <c r="F335" s="46" t="str">
        <f t="shared" si="29"/>
        <v/>
      </c>
      <c r="G335" s="55">
        <v>4706.0</v>
      </c>
      <c r="H335" s="11">
        <f t="shared" si="9"/>
        <v>0.003119283082</v>
      </c>
      <c r="I335" s="55">
        <f t="shared" si="26"/>
        <v>205739</v>
      </c>
      <c r="J335" s="55">
        <f t="shared" si="10"/>
        <v>-1285</v>
      </c>
      <c r="K335" s="9">
        <f t="shared" si="11"/>
        <v>12.23436365</v>
      </c>
      <c r="L335" s="52">
        <f t="shared" si="30"/>
        <v>2062605.333</v>
      </c>
      <c r="M335" s="10" t="str">
        <f t="shared" si="31"/>
        <v/>
      </c>
      <c r="N335" s="11">
        <f t="shared" si="5"/>
        <v>0.02456742695</v>
      </c>
      <c r="O335" s="23">
        <f t="shared" si="32"/>
        <v>-0.006207009815</v>
      </c>
      <c r="P335" s="9">
        <v>37180.0</v>
      </c>
      <c r="Q335" s="9">
        <v>1270467.0</v>
      </c>
      <c r="R335" s="12"/>
      <c r="S335" s="12">
        <f t="shared" si="13"/>
        <v>98</v>
      </c>
      <c r="T335" s="12"/>
      <c r="U335" s="12"/>
      <c r="V335" s="4"/>
      <c r="W335" s="4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/>
      <c r="KS335" s="4"/>
      <c r="KT335" s="4"/>
      <c r="KU335" s="4"/>
      <c r="KV335" s="4"/>
      <c r="KW335" s="4"/>
      <c r="KX335" s="4"/>
      <c r="KY335" s="4"/>
      <c r="KZ335" s="4"/>
      <c r="LA335" s="4"/>
      <c r="LB335" s="4"/>
      <c r="LC335" s="4"/>
      <c r="LD335" s="4"/>
      <c r="LE335" s="4"/>
      <c r="LF335" s="4"/>
      <c r="LG335" s="4"/>
      <c r="LH335" s="4"/>
      <c r="LI335" s="4"/>
      <c r="LJ335" s="4"/>
      <c r="LK335" s="4"/>
      <c r="LL335" s="4"/>
      <c r="LM335" s="4"/>
      <c r="LN335" s="4"/>
      <c r="LO335" s="4"/>
      <c r="LP335" s="4"/>
      <c r="LQ335" s="4"/>
      <c r="LR335" s="4"/>
      <c r="LS335" s="4"/>
      <c r="LT335" s="4"/>
      <c r="LU335" s="4"/>
      <c r="LV335" s="4"/>
      <c r="LW335" s="4"/>
      <c r="LX335" s="4"/>
      <c r="LY335" s="4"/>
      <c r="LZ335" s="4"/>
      <c r="MA335" s="4"/>
      <c r="MB335" s="4"/>
      <c r="MC335" s="4"/>
      <c r="MD335" s="4"/>
      <c r="ME335" s="4"/>
      <c r="MF335" s="4"/>
      <c r="MG335" s="4"/>
      <c r="MH335" s="4"/>
      <c r="MI335" s="4"/>
      <c r="MJ335" s="4"/>
      <c r="MK335" s="4"/>
      <c r="ML335" s="4"/>
      <c r="MM335" s="4"/>
      <c r="MN335" s="4"/>
      <c r="MO335" s="4"/>
      <c r="MP335" s="4"/>
      <c r="MQ335" s="4"/>
      <c r="MR335" s="4"/>
      <c r="MS335" s="4"/>
      <c r="MT335" s="4"/>
      <c r="MU335" s="4"/>
      <c r="MV335" s="4"/>
      <c r="MW335" s="4"/>
      <c r="MX335" s="4"/>
      <c r="MY335" s="4"/>
      <c r="MZ335" s="4"/>
      <c r="NA335" s="4"/>
      <c r="NB335" s="4"/>
      <c r="NC335" s="4"/>
      <c r="ND335" s="4"/>
      <c r="NE335" s="4"/>
      <c r="NF335" s="4"/>
      <c r="NG335" s="4"/>
      <c r="NH335" s="4"/>
      <c r="NI335" s="4"/>
      <c r="NJ335" s="4"/>
      <c r="NK335" s="4"/>
      <c r="NL335" s="4"/>
      <c r="NM335" s="4"/>
      <c r="NN335" s="4"/>
      <c r="NO335" s="4"/>
      <c r="NP335" s="4"/>
      <c r="NQ335" s="4"/>
      <c r="NR335" s="4"/>
      <c r="NS335" s="4"/>
      <c r="NT335" s="4"/>
      <c r="NU335" s="4"/>
      <c r="NV335" s="4"/>
      <c r="NW335" s="4"/>
      <c r="NX335" s="4"/>
      <c r="NY335" s="4"/>
      <c r="NZ335" s="4"/>
      <c r="OA335" s="4"/>
      <c r="OB335" s="4"/>
      <c r="OC335" s="4"/>
      <c r="OD335" s="4"/>
      <c r="OE335" s="4"/>
      <c r="OF335" s="4"/>
      <c r="OG335" s="4"/>
      <c r="OH335" s="4"/>
      <c r="OI335" s="4"/>
      <c r="OJ335" s="4"/>
      <c r="OK335" s="4"/>
      <c r="OL335" s="4"/>
      <c r="OM335" s="4"/>
      <c r="ON335" s="4"/>
      <c r="OO335" s="4"/>
      <c r="OP335" s="4"/>
      <c r="OQ335" s="4"/>
      <c r="OR335" s="4"/>
      <c r="OS335" s="4"/>
      <c r="OT335" s="4"/>
      <c r="OU335" s="4"/>
      <c r="OV335" s="4"/>
      <c r="OW335" s="4"/>
      <c r="OX335" s="4"/>
      <c r="OY335" s="4"/>
      <c r="OZ335" s="4"/>
      <c r="PA335" s="4"/>
      <c r="PB335" s="4"/>
      <c r="PC335" s="4"/>
      <c r="PD335" s="4"/>
      <c r="PE335" s="4"/>
      <c r="PF335" s="4"/>
      <c r="PG335" s="4"/>
      <c r="PH335" s="4"/>
      <c r="PI335" s="4"/>
      <c r="PJ335" s="4"/>
      <c r="PK335" s="4"/>
      <c r="PL335" s="4"/>
      <c r="PM335" s="4"/>
      <c r="PN335" s="4"/>
      <c r="PO335" s="4"/>
      <c r="PP335" s="4"/>
      <c r="PQ335" s="4"/>
      <c r="PR335" s="4"/>
      <c r="PS335" s="4"/>
      <c r="PT335" s="4"/>
      <c r="PU335" s="4"/>
      <c r="PV335" s="4"/>
      <c r="PW335" s="4"/>
      <c r="PX335" s="4"/>
      <c r="PY335" s="4"/>
      <c r="PZ335" s="4"/>
      <c r="QA335" s="4"/>
      <c r="QB335" s="4"/>
      <c r="QC335" s="4"/>
      <c r="QD335" s="4"/>
      <c r="QE335" s="4"/>
      <c r="QF335" s="4"/>
      <c r="QG335" s="4"/>
      <c r="QH335" s="4"/>
      <c r="QI335" s="4"/>
      <c r="QJ335" s="4"/>
      <c r="QK335" s="4"/>
      <c r="QL335" s="4"/>
      <c r="QM335" s="4"/>
      <c r="QN335" s="4"/>
      <c r="QO335" s="4"/>
      <c r="QP335" s="4"/>
      <c r="QQ335" s="4"/>
      <c r="QR335" s="4"/>
      <c r="QS335" s="4"/>
      <c r="QT335" s="4"/>
      <c r="QU335" s="4"/>
      <c r="QV335" s="4"/>
      <c r="QW335" s="4"/>
      <c r="QX335" s="4"/>
      <c r="QY335" s="4"/>
      <c r="QZ335" s="4"/>
      <c r="RA335" s="4"/>
      <c r="RB335" s="4"/>
      <c r="RC335" s="4"/>
      <c r="RD335" s="4"/>
      <c r="RE335" s="4"/>
      <c r="RF335" s="4"/>
      <c r="RG335" s="4"/>
      <c r="RH335" s="4"/>
    </row>
    <row r="336" ht="12.75" customHeight="1">
      <c r="A336" s="6">
        <v>44228.0</v>
      </c>
      <c r="B336" s="7">
        <f t="shared" si="36"/>
        <v>334</v>
      </c>
      <c r="C336" s="9">
        <v>1515889.0</v>
      </c>
      <c r="D336" s="7">
        <f t="shared" si="2"/>
        <v>14.23151262</v>
      </c>
      <c r="E336" s="46">
        <f t="shared" si="28"/>
        <v>1968821.613</v>
      </c>
      <c r="F336" s="46" t="str">
        <f t="shared" si="29"/>
        <v/>
      </c>
      <c r="G336" s="55">
        <v>2503.0</v>
      </c>
      <c r="H336" s="11">
        <f t="shared" si="9"/>
        <v>0.001653907199</v>
      </c>
      <c r="I336" s="9">
        <f t="shared" si="26"/>
        <v>202031</v>
      </c>
      <c r="J336" s="55">
        <f t="shared" si="10"/>
        <v>-3708</v>
      </c>
      <c r="K336" s="9">
        <f t="shared" si="11"/>
        <v>12.21617643</v>
      </c>
      <c r="L336" s="52">
        <f t="shared" si="30"/>
        <v>2012419.977</v>
      </c>
      <c r="M336" s="10" t="str">
        <f t="shared" si="31"/>
        <v/>
      </c>
      <c r="N336" s="11">
        <f t="shared" si="5"/>
        <v>0.02455456831</v>
      </c>
      <c r="O336" s="23">
        <f t="shared" si="32"/>
        <v>-0.01802283476</v>
      </c>
      <c r="P336" s="9">
        <v>37222.0</v>
      </c>
      <c r="Q336" s="9">
        <v>1276636.0</v>
      </c>
      <c r="R336" s="12"/>
      <c r="S336" s="12">
        <f t="shared" si="13"/>
        <v>42</v>
      </c>
      <c r="T336" s="12"/>
      <c r="U336" s="12"/>
      <c r="V336" s="4"/>
      <c r="W336" s="4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  <c r="IZ336" s="4"/>
      <c r="JA336" s="4"/>
      <c r="JB336" s="4"/>
      <c r="JC336" s="4"/>
      <c r="JD336" s="4"/>
      <c r="JE336" s="4"/>
      <c r="JF336" s="4"/>
      <c r="JG336" s="4"/>
      <c r="JH336" s="4"/>
      <c r="JI336" s="4"/>
      <c r="JJ336" s="4"/>
      <c r="JK336" s="4"/>
      <c r="JL336" s="4"/>
      <c r="JM336" s="4"/>
      <c r="JN336" s="4"/>
      <c r="JO336" s="4"/>
      <c r="JP336" s="4"/>
      <c r="JQ336" s="4"/>
      <c r="JR336" s="4"/>
      <c r="JS336" s="4"/>
      <c r="JT336" s="4"/>
      <c r="JU336" s="4"/>
      <c r="JV336" s="4"/>
      <c r="JW336" s="4"/>
      <c r="JX336" s="4"/>
      <c r="JY336" s="4"/>
      <c r="JZ336" s="4"/>
      <c r="KA336" s="4"/>
      <c r="KB336" s="4"/>
      <c r="KC336" s="4"/>
      <c r="KD336" s="4"/>
      <c r="KE336" s="4"/>
      <c r="KF336" s="4"/>
      <c r="KG336" s="4"/>
      <c r="KH336" s="4"/>
      <c r="KI336" s="4"/>
      <c r="KJ336" s="4"/>
      <c r="KK336" s="4"/>
      <c r="KL336" s="4"/>
      <c r="KM336" s="4"/>
      <c r="KN336" s="4"/>
      <c r="KO336" s="4"/>
      <c r="KP336" s="4"/>
      <c r="KQ336" s="4"/>
      <c r="KR336" s="4"/>
      <c r="KS336" s="4"/>
      <c r="KT336" s="4"/>
      <c r="KU336" s="4"/>
      <c r="KV336" s="4"/>
      <c r="KW336" s="4"/>
      <c r="KX336" s="4"/>
      <c r="KY336" s="4"/>
      <c r="KZ336" s="4"/>
      <c r="LA336" s="4"/>
      <c r="LB336" s="4"/>
      <c r="LC336" s="4"/>
      <c r="LD336" s="4"/>
      <c r="LE336" s="4"/>
      <c r="LF336" s="4"/>
      <c r="LG336" s="4"/>
      <c r="LH336" s="4"/>
      <c r="LI336" s="4"/>
      <c r="LJ336" s="4"/>
      <c r="LK336" s="4"/>
      <c r="LL336" s="4"/>
      <c r="LM336" s="4"/>
      <c r="LN336" s="4"/>
      <c r="LO336" s="4"/>
      <c r="LP336" s="4"/>
      <c r="LQ336" s="4"/>
      <c r="LR336" s="4"/>
      <c r="LS336" s="4"/>
      <c r="LT336" s="4"/>
      <c r="LU336" s="4"/>
      <c r="LV336" s="4"/>
      <c r="LW336" s="4"/>
      <c r="LX336" s="4"/>
      <c r="LY336" s="4"/>
      <c r="LZ336" s="4"/>
      <c r="MA336" s="4"/>
      <c r="MB336" s="4"/>
      <c r="MC336" s="4"/>
      <c r="MD336" s="4"/>
      <c r="ME336" s="4"/>
      <c r="MF336" s="4"/>
      <c r="MG336" s="4"/>
      <c r="MH336" s="4"/>
      <c r="MI336" s="4"/>
      <c r="MJ336" s="4"/>
      <c r="MK336" s="4"/>
      <c r="ML336" s="4"/>
      <c r="MM336" s="4"/>
      <c r="MN336" s="4"/>
      <c r="MO336" s="4"/>
      <c r="MP336" s="4"/>
      <c r="MQ336" s="4"/>
      <c r="MR336" s="4"/>
      <c r="MS336" s="4"/>
      <c r="MT336" s="4"/>
      <c r="MU336" s="4"/>
      <c r="MV336" s="4"/>
      <c r="MW336" s="4"/>
      <c r="MX336" s="4"/>
      <c r="MY336" s="4"/>
      <c r="MZ336" s="4"/>
      <c r="NA336" s="4"/>
      <c r="NB336" s="4"/>
      <c r="NC336" s="4"/>
      <c r="ND336" s="4"/>
      <c r="NE336" s="4"/>
      <c r="NF336" s="4"/>
      <c r="NG336" s="4"/>
      <c r="NH336" s="4"/>
      <c r="NI336" s="4"/>
      <c r="NJ336" s="4"/>
      <c r="NK336" s="4"/>
      <c r="NL336" s="4"/>
      <c r="NM336" s="4"/>
      <c r="NN336" s="4"/>
      <c r="NO336" s="4"/>
      <c r="NP336" s="4"/>
      <c r="NQ336" s="4"/>
      <c r="NR336" s="4"/>
      <c r="NS336" s="4"/>
      <c r="NT336" s="4"/>
      <c r="NU336" s="4"/>
      <c r="NV336" s="4"/>
      <c r="NW336" s="4"/>
      <c r="NX336" s="4"/>
      <c r="NY336" s="4"/>
      <c r="NZ336" s="4"/>
      <c r="OA336" s="4"/>
      <c r="OB336" s="4"/>
      <c r="OC336" s="4"/>
      <c r="OD336" s="4"/>
      <c r="OE336" s="4"/>
      <c r="OF336" s="4"/>
      <c r="OG336" s="4"/>
      <c r="OH336" s="4"/>
      <c r="OI336" s="4"/>
      <c r="OJ336" s="4"/>
      <c r="OK336" s="4"/>
      <c r="OL336" s="4"/>
      <c r="OM336" s="4"/>
      <c r="ON336" s="4"/>
      <c r="OO336" s="4"/>
      <c r="OP336" s="4"/>
      <c r="OQ336" s="4"/>
      <c r="OR336" s="4"/>
      <c r="OS336" s="4"/>
      <c r="OT336" s="4"/>
      <c r="OU336" s="4"/>
      <c r="OV336" s="4"/>
      <c r="OW336" s="4"/>
      <c r="OX336" s="4"/>
      <c r="OY336" s="4"/>
      <c r="OZ336" s="4"/>
      <c r="PA336" s="4"/>
      <c r="PB336" s="4"/>
      <c r="PC336" s="4"/>
      <c r="PD336" s="4"/>
      <c r="PE336" s="4"/>
      <c r="PF336" s="4"/>
      <c r="PG336" s="4"/>
      <c r="PH336" s="4"/>
      <c r="PI336" s="4"/>
      <c r="PJ336" s="4"/>
      <c r="PK336" s="4"/>
      <c r="PL336" s="4"/>
      <c r="PM336" s="4"/>
      <c r="PN336" s="4"/>
      <c r="PO336" s="4"/>
      <c r="PP336" s="4"/>
      <c r="PQ336" s="4"/>
      <c r="PR336" s="4"/>
      <c r="PS336" s="4"/>
      <c r="PT336" s="4"/>
      <c r="PU336" s="4"/>
      <c r="PV336" s="4"/>
      <c r="PW336" s="4"/>
      <c r="PX336" s="4"/>
      <c r="PY336" s="4"/>
      <c r="PZ336" s="4"/>
      <c r="QA336" s="4"/>
      <c r="QB336" s="4"/>
      <c r="QC336" s="4"/>
      <c r="QD336" s="4"/>
      <c r="QE336" s="4"/>
      <c r="QF336" s="4"/>
      <c r="QG336" s="4"/>
      <c r="QH336" s="4"/>
      <c r="QI336" s="4"/>
      <c r="QJ336" s="4"/>
      <c r="QK336" s="4"/>
      <c r="QL336" s="4"/>
      <c r="QM336" s="4"/>
      <c r="QN336" s="4"/>
      <c r="QO336" s="4"/>
      <c r="QP336" s="4"/>
      <c r="QQ336" s="4"/>
      <c r="QR336" s="4"/>
      <c r="QS336" s="4"/>
      <c r="QT336" s="4"/>
      <c r="QU336" s="4"/>
      <c r="QV336" s="4"/>
      <c r="QW336" s="4"/>
      <c r="QX336" s="4"/>
      <c r="QY336" s="4"/>
      <c r="QZ336" s="4"/>
      <c r="RA336" s="4"/>
      <c r="RB336" s="4"/>
      <c r="RC336" s="4"/>
      <c r="RD336" s="4"/>
      <c r="RE336" s="4"/>
      <c r="RF336" s="4"/>
      <c r="RG336" s="4"/>
      <c r="RH336" s="4"/>
    </row>
    <row r="337" ht="12.75" customHeight="1">
      <c r="A337" s="6">
        <v>44229.0</v>
      </c>
      <c r="B337" s="7">
        <f t="shared" si="36"/>
        <v>335</v>
      </c>
      <c r="C337" s="55">
        <f t="shared" ref="C337:C351" si="39">C338-G338</f>
        <v>1520155</v>
      </c>
      <c r="D337" s="7">
        <f t="shared" si="2"/>
        <v>14.23432286</v>
      </c>
      <c r="E337" s="46">
        <f t="shared" si="28"/>
        <v>1976880.703</v>
      </c>
      <c r="F337" s="46" t="str">
        <f t="shared" si="29"/>
        <v/>
      </c>
      <c r="G337" s="55">
        <v>4326.0</v>
      </c>
      <c r="H337" s="11">
        <f t="shared" si="9"/>
        <v>0.002814190221</v>
      </c>
      <c r="I337" s="55">
        <f t="shared" si="26"/>
        <v>201283</v>
      </c>
      <c r="J337" s="55">
        <f t="shared" si="10"/>
        <v>-748</v>
      </c>
      <c r="K337" s="9">
        <f t="shared" si="11"/>
        <v>12.21246716</v>
      </c>
      <c r="L337" s="52">
        <f t="shared" si="30"/>
        <v>1963455.683</v>
      </c>
      <c r="M337" s="10" t="str">
        <f t="shared" si="31"/>
        <v/>
      </c>
      <c r="N337" s="11">
        <f t="shared" si="5"/>
        <v>0.02465274923</v>
      </c>
      <c r="O337" s="23">
        <f t="shared" si="32"/>
        <v>-0.003702402107</v>
      </c>
      <c r="P337" s="9">
        <v>37476.0</v>
      </c>
      <c r="Q337" s="9">
        <v>1281396.0</v>
      </c>
      <c r="R337" s="12"/>
      <c r="S337" s="12">
        <f t="shared" si="13"/>
        <v>254</v>
      </c>
      <c r="T337" s="12"/>
      <c r="U337" s="12"/>
      <c r="V337" s="4"/>
      <c r="W337" s="4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  <c r="JM337" s="4"/>
      <c r="JN337" s="4"/>
      <c r="JO337" s="4"/>
      <c r="JP337" s="4"/>
      <c r="JQ337" s="4"/>
      <c r="JR337" s="4"/>
      <c r="JS337" s="4"/>
      <c r="JT337" s="4"/>
      <c r="JU337" s="4"/>
      <c r="JV337" s="4"/>
      <c r="JW337" s="4"/>
      <c r="JX337" s="4"/>
      <c r="JY337" s="4"/>
      <c r="JZ337" s="4"/>
      <c r="KA337" s="4"/>
      <c r="KB337" s="4"/>
      <c r="KC337" s="4"/>
      <c r="KD337" s="4"/>
      <c r="KE337" s="4"/>
      <c r="KF337" s="4"/>
      <c r="KG337" s="4"/>
      <c r="KH337" s="4"/>
      <c r="KI337" s="4"/>
      <c r="KJ337" s="4"/>
      <c r="KK337" s="4"/>
      <c r="KL337" s="4"/>
      <c r="KM337" s="4"/>
      <c r="KN337" s="4"/>
      <c r="KO337" s="4"/>
      <c r="KP337" s="4"/>
      <c r="KQ337" s="4"/>
      <c r="KR337" s="4"/>
      <c r="KS337" s="4"/>
      <c r="KT337" s="4"/>
      <c r="KU337" s="4"/>
      <c r="KV337" s="4"/>
      <c r="KW337" s="4"/>
      <c r="KX337" s="4"/>
      <c r="KY337" s="4"/>
      <c r="KZ337" s="4"/>
      <c r="LA337" s="4"/>
      <c r="LB337" s="4"/>
      <c r="LC337" s="4"/>
      <c r="LD337" s="4"/>
      <c r="LE337" s="4"/>
      <c r="LF337" s="4"/>
      <c r="LG337" s="4"/>
      <c r="LH337" s="4"/>
      <c r="LI337" s="4"/>
      <c r="LJ337" s="4"/>
      <c r="LK337" s="4"/>
      <c r="LL337" s="4"/>
      <c r="LM337" s="4"/>
      <c r="LN337" s="4"/>
      <c r="LO337" s="4"/>
      <c r="LP337" s="4"/>
      <c r="LQ337" s="4"/>
      <c r="LR337" s="4"/>
      <c r="LS337" s="4"/>
      <c r="LT337" s="4"/>
      <c r="LU337" s="4"/>
      <c r="LV337" s="4"/>
      <c r="LW337" s="4"/>
      <c r="LX337" s="4"/>
      <c r="LY337" s="4"/>
      <c r="LZ337" s="4"/>
      <c r="MA337" s="4"/>
      <c r="MB337" s="4"/>
      <c r="MC337" s="4"/>
      <c r="MD337" s="4"/>
      <c r="ME337" s="4"/>
      <c r="MF337" s="4"/>
      <c r="MG337" s="4"/>
      <c r="MH337" s="4"/>
      <c r="MI337" s="4"/>
      <c r="MJ337" s="4"/>
      <c r="MK337" s="4"/>
      <c r="ML337" s="4"/>
      <c r="MM337" s="4"/>
      <c r="MN337" s="4"/>
      <c r="MO337" s="4"/>
      <c r="MP337" s="4"/>
      <c r="MQ337" s="4"/>
      <c r="MR337" s="4"/>
      <c r="MS337" s="4"/>
      <c r="MT337" s="4"/>
      <c r="MU337" s="4"/>
      <c r="MV337" s="4"/>
      <c r="MW337" s="4"/>
      <c r="MX337" s="4"/>
      <c r="MY337" s="4"/>
      <c r="MZ337" s="4"/>
      <c r="NA337" s="4"/>
      <c r="NB337" s="4"/>
      <c r="NC337" s="4"/>
      <c r="ND337" s="4"/>
      <c r="NE337" s="4"/>
      <c r="NF337" s="4"/>
      <c r="NG337" s="4"/>
      <c r="NH337" s="4"/>
      <c r="NI337" s="4"/>
      <c r="NJ337" s="4"/>
      <c r="NK337" s="4"/>
      <c r="NL337" s="4"/>
      <c r="NM337" s="4"/>
      <c r="NN337" s="4"/>
      <c r="NO337" s="4"/>
      <c r="NP337" s="4"/>
      <c r="NQ337" s="4"/>
      <c r="NR337" s="4"/>
      <c r="NS337" s="4"/>
      <c r="NT337" s="4"/>
      <c r="NU337" s="4"/>
      <c r="NV337" s="4"/>
      <c r="NW337" s="4"/>
      <c r="NX337" s="4"/>
      <c r="NY337" s="4"/>
      <c r="NZ337" s="4"/>
      <c r="OA337" s="4"/>
      <c r="OB337" s="4"/>
      <c r="OC337" s="4"/>
      <c r="OD337" s="4"/>
      <c r="OE337" s="4"/>
      <c r="OF337" s="4"/>
      <c r="OG337" s="4"/>
      <c r="OH337" s="4"/>
      <c r="OI337" s="4"/>
      <c r="OJ337" s="4"/>
      <c r="OK337" s="4"/>
      <c r="OL337" s="4"/>
      <c r="OM337" s="4"/>
      <c r="ON337" s="4"/>
      <c r="OO337" s="4"/>
      <c r="OP337" s="4"/>
      <c r="OQ337" s="4"/>
      <c r="OR337" s="4"/>
      <c r="OS337" s="4"/>
      <c r="OT337" s="4"/>
      <c r="OU337" s="4"/>
      <c r="OV337" s="4"/>
      <c r="OW337" s="4"/>
      <c r="OX337" s="4"/>
      <c r="OY337" s="4"/>
      <c r="OZ337" s="4"/>
      <c r="PA337" s="4"/>
      <c r="PB337" s="4"/>
      <c r="PC337" s="4"/>
      <c r="PD337" s="4"/>
      <c r="PE337" s="4"/>
      <c r="PF337" s="4"/>
      <c r="PG337" s="4"/>
      <c r="PH337" s="4"/>
      <c r="PI337" s="4"/>
      <c r="PJ337" s="4"/>
      <c r="PK337" s="4"/>
      <c r="PL337" s="4"/>
      <c r="PM337" s="4"/>
      <c r="PN337" s="4"/>
      <c r="PO337" s="4"/>
      <c r="PP337" s="4"/>
      <c r="PQ337" s="4"/>
      <c r="PR337" s="4"/>
      <c r="PS337" s="4"/>
      <c r="PT337" s="4"/>
      <c r="PU337" s="4"/>
      <c r="PV337" s="4"/>
      <c r="PW337" s="4"/>
      <c r="PX337" s="4"/>
      <c r="PY337" s="4"/>
      <c r="PZ337" s="4"/>
      <c r="QA337" s="4"/>
      <c r="QB337" s="4"/>
      <c r="QC337" s="4"/>
      <c r="QD337" s="4"/>
      <c r="QE337" s="4"/>
      <c r="QF337" s="4"/>
      <c r="QG337" s="4"/>
      <c r="QH337" s="4"/>
      <c r="QI337" s="4"/>
      <c r="QJ337" s="4"/>
      <c r="QK337" s="4"/>
      <c r="QL337" s="4"/>
      <c r="QM337" s="4"/>
      <c r="QN337" s="4"/>
      <c r="QO337" s="4"/>
      <c r="QP337" s="4"/>
      <c r="QQ337" s="4"/>
      <c r="QR337" s="4"/>
      <c r="QS337" s="4"/>
      <c r="QT337" s="4"/>
      <c r="QU337" s="4"/>
      <c r="QV337" s="4"/>
      <c r="QW337" s="4"/>
      <c r="QX337" s="4"/>
      <c r="QY337" s="4"/>
      <c r="QZ337" s="4"/>
      <c r="RA337" s="4"/>
      <c r="RB337" s="4"/>
      <c r="RC337" s="4"/>
      <c r="RD337" s="4"/>
      <c r="RE337" s="4"/>
      <c r="RF337" s="4"/>
      <c r="RG337" s="4"/>
      <c r="RH337" s="4"/>
    </row>
    <row r="338" ht="12.75" customHeight="1">
      <c r="A338" s="6">
        <v>44230.0</v>
      </c>
      <c r="B338" s="7">
        <f t="shared" si="36"/>
        <v>336</v>
      </c>
      <c r="C338" s="55">
        <f t="shared" si="39"/>
        <v>1526957</v>
      </c>
      <c r="D338" s="7">
        <f t="shared" si="2"/>
        <v>14.23878742</v>
      </c>
      <c r="E338" s="46">
        <f t="shared" si="28"/>
        <v>1984972.781</v>
      </c>
      <c r="F338" s="46" t="str">
        <f t="shared" si="29"/>
        <v/>
      </c>
      <c r="G338" s="55">
        <v>6802.0</v>
      </c>
      <c r="H338" s="11">
        <f t="shared" si="9"/>
        <v>0.004474543714</v>
      </c>
      <c r="I338" s="55">
        <f t="shared" si="26"/>
        <v>205362</v>
      </c>
      <c r="J338" s="55">
        <f t="shared" si="10"/>
        <v>4079</v>
      </c>
      <c r="K338" s="9">
        <f t="shared" si="11"/>
        <v>12.23252955</v>
      </c>
      <c r="L338" s="52">
        <f t="shared" si="30"/>
        <v>1915682.742</v>
      </c>
      <c r="M338" s="10" t="str">
        <f t="shared" si="31"/>
        <v/>
      </c>
      <c r="N338" s="11">
        <f t="shared" si="5"/>
        <v>0.02481864257</v>
      </c>
      <c r="O338" s="23">
        <f t="shared" si="32"/>
        <v>0.02026500002</v>
      </c>
      <c r="P338" s="9">
        <v>37897.0</v>
      </c>
      <c r="Q338" s="9">
        <v>1283698.0</v>
      </c>
      <c r="R338" s="12"/>
      <c r="S338" s="12">
        <f t="shared" si="13"/>
        <v>421</v>
      </c>
      <c r="T338" s="12"/>
      <c r="U338" s="12"/>
      <c r="V338" s="4"/>
      <c r="W338" s="4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  <c r="JM338" s="4"/>
      <c r="JN338" s="4"/>
      <c r="JO338" s="4"/>
      <c r="JP338" s="4"/>
      <c r="JQ338" s="4"/>
      <c r="JR338" s="4"/>
      <c r="JS338" s="4"/>
      <c r="JT338" s="4"/>
      <c r="JU338" s="4"/>
      <c r="JV338" s="4"/>
      <c r="JW338" s="4"/>
      <c r="JX338" s="4"/>
      <c r="JY338" s="4"/>
      <c r="JZ338" s="4"/>
      <c r="KA338" s="4"/>
      <c r="KB338" s="4"/>
      <c r="KC338" s="4"/>
      <c r="KD338" s="4"/>
      <c r="KE338" s="4"/>
      <c r="KF338" s="4"/>
      <c r="KG338" s="4"/>
      <c r="KH338" s="4"/>
      <c r="KI338" s="4"/>
      <c r="KJ338" s="4"/>
      <c r="KK338" s="4"/>
      <c r="KL338" s="4"/>
      <c r="KM338" s="4"/>
      <c r="KN338" s="4"/>
      <c r="KO338" s="4"/>
      <c r="KP338" s="4"/>
      <c r="KQ338" s="4"/>
      <c r="KR338" s="4"/>
      <c r="KS338" s="4"/>
      <c r="KT338" s="4"/>
      <c r="KU338" s="4"/>
      <c r="KV338" s="4"/>
      <c r="KW338" s="4"/>
      <c r="KX338" s="4"/>
      <c r="KY338" s="4"/>
      <c r="KZ338" s="4"/>
      <c r="LA338" s="4"/>
      <c r="LB338" s="4"/>
      <c r="LC338" s="4"/>
      <c r="LD338" s="4"/>
      <c r="LE338" s="4"/>
      <c r="LF338" s="4"/>
      <c r="LG338" s="4"/>
      <c r="LH338" s="4"/>
      <c r="LI338" s="4"/>
      <c r="LJ338" s="4"/>
      <c r="LK338" s="4"/>
      <c r="LL338" s="4"/>
      <c r="LM338" s="4"/>
      <c r="LN338" s="4"/>
      <c r="LO338" s="4"/>
      <c r="LP338" s="4"/>
      <c r="LQ338" s="4"/>
      <c r="LR338" s="4"/>
      <c r="LS338" s="4"/>
      <c r="LT338" s="4"/>
      <c r="LU338" s="4"/>
      <c r="LV338" s="4"/>
      <c r="LW338" s="4"/>
      <c r="LX338" s="4"/>
      <c r="LY338" s="4"/>
      <c r="LZ338" s="4"/>
      <c r="MA338" s="4"/>
      <c r="MB338" s="4"/>
      <c r="MC338" s="4"/>
      <c r="MD338" s="4"/>
      <c r="ME338" s="4"/>
      <c r="MF338" s="4"/>
      <c r="MG338" s="4"/>
      <c r="MH338" s="4"/>
      <c r="MI338" s="4"/>
      <c r="MJ338" s="4"/>
      <c r="MK338" s="4"/>
      <c r="ML338" s="4"/>
      <c r="MM338" s="4"/>
      <c r="MN338" s="4"/>
      <c r="MO338" s="4"/>
      <c r="MP338" s="4"/>
      <c r="MQ338" s="4"/>
      <c r="MR338" s="4"/>
      <c r="MS338" s="4"/>
      <c r="MT338" s="4"/>
      <c r="MU338" s="4"/>
      <c r="MV338" s="4"/>
      <c r="MW338" s="4"/>
      <c r="MX338" s="4"/>
      <c r="MY338" s="4"/>
      <c r="MZ338" s="4"/>
      <c r="NA338" s="4"/>
      <c r="NB338" s="4"/>
      <c r="NC338" s="4"/>
      <c r="ND338" s="4"/>
      <c r="NE338" s="4"/>
      <c r="NF338" s="4"/>
      <c r="NG338" s="4"/>
      <c r="NH338" s="4"/>
      <c r="NI338" s="4"/>
      <c r="NJ338" s="4"/>
      <c r="NK338" s="4"/>
      <c r="NL338" s="4"/>
      <c r="NM338" s="4"/>
      <c r="NN338" s="4"/>
      <c r="NO338" s="4"/>
      <c r="NP338" s="4"/>
      <c r="NQ338" s="4"/>
      <c r="NR338" s="4"/>
      <c r="NS338" s="4"/>
      <c r="NT338" s="4"/>
      <c r="NU338" s="4"/>
      <c r="NV338" s="4"/>
      <c r="NW338" s="4"/>
      <c r="NX338" s="4"/>
      <c r="NY338" s="4"/>
      <c r="NZ338" s="4"/>
      <c r="OA338" s="4"/>
      <c r="OB338" s="4"/>
      <c r="OC338" s="4"/>
      <c r="OD338" s="4"/>
      <c r="OE338" s="4"/>
      <c r="OF338" s="4"/>
      <c r="OG338" s="4"/>
      <c r="OH338" s="4"/>
      <c r="OI338" s="4"/>
      <c r="OJ338" s="4"/>
      <c r="OK338" s="4"/>
      <c r="OL338" s="4"/>
      <c r="OM338" s="4"/>
      <c r="ON338" s="4"/>
      <c r="OO338" s="4"/>
      <c r="OP338" s="4"/>
      <c r="OQ338" s="4"/>
      <c r="OR338" s="4"/>
      <c r="OS338" s="4"/>
      <c r="OT338" s="4"/>
      <c r="OU338" s="4"/>
      <c r="OV338" s="4"/>
      <c r="OW338" s="4"/>
      <c r="OX338" s="4"/>
      <c r="OY338" s="4"/>
      <c r="OZ338" s="4"/>
      <c r="PA338" s="4"/>
      <c r="PB338" s="4"/>
      <c r="PC338" s="4"/>
      <c r="PD338" s="4"/>
      <c r="PE338" s="4"/>
      <c r="PF338" s="4"/>
      <c r="PG338" s="4"/>
      <c r="PH338" s="4"/>
      <c r="PI338" s="4"/>
      <c r="PJ338" s="4"/>
      <c r="PK338" s="4"/>
      <c r="PL338" s="4"/>
      <c r="PM338" s="4"/>
      <c r="PN338" s="4"/>
      <c r="PO338" s="4"/>
      <c r="PP338" s="4"/>
      <c r="PQ338" s="4"/>
      <c r="PR338" s="4"/>
      <c r="PS338" s="4"/>
      <c r="PT338" s="4"/>
      <c r="PU338" s="4"/>
      <c r="PV338" s="4"/>
      <c r="PW338" s="4"/>
      <c r="PX338" s="4"/>
      <c r="PY338" s="4"/>
      <c r="PZ338" s="4"/>
      <c r="QA338" s="4"/>
      <c r="QB338" s="4"/>
      <c r="QC338" s="4"/>
      <c r="QD338" s="4"/>
      <c r="QE338" s="4"/>
      <c r="QF338" s="4"/>
      <c r="QG338" s="4"/>
      <c r="QH338" s="4"/>
      <c r="QI338" s="4"/>
      <c r="QJ338" s="4"/>
      <c r="QK338" s="4"/>
      <c r="QL338" s="4"/>
      <c r="QM338" s="4"/>
      <c r="QN338" s="4"/>
      <c r="QO338" s="4"/>
      <c r="QP338" s="4"/>
      <c r="QQ338" s="4"/>
      <c r="QR338" s="4"/>
      <c r="QS338" s="4"/>
      <c r="QT338" s="4"/>
      <c r="QU338" s="4"/>
      <c r="QV338" s="4"/>
      <c r="QW338" s="4"/>
      <c r="QX338" s="4"/>
      <c r="QY338" s="4"/>
      <c r="QZ338" s="4"/>
      <c r="RA338" s="4"/>
      <c r="RB338" s="4"/>
      <c r="RC338" s="4"/>
      <c r="RD338" s="4"/>
      <c r="RE338" s="4"/>
      <c r="RF338" s="4"/>
      <c r="RG338" s="4"/>
      <c r="RH338" s="4"/>
    </row>
    <row r="339" ht="12.75" customHeight="1">
      <c r="A339" s="6">
        <v>44231.0</v>
      </c>
      <c r="B339" s="7">
        <f t="shared" si="36"/>
        <v>337</v>
      </c>
      <c r="C339" s="55">
        <f t="shared" si="39"/>
        <v>1533453</v>
      </c>
      <c r="D339" s="7">
        <f t="shared" si="2"/>
        <v>14.24303261</v>
      </c>
      <c r="E339" s="46">
        <f t="shared" si="28"/>
        <v>1993097.983</v>
      </c>
      <c r="F339" s="46" t="str">
        <f t="shared" si="29"/>
        <v/>
      </c>
      <c r="G339" s="55">
        <v>6496.0</v>
      </c>
      <c r="H339" s="11">
        <f t="shared" si="9"/>
        <v>0.004254212791</v>
      </c>
      <c r="I339" s="55">
        <f t="shared" si="26"/>
        <v>206946</v>
      </c>
      <c r="J339" s="55">
        <f t="shared" si="10"/>
        <v>1584</v>
      </c>
      <c r="K339" s="9">
        <f t="shared" si="11"/>
        <v>12.24021317</v>
      </c>
      <c r="L339" s="52">
        <f t="shared" si="30"/>
        <v>1869072.167</v>
      </c>
      <c r="M339" s="10" t="str">
        <f t="shared" si="31"/>
        <v/>
      </c>
      <c r="N339" s="11">
        <f t="shared" si="5"/>
        <v>0.02500500504</v>
      </c>
      <c r="O339" s="23">
        <f t="shared" si="32"/>
        <v>0.00771320887</v>
      </c>
      <c r="P339" s="9">
        <v>38344.0</v>
      </c>
      <c r="Q339" s="9">
        <v>1288163.0</v>
      </c>
      <c r="R339" s="12"/>
      <c r="S339" s="12">
        <f t="shared" si="13"/>
        <v>447</v>
      </c>
      <c r="T339" s="12"/>
      <c r="U339" s="12"/>
      <c r="V339" s="4"/>
      <c r="W339" s="4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  <c r="JM339" s="4"/>
      <c r="JN339" s="4"/>
      <c r="JO339" s="4"/>
      <c r="JP339" s="4"/>
      <c r="JQ339" s="4"/>
      <c r="JR339" s="4"/>
      <c r="JS339" s="4"/>
      <c r="JT339" s="4"/>
      <c r="JU339" s="4"/>
      <c r="JV339" s="4"/>
      <c r="JW339" s="4"/>
      <c r="JX339" s="4"/>
      <c r="JY339" s="4"/>
      <c r="JZ339" s="4"/>
      <c r="KA339" s="4"/>
      <c r="KB339" s="4"/>
      <c r="KC339" s="4"/>
      <c r="KD339" s="4"/>
      <c r="KE339" s="4"/>
      <c r="KF339" s="4"/>
      <c r="KG339" s="4"/>
      <c r="KH339" s="4"/>
      <c r="KI339" s="4"/>
      <c r="KJ339" s="4"/>
      <c r="KK339" s="4"/>
      <c r="KL339" s="4"/>
      <c r="KM339" s="4"/>
      <c r="KN339" s="4"/>
      <c r="KO339" s="4"/>
      <c r="KP339" s="4"/>
      <c r="KQ339" s="4"/>
      <c r="KR339" s="4"/>
      <c r="KS339" s="4"/>
      <c r="KT339" s="4"/>
      <c r="KU339" s="4"/>
      <c r="KV339" s="4"/>
      <c r="KW339" s="4"/>
      <c r="KX339" s="4"/>
      <c r="KY339" s="4"/>
      <c r="KZ339" s="4"/>
      <c r="LA339" s="4"/>
      <c r="LB339" s="4"/>
      <c r="LC339" s="4"/>
      <c r="LD339" s="4"/>
      <c r="LE339" s="4"/>
      <c r="LF339" s="4"/>
      <c r="LG339" s="4"/>
      <c r="LH339" s="4"/>
      <c r="LI339" s="4"/>
      <c r="LJ339" s="4"/>
      <c r="LK339" s="4"/>
      <c r="LL339" s="4"/>
      <c r="LM339" s="4"/>
      <c r="LN339" s="4"/>
      <c r="LO339" s="4"/>
      <c r="LP339" s="4"/>
      <c r="LQ339" s="4"/>
      <c r="LR339" s="4"/>
      <c r="LS339" s="4"/>
      <c r="LT339" s="4"/>
      <c r="LU339" s="4"/>
      <c r="LV339" s="4"/>
      <c r="LW339" s="4"/>
      <c r="LX339" s="4"/>
      <c r="LY339" s="4"/>
      <c r="LZ339" s="4"/>
      <c r="MA339" s="4"/>
      <c r="MB339" s="4"/>
      <c r="MC339" s="4"/>
      <c r="MD339" s="4"/>
      <c r="ME339" s="4"/>
      <c r="MF339" s="4"/>
      <c r="MG339" s="4"/>
      <c r="MH339" s="4"/>
      <c r="MI339" s="4"/>
      <c r="MJ339" s="4"/>
      <c r="MK339" s="4"/>
      <c r="ML339" s="4"/>
      <c r="MM339" s="4"/>
      <c r="MN339" s="4"/>
      <c r="MO339" s="4"/>
      <c r="MP339" s="4"/>
      <c r="MQ339" s="4"/>
      <c r="MR339" s="4"/>
      <c r="MS339" s="4"/>
      <c r="MT339" s="4"/>
      <c r="MU339" s="4"/>
      <c r="MV339" s="4"/>
      <c r="MW339" s="4"/>
      <c r="MX339" s="4"/>
      <c r="MY339" s="4"/>
      <c r="MZ339" s="4"/>
      <c r="NA339" s="4"/>
      <c r="NB339" s="4"/>
      <c r="NC339" s="4"/>
      <c r="ND339" s="4"/>
      <c r="NE339" s="4"/>
      <c r="NF339" s="4"/>
      <c r="NG339" s="4"/>
      <c r="NH339" s="4"/>
      <c r="NI339" s="4"/>
      <c r="NJ339" s="4"/>
      <c r="NK339" s="4"/>
      <c r="NL339" s="4"/>
      <c r="NM339" s="4"/>
      <c r="NN339" s="4"/>
      <c r="NO339" s="4"/>
      <c r="NP339" s="4"/>
      <c r="NQ339" s="4"/>
      <c r="NR339" s="4"/>
      <c r="NS339" s="4"/>
      <c r="NT339" s="4"/>
      <c r="NU339" s="4"/>
      <c r="NV339" s="4"/>
      <c r="NW339" s="4"/>
      <c r="NX339" s="4"/>
      <c r="NY339" s="4"/>
      <c r="NZ339" s="4"/>
      <c r="OA339" s="4"/>
      <c r="OB339" s="4"/>
      <c r="OC339" s="4"/>
      <c r="OD339" s="4"/>
      <c r="OE339" s="4"/>
      <c r="OF339" s="4"/>
      <c r="OG339" s="4"/>
      <c r="OH339" s="4"/>
      <c r="OI339" s="4"/>
      <c r="OJ339" s="4"/>
      <c r="OK339" s="4"/>
      <c r="OL339" s="4"/>
      <c r="OM339" s="4"/>
      <c r="ON339" s="4"/>
      <c r="OO339" s="4"/>
      <c r="OP339" s="4"/>
      <c r="OQ339" s="4"/>
      <c r="OR339" s="4"/>
      <c r="OS339" s="4"/>
      <c r="OT339" s="4"/>
      <c r="OU339" s="4"/>
      <c r="OV339" s="4"/>
      <c r="OW339" s="4"/>
      <c r="OX339" s="4"/>
      <c r="OY339" s="4"/>
      <c r="OZ339" s="4"/>
      <c r="PA339" s="4"/>
      <c r="PB339" s="4"/>
      <c r="PC339" s="4"/>
      <c r="PD339" s="4"/>
      <c r="PE339" s="4"/>
      <c r="PF339" s="4"/>
      <c r="PG339" s="4"/>
      <c r="PH339" s="4"/>
      <c r="PI339" s="4"/>
      <c r="PJ339" s="4"/>
      <c r="PK339" s="4"/>
      <c r="PL339" s="4"/>
      <c r="PM339" s="4"/>
      <c r="PN339" s="4"/>
      <c r="PO339" s="4"/>
      <c r="PP339" s="4"/>
      <c r="PQ339" s="4"/>
      <c r="PR339" s="4"/>
      <c r="PS339" s="4"/>
      <c r="PT339" s="4"/>
      <c r="PU339" s="4"/>
      <c r="PV339" s="4"/>
      <c r="PW339" s="4"/>
      <c r="PX339" s="4"/>
      <c r="PY339" s="4"/>
      <c r="PZ339" s="4"/>
      <c r="QA339" s="4"/>
      <c r="QB339" s="4"/>
      <c r="QC339" s="4"/>
      <c r="QD339" s="4"/>
      <c r="QE339" s="4"/>
      <c r="QF339" s="4"/>
      <c r="QG339" s="4"/>
      <c r="QH339" s="4"/>
      <c r="QI339" s="4"/>
      <c r="QJ339" s="4"/>
      <c r="QK339" s="4"/>
      <c r="QL339" s="4"/>
      <c r="QM339" s="4"/>
      <c r="QN339" s="4"/>
      <c r="QO339" s="4"/>
      <c r="QP339" s="4"/>
      <c r="QQ339" s="4"/>
      <c r="QR339" s="4"/>
      <c r="QS339" s="4"/>
      <c r="QT339" s="4"/>
      <c r="QU339" s="4"/>
      <c r="QV339" s="4"/>
      <c r="QW339" s="4"/>
      <c r="QX339" s="4"/>
      <c r="QY339" s="4"/>
      <c r="QZ339" s="4"/>
      <c r="RA339" s="4"/>
      <c r="RB339" s="4"/>
      <c r="RC339" s="4"/>
      <c r="RD339" s="4"/>
      <c r="RE339" s="4"/>
      <c r="RF339" s="4"/>
      <c r="RG339" s="4"/>
      <c r="RH339" s="4"/>
    </row>
    <row r="340" ht="12.75" customHeight="1">
      <c r="A340" s="6">
        <v>44232.0</v>
      </c>
      <c r="B340" s="7">
        <f t="shared" si="36"/>
        <v>338</v>
      </c>
      <c r="C340" s="55">
        <f t="shared" si="39"/>
        <v>1539506</v>
      </c>
      <c r="D340" s="7">
        <f t="shared" si="2"/>
        <v>14.24697214</v>
      </c>
      <c r="E340" s="46">
        <f t="shared" si="28"/>
        <v>2001256.445</v>
      </c>
      <c r="F340" s="46" t="str">
        <f t="shared" si="29"/>
        <v/>
      </c>
      <c r="G340" s="55">
        <v>6053.0</v>
      </c>
      <c r="H340" s="11">
        <f t="shared" si="9"/>
        <v>0.003947300635</v>
      </c>
      <c r="I340" s="55">
        <f t="shared" si="26"/>
        <v>206107</v>
      </c>
      <c r="J340" s="55">
        <f t="shared" si="10"/>
        <v>-839</v>
      </c>
      <c r="K340" s="9">
        <f t="shared" si="11"/>
        <v>12.23615073</v>
      </c>
      <c r="L340" s="52">
        <f t="shared" si="30"/>
        <v>1823595.676</v>
      </c>
      <c r="M340" s="10" t="str">
        <f t="shared" si="31"/>
        <v/>
      </c>
      <c r="N340" s="11">
        <f t="shared" si="5"/>
        <v>0.02514572856</v>
      </c>
      <c r="O340" s="23">
        <f t="shared" si="32"/>
        <v>-0.004054197713</v>
      </c>
      <c r="P340" s="9">
        <v>38712.0</v>
      </c>
      <c r="Q340" s="9">
        <v>1294687.0</v>
      </c>
      <c r="R340" s="12"/>
      <c r="S340" s="12">
        <f t="shared" si="13"/>
        <v>368</v>
      </c>
      <c r="T340" s="12"/>
      <c r="U340" s="12"/>
      <c r="V340" s="4"/>
      <c r="W340" s="4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  <c r="KO340" s="4"/>
      <c r="KP340" s="4"/>
      <c r="KQ340" s="4"/>
      <c r="KR340" s="4"/>
      <c r="KS340" s="4"/>
      <c r="KT340" s="4"/>
      <c r="KU340" s="4"/>
      <c r="KV340" s="4"/>
      <c r="KW340" s="4"/>
      <c r="KX340" s="4"/>
      <c r="KY340" s="4"/>
      <c r="KZ340" s="4"/>
      <c r="LA340" s="4"/>
      <c r="LB340" s="4"/>
      <c r="LC340" s="4"/>
      <c r="LD340" s="4"/>
      <c r="LE340" s="4"/>
      <c r="LF340" s="4"/>
      <c r="LG340" s="4"/>
      <c r="LH340" s="4"/>
      <c r="LI340" s="4"/>
      <c r="LJ340" s="4"/>
      <c r="LK340" s="4"/>
      <c r="LL340" s="4"/>
      <c r="LM340" s="4"/>
      <c r="LN340" s="4"/>
      <c r="LO340" s="4"/>
      <c r="LP340" s="4"/>
      <c r="LQ340" s="4"/>
      <c r="LR340" s="4"/>
      <c r="LS340" s="4"/>
      <c r="LT340" s="4"/>
      <c r="LU340" s="4"/>
      <c r="LV340" s="4"/>
      <c r="LW340" s="4"/>
      <c r="LX340" s="4"/>
      <c r="LY340" s="4"/>
      <c r="LZ340" s="4"/>
      <c r="MA340" s="4"/>
      <c r="MB340" s="4"/>
      <c r="MC340" s="4"/>
      <c r="MD340" s="4"/>
      <c r="ME340" s="4"/>
      <c r="MF340" s="4"/>
      <c r="MG340" s="4"/>
      <c r="MH340" s="4"/>
      <c r="MI340" s="4"/>
      <c r="MJ340" s="4"/>
      <c r="MK340" s="4"/>
      <c r="ML340" s="4"/>
      <c r="MM340" s="4"/>
      <c r="MN340" s="4"/>
      <c r="MO340" s="4"/>
      <c r="MP340" s="4"/>
      <c r="MQ340" s="4"/>
      <c r="MR340" s="4"/>
      <c r="MS340" s="4"/>
      <c r="MT340" s="4"/>
      <c r="MU340" s="4"/>
      <c r="MV340" s="4"/>
      <c r="MW340" s="4"/>
      <c r="MX340" s="4"/>
      <c r="MY340" s="4"/>
      <c r="MZ340" s="4"/>
      <c r="NA340" s="4"/>
      <c r="NB340" s="4"/>
      <c r="NC340" s="4"/>
      <c r="ND340" s="4"/>
      <c r="NE340" s="4"/>
      <c r="NF340" s="4"/>
      <c r="NG340" s="4"/>
      <c r="NH340" s="4"/>
      <c r="NI340" s="4"/>
      <c r="NJ340" s="4"/>
      <c r="NK340" s="4"/>
      <c r="NL340" s="4"/>
      <c r="NM340" s="4"/>
      <c r="NN340" s="4"/>
      <c r="NO340" s="4"/>
      <c r="NP340" s="4"/>
      <c r="NQ340" s="4"/>
      <c r="NR340" s="4"/>
      <c r="NS340" s="4"/>
      <c r="NT340" s="4"/>
      <c r="NU340" s="4"/>
      <c r="NV340" s="4"/>
      <c r="NW340" s="4"/>
      <c r="NX340" s="4"/>
      <c r="NY340" s="4"/>
      <c r="NZ340" s="4"/>
      <c r="OA340" s="4"/>
      <c r="OB340" s="4"/>
      <c r="OC340" s="4"/>
      <c r="OD340" s="4"/>
      <c r="OE340" s="4"/>
      <c r="OF340" s="4"/>
      <c r="OG340" s="4"/>
      <c r="OH340" s="4"/>
      <c r="OI340" s="4"/>
      <c r="OJ340" s="4"/>
      <c r="OK340" s="4"/>
      <c r="OL340" s="4"/>
      <c r="OM340" s="4"/>
      <c r="ON340" s="4"/>
      <c r="OO340" s="4"/>
      <c r="OP340" s="4"/>
      <c r="OQ340" s="4"/>
      <c r="OR340" s="4"/>
      <c r="OS340" s="4"/>
      <c r="OT340" s="4"/>
      <c r="OU340" s="4"/>
      <c r="OV340" s="4"/>
      <c r="OW340" s="4"/>
      <c r="OX340" s="4"/>
      <c r="OY340" s="4"/>
      <c r="OZ340" s="4"/>
      <c r="PA340" s="4"/>
      <c r="PB340" s="4"/>
      <c r="PC340" s="4"/>
      <c r="PD340" s="4"/>
      <c r="PE340" s="4"/>
      <c r="PF340" s="4"/>
      <c r="PG340" s="4"/>
      <c r="PH340" s="4"/>
      <c r="PI340" s="4"/>
      <c r="PJ340" s="4"/>
      <c r="PK340" s="4"/>
      <c r="PL340" s="4"/>
      <c r="PM340" s="4"/>
      <c r="PN340" s="4"/>
      <c r="PO340" s="4"/>
      <c r="PP340" s="4"/>
      <c r="PQ340" s="4"/>
      <c r="PR340" s="4"/>
      <c r="PS340" s="4"/>
      <c r="PT340" s="4"/>
      <c r="PU340" s="4"/>
      <c r="PV340" s="4"/>
      <c r="PW340" s="4"/>
      <c r="PX340" s="4"/>
      <c r="PY340" s="4"/>
      <c r="PZ340" s="4"/>
      <c r="QA340" s="4"/>
      <c r="QB340" s="4"/>
      <c r="QC340" s="4"/>
      <c r="QD340" s="4"/>
      <c r="QE340" s="4"/>
      <c r="QF340" s="4"/>
      <c r="QG340" s="4"/>
      <c r="QH340" s="4"/>
      <c r="QI340" s="4"/>
      <c r="QJ340" s="4"/>
      <c r="QK340" s="4"/>
      <c r="QL340" s="4"/>
      <c r="QM340" s="4"/>
      <c r="QN340" s="4"/>
      <c r="QO340" s="4"/>
      <c r="QP340" s="4"/>
      <c r="QQ340" s="4"/>
      <c r="QR340" s="4"/>
      <c r="QS340" s="4"/>
      <c r="QT340" s="4"/>
      <c r="QU340" s="4"/>
      <c r="QV340" s="4"/>
      <c r="QW340" s="4"/>
      <c r="QX340" s="4"/>
      <c r="QY340" s="4"/>
      <c r="QZ340" s="4"/>
      <c r="RA340" s="4"/>
      <c r="RB340" s="4"/>
      <c r="RC340" s="4"/>
      <c r="RD340" s="4"/>
      <c r="RE340" s="4"/>
      <c r="RF340" s="4"/>
      <c r="RG340" s="4"/>
      <c r="RH340" s="4"/>
    </row>
    <row r="341" ht="12.75" customHeight="1">
      <c r="A341" s="6">
        <v>44233.0</v>
      </c>
      <c r="B341" s="7">
        <f t="shared" si="36"/>
        <v>339</v>
      </c>
      <c r="C341" s="55">
        <f t="shared" si="39"/>
        <v>1545532</v>
      </c>
      <c r="D341" s="7">
        <f t="shared" si="2"/>
        <v>14.25087875</v>
      </c>
      <c r="E341" s="46">
        <f t="shared" si="28"/>
        <v>2009448.302</v>
      </c>
      <c r="F341" s="46" t="str">
        <f t="shared" si="29"/>
        <v/>
      </c>
      <c r="G341" s="55">
        <v>6026.0</v>
      </c>
      <c r="H341" s="11">
        <f t="shared" si="9"/>
        <v>0.003914242621</v>
      </c>
      <c r="I341" s="55">
        <f t="shared" si="26"/>
        <v>204967</v>
      </c>
      <c r="J341" s="55">
        <f t="shared" si="10"/>
        <v>-1140</v>
      </c>
      <c r="K341" s="9">
        <f t="shared" si="11"/>
        <v>12.23060427</v>
      </c>
      <c r="L341" s="52">
        <f t="shared" si="30"/>
        <v>1779225.676</v>
      </c>
      <c r="M341" s="10" t="str">
        <f t="shared" si="31"/>
        <v/>
      </c>
      <c r="N341" s="11">
        <f t="shared" si="5"/>
        <v>0.02523014729</v>
      </c>
      <c r="O341" s="23">
        <f t="shared" si="32"/>
        <v>-0.005531107629</v>
      </c>
      <c r="P341" s="9">
        <v>38994.0</v>
      </c>
      <c r="Q341" s="9">
        <v>1301571.0</v>
      </c>
      <c r="R341" s="12"/>
      <c r="S341" s="12">
        <f t="shared" si="13"/>
        <v>282</v>
      </c>
      <c r="T341" s="12"/>
      <c r="U341" s="12"/>
      <c r="V341" s="4"/>
      <c r="W341" s="4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  <c r="JB341" s="4"/>
      <c r="JC341" s="4"/>
      <c r="JD341" s="4"/>
      <c r="JE341" s="4"/>
      <c r="JF341" s="4"/>
      <c r="JG341" s="4"/>
      <c r="JH341" s="4"/>
      <c r="JI341" s="4"/>
      <c r="JJ341" s="4"/>
      <c r="JK341" s="4"/>
      <c r="JL341" s="4"/>
      <c r="JM341" s="4"/>
      <c r="JN341" s="4"/>
      <c r="JO341" s="4"/>
      <c r="JP341" s="4"/>
      <c r="JQ341" s="4"/>
      <c r="JR341" s="4"/>
      <c r="JS341" s="4"/>
      <c r="JT341" s="4"/>
      <c r="JU341" s="4"/>
      <c r="JV341" s="4"/>
      <c r="JW341" s="4"/>
      <c r="JX341" s="4"/>
      <c r="JY341" s="4"/>
      <c r="JZ341" s="4"/>
      <c r="KA341" s="4"/>
      <c r="KB341" s="4"/>
      <c r="KC341" s="4"/>
      <c r="KD341" s="4"/>
      <c r="KE341" s="4"/>
      <c r="KF341" s="4"/>
      <c r="KG341" s="4"/>
      <c r="KH341" s="4"/>
      <c r="KI341" s="4"/>
      <c r="KJ341" s="4"/>
      <c r="KK341" s="4"/>
      <c r="KL341" s="4"/>
      <c r="KM341" s="4"/>
      <c r="KN341" s="4"/>
      <c r="KO341" s="4"/>
      <c r="KP341" s="4"/>
      <c r="KQ341" s="4"/>
      <c r="KR341" s="4"/>
      <c r="KS341" s="4"/>
      <c r="KT341" s="4"/>
      <c r="KU341" s="4"/>
      <c r="KV341" s="4"/>
      <c r="KW341" s="4"/>
      <c r="KX341" s="4"/>
      <c r="KY341" s="4"/>
      <c r="KZ341" s="4"/>
      <c r="LA341" s="4"/>
      <c r="LB341" s="4"/>
      <c r="LC341" s="4"/>
      <c r="LD341" s="4"/>
      <c r="LE341" s="4"/>
      <c r="LF341" s="4"/>
      <c r="LG341" s="4"/>
      <c r="LH341" s="4"/>
      <c r="LI341" s="4"/>
      <c r="LJ341" s="4"/>
      <c r="LK341" s="4"/>
      <c r="LL341" s="4"/>
      <c r="LM341" s="4"/>
      <c r="LN341" s="4"/>
      <c r="LO341" s="4"/>
      <c r="LP341" s="4"/>
      <c r="LQ341" s="4"/>
      <c r="LR341" s="4"/>
      <c r="LS341" s="4"/>
      <c r="LT341" s="4"/>
      <c r="LU341" s="4"/>
      <c r="LV341" s="4"/>
      <c r="LW341" s="4"/>
      <c r="LX341" s="4"/>
      <c r="LY341" s="4"/>
      <c r="LZ341" s="4"/>
      <c r="MA341" s="4"/>
      <c r="MB341" s="4"/>
      <c r="MC341" s="4"/>
      <c r="MD341" s="4"/>
      <c r="ME341" s="4"/>
      <c r="MF341" s="4"/>
      <c r="MG341" s="4"/>
      <c r="MH341" s="4"/>
      <c r="MI341" s="4"/>
      <c r="MJ341" s="4"/>
      <c r="MK341" s="4"/>
      <c r="ML341" s="4"/>
      <c r="MM341" s="4"/>
      <c r="MN341" s="4"/>
      <c r="MO341" s="4"/>
      <c r="MP341" s="4"/>
      <c r="MQ341" s="4"/>
      <c r="MR341" s="4"/>
      <c r="MS341" s="4"/>
      <c r="MT341" s="4"/>
      <c r="MU341" s="4"/>
      <c r="MV341" s="4"/>
      <c r="MW341" s="4"/>
      <c r="MX341" s="4"/>
      <c r="MY341" s="4"/>
      <c r="MZ341" s="4"/>
      <c r="NA341" s="4"/>
      <c r="NB341" s="4"/>
      <c r="NC341" s="4"/>
      <c r="ND341" s="4"/>
      <c r="NE341" s="4"/>
      <c r="NF341" s="4"/>
      <c r="NG341" s="4"/>
      <c r="NH341" s="4"/>
      <c r="NI341" s="4"/>
      <c r="NJ341" s="4"/>
      <c r="NK341" s="4"/>
      <c r="NL341" s="4"/>
      <c r="NM341" s="4"/>
      <c r="NN341" s="4"/>
      <c r="NO341" s="4"/>
      <c r="NP341" s="4"/>
      <c r="NQ341" s="4"/>
      <c r="NR341" s="4"/>
      <c r="NS341" s="4"/>
      <c r="NT341" s="4"/>
      <c r="NU341" s="4"/>
      <c r="NV341" s="4"/>
      <c r="NW341" s="4"/>
      <c r="NX341" s="4"/>
      <c r="NY341" s="4"/>
      <c r="NZ341" s="4"/>
      <c r="OA341" s="4"/>
      <c r="OB341" s="4"/>
      <c r="OC341" s="4"/>
      <c r="OD341" s="4"/>
      <c r="OE341" s="4"/>
      <c r="OF341" s="4"/>
      <c r="OG341" s="4"/>
      <c r="OH341" s="4"/>
      <c r="OI341" s="4"/>
      <c r="OJ341" s="4"/>
      <c r="OK341" s="4"/>
      <c r="OL341" s="4"/>
      <c r="OM341" s="4"/>
      <c r="ON341" s="4"/>
      <c r="OO341" s="4"/>
      <c r="OP341" s="4"/>
      <c r="OQ341" s="4"/>
      <c r="OR341" s="4"/>
      <c r="OS341" s="4"/>
      <c r="OT341" s="4"/>
      <c r="OU341" s="4"/>
      <c r="OV341" s="4"/>
      <c r="OW341" s="4"/>
      <c r="OX341" s="4"/>
      <c r="OY341" s="4"/>
      <c r="OZ341" s="4"/>
      <c r="PA341" s="4"/>
      <c r="PB341" s="4"/>
      <c r="PC341" s="4"/>
      <c r="PD341" s="4"/>
      <c r="PE341" s="4"/>
      <c r="PF341" s="4"/>
      <c r="PG341" s="4"/>
      <c r="PH341" s="4"/>
      <c r="PI341" s="4"/>
      <c r="PJ341" s="4"/>
      <c r="PK341" s="4"/>
      <c r="PL341" s="4"/>
      <c r="PM341" s="4"/>
      <c r="PN341" s="4"/>
      <c r="PO341" s="4"/>
      <c r="PP341" s="4"/>
      <c r="PQ341" s="4"/>
      <c r="PR341" s="4"/>
      <c r="PS341" s="4"/>
      <c r="PT341" s="4"/>
      <c r="PU341" s="4"/>
      <c r="PV341" s="4"/>
      <c r="PW341" s="4"/>
      <c r="PX341" s="4"/>
      <c r="PY341" s="4"/>
      <c r="PZ341" s="4"/>
      <c r="QA341" s="4"/>
      <c r="QB341" s="4"/>
      <c r="QC341" s="4"/>
      <c r="QD341" s="4"/>
      <c r="QE341" s="4"/>
      <c r="QF341" s="4"/>
      <c r="QG341" s="4"/>
      <c r="QH341" s="4"/>
      <c r="QI341" s="4"/>
      <c r="QJ341" s="4"/>
      <c r="QK341" s="4"/>
      <c r="QL341" s="4"/>
      <c r="QM341" s="4"/>
      <c r="QN341" s="4"/>
      <c r="QO341" s="4"/>
      <c r="QP341" s="4"/>
      <c r="QQ341" s="4"/>
      <c r="QR341" s="4"/>
      <c r="QS341" s="4"/>
      <c r="QT341" s="4"/>
      <c r="QU341" s="4"/>
      <c r="QV341" s="4"/>
      <c r="QW341" s="4"/>
      <c r="QX341" s="4"/>
      <c r="QY341" s="4"/>
      <c r="QZ341" s="4"/>
      <c r="RA341" s="4"/>
      <c r="RB341" s="4"/>
      <c r="RC341" s="4"/>
      <c r="RD341" s="4"/>
      <c r="RE341" s="4"/>
      <c r="RF341" s="4"/>
      <c r="RG341" s="4"/>
      <c r="RH341" s="4"/>
    </row>
    <row r="342" ht="12.75" customHeight="1">
      <c r="A342" s="6">
        <v>44234.0</v>
      </c>
      <c r="B342" s="7">
        <f t="shared" si="36"/>
        <v>340</v>
      </c>
      <c r="C342" s="55">
        <f t="shared" si="39"/>
        <v>1550260</v>
      </c>
      <c r="D342" s="7">
        <f t="shared" si="2"/>
        <v>14.25393322</v>
      </c>
      <c r="E342" s="46">
        <f t="shared" si="28"/>
        <v>2017673.691</v>
      </c>
      <c r="F342" s="46" t="str">
        <f t="shared" si="29"/>
        <v/>
      </c>
      <c r="G342" s="55">
        <v>4728.0</v>
      </c>
      <c r="H342" s="11">
        <f t="shared" si="9"/>
        <v>0.003059140801</v>
      </c>
      <c r="I342" s="55">
        <f t="shared" si="26"/>
        <v>204012</v>
      </c>
      <c r="J342" s="55">
        <f t="shared" si="10"/>
        <v>-955</v>
      </c>
      <c r="K342" s="9">
        <f t="shared" si="11"/>
        <v>12.22593409</v>
      </c>
      <c r="L342" s="52">
        <f t="shared" si="30"/>
        <v>1735935.244</v>
      </c>
      <c r="M342" s="10" t="str">
        <f t="shared" si="31"/>
        <v/>
      </c>
      <c r="N342" s="11">
        <f t="shared" si="5"/>
        <v>0.02521319005</v>
      </c>
      <c r="O342" s="23">
        <f t="shared" si="32"/>
        <v>-0.004659286617</v>
      </c>
      <c r="P342" s="9">
        <v>39087.0</v>
      </c>
      <c r="Q342" s="9">
        <v>1307161.0</v>
      </c>
      <c r="R342" s="12"/>
      <c r="S342" s="12">
        <f t="shared" si="13"/>
        <v>93</v>
      </c>
      <c r="T342" s="12"/>
      <c r="U342" s="12"/>
      <c r="V342" s="4"/>
      <c r="W342" s="4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  <c r="JB342" s="4"/>
      <c r="JC342" s="4"/>
      <c r="JD342" s="4"/>
      <c r="JE342" s="4"/>
      <c r="JF342" s="4"/>
      <c r="JG342" s="4"/>
      <c r="JH342" s="4"/>
      <c r="JI342" s="4"/>
      <c r="JJ342" s="4"/>
      <c r="JK342" s="4"/>
      <c r="JL342" s="4"/>
      <c r="JM342" s="4"/>
      <c r="JN342" s="4"/>
      <c r="JO342" s="4"/>
      <c r="JP342" s="4"/>
      <c r="JQ342" s="4"/>
      <c r="JR342" s="4"/>
      <c r="JS342" s="4"/>
      <c r="JT342" s="4"/>
      <c r="JU342" s="4"/>
      <c r="JV342" s="4"/>
      <c r="JW342" s="4"/>
      <c r="JX342" s="4"/>
      <c r="JY342" s="4"/>
      <c r="JZ342" s="4"/>
      <c r="KA342" s="4"/>
      <c r="KB342" s="4"/>
      <c r="KC342" s="4"/>
      <c r="KD342" s="4"/>
      <c r="KE342" s="4"/>
      <c r="KF342" s="4"/>
      <c r="KG342" s="4"/>
      <c r="KH342" s="4"/>
      <c r="KI342" s="4"/>
      <c r="KJ342" s="4"/>
      <c r="KK342" s="4"/>
      <c r="KL342" s="4"/>
      <c r="KM342" s="4"/>
      <c r="KN342" s="4"/>
      <c r="KO342" s="4"/>
      <c r="KP342" s="4"/>
      <c r="KQ342" s="4"/>
      <c r="KR342" s="4"/>
      <c r="KS342" s="4"/>
      <c r="KT342" s="4"/>
      <c r="KU342" s="4"/>
      <c r="KV342" s="4"/>
      <c r="KW342" s="4"/>
      <c r="KX342" s="4"/>
      <c r="KY342" s="4"/>
      <c r="KZ342" s="4"/>
      <c r="LA342" s="4"/>
      <c r="LB342" s="4"/>
      <c r="LC342" s="4"/>
      <c r="LD342" s="4"/>
      <c r="LE342" s="4"/>
      <c r="LF342" s="4"/>
      <c r="LG342" s="4"/>
      <c r="LH342" s="4"/>
      <c r="LI342" s="4"/>
      <c r="LJ342" s="4"/>
      <c r="LK342" s="4"/>
      <c r="LL342" s="4"/>
      <c r="LM342" s="4"/>
      <c r="LN342" s="4"/>
      <c r="LO342" s="4"/>
      <c r="LP342" s="4"/>
      <c r="LQ342" s="4"/>
      <c r="LR342" s="4"/>
      <c r="LS342" s="4"/>
      <c r="LT342" s="4"/>
      <c r="LU342" s="4"/>
      <c r="LV342" s="4"/>
      <c r="LW342" s="4"/>
      <c r="LX342" s="4"/>
      <c r="LY342" s="4"/>
      <c r="LZ342" s="4"/>
      <c r="MA342" s="4"/>
      <c r="MB342" s="4"/>
      <c r="MC342" s="4"/>
      <c r="MD342" s="4"/>
      <c r="ME342" s="4"/>
      <c r="MF342" s="4"/>
      <c r="MG342" s="4"/>
      <c r="MH342" s="4"/>
      <c r="MI342" s="4"/>
      <c r="MJ342" s="4"/>
      <c r="MK342" s="4"/>
      <c r="ML342" s="4"/>
      <c r="MM342" s="4"/>
      <c r="MN342" s="4"/>
      <c r="MO342" s="4"/>
      <c r="MP342" s="4"/>
      <c r="MQ342" s="4"/>
      <c r="MR342" s="4"/>
      <c r="MS342" s="4"/>
      <c r="MT342" s="4"/>
      <c r="MU342" s="4"/>
      <c r="MV342" s="4"/>
      <c r="MW342" s="4"/>
      <c r="MX342" s="4"/>
      <c r="MY342" s="4"/>
      <c r="MZ342" s="4"/>
      <c r="NA342" s="4"/>
      <c r="NB342" s="4"/>
      <c r="NC342" s="4"/>
      <c r="ND342" s="4"/>
      <c r="NE342" s="4"/>
      <c r="NF342" s="4"/>
      <c r="NG342" s="4"/>
      <c r="NH342" s="4"/>
      <c r="NI342" s="4"/>
      <c r="NJ342" s="4"/>
      <c r="NK342" s="4"/>
      <c r="NL342" s="4"/>
      <c r="NM342" s="4"/>
      <c r="NN342" s="4"/>
      <c r="NO342" s="4"/>
      <c r="NP342" s="4"/>
      <c r="NQ342" s="4"/>
      <c r="NR342" s="4"/>
      <c r="NS342" s="4"/>
      <c r="NT342" s="4"/>
      <c r="NU342" s="4"/>
      <c r="NV342" s="4"/>
      <c r="NW342" s="4"/>
      <c r="NX342" s="4"/>
      <c r="NY342" s="4"/>
      <c r="NZ342" s="4"/>
      <c r="OA342" s="4"/>
      <c r="OB342" s="4"/>
      <c r="OC342" s="4"/>
      <c r="OD342" s="4"/>
      <c r="OE342" s="4"/>
      <c r="OF342" s="4"/>
      <c r="OG342" s="4"/>
      <c r="OH342" s="4"/>
      <c r="OI342" s="4"/>
      <c r="OJ342" s="4"/>
      <c r="OK342" s="4"/>
      <c r="OL342" s="4"/>
      <c r="OM342" s="4"/>
      <c r="ON342" s="4"/>
      <c r="OO342" s="4"/>
      <c r="OP342" s="4"/>
      <c r="OQ342" s="4"/>
      <c r="OR342" s="4"/>
      <c r="OS342" s="4"/>
      <c r="OT342" s="4"/>
      <c r="OU342" s="4"/>
      <c r="OV342" s="4"/>
      <c r="OW342" s="4"/>
      <c r="OX342" s="4"/>
      <c r="OY342" s="4"/>
      <c r="OZ342" s="4"/>
      <c r="PA342" s="4"/>
      <c r="PB342" s="4"/>
      <c r="PC342" s="4"/>
      <c r="PD342" s="4"/>
      <c r="PE342" s="4"/>
      <c r="PF342" s="4"/>
      <c r="PG342" s="4"/>
      <c r="PH342" s="4"/>
      <c r="PI342" s="4"/>
      <c r="PJ342" s="4"/>
      <c r="PK342" s="4"/>
      <c r="PL342" s="4"/>
      <c r="PM342" s="4"/>
      <c r="PN342" s="4"/>
      <c r="PO342" s="4"/>
      <c r="PP342" s="4"/>
      <c r="PQ342" s="4"/>
      <c r="PR342" s="4"/>
      <c r="PS342" s="4"/>
      <c r="PT342" s="4"/>
      <c r="PU342" s="4"/>
      <c r="PV342" s="4"/>
      <c r="PW342" s="4"/>
      <c r="PX342" s="4"/>
      <c r="PY342" s="4"/>
      <c r="PZ342" s="4"/>
      <c r="QA342" s="4"/>
      <c r="QB342" s="4"/>
      <c r="QC342" s="4"/>
      <c r="QD342" s="4"/>
      <c r="QE342" s="4"/>
      <c r="QF342" s="4"/>
      <c r="QG342" s="4"/>
      <c r="QH342" s="4"/>
      <c r="QI342" s="4"/>
      <c r="QJ342" s="4"/>
      <c r="QK342" s="4"/>
      <c r="QL342" s="4"/>
      <c r="QM342" s="4"/>
      <c r="QN342" s="4"/>
      <c r="QO342" s="4"/>
      <c r="QP342" s="4"/>
      <c r="QQ342" s="4"/>
      <c r="QR342" s="4"/>
      <c r="QS342" s="4"/>
      <c r="QT342" s="4"/>
      <c r="QU342" s="4"/>
      <c r="QV342" s="4"/>
      <c r="QW342" s="4"/>
      <c r="QX342" s="4"/>
      <c r="QY342" s="4"/>
      <c r="QZ342" s="4"/>
      <c r="RA342" s="4"/>
      <c r="RB342" s="4"/>
      <c r="RC342" s="4"/>
      <c r="RD342" s="4"/>
      <c r="RE342" s="4"/>
      <c r="RF342" s="4"/>
      <c r="RG342" s="4"/>
      <c r="RH342" s="4"/>
    </row>
    <row r="343" ht="12.75" customHeight="1">
      <c r="A343" s="6">
        <v>44235.0</v>
      </c>
      <c r="B343" s="7">
        <f t="shared" si="36"/>
        <v>341</v>
      </c>
      <c r="C343" s="55">
        <f t="shared" si="39"/>
        <v>1552691</v>
      </c>
      <c r="D343" s="7">
        <f t="shared" si="2"/>
        <v>14.25550011</v>
      </c>
      <c r="E343" s="46">
        <f t="shared" si="28"/>
        <v>2025932.749</v>
      </c>
      <c r="F343" s="46" t="str">
        <f t="shared" si="29"/>
        <v/>
      </c>
      <c r="G343" s="55">
        <v>2431.0</v>
      </c>
      <c r="H343" s="11">
        <f t="shared" si="9"/>
        <v>0.001568124057</v>
      </c>
      <c r="I343" s="55">
        <f t="shared" si="26"/>
        <v>200703</v>
      </c>
      <c r="J343" s="55">
        <f t="shared" si="10"/>
        <v>-3309</v>
      </c>
      <c r="K343" s="9">
        <f t="shared" si="11"/>
        <v>12.20958148</v>
      </c>
      <c r="L343" s="52">
        <f t="shared" si="30"/>
        <v>1693698.115</v>
      </c>
      <c r="M343" s="10" t="str">
        <f t="shared" si="31"/>
        <v/>
      </c>
      <c r="N343" s="11">
        <f t="shared" si="5"/>
        <v>0.02520269648</v>
      </c>
      <c r="O343" s="23">
        <f t="shared" si="32"/>
        <v>-0.01621963414</v>
      </c>
      <c r="P343" s="9">
        <v>39132.0</v>
      </c>
      <c r="Q343" s="9">
        <v>1312856.0</v>
      </c>
      <c r="R343" s="12"/>
      <c r="S343" s="12">
        <f t="shared" si="13"/>
        <v>45</v>
      </c>
      <c r="T343" s="12"/>
      <c r="U343" s="12"/>
      <c r="V343" s="4"/>
      <c r="W343" s="4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s="4"/>
      <c r="KE343" s="4"/>
      <c r="KF343" s="4"/>
      <c r="KG343" s="4"/>
      <c r="KH343" s="4"/>
      <c r="KI343" s="4"/>
      <c r="KJ343" s="4"/>
      <c r="KK343" s="4"/>
      <c r="KL343" s="4"/>
      <c r="KM343" s="4"/>
      <c r="KN343" s="4"/>
      <c r="KO343" s="4"/>
      <c r="KP343" s="4"/>
      <c r="KQ343" s="4"/>
      <c r="KR343" s="4"/>
      <c r="KS343" s="4"/>
      <c r="KT343" s="4"/>
      <c r="KU343" s="4"/>
      <c r="KV343" s="4"/>
      <c r="KW343" s="4"/>
      <c r="KX343" s="4"/>
      <c r="KY343" s="4"/>
      <c r="KZ343" s="4"/>
      <c r="LA343" s="4"/>
      <c r="LB343" s="4"/>
      <c r="LC343" s="4"/>
      <c r="LD343" s="4"/>
      <c r="LE343" s="4"/>
      <c r="LF343" s="4"/>
      <c r="LG343" s="4"/>
      <c r="LH343" s="4"/>
      <c r="LI343" s="4"/>
      <c r="LJ343" s="4"/>
      <c r="LK343" s="4"/>
      <c r="LL343" s="4"/>
      <c r="LM343" s="4"/>
      <c r="LN343" s="4"/>
      <c r="LO343" s="4"/>
      <c r="LP343" s="4"/>
      <c r="LQ343" s="4"/>
      <c r="LR343" s="4"/>
      <c r="LS343" s="4"/>
      <c r="LT343" s="4"/>
      <c r="LU343" s="4"/>
      <c r="LV343" s="4"/>
      <c r="LW343" s="4"/>
      <c r="LX343" s="4"/>
      <c r="LY343" s="4"/>
      <c r="LZ343" s="4"/>
      <c r="MA343" s="4"/>
      <c r="MB343" s="4"/>
      <c r="MC343" s="4"/>
      <c r="MD343" s="4"/>
      <c r="ME343" s="4"/>
      <c r="MF343" s="4"/>
      <c r="MG343" s="4"/>
      <c r="MH343" s="4"/>
      <c r="MI343" s="4"/>
      <c r="MJ343" s="4"/>
      <c r="MK343" s="4"/>
      <c r="ML343" s="4"/>
      <c r="MM343" s="4"/>
      <c r="MN343" s="4"/>
      <c r="MO343" s="4"/>
      <c r="MP343" s="4"/>
      <c r="MQ343" s="4"/>
      <c r="MR343" s="4"/>
      <c r="MS343" s="4"/>
      <c r="MT343" s="4"/>
      <c r="MU343" s="4"/>
      <c r="MV343" s="4"/>
      <c r="MW343" s="4"/>
      <c r="MX343" s="4"/>
      <c r="MY343" s="4"/>
      <c r="MZ343" s="4"/>
      <c r="NA343" s="4"/>
      <c r="NB343" s="4"/>
      <c r="NC343" s="4"/>
      <c r="ND343" s="4"/>
      <c r="NE343" s="4"/>
      <c r="NF343" s="4"/>
      <c r="NG343" s="4"/>
      <c r="NH343" s="4"/>
      <c r="NI343" s="4"/>
      <c r="NJ343" s="4"/>
      <c r="NK343" s="4"/>
      <c r="NL343" s="4"/>
      <c r="NM343" s="4"/>
      <c r="NN343" s="4"/>
      <c r="NO343" s="4"/>
      <c r="NP343" s="4"/>
      <c r="NQ343" s="4"/>
      <c r="NR343" s="4"/>
      <c r="NS343" s="4"/>
      <c r="NT343" s="4"/>
      <c r="NU343" s="4"/>
      <c r="NV343" s="4"/>
      <c r="NW343" s="4"/>
      <c r="NX343" s="4"/>
      <c r="NY343" s="4"/>
      <c r="NZ343" s="4"/>
      <c r="OA343" s="4"/>
      <c r="OB343" s="4"/>
      <c r="OC343" s="4"/>
      <c r="OD343" s="4"/>
      <c r="OE343" s="4"/>
      <c r="OF343" s="4"/>
      <c r="OG343" s="4"/>
      <c r="OH343" s="4"/>
      <c r="OI343" s="4"/>
      <c r="OJ343" s="4"/>
      <c r="OK343" s="4"/>
      <c r="OL343" s="4"/>
      <c r="OM343" s="4"/>
      <c r="ON343" s="4"/>
      <c r="OO343" s="4"/>
      <c r="OP343" s="4"/>
      <c r="OQ343" s="4"/>
      <c r="OR343" s="4"/>
      <c r="OS343" s="4"/>
      <c r="OT343" s="4"/>
      <c r="OU343" s="4"/>
      <c r="OV343" s="4"/>
      <c r="OW343" s="4"/>
      <c r="OX343" s="4"/>
      <c r="OY343" s="4"/>
      <c r="OZ343" s="4"/>
      <c r="PA343" s="4"/>
      <c r="PB343" s="4"/>
      <c r="PC343" s="4"/>
      <c r="PD343" s="4"/>
      <c r="PE343" s="4"/>
      <c r="PF343" s="4"/>
      <c r="PG343" s="4"/>
      <c r="PH343" s="4"/>
      <c r="PI343" s="4"/>
      <c r="PJ343" s="4"/>
      <c r="PK343" s="4"/>
      <c r="PL343" s="4"/>
      <c r="PM343" s="4"/>
      <c r="PN343" s="4"/>
      <c r="PO343" s="4"/>
      <c r="PP343" s="4"/>
      <c r="PQ343" s="4"/>
      <c r="PR343" s="4"/>
      <c r="PS343" s="4"/>
      <c r="PT343" s="4"/>
      <c r="PU343" s="4"/>
      <c r="PV343" s="4"/>
      <c r="PW343" s="4"/>
      <c r="PX343" s="4"/>
      <c r="PY343" s="4"/>
      <c r="PZ343" s="4"/>
      <c r="QA343" s="4"/>
      <c r="QB343" s="4"/>
      <c r="QC343" s="4"/>
      <c r="QD343" s="4"/>
      <c r="QE343" s="4"/>
      <c r="QF343" s="4"/>
      <c r="QG343" s="4"/>
      <c r="QH343" s="4"/>
      <c r="QI343" s="4"/>
      <c r="QJ343" s="4"/>
      <c r="QK343" s="4"/>
      <c r="QL343" s="4"/>
      <c r="QM343" s="4"/>
      <c r="QN343" s="4"/>
      <c r="QO343" s="4"/>
      <c r="QP343" s="4"/>
      <c r="QQ343" s="4"/>
      <c r="QR343" s="4"/>
      <c r="QS343" s="4"/>
      <c r="QT343" s="4"/>
      <c r="QU343" s="4"/>
      <c r="QV343" s="4"/>
      <c r="QW343" s="4"/>
      <c r="QX343" s="4"/>
      <c r="QY343" s="4"/>
      <c r="QZ343" s="4"/>
      <c r="RA343" s="4"/>
      <c r="RB343" s="4"/>
      <c r="RC343" s="4"/>
      <c r="RD343" s="4"/>
      <c r="RE343" s="4"/>
      <c r="RF343" s="4"/>
      <c r="RG343" s="4"/>
      <c r="RH343" s="4"/>
    </row>
    <row r="344" ht="12.75" customHeight="1">
      <c r="A344" s="6">
        <v>44236.0</v>
      </c>
      <c r="B344" s="7">
        <f t="shared" si="36"/>
        <v>342</v>
      </c>
      <c r="C344" s="55">
        <f t="shared" si="39"/>
        <v>1556720</v>
      </c>
      <c r="D344" s="7">
        <f t="shared" si="2"/>
        <v>14.2580916</v>
      </c>
      <c r="E344" s="46">
        <f t="shared" si="28"/>
        <v>2034225.615</v>
      </c>
      <c r="F344" s="46" t="str">
        <f t="shared" si="29"/>
        <v/>
      </c>
      <c r="G344" s="55">
        <v>4029.0</v>
      </c>
      <c r="H344" s="11">
        <f t="shared" si="9"/>
        <v>0.002594849845</v>
      </c>
      <c r="I344" s="55">
        <f t="shared" si="26"/>
        <v>199886</v>
      </c>
      <c r="J344" s="55">
        <f t="shared" si="10"/>
        <v>-817</v>
      </c>
      <c r="K344" s="9">
        <f t="shared" si="11"/>
        <v>12.20550248</v>
      </c>
      <c r="L344" s="52">
        <f t="shared" si="30"/>
        <v>1652488.659</v>
      </c>
      <c r="M344" s="10" t="str">
        <f t="shared" si="31"/>
        <v/>
      </c>
      <c r="N344" s="11">
        <f t="shared" si="5"/>
        <v>0.02528393032</v>
      </c>
      <c r="O344" s="23">
        <f t="shared" si="32"/>
        <v>-0.004070691519</v>
      </c>
      <c r="P344" s="9">
        <v>39360.0</v>
      </c>
      <c r="Q344" s="9">
        <v>1317474.0</v>
      </c>
      <c r="R344" s="12"/>
      <c r="S344" s="12">
        <f t="shared" si="13"/>
        <v>228</v>
      </c>
      <c r="T344" s="12"/>
      <c r="U344" s="12"/>
      <c r="V344" s="4"/>
      <c r="W344" s="4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/>
      <c r="JI344" s="4"/>
      <c r="JJ344" s="4"/>
      <c r="JK344" s="4"/>
      <c r="JL344" s="4"/>
      <c r="JM344" s="4"/>
      <c r="JN344" s="4"/>
      <c r="JO344" s="4"/>
      <c r="JP344" s="4"/>
      <c r="JQ344" s="4"/>
      <c r="JR344" s="4"/>
      <c r="JS344" s="4"/>
      <c r="JT344" s="4"/>
      <c r="JU344" s="4"/>
      <c r="JV344" s="4"/>
      <c r="JW344" s="4"/>
      <c r="JX344" s="4"/>
      <c r="JY344" s="4"/>
      <c r="JZ344" s="4"/>
      <c r="KA344" s="4"/>
      <c r="KB344" s="4"/>
      <c r="KC344" s="4"/>
      <c r="KD344" s="4"/>
      <c r="KE344" s="4"/>
      <c r="KF344" s="4"/>
      <c r="KG344" s="4"/>
      <c r="KH344" s="4"/>
      <c r="KI344" s="4"/>
      <c r="KJ344" s="4"/>
      <c r="KK344" s="4"/>
      <c r="KL344" s="4"/>
      <c r="KM344" s="4"/>
      <c r="KN344" s="4"/>
      <c r="KO344" s="4"/>
      <c r="KP344" s="4"/>
      <c r="KQ344" s="4"/>
      <c r="KR344" s="4"/>
      <c r="KS344" s="4"/>
      <c r="KT344" s="4"/>
      <c r="KU344" s="4"/>
      <c r="KV344" s="4"/>
      <c r="KW344" s="4"/>
      <c r="KX344" s="4"/>
      <c r="KY344" s="4"/>
      <c r="KZ344" s="4"/>
      <c r="LA344" s="4"/>
      <c r="LB344" s="4"/>
      <c r="LC344" s="4"/>
      <c r="LD344" s="4"/>
      <c r="LE344" s="4"/>
      <c r="LF344" s="4"/>
      <c r="LG344" s="4"/>
      <c r="LH344" s="4"/>
      <c r="LI344" s="4"/>
      <c r="LJ344" s="4"/>
      <c r="LK344" s="4"/>
      <c r="LL344" s="4"/>
      <c r="LM344" s="4"/>
      <c r="LN344" s="4"/>
      <c r="LO344" s="4"/>
      <c r="LP344" s="4"/>
      <c r="LQ344" s="4"/>
      <c r="LR344" s="4"/>
      <c r="LS344" s="4"/>
      <c r="LT344" s="4"/>
      <c r="LU344" s="4"/>
      <c r="LV344" s="4"/>
      <c r="LW344" s="4"/>
      <c r="LX344" s="4"/>
      <c r="LY344" s="4"/>
      <c r="LZ344" s="4"/>
      <c r="MA344" s="4"/>
      <c r="MB344" s="4"/>
      <c r="MC344" s="4"/>
      <c r="MD344" s="4"/>
      <c r="ME344" s="4"/>
      <c r="MF344" s="4"/>
      <c r="MG344" s="4"/>
      <c r="MH344" s="4"/>
      <c r="MI344" s="4"/>
      <c r="MJ344" s="4"/>
      <c r="MK344" s="4"/>
      <c r="ML344" s="4"/>
      <c r="MM344" s="4"/>
      <c r="MN344" s="4"/>
      <c r="MO344" s="4"/>
      <c r="MP344" s="4"/>
      <c r="MQ344" s="4"/>
      <c r="MR344" s="4"/>
      <c r="MS344" s="4"/>
      <c r="MT344" s="4"/>
      <c r="MU344" s="4"/>
      <c r="MV344" s="4"/>
      <c r="MW344" s="4"/>
      <c r="MX344" s="4"/>
      <c r="MY344" s="4"/>
      <c r="MZ344" s="4"/>
      <c r="NA344" s="4"/>
      <c r="NB344" s="4"/>
      <c r="NC344" s="4"/>
      <c r="ND344" s="4"/>
      <c r="NE344" s="4"/>
      <c r="NF344" s="4"/>
      <c r="NG344" s="4"/>
      <c r="NH344" s="4"/>
      <c r="NI344" s="4"/>
      <c r="NJ344" s="4"/>
      <c r="NK344" s="4"/>
      <c r="NL344" s="4"/>
      <c r="NM344" s="4"/>
      <c r="NN344" s="4"/>
      <c r="NO344" s="4"/>
      <c r="NP344" s="4"/>
      <c r="NQ344" s="4"/>
      <c r="NR344" s="4"/>
      <c r="NS344" s="4"/>
      <c r="NT344" s="4"/>
      <c r="NU344" s="4"/>
      <c r="NV344" s="4"/>
      <c r="NW344" s="4"/>
      <c r="NX344" s="4"/>
      <c r="NY344" s="4"/>
      <c r="NZ344" s="4"/>
      <c r="OA344" s="4"/>
      <c r="OB344" s="4"/>
      <c r="OC344" s="4"/>
      <c r="OD344" s="4"/>
      <c r="OE344" s="4"/>
      <c r="OF344" s="4"/>
      <c r="OG344" s="4"/>
      <c r="OH344" s="4"/>
      <c r="OI344" s="4"/>
      <c r="OJ344" s="4"/>
      <c r="OK344" s="4"/>
      <c r="OL344" s="4"/>
      <c r="OM344" s="4"/>
      <c r="ON344" s="4"/>
      <c r="OO344" s="4"/>
      <c r="OP344" s="4"/>
      <c r="OQ344" s="4"/>
      <c r="OR344" s="4"/>
      <c r="OS344" s="4"/>
      <c r="OT344" s="4"/>
      <c r="OU344" s="4"/>
      <c r="OV344" s="4"/>
      <c r="OW344" s="4"/>
      <c r="OX344" s="4"/>
      <c r="OY344" s="4"/>
      <c r="OZ344" s="4"/>
      <c r="PA344" s="4"/>
      <c r="PB344" s="4"/>
      <c r="PC344" s="4"/>
      <c r="PD344" s="4"/>
      <c r="PE344" s="4"/>
      <c r="PF344" s="4"/>
      <c r="PG344" s="4"/>
      <c r="PH344" s="4"/>
      <c r="PI344" s="4"/>
      <c r="PJ344" s="4"/>
      <c r="PK344" s="4"/>
      <c r="PL344" s="4"/>
      <c r="PM344" s="4"/>
      <c r="PN344" s="4"/>
      <c r="PO344" s="4"/>
      <c r="PP344" s="4"/>
      <c r="PQ344" s="4"/>
      <c r="PR344" s="4"/>
      <c r="PS344" s="4"/>
      <c r="PT344" s="4"/>
      <c r="PU344" s="4"/>
      <c r="PV344" s="4"/>
      <c r="PW344" s="4"/>
      <c r="PX344" s="4"/>
      <c r="PY344" s="4"/>
      <c r="PZ344" s="4"/>
      <c r="QA344" s="4"/>
      <c r="QB344" s="4"/>
      <c r="QC344" s="4"/>
      <c r="QD344" s="4"/>
      <c r="QE344" s="4"/>
      <c r="QF344" s="4"/>
      <c r="QG344" s="4"/>
      <c r="QH344" s="4"/>
      <c r="QI344" s="4"/>
      <c r="QJ344" s="4"/>
      <c r="QK344" s="4"/>
      <c r="QL344" s="4"/>
      <c r="QM344" s="4"/>
      <c r="QN344" s="4"/>
      <c r="QO344" s="4"/>
      <c r="QP344" s="4"/>
      <c r="QQ344" s="4"/>
      <c r="QR344" s="4"/>
      <c r="QS344" s="4"/>
      <c r="QT344" s="4"/>
      <c r="QU344" s="4"/>
      <c r="QV344" s="4"/>
      <c r="QW344" s="4"/>
      <c r="QX344" s="4"/>
      <c r="QY344" s="4"/>
      <c r="QZ344" s="4"/>
      <c r="RA344" s="4"/>
      <c r="RB344" s="4"/>
      <c r="RC344" s="4"/>
      <c r="RD344" s="4"/>
      <c r="RE344" s="4"/>
      <c r="RF344" s="4"/>
      <c r="RG344" s="4"/>
      <c r="RH344" s="4"/>
    </row>
    <row r="345" ht="12.75" customHeight="1">
      <c r="A345" s="6">
        <v>44237.0</v>
      </c>
      <c r="B345" s="7">
        <f t="shared" si="36"/>
        <v>343</v>
      </c>
      <c r="C345" s="55">
        <f t="shared" si="39"/>
        <v>1563650</v>
      </c>
      <c r="D345" s="7">
        <f t="shared" si="2"/>
        <v>14.26253339</v>
      </c>
      <c r="E345" s="46">
        <f t="shared" si="28"/>
        <v>2042552.427</v>
      </c>
      <c r="F345" s="46" t="str">
        <f t="shared" si="29"/>
        <v/>
      </c>
      <c r="G345" s="55">
        <v>6930.0</v>
      </c>
      <c r="H345" s="11">
        <f t="shared" si="9"/>
        <v>0.004451667609</v>
      </c>
      <c r="I345" s="55">
        <f t="shared" si="26"/>
        <v>204294</v>
      </c>
      <c r="J345" s="55">
        <f t="shared" si="10"/>
        <v>4408</v>
      </c>
      <c r="K345" s="9">
        <f t="shared" si="11"/>
        <v>12.22731541</v>
      </c>
      <c r="L345" s="52">
        <f t="shared" si="30"/>
        <v>1612281.872</v>
      </c>
      <c r="M345" s="10" t="str">
        <f t="shared" si="31"/>
        <v/>
      </c>
      <c r="N345" s="11">
        <f t="shared" si="5"/>
        <v>0.02540274358</v>
      </c>
      <c r="O345" s="23">
        <f t="shared" si="32"/>
        <v>0.02205256996</v>
      </c>
      <c r="P345" s="9">
        <v>39721.0</v>
      </c>
      <c r="Q345" s="9">
        <v>1319635.0</v>
      </c>
      <c r="R345" s="12"/>
      <c r="S345" s="12">
        <f t="shared" si="13"/>
        <v>361</v>
      </c>
      <c r="T345" s="12"/>
      <c r="U345" s="12"/>
      <c r="V345" s="4"/>
      <c r="W345" s="4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  <c r="JB345" s="4"/>
      <c r="JC345" s="4"/>
      <c r="JD345" s="4"/>
      <c r="JE345" s="4"/>
      <c r="JF345" s="4"/>
      <c r="JG345" s="4"/>
      <c r="JH345" s="4"/>
      <c r="JI345" s="4"/>
      <c r="JJ345" s="4"/>
      <c r="JK345" s="4"/>
      <c r="JL345" s="4"/>
      <c r="JM345" s="4"/>
      <c r="JN345" s="4"/>
      <c r="JO345" s="4"/>
      <c r="JP345" s="4"/>
      <c r="JQ345" s="4"/>
      <c r="JR345" s="4"/>
      <c r="JS345" s="4"/>
      <c r="JT345" s="4"/>
      <c r="JU345" s="4"/>
      <c r="JV345" s="4"/>
      <c r="JW345" s="4"/>
      <c r="JX345" s="4"/>
      <c r="JY345" s="4"/>
      <c r="JZ345" s="4"/>
      <c r="KA345" s="4"/>
      <c r="KB345" s="4"/>
      <c r="KC345" s="4"/>
      <c r="KD345" s="4"/>
      <c r="KE345" s="4"/>
      <c r="KF345" s="4"/>
      <c r="KG345" s="4"/>
      <c r="KH345" s="4"/>
      <c r="KI345" s="4"/>
      <c r="KJ345" s="4"/>
      <c r="KK345" s="4"/>
      <c r="KL345" s="4"/>
      <c r="KM345" s="4"/>
      <c r="KN345" s="4"/>
      <c r="KO345" s="4"/>
      <c r="KP345" s="4"/>
      <c r="KQ345" s="4"/>
      <c r="KR345" s="4"/>
      <c r="KS345" s="4"/>
      <c r="KT345" s="4"/>
      <c r="KU345" s="4"/>
      <c r="KV345" s="4"/>
      <c r="KW345" s="4"/>
      <c r="KX345" s="4"/>
      <c r="KY345" s="4"/>
      <c r="KZ345" s="4"/>
      <c r="LA345" s="4"/>
      <c r="LB345" s="4"/>
      <c r="LC345" s="4"/>
      <c r="LD345" s="4"/>
      <c r="LE345" s="4"/>
      <c r="LF345" s="4"/>
      <c r="LG345" s="4"/>
      <c r="LH345" s="4"/>
      <c r="LI345" s="4"/>
      <c r="LJ345" s="4"/>
      <c r="LK345" s="4"/>
      <c r="LL345" s="4"/>
      <c r="LM345" s="4"/>
      <c r="LN345" s="4"/>
      <c r="LO345" s="4"/>
      <c r="LP345" s="4"/>
      <c r="LQ345" s="4"/>
      <c r="LR345" s="4"/>
      <c r="LS345" s="4"/>
      <c r="LT345" s="4"/>
      <c r="LU345" s="4"/>
      <c r="LV345" s="4"/>
      <c r="LW345" s="4"/>
      <c r="LX345" s="4"/>
      <c r="LY345" s="4"/>
      <c r="LZ345" s="4"/>
      <c r="MA345" s="4"/>
      <c r="MB345" s="4"/>
      <c r="MC345" s="4"/>
      <c r="MD345" s="4"/>
      <c r="ME345" s="4"/>
      <c r="MF345" s="4"/>
      <c r="MG345" s="4"/>
      <c r="MH345" s="4"/>
      <c r="MI345" s="4"/>
      <c r="MJ345" s="4"/>
      <c r="MK345" s="4"/>
      <c r="ML345" s="4"/>
      <c r="MM345" s="4"/>
      <c r="MN345" s="4"/>
      <c r="MO345" s="4"/>
      <c r="MP345" s="4"/>
      <c r="MQ345" s="4"/>
      <c r="MR345" s="4"/>
      <c r="MS345" s="4"/>
      <c r="MT345" s="4"/>
      <c r="MU345" s="4"/>
      <c r="MV345" s="4"/>
      <c r="MW345" s="4"/>
      <c r="MX345" s="4"/>
      <c r="MY345" s="4"/>
      <c r="MZ345" s="4"/>
      <c r="NA345" s="4"/>
      <c r="NB345" s="4"/>
      <c r="NC345" s="4"/>
      <c r="ND345" s="4"/>
      <c r="NE345" s="4"/>
      <c r="NF345" s="4"/>
      <c r="NG345" s="4"/>
      <c r="NH345" s="4"/>
      <c r="NI345" s="4"/>
      <c r="NJ345" s="4"/>
      <c r="NK345" s="4"/>
      <c r="NL345" s="4"/>
      <c r="NM345" s="4"/>
      <c r="NN345" s="4"/>
      <c r="NO345" s="4"/>
      <c r="NP345" s="4"/>
      <c r="NQ345" s="4"/>
      <c r="NR345" s="4"/>
      <c r="NS345" s="4"/>
      <c r="NT345" s="4"/>
      <c r="NU345" s="4"/>
      <c r="NV345" s="4"/>
      <c r="NW345" s="4"/>
      <c r="NX345" s="4"/>
      <c r="NY345" s="4"/>
      <c r="NZ345" s="4"/>
      <c r="OA345" s="4"/>
      <c r="OB345" s="4"/>
      <c r="OC345" s="4"/>
      <c r="OD345" s="4"/>
      <c r="OE345" s="4"/>
      <c r="OF345" s="4"/>
      <c r="OG345" s="4"/>
      <c r="OH345" s="4"/>
      <c r="OI345" s="4"/>
      <c r="OJ345" s="4"/>
      <c r="OK345" s="4"/>
      <c r="OL345" s="4"/>
      <c r="OM345" s="4"/>
      <c r="ON345" s="4"/>
      <c r="OO345" s="4"/>
      <c r="OP345" s="4"/>
      <c r="OQ345" s="4"/>
      <c r="OR345" s="4"/>
      <c r="OS345" s="4"/>
      <c r="OT345" s="4"/>
      <c r="OU345" s="4"/>
      <c r="OV345" s="4"/>
      <c r="OW345" s="4"/>
      <c r="OX345" s="4"/>
      <c r="OY345" s="4"/>
      <c r="OZ345" s="4"/>
      <c r="PA345" s="4"/>
      <c r="PB345" s="4"/>
      <c r="PC345" s="4"/>
      <c r="PD345" s="4"/>
      <c r="PE345" s="4"/>
      <c r="PF345" s="4"/>
      <c r="PG345" s="4"/>
      <c r="PH345" s="4"/>
      <c r="PI345" s="4"/>
      <c r="PJ345" s="4"/>
      <c r="PK345" s="4"/>
      <c r="PL345" s="4"/>
      <c r="PM345" s="4"/>
      <c r="PN345" s="4"/>
      <c r="PO345" s="4"/>
      <c r="PP345" s="4"/>
      <c r="PQ345" s="4"/>
      <c r="PR345" s="4"/>
      <c r="PS345" s="4"/>
      <c r="PT345" s="4"/>
      <c r="PU345" s="4"/>
      <c r="PV345" s="4"/>
      <c r="PW345" s="4"/>
      <c r="PX345" s="4"/>
      <c r="PY345" s="4"/>
      <c r="PZ345" s="4"/>
      <c r="QA345" s="4"/>
      <c r="QB345" s="4"/>
      <c r="QC345" s="4"/>
      <c r="QD345" s="4"/>
      <c r="QE345" s="4"/>
      <c r="QF345" s="4"/>
      <c r="QG345" s="4"/>
      <c r="QH345" s="4"/>
      <c r="QI345" s="4"/>
      <c r="QJ345" s="4"/>
      <c r="QK345" s="4"/>
      <c r="QL345" s="4"/>
      <c r="QM345" s="4"/>
      <c r="QN345" s="4"/>
      <c r="QO345" s="4"/>
      <c r="QP345" s="4"/>
      <c r="QQ345" s="4"/>
      <c r="QR345" s="4"/>
      <c r="QS345" s="4"/>
      <c r="QT345" s="4"/>
      <c r="QU345" s="4"/>
      <c r="QV345" s="4"/>
      <c r="QW345" s="4"/>
      <c r="QX345" s="4"/>
      <c r="QY345" s="4"/>
      <c r="QZ345" s="4"/>
      <c r="RA345" s="4"/>
      <c r="RB345" s="4"/>
      <c r="RC345" s="4"/>
      <c r="RD345" s="4"/>
      <c r="RE345" s="4"/>
      <c r="RF345" s="4"/>
      <c r="RG345" s="4"/>
      <c r="RH345" s="4"/>
    </row>
    <row r="346" ht="12.75" customHeight="1">
      <c r="A346" s="6">
        <v>44238.0</v>
      </c>
      <c r="B346" s="7">
        <f t="shared" si="36"/>
        <v>344</v>
      </c>
      <c r="C346" s="55">
        <f t="shared" si="39"/>
        <v>1570658</v>
      </c>
      <c r="D346" s="7">
        <f t="shared" si="2"/>
        <v>14.2670052</v>
      </c>
      <c r="E346" s="46">
        <f t="shared" si="28"/>
        <v>2050913.323</v>
      </c>
      <c r="F346" s="46" t="str">
        <f t="shared" si="29"/>
        <v/>
      </c>
      <c r="G346" s="55">
        <v>7008.0</v>
      </c>
      <c r="H346" s="11">
        <f t="shared" si="9"/>
        <v>0.004481821379</v>
      </c>
      <c r="I346" s="55">
        <f t="shared" si="26"/>
        <v>206380</v>
      </c>
      <c r="J346" s="55">
        <f t="shared" si="10"/>
        <v>2086</v>
      </c>
      <c r="K346" s="9">
        <f t="shared" si="11"/>
        <v>12.23747441</v>
      </c>
      <c r="L346" s="52">
        <f t="shared" si="30"/>
        <v>1573053.359</v>
      </c>
      <c r="M346" s="10" t="str">
        <f t="shared" si="31"/>
        <v/>
      </c>
      <c r="N346" s="11">
        <f t="shared" si="5"/>
        <v>0.02557972519</v>
      </c>
      <c r="O346" s="23">
        <f t="shared" si="32"/>
        <v>0.01021077467</v>
      </c>
      <c r="P346" s="9">
        <v>40177.0</v>
      </c>
      <c r="Q346" s="9">
        <v>1324101.0</v>
      </c>
      <c r="R346" s="12"/>
      <c r="S346" s="12">
        <f t="shared" si="13"/>
        <v>456</v>
      </c>
      <c r="T346" s="12"/>
      <c r="U346" s="12"/>
      <c r="V346" s="4"/>
      <c r="W346" s="4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  <c r="JB346" s="4"/>
      <c r="JC346" s="4"/>
      <c r="JD346" s="4"/>
      <c r="JE346" s="4"/>
      <c r="JF346" s="4"/>
      <c r="JG346" s="4"/>
      <c r="JH346" s="4"/>
      <c r="JI346" s="4"/>
      <c r="JJ346" s="4"/>
      <c r="JK346" s="4"/>
      <c r="JL346" s="4"/>
      <c r="JM346" s="4"/>
      <c r="JN346" s="4"/>
      <c r="JO346" s="4"/>
      <c r="JP346" s="4"/>
      <c r="JQ346" s="4"/>
      <c r="JR346" s="4"/>
      <c r="JS346" s="4"/>
      <c r="JT346" s="4"/>
      <c r="JU346" s="4"/>
      <c r="JV346" s="4"/>
      <c r="JW346" s="4"/>
      <c r="JX346" s="4"/>
      <c r="JY346" s="4"/>
      <c r="JZ346" s="4"/>
      <c r="KA346" s="4"/>
      <c r="KB346" s="4"/>
      <c r="KC346" s="4"/>
      <c r="KD346" s="4"/>
      <c r="KE346" s="4"/>
      <c r="KF346" s="4"/>
      <c r="KG346" s="4"/>
      <c r="KH346" s="4"/>
      <c r="KI346" s="4"/>
      <c r="KJ346" s="4"/>
      <c r="KK346" s="4"/>
      <c r="KL346" s="4"/>
      <c r="KM346" s="4"/>
      <c r="KN346" s="4"/>
      <c r="KO346" s="4"/>
      <c r="KP346" s="4"/>
      <c r="KQ346" s="4"/>
      <c r="KR346" s="4"/>
      <c r="KS346" s="4"/>
      <c r="KT346" s="4"/>
      <c r="KU346" s="4"/>
      <c r="KV346" s="4"/>
      <c r="KW346" s="4"/>
      <c r="KX346" s="4"/>
      <c r="KY346" s="4"/>
      <c r="KZ346" s="4"/>
      <c r="LA346" s="4"/>
      <c r="LB346" s="4"/>
      <c r="LC346" s="4"/>
      <c r="LD346" s="4"/>
      <c r="LE346" s="4"/>
      <c r="LF346" s="4"/>
      <c r="LG346" s="4"/>
      <c r="LH346" s="4"/>
      <c r="LI346" s="4"/>
      <c r="LJ346" s="4"/>
      <c r="LK346" s="4"/>
      <c r="LL346" s="4"/>
      <c r="LM346" s="4"/>
      <c r="LN346" s="4"/>
      <c r="LO346" s="4"/>
      <c r="LP346" s="4"/>
      <c r="LQ346" s="4"/>
      <c r="LR346" s="4"/>
      <c r="LS346" s="4"/>
      <c r="LT346" s="4"/>
      <c r="LU346" s="4"/>
      <c r="LV346" s="4"/>
      <c r="LW346" s="4"/>
      <c r="LX346" s="4"/>
      <c r="LY346" s="4"/>
      <c r="LZ346" s="4"/>
      <c r="MA346" s="4"/>
      <c r="MB346" s="4"/>
      <c r="MC346" s="4"/>
      <c r="MD346" s="4"/>
      <c r="ME346" s="4"/>
      <c r="MF346" s="4"/>
      <c r="MG346" s="4"/>
      <c r="MH346" s="4"/>
      <c r="MI346" s="4"/>
      <c r="MJ346" s="4"/>
      <c r="MK346" s="4"/>
      <c r="ML346" s="4"/>
      <c r="MM346" s="4"/>
      <c r="MN346" s="4"/>
      <c r="MO346" s="4"/>
      <c r="MP346" s="4"/>
      <c r="MQ346" s="4"/>
      <c r="MR346" s="4"/>
      <c r="MS346" s="4"/>
      <c r="MT346" s="4"/>
      <c r="MU346" s="4"/>
      <c r="MV346" s="4"/>
      <c r="MW346" s="4"/>
      <c r="MX346" s="4"/>
      <c r="MY346" s="4"/>
      <c r="MZ346" s="4"/>
      <c r="NA346" s="4"/>
      <c r="NB346" s="4"/>
      <c r="NC346" s="4"/>
      <c r="ND346" s="4"/>
      <c r="NE346" s="4"/>
      <c r="NF346" s="4"/>
      <c r="NG346" s="4"/>
      <c r="NH346" s="4"/>
      <c r="NI346" s="4"/>
      <c r="NJ346" s="4"/>
      <c r="NK346" s="4"/>
      <c r="NL346" s="4"/>
      <c r="NM346" s="4"/>
      <c r="NN346" s="4"/>
      <c r="NO346" s="4"/>
      <c r="NP346" s="4"/>
      <c r="NQ346" s="4"/>
      <c r="NR346" s="4"/>
      <c r="NS346" s="4"/>
      <c r="NT346" s="4"/>
      <c r="NU346" s="4"/>
      <c r="NV346" s="4"/>
      <c r="NW346" s="4"/>
      <c r="NX346" s="4"/>
      <c r="NY346" s="4"/>
      <c r="NZ346" s="4"/>
      <c r="OA346" s="4"/>
      <c r="OB346" s="4"/>
      <c r="OC346" s="4"/>
      <c r="OD346" s="4"/>
      <c r="OE346" s="4"/>
      <c r="OF346" s="4"/>
      <c r="OG346" s="4"/>
      <c r="OH346" s="4"/>
      <c r="OI346" s="4"/>
      <c r="OJ346" s="4"/>
      <c r="OK346" s="4"/>
      <c r="OL346" s="4"/>
      <c r="OM346" s="4"/>
      <c r="ON346" s="4"/>
      <c r="OO346" s="4"/>
      <c r="OP346" s="4"/>
      <c r="OQ346" s="4"/>
      <c r="OR346" s="4"/>
      <c r="OS346" s="4"/>
      <c r="OT346" s="4"/>
      <c r="OU346" s="4"/>
      <c r="OV346" s="4"/>
      <c r="OW346" s="4"/>
      <c r="OX346" s="4"/>
      <c r="OY346" s="4"/>
      <c r="OZ346" s="4"/>
      <c r="PA346" s="4"/>
      <c r="PB346" s="4"/>
      <c r="PC346" s="4"/>
      <c r="PD346" s="4"/>
      <c r="PE346" s="4"/>
      <c r="PF346" s="4"/>
      <c r="PG346" s="4"/>
      <c r="PH346" s="4"/>
      <c r="PI346" s="4"/>
      <c r="PJ346" s="4"/>
      <c r="PK346" s="4"/>
      <c r="PL346" s="4"/>
      <c r="PM346" s="4"/>
      <c r="PN346" s="4"/>
      <c r="PO346" s="4"/>
      <c r="PP346" s="4"/>
      <c r="PQ346" s="4"/>
      <c r="PR346" s="4"/>
      <c r="PS346" s="4"/>
      <c r="PT346" s="4"/>
      <c r="PU346" s="4"/>
      <c r="PV346" s="4"/>
      <c r="PW346" s="4"/>
      <c r="PX346" s="4"/>
      <c r="PY346" s="4"/>
      <c r="PZ346" s="4"/>
      <c r="QA346" s="4"/>
      <c r="QB346" s="4"/>
      <c r="QC346" s="4"/>
      <c r="QD346" s="4"/>
      <c r="QE346" s="4"/>
      <c r="QF346" s="4"/>
      <c r="QG346" s="4"/>
      <c r="QH346" s="4"/>
      <c r="QI346" s="4"/>
      <c r="QJ346" s="4"/>
      <c r="QK346" s="4"/>
      <c r="QL346" s="4"/>
      <c r="QM346" s="4"/>
      <c r="QN346" s="4"/>
      <c r="QO346" s="4"/>
      <c r="QP346" s="4"/>
      <c r="QQ346" s="4"/>
      <c r="QR346" s="4"/>
      <c r="QS346" s="4"/>
      <c r="QT346" s="4"/>
      <c r="QU346" s="4"/>
      <c r="QV346" s="4"/>
      <c r="QW346" s="4"/>
      <c r="QX346" s="4"/>
      <c r="QY346" s="4"/>
      <c r="QZ346" s="4"/>
      <c r="RA346" s="4"/>
      <c r="RB346" s="4"/>
      <c r="RC346" s="4"/>
      <c r="RD346" s="4"/>
      <c r="RE346" s="4"/>
      <c r="RF346" s="4"/>
      <c r="RG346" s="4"/>
      <c r="RH346" s="4"/>
    </row>
    <row r="347" ht="12.75" customHeight="1">
      <c r="A347" s="6">
        <v>44239.0</v>
      </c>
      <c r="B347" s="7">
        <f t="shared" si="36"/>
        <v>345</v>
      </c>
      <c r="C347" s="55">
        <f t="shared" si="39"/>
        <v>1577037</v>
      </c>
      <c r="D347" s="7">
        <f t="shared" si="2"/>
        <v>14.27105833</v>
      </c>
      <c r="E347" s="46">
        <f t="shared" si="28"/>
        <v>2059308.443</v>
      </c>
      <c r="F347" s="46" t="str">
        <f t="shared" si="29"/>
        <v/>
      </c>
      <c r="G347" s="55">
        <v>6379.0</v>
      </c>
      <c r="H347" s="11">
        <f t="shared" si="9"/>
        <v>0.004061355177</v>
      </c>
      <c r="I347" s="55">
        <f t="shared" si="26"/>
        <v>206486</v>
      </c>
      <c r="J347" s="55">
        <f t="shared" si="10"/>
        <v>106</v>
      </c>
      <c r="K347" s="9">
        <f t="shared" si="11"/>
        <v>12.23798789</v>
      </c>
      <c r="L347" s="52">
        <f t="shared" si="30"/>
        <v>1534779.317</v>
      </c>
      <c r="M347" s="10" t="str">
        <f t="shared" si="31"/>
        <v/>
      </c>
      <c r="N347" s="11">
        <f t="shared" si="5"/>
        <v>0.02563287989</v>
      </c>
      <c r="O347" s="23">
        <f t="shared" si="32"/>
        <v>0.0005136156604</v>
      </c>
      <c r="P347" s="9">
        <v>40424.0</v>
      </c>
      <c r="Q347" s="9">
        <v>1330127.0</v>
      </c>
      <c r="R347" s="12"/>
      <c r="S347" s="12">
        <f t="shared" si="13"/>
        <v>247</v>
      </c>
      <c r="T347" s="12"/>
      <c r="U347" s="12"/>
      <c r="V347" s="4"/>
      <c r="W347" s="4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s="4"/>
      <c r="KE347" s="4"/>
      <c r="KF347" s="4"/>
      <c r="KG347" s="4"/>
      <c r="KH347" s="4"/>
      <c r="KI347" s="4"/>
      <c r="KJ347" s="4"/>
      <c r="KK347" s="4"/>
      <c r="KL347" s="4"/>
      <c r="KM347" s="4"/>
      <c r="KN347" s="4"/>
      <c r="KO347" s="4"/>
      <c r="KP347" s="4"/>
      <c r="KQ347" s="4"/>
      <c r="KR347" s="4"/>
      <c r="KS347" s="4"/>
      <c r="KT347" s="4"/>
      <c r="KU347" s="4"/>
      <c r="KV347" s="4"/>
      <c r="KW347" s="4"/>
      <c r="KX347" s="4"/>
      <c r="KY347" s="4"/>
      <c r="KZ347" s="4"/>
      <c r="LA347" s="4"/>
      <c r="LB347" s="4"/>
      <c r="LC347" s="4"/>
      <c r="LD347" s="4"/>
      <c r="LE347" s="4"/>
      <c r="LF347" s="4"/>
      <c r="LG347" s="4"/>
      <c r="LH347" s="4"/>
      <c r="LI347" s="4"/>
      <c r="LJ347" s="4"/>
      <c r="LK347" s="4"/>
      <c r="LL347" s="4"/>
      <c r="LM347" s="4"/>
      <c r="LN347" s="4"/>
      <c r="LO347" s="4"/>
      <c r="LP347" s="4"/>
      <c r="LQ347" s="4"/>
      <c r="LR347" s="4"/>
      <c r="LS347" s="4"/>
      <c r="LT347" s="4"/>
      <c r="LU347" s="4"/>
      <c r="LV347" s="4"/>
      <c r="LW347" s="4"/>
      <c r="LX347" s="4"/>
      <c r="LY347" s="4"/>
      <c r="LZ347" s="4"/>
      <c r="MA347" s="4"/>
      <c r="MB347" s="4"/>
      <c r="MC347" s="4"/>
      <c r="MD347" s="4"/>
      <c r="ME347" s="4"/>
      <c r="MF347" s="4"/>
      <c r="MG347" s="4"/>
      <c r="MH347" s="4"/>
      <c r="MI347" s="4"/>
      <c r="MJ347" s="4"/>
      <c r="MK347" s="4"/>
      <c r="ML347" s="4"/>
      <c r="MM347" s="4"/>
      <c r="MN347" s="4"/>
      <c r="MO347" s="4"/>
      <c r="MP347" s="4"/>
      <c r="MQ347" s="4"/>
      <c r="MR347" s="4"/>
      <c r="MS347" s="4"/>
      <c r="MT347" s="4"/>
      <c r="MU347" s="4"/>
      <c r="MV347" s="4"/>
      <c r="MW347" s="4"/>
      <c r="MX347" s="4"/>
      <c r="MY347" s="4"/>
      <c r="MZ347" s="4"/>
      <c r="NA347" s="4"/>
      <c r="NB347" s="4"/>
      <c r="NC347" s="4"/>
      <c r="ND347" s="4"/>
      <c r="NE347" s="4"/>
      <c r="NF347" s="4"/>
      <c r="NG347" s="4"/>
      <c r="NH347" s="4"/>
      <c r="NI347" s="4"/>
      <c r="NJ347" s="4"/>
      <c r="NK347" s="4"/>
      <c r="NL347" s="4"/>
      <c r="NM347" s="4"/>
      <c r="NN347" s="4"/>
      <c r="NO347" s="4"/>
      <c r="NP347" s="4"/>
      <c r="NQ347" s="4"/>
      <c r="NR347" s="4"/>
      <c r="NS347" s="4"/>
      <c r="NT347" s="4"/>
      <c r="NU347" s="4"/>
      <c r="NV347" s="4"/>
      <c r="NW347" s="4"/>
      <c r="NX347" s="4"/>
      <c r="NY347" s="4"/>
      <c r="NZ347" s="4"/>
      <c r="OA347" s="4"/>
      <c r="OB347" s="4"/>
      <c r="OC347" s="4"/>
      <c r="OD347" s="4"/>
      <c r="OE347" s="4"/>
      <c r="OF347" s="4"/>
      <c r="OG347" s="4"/>
      <c r="OH347" s="4"/>
      <c r="OI347" s="4"/>
      <c r="OJ347" s="4"/>
      <c r="OK347" s="4"/>
      <c r="OL347" s="4"/>
      <c r="OM347" s="4"/>
      <c r="ON347" s="4"/>
      <c r="OO347" s="4"/>
      <c r="OP347" s="4"/>
      <c r="OQ347" s="4"/>
      <c r="OR347" s="4"/>
      <c r="OS347" s="4"/>
      <c r="OT347" s="4"/>
      <c r="OU347" s="4"/>
      <c r="OV347" s="4"/>
      <c r="OW347" s="4"/>
      <c r="OX347" s="4"/>
      <c r="OY347" s="4"/>
      <c r="OZ347" s="4"/>
      <c r="PA347" s="4"/>
      <c r="PB347" s="4"/>
      <c r="PC347" s="4"/>
      <c r="PD347" s="4"/>
      <c r="PE347" s="4"/>
      <c r="PF347" s="4"/>
      <c r="PG347" s="4"/>
      <c r="PH347" s="4"/>
      <c r="PI347" s="4"/>
      <c r="PJ347" s="4"/>
      <c r="PK347" s="4"/>
      <c r="PL347" s="4"/>
      <c r="PM347" s="4"/>
      <c r="PN347" s="4"/>
      <c r="PO347" s="4"/>
      <c r="PP347" s="4"/>
      <c r="PQ347" s="4"/>
      <c r="PR347" s="4"/>
      <c r="PS347" s="4"/>
      <c r="PT347" s="4"/>
      <c r="PU347" s="4"/>
      <c r="PV347" s="4"/>
      <c r="PW347" s="4"/>
      <c r="PX347" s="4"/>
      <c r="PY347" s="4"/>
      <c r="PZ347" s="4"/>
      <c r="QA347" s="4"/>
      <c r="QB347" s="4"/>
      <c r="QC347" s="4"/>
      <c r="QD347" s="4"/>
      <c r="QE347" s="4"/>
      <c r="QF347" s="4"/>
      <c r="QG347" s="4"/>
      <c r="QH347" s="4"/>
      <c r="QI347" s="4"/>
      <c r="QJ347" s="4"/>
      <c r="QK347" s="4"/>
      <c r="QL347" s="4"/>
      <c r="QM347" s="4"/>
      <c r="QN347" s="4"/>
      <c r="QO347" s="4"/>
      <c r="QP347" s="4"/>
      <c r="QQ347" s="4"/>
      <c r="QR347" s="4"/>
      <c r="QS347" s="4"/>
      <c r="QT347" s="4"/>
      <c r="QU347" s="4"/>
      <c r="QV347" s="4"/>
      <c r="QW347" s="4"/>
      <c r="QX347" s="4"/>
      <c r="QY347" s="4"/>
      <c r="QZ347" s="4"/>
      <c r="RA347" s="4"/>
      <c r="RB347" s="4"/>
      <c r="RC347" s="4"/>
      <c r="RD347" s="4"/>
      <c r="RE347" s="4"/>
      <c r="RF347" s="4"/>
      <c r="RG347" s="4"/>
      <c r="RH347" s="4"/>
    </row>
    <row r="348" ht="12.75" customHeight="1">
      <c r="A348" s="6">
        <v>44240.0</v>
      </c>
      <c r="B348" s="7">
        <f t="shared" si="36"/>
        <v>346</v>
      </c>
      <c r="C348" s="55">
        <f t="shared" si="39"/>
        <v>1583623</v>
      </c>
      <c r="D348" s="7">
        <f t="shared" si="2"/>
        <v>14.27522582</v>
      </c>
      <c r="E348" s="46">
        <f t="shared" si="28"/>
        <v>2067737.928</v>
      </c>
      <c r="F348" s="46" t="str">
        <f t="shared" si="29"/>
        <v/>
      </c>
      <c r="G348" s="55">
        <v>6586.0</v>
      </c>
      <c r="H348" s="11">
        <f t="shared" si="9"/>
        <v>0.004176186101</v>
      </c>
      <c r="I348" s="55">
        <f t="shared" si="26"/>
        <v>206447</v>
      </c>
      <c r="J348" s="55">
        <f t="shared" si="10"/>
        <v>-39</v>
      </c>
      <c r="K348" s="9">
        <f t="shared" si="11"/>
        <v>12.237799</v>
      </c>
      <c r="L348" s="52">
        <f t="shared" si="30"/>
        <v>1497436.523</v>
      </c>
      <c r="M348" s="10" t="str">
        <f t="shared" si="31"/>
        <v/>
      </c>
      <c r="N348" s="11">
        <f t="shared" si="5"/>
        <v>0.02570624448</v>
      </c>
      <c r="O348" s="23">
        <f t="shared" si="32"/>
        <v>-0.0001888747905</v>
      </c>
      <c r="P348" s="9">
        <v>40709.0</v>
      </c>
      <c r="Q348" s="9">
        <v>1336467.0</v>
      </c>
      <c r="R348" s="12"/>
      <c r="S348" s="12">
        <f t="shared" si="13"/>
        <v>285</v>
      </c>
      <c r="T348" s="12"/>
      <c r="U348" s="12"/>
      <c r="V348" s="4"/>
      <c r="W348" s="4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  <c r="JB348" s="4"/>
      <c r="JC348" s="4"/>
      <c r="JD348" s="4"/>
      <c r="JE348" s="4"/>
      <c r="JF348" s="4"/>
      <c r="JG348" s="4"/>
      <c r="JH348" s="4"/>
      <c r="JI348" s="4"/>
      <c r="JJ348" s="4"/>
      <c r="JK348" s="4"/>
      <c r="JL348" s="4"/>
      <c r="JM348" s="4"/>
      <c r="JN348" s="4"/>
      <c r="JO348" s="4"/>
      <c r="JP348" s="4"/>
      <c r="JQ348" s="4"/>
      <c r="JR348" s="4"/>
      <c r="JS348" s="4"/>
      <c r="JT348" s="4"/>
      <c r="JU348" s="4"/>
      <c r="JV348" s="4"/>
      <c r="JW348" s="4"/>
      <c r="JX348" s="4"/>
      <c r="JY348" s="4"/>
      <c r="JZ348" s="4"/>
      <c r="KA348" s="4"/>
      <c r="KB348" s="4"/>
      <c r="KC348" s="4"/>
      <c r="KD348" s="4"/>
      <c r="KE348" s="4"/>
      <c r="KF348" s="4"/>
      <c r="KG348" s="4"/>
      <c r="KH348" s="4"/>
      <c r="KI348" s="4"/>
      <c r="KJ348" s="4"/>
      <c r="KK348" s="4"/>
      <c r="KL348" s="4"/>
      <c r="KM348" s="4"/>
      <c r="KN348" s="4"/>
      <c r="KO348" s="4"/>
      <c r="KP348" s="4"/>
      <c r="KQ348" s="4"/>
      <c r="KR348" s="4"/>
      <c r="KS348" s="4"/>
      <c r="KT348" s="4"/>
      <c r="KU348" s="4"/>
      <c r="KV348" s="4"/>
      <c r="KW348" s="4"/>
      <c r="KX348" s="4"/>
      <c r="KY348" s="4"/>
      <c r="KZ348" s="4"/>
      <c r="LA348" s="4"/>
      <c r="LB348" s="4"/>
      <c r="LC348" s="4"/>
      <c r="LD348" s="4"/>
      <c r="LE348" s="4"/>
      <c r="LF348" s="4"/>
      <c r="LG348" s="4"/>
      <c r="LH348" s="4"/>
      <c r="LI348" s="4"/>
      <c r="LJ348" s="4"/>
      <c r="LK348" s="4"/>
      <c r="LL348" s="4"/>
      <c r="LM348" s="4"/>
      <c r="LN348" s="4"/>
      <c r="LO348" s="4"/>
      <c r="LP348" s="4"/>
      <c r="LQ348" s="4"/>
      <c r="LR348" s="4"/>
      <c r="LS348" s="4"/>
      <c r="LT348" s="4"/>
      <c r="LU348" s="4"/>
      <c r="LV348" s="4"/>
      <c r="LW348" s="4"/>
      <c r="LX348" s="4"/>
      <c r="LY348" s="4"/>
      <c r="LZ348" s="4"/>
      <c r="MA348" s="4"/>
      <c r="MB348" s="4"/>
      <c r="MC348" s="4"/>
      <c r="MD348" s="4"/>
      <c r="ME348" s="4"/>
      <c r="MF348" s="4"/>
      <c r="MG348" s="4"/>
      <c r="MH348" s="4"/>
      <c r="MI348" s="4"/>
      <c r="MJ348" s="4"/>
      <c r="MK348" s="4"/>
      <c r="ML348" s="4"/>
      <c r="MM348" s="4"/>
      <c r="MN348" s="4"/>
      <c r="MO348" s="4"/>
      <c r="MP348" s="4"/>
      <c r="MQ348" s="4"/>
      <c r="MR348" s="4"/>
      <c r="MS348" s="4"/>
      <c r="MT348" s="4"/>
      <c r="MU348" s="4"/>
      <c r="MV348" s="4"/>
      <c r="MW348" s="4"/>
      <c r="MX348" s="4"/>
      <c r="MY348" s="4"/>
      <c r="MZ348" s="4"/>
      <c r="NA348" s="4"/>
      <c r="NB348" s="4"/>
      <c r="NC348" s="4"/>
      <c r="ND348" s="4"/>
      <c r="NE348" s="4"/>
      <c r="NF348" s="4"/>
      <c r="NG348" s="4"/>
      <c r="NH348" s="4"/>
      <c r="NI348" s="4"/>
      <c r="NJ348" s="4"/>
      <c r="NK348" s="4"/>
      <c r="NL348" s="4"/>
      <c r="NM348" s="4"/>
      <c r="NN348" s="4"/>
      <c r="NO348" s="4"/>
      <c r="NP348" s="4"/>
      <c r="NQ348" s="4"/>
      <c r="NR348" s="4"/>
      <c r="NS348" s="4"/>
      <c r="NT348" s="4"/>
      <c r="NU348" s="4"/>
      <c r="NV348" s="4"/>
      <c r="NW348" s="4"/>
      <c r="NX348" s="4"/>
      <c r="NY348" s="4"/>
      <c r="NZ348" s="4"/>
      <c r="OA348" s="4"/>
      <c r="OB348" s="4"/>
      <c r="OC348" s="4"/>
      <c r="OD348" s="4"/>
      <c r="OE348" s="4"/>
      <c r="OF348" s="4"/>
      <c r="OG348" s="4"/>
      <c r="OH348" s="4"/>
      <c r="OI348" s="4"/>
      <c r="OJ348" s="4"/>
      <c r="OK348" s="4"/>
      <c r="OL348" s="4"/>
      <c r="OM348" s="4"/>
      <c r="ON348" s="4"/>
      <c r="OO348" s="4"/>
      <c r="OP348" s="4"/>
      <c r="OQ348" s="4"/>
      <c r="OR348" s="4"/>
      <c r="OS348" s="4"/>
      <c r="OT348" s="4"/>
      <c r="OU348" s="4"/>
      <c r="OV348" s="4"/>
      <c r="OW348" s="4"/>
      <c r="OX348" s="4"/>
      <c r="OY348" s="4"/>
      <c r="OZ348" s="4"/>
      <c r="PA348" s="4"/>
      <c r="PB348" s="4"/>
      <c r="PC348" s="4"/>
      <c r="PD348" s="4"/>
      <c r="PE348" s="4"/>
      <c r="PF348" s="4"/>
      <c r="PG348" s="4"/>
      <c r="PH348" s="4"/>
      <c r="PI348" s="4"/>
      <c r="PJ348" s="4"/>
      <c r="PK348" s="4"/>
      <c r="PL348" s="4"/>
      <c r="PM348" s="4"/>
      <c r="PN348" s="4"/>
      <c r="PO348" s="4"/>
      <c r="PP348" s="4"/>
      <c r="PQ348" s="4"/>
      <c r="PR348" s="4"/>
      <c r="PS348" s="4"/>
      <c r="PT348" s="4"/>
      <c r="PU348" s="4"/>
      <c r="PV348" s="4"/>
      <c r="PW348" s="4"/>
      <c r="PX348" s="4"/>
      <c r="PY348" s="4"/>
      <c r="PZ348" s="4"/>
      <c r="QA348" s="4"/>
      <c r="QB348" s="4"/>
      <c r="QC348" s="4"/>
      <c r="QD348" s="4"/>
      <c r="QE348" s="4"/>
      <c r="QF348" s="4"/>
      <c r="QG348" s="4"/>
      <c r="QH348" s="4"/>
      <c r="QI348" s="4"/>
      <c r="QJ348" s="4"/>
      <c r="QK348" s="4"/>
      <c r="QL348" s="4"/>
      <c r="QM348" s="4"/>
      <c r="QN348" s="4"/>
      <c r="QO348" s="4"/>
      <c r="QP348" s="4"/>
      <c r="QQ348" s="4"/>
      <c r="QR348" s="4"/>
      <c r="QS348" s="4"/>
      <c r="QT348" s="4"/>
      <c r="QU348" s="4"/>
      <c r="QV348" s="4"/>
      <c r="QW348" s="4"/>
      <c r="QX348" s="4"/>
      <c r="QY348" s="4"/>
      <c r="QZ348" s="4"/>
      <c r="RA348" s="4"/>
      <c r="RB348" s="4"/>
      <c r="RC348" s="4"/>
      <c r="RD348" s="4"/>
      <c r="RE348" s="4"/>
      <c r="RF348" s="4"/>
      <c r="RG348" s="4"/>
      <c r="RH348" s="4"/>
    </row>
    <row r="349" ht="12.75" customHeight="1">
      <c r="A349" s="6">
        <v>44241.0</v>
      </c>
      <c r="B349" s="7">
        <f t="shared" si="36"/>
        <v>347</v>
      </c>
      <c r="C349" s="55">
        <f t="shared" si="39"/>
        <v>1588957</v>
      </c>
      <c r="D349" s="7">
        <f t="shared" si="2"/>
        <v>14.27858838</v>
      </c>
      <c r="E349" s="46">
        <f t="shared" si="28"/>
        <v>2076201.917</v>
      </c>
      <c r="F349" s="46" t="str">
        <f t="shared" si="29"/>
        <v/>
      </c>
      <c r="G349" s="55">
        <v>5334.0</v>
      </c>
      <c r="H349" s="11">
        <f t="shared" si="9"/>
        <v>0.003368225897</v>
      </c>
      <c r="I349" s="55">
        <f t="shared" si="26"/>
        <v>206119</v>
      </c>
      <c r="J349" s="55">
        <f t="shared" si="10"/>
        <v>-328</v>
      </c>
      <c r="K349" s="9">
        <f t="shared" si="11"/>
        <v>12.23620895</v>
      </c>
      <c r="L349" s="52">
        <f t="shared" si="30"/>
        <v>1461002.318</v>
      </c>
      <c r="M349" s="10" t="str">
        <f t="shared" si="31"/>
        <v/>
      </c>
      <c r="N349" s="11">
        <f t="shared" si="5"/>
        <v>0.02568162638</v>
      </c>
      <c r="O349" s="23">
        <f t="shared" si="32"/>
        <v>-0.001588785499</v>
      </c>
      <c r="P349" s="9">
        <v>40807.0</v>
      </c>
      <c r="Q349" s="9">
        <v>1342031.0</v>
      </c>
      <c r="R349" s="12"/>
      <c r="S349" s="12">
        <f t="shared" si="13"/>
        <v>98</v>
      </c>
      <c r="T349" s="12"/>
      <c r="U349" s="12"/>
      <c r="V349" s="4"/>
      <c r="W349" s="4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  <c r="JB349" s="4"/>
      <c r="JC349" s="4"/>
      <c r="JD349" s="4"/>
      <c r="JE349" s="4"/>
      <c r="JF349" s="4"/>
      <c r="JG349" s="4"/>
      <c r="JH349" s="4"/>
      <c r="JI349" s="4"/>
      <c r="JJ349" s="4"/>
      <c r="JK349" s="4"/>
      <c r="JL349" s="4"/>
      <c r="JM349" s="4"/>
      <c r="JN349" s="4"/>
      <c r="JO349" s="4"/>
      <c r="JP349" s="4"/>
      <c r="JQ349" s="4"/>
      <c r="JR349" s="4"/>
      <c r="JS349" s="4"/>
      <c r="JT349" s="4"/>
      <c r="JU349" s="4"/>
      <c r="JV349" s="4"/>
      <c r="JW349" s="4"/>
      <c r="JX349" s="4"/>
      <c r="JY349" s="4"/>
      <c r="JZ349" s="4"/>
      <c r="KA349" s="4"/>
      <c r="KB349" s="4"/>
      <c r="KC349" s="4"/>
      <c r="KD349" s="4"/>
      <c r="KE349" s="4"/>
      <c r="KF349" s="4"/>
      <c r="KG349" s="4"/>
      <c r="KH349" s="4"/>
      <c r="KI349" s="4"/>
      <c r="KJ349" s="4"/>
      <c r="KK349" s="4"/>
      <c r="KL349" s="4"/>
      <c r="KM349" s="4"/>
      <c r="KN349" s="4"/>
      <c r="KO349" s="4"/>
      <c r="KP349" s="4"/>
      <c r="KQ349" s="4"/>
      <c r="KR349" s="4"/>
      <c r="KS349" s="4"/>
      <c r="KT349" s="4"/>
      <c r="KU349" s="4"/>
      <c r="KV349" s="4"/>
      <c r="KW349" s="4"/>
      <c r="KX349" s="4"/>
      <c r="KY349" s="4"/>
      <c r="KZ349" s="4"/>
      <c r="LA349" s="4"/>
      <c r="LB349" s="4"/>
      <c r="LC349" s="4"/>
      <c r="LD349" s="4"/>
      <c r="LE349" s="4"/>
      <c r="LF349" s="4"/>
      <c r="LG349" s="4"/>
      <c r="LH349" s="4"/>
      <c r="LI349" s="4"/>
      <c r="LJ349" s="4"/>
      <c r="LK349" s="4"/>
      <c r="LL349" s="4"/>
      <c r="LM349" s="4"/>
      <c r="LN349" s="4"/>
      <c r="LO349" s="4"/>
      <c r="LP349" s="4"/>
      <c r="LQ349" s="4"/>
      <c r="LR349" s="4"/>
      <c r="LS349" s="4"/>
      <c r="LT349" s="4"/>
      <c r="LU349" s="4"/>
      <c r="LV349" s="4"/>
      <c r="LW349" s="4"/>
      <c r="LX349" s="4"/>
      <c r="LY349" s="4"/>
      <c r="LZ349" s="4"/>
      <c r="MA349" s="4"/>
      <c r="MB349" s="4"/>
      <c r="MC349" s="4"/>
      <c r="MD349" s="4"/>
      <c r="ME349" s="4"/>
      <c r="MF349" s="4"/>
      <c r="MG349" s="4"/>
      <c r="MH349" s="4"/>
      <c r="MI349" s="4"/>
      <c r="MJ349" s="4"/>
      <c r="MK349" s="4"/>
      <c r="ML349" s="4"/>
      <c r="MM349" s="4"/>
      <c r="MN349" s="4"/>
      <c r="MO349" s="4"/>
      <c r="MP349" s="4"/>
      <c r="MQ349" s="4"/>
      <c r="MR349" s="4"/>
      <c r="MS349" s="4"/>
      <c r="MT349" s="4"/>
      <c r="MU349" s="4"/>
      <c r="MV349" s="4"/>
      <c r="MW349" s="4"/>
      <c r="MX349" s="4"/>
      <c r="MY349" s="4"/>
      <c r="MZ349" s="4"/>
      <c r="NA349" s="4"/>
      <c r="NB349" s="4"/>
      <c r="NC349" s="4"/>
      <c r="ND349" s="4"/>
      <c r="NE349" s="4"/>
      <c r="NF349" s="4"/>
      <c r="NG349" s="4"/>
      <c r="NH349" s="4"/>
      <c r="NI349" s="4"/>
      <c r="NJ349" s="4"/>
      <c r="NK349" s="4"/>
      <c r="NL349" s="4"/>
      <c r="NM349" s="4"/>
      <c r="NN349" s="4"/>
      <c r="NO349" s="4"/>
      <c r="NP349" s="4"/>
      <c r="NQ349" s="4"/>
      <c r="NR349" s="4"/>
      <c r="NS349" s="4"/>
      <c r="NT349" s="4"/>
      <c r="NU349" s="4"/>
      <c r="NV349" s="4"/>
      <c r="NW349" s="4"/>
      <c r="NX349" s="4"/>
      <c r="NY349" s="4"/>
      <c r="NZ349" s="4"/>
      <c r="OA349" s="4"/>
      <c r="OB349" s="4"/>
      <c r="OC349" s="4"/>
      <c r="OD349" s="4"/>
      <c r="OE349" s="4"/>
      <c r="OF349" s="4"/>
      <c r="OG349" s="4"/>
      <c r="OH349" s="4"/>
      <c r="OI349" s="4"/>
      <c r="OJ349" s="4"/>
      <c r="OK349" s="4"/>
      <c r="OL349" s="4"/>
      <c r="OM349" s="4"/>
      <c r="ON349" s="4"/>
      <c r="OO349" s="4"/>
      <c r="OP349" s="4"/>
      <c r="OQ349" s="4"/>
      <c r="OR349" s="4"/>
      <c r="OS349" s="4"/>
      <c r="OT349" s="4"/>
      <c r="OU349" s="4"/>
      <c r="OV349" s="4"/>
      <c r="OW349" s="4"/>
      <c r="OX349" s="4"/>
      <c r="OY349" s="4"/>
      <c r="OZ349" s="4"/>
      <c r="PA349" s="4"/>
      <c r="PB349" s="4"/>
      <c r="PC349" s="4"/>
      <c r="PD349" s="4"/>
      <c r="PE349" s="4"/>
      <c r="PF349" s="4"/>
      <c r="PG349" s="4"/>
      <c r="PH349" s="4"/>
      <c r="PI349" s="4"/>
      <c r="PJ349" s="4"/>
      <c r="PK349" s="4"/>
      <c r="PL349" s="4"/>
      <c r="PM349" s="4"/>
      <c r="PN349" s="4"/>
      <c r="PO349" s="4"/>
      <c r="PP349" s="4"/>
      <c r="PQ349" s="4"/>
      <c r="PR349" s="4"/>
      <c r="PS349" s="4"/>
      <c r="PT349" s="4"/>
      <c r="PU349" s="4"/>
      <c r="PV349" s="4"/>
      <c r="PW349" s="4"/>
      <c r="PX349" s="4"/>
      <c r="PY349" s="4"/>
      <c r="PZ349" s="4"/>
      <c r="QA349" s="4"/>
      <c r="QB349" s="4"/>
      <c r="QC349" s="4"/>
      <c r="QD349" s="4"/>
      <c r="QE349" s="4"/>
      <c r="QF349" s="4"/>
      <c r="QG349" s="4"/>
      <c r="QH349" s="4"/>
      <c r="QI349" s="4"/>
      <c r="QJ349" s="4"/>
      <c r="QK349" s="4"/>
      <c r="QL349" s="4"/>
      <c r="QM349" s="4"/>
      <c r="QN349" s="4"/>
      <c r="QO349" s="4"/>
      <c r="QP349" s="4"/>
      <c r="QQ349" s="4"/>
      <c r="QR349" s="4"/>
      <c r="QS349" s="4"/>
      <c r="QT349" s="4"/>
      <c r="QU349" s="4"/>
      <c r="QV349" s="4"/>
      <c r="QW349" s="4"/>
      <c r="QX349" s="4"/>
      <c r="QY349" s="4"/>
      <c r="QZ349" s="4"/>
      <c r="RA349" s="4"/>
      <c r="RB349" s="4"/>
      <c r="RC349" s="4"/>
      <c r="RD349" s="4"/>
      <c r="RE349" s="4"/>
      <c r="RF349" s="4"/>
      <c r="RG349" s="4"/>
      <c r="RH349" s="4"/>
    </row>
    <row r="350" ht="12.75" customHeight="1">
      <c r="A350" s="6">
        <v>44242.0</v>
      </c>
      <c r="B350" s="7">
        <f t="shared" si="36"/>
        <v>348</v>
      </c>
      <c r="C350" s="55">
        <f t="shared" si="39"/>
        <v>1591500</v>
      </c>
      <c r="D350" s="7">
        <f t="shared" si="2"/>
        <v>14.28018753</v>
      </c>
      <c r="E350" s="46">
        <f t="shared" si="28"/>
        <v>2084700.553</v>
      </c>
      <c r="F350" s="46" t="str">
        <f t="shared" si="29"/>
        <v/>
      </c>
      <c r="G350" s="55">
        <v>2543.0</v>
      </c>
      <c r="H350" s="11">
        <f t="shared" si="9"/>
        <v>0.001600420905</v>
      </c>
      <c r="I350" s="55">
        <f t="shared" si="26"/>
        <v>202998</v>
      </c>
      <c r="J350" s="55">
        <f t="shared" si="10"/>
        <v>-3121</v>
      </c>
      <c r="K350" s="9">
        <f t="shared" si="11"/>
        <v>12.22095141</v>
      </c>
      <c r="L350" s="52">
        <f t="shared" si="30"/>
        <v>1425454.595</v>
      </c>
      <c r="M350" s="10" t="str">
        <f t="shared" si="31"/>
        <v/>
      </c>
      <c r="N350" s="11">
        <f t="shared" si="5"/>
        <v>0.02565629909</v>
      </c>
      <c r="O350" s="23">
        <f t="shared" si="32"/>
        <v>-0.01514173851</v>
      </c>
      <c r="P350" s="9">
        <v>40832.0</v>
      </c>
      <c r="Q350" s="55">
        <v>1347670.0</v>
      </c>
      <c r="R350" s="12"/>
      <c r="S350" s="12">
        <f t="shared" si="13"/>
        <v>25</v>
      </c>
      <c r="T350" s="12"/>
      <c r="U350" s="12"/>
      <c r="V350" s="4"/>
      <c r="W350" s="4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  <c r="IZ350" s="4"/>
      <c r="JA350" s="4"/>
      <c r="JB350" s="4"/>
      <c r="JC350" s="4"/>
      <c r="JD350" s="4"/>
      <c r="JE350" s="4"/>
      <c r="JF350" s="4"/>
      <c r="JG350" s="4"/>
      <c r="JH350" s="4"/>
      <c r="JI350" s="4"/>
      <c r="JJ350" s="4"/>
      <c r="JK350" s="4"/>
      <c r="JL350" s="4"/>
      <c r="JM350" s="4"/>
      <c r="JN350" s="4"/>
      <c r="JO350" s="4"/>
      <c r="JP350" s="4"/>
      <c r="JQ350" s="4"/>
      <c r="JR350" s="4"/>
      <c r="JS350" s="4"/>
      <c r="JT350" s="4"/>
      <c r="JU350" s="4"/>
      <c r="JV350" s="4"/>
      <c r="JW350" s="4"/>
      <c r="JX350" s="4"/>
      <c r="JY350" s="4"/>
      <c r="JZ350" s="4"/>
      <c r="KA350" s="4"/>
      <c r="KB350" s="4"/>
      <c r="KC350" s="4"/>
      <c r="KD350" s="4"/>
      <c r="KE350" s="4"/>
      <c r="KF350" s="4"/>
      <c r="KG350" s="4"/>
      <c r="KH350" s="4"/>
      <c r="KI350" s="4"/>
      <c r="KJ350" s="4"/>
      <c r="KK350" s="4"/>
      <c r="KL350" s="4"/>
      <c r="KM350" s="4"/>
      <c r="KN350" s="4"/>
      <c r="KO350" s="4"/>
      <c r="KP350" s="4"/>
      <c r="KQ350" s="4"/>
      <c r="KR350" s="4"/>
      <c r="KS350" s="4"/>
      <c r="KT350" s="4"/>
      <c r="KU350" s="4"/>
      <c r="KV350" s="4"/>
      <c r="KW350" s="4"/>
      <c r="KX350" s="4"/>
      <c r="KY350" s="4"/>
      <c r="KZ350" s="4"/>
      <c r="LA350" s="4"/>
      <c r="LB350" s="4"/>
      <c r="LC350" s="4"/>
      <c r="LD350" s="4"/>
      <c r="LE350" s="4"/>
      <c r="LF350" s="4"/>
      <c r="LG350" s="4"/>
      <c r="LH350" s="4"/>
      <c r="LI350" s="4"/>
      <c r="LJ350" s="4"/>
      <c r="LK350" s="4"/>
      <c r="LL350" s="4"/>
      <c r="LM350" s="4"/>
      <c r="LN350" s="4"/>
      <c r="LO350" s="4"/>
      <c r="LP350" s="4"/>
      <c r="LQ350" s="4"/>
      <c r="LR350" s="4"/>
      <c r="LS350" s="4"/>
      <c r="LT350" s="4"/>
      <c r="LU350" s="4"/>
      <c r="LV350" s="4"/>
      <c r="LW350" s="4"/>
      <c r="LX350" s="4"/>
      <c r="LY350" s="4"/>
      <c r="LZ350" s="4"/>
      <c r="MA350" s="4"/>
      <c r="MB350" s="4"/>
      <c r="MC350" s="4"/>
      <c r="MD350" s="4"/>
      <c r="ME350" s="4"/>
      <c r="MF350" s="4"/>
      <c r="MG350" s="4"/>
      <c r="MH350" s="4"/>
      <c r="MI350" s="4"/>
      <c r="MJ350" s="4"/>
      <c r="MK350" s="4"/>
      <c r="ML350" s="4"/>
      <c r="MM350" s="4"/>
      <c r="MN350" s="4"/>
      <c r="MO350" s="4"/>
      <c r="MP350" s="4"/>
      <c r="MQ350" s="4"/>
      <c r="MR350" s="4"/>
      <c r="MS350" s="4"/>
      <c r="MT350" s="4"/>
      <c r="MU350" s="4"/>
      <c r="MV350" s="4"/>
      <c r="MW350" s="4"/>
      <c r="MX350" s="4"/>
      <c r="MY350" s="4"/>
      <c r="MZ350" s="4"/>
      <c r="NA350" s="4"/>
      <c r="NB350" s="4"/>
      <c r="NC350" s="4"/>
      <c r="ND350" s="4"/>
      <c r="NE350" s="4"/>
      <c r="NF350" s="4"/>
      <c r="NG350" s="4"/>
      <c r="NH350" s="4"/>
      <c r="NI350" s="4"/>
      <c r="NJ350" s="4"/>
      <c r="NK350" s="4"/>
      <c r="NL350" s="4"/>
      <c r="NM350" s="4"/>
      <c r="NN350" s="4"/>
      <c r="NO350" s="4"/>
      <c r="NP350" s="4"/>
      <c r="NQ350" s="4"/>
      <c r="NR350" s="4"/>
      <c r="NS350" s="4"/>
      <c r="NT350" s="4"/>
      <c r="NU350" s="4"/>
      <c r="NV350" s="4"/>
      <c r="NW350" s="4"/>
      <c r="NX350" s="4"/>
      <c r="NY350" s="4"/>
      <c r="NZ350" s="4"/>
      <c r="OA350" s="4"/>
      <c r="OB350" s="4"/>
      <c r="OC350" s="4"/>
      <c r="OD350" s="4"/>
      <c r="OE350" s="4"/>
      <c r="OF350" s="4"/>
      <c r="OG350" s="4"/>
      <c r="OH350" s="4"/>
      <c r="OI350" s="4"/>
      <c r="OJ350" s="4"/>
      <c r="OK350" s="4"/>
      <c r="OL350" s="4"/>
      <c r="OM350" s="4"/>
      <c r="ON350" s="4"/>
      <c r="OO350" s="4"/>
      <c r="OP350" s="4"/>
      <c r="OQ350" s="4"/>
      <c r="OR350" s="4"/>
      <c r="OS350" s="4"/>
      <c r="OT350" s="4"/>
      <c r="OU350" s="4"/>
      <c r="OV350" s="4"/>
      <c r="OW350" s="4"/>
      <c r="OX350" s="4"/>
      <c r="OY350" s="4"/>
      <c r="OZ350" s="4"/>
      <c r="PA350" s="4"/>
      <c r="PB350" s="4"/>
      <c r="PC350" s="4"/>
      <c r="PD350" s="4"/>
      <c r="PE350" s="4"/>
      <c r="PF350" s="4"/>
      <c r="PG350" s="4"/>
      <c r="PH350" s="4"/>
      <c r="PI350" s="4"/>
      <c r="PJ350" s="4"/>
      <c r="PK350" s="4"/>
      <c r="PL350" s="4"/>
      <c r="PM350" s="4"/>
      <c r="PN350" s="4"/>
      <c r="PO350" s="4"/>
      <c r="PP350" s="4"/>
      <c r="PQ350" s="4"/>
      <c r="PR350" s="4"/>
      <c r="PS350" s="4"/>
      <c r="PT350" s="4"/>
      <c r="PU350" s="4"/>
      <c r="PV350" s="4"/>
      <c r="PW350" s="4"/>
      <c r="PX350" s="4"/>
      <c r="PY350" s="4"/>
      <c r="PZ350" s="4"/>
      <c r="QA350" s="4"/>
      <c r="QB350" s="4"/>
      <c r="QC350" s="4"/>
      <c r="QD350" s="4"/>
      <c r="QE350" s="4"/>
      <c r="QF350" s="4"/>
      <c r="QG350" s="4"/>
      <c r="QH350" s="4"/>
      <c r="QI350" s="4"/>
      <c r="QJ350" s="4"/>
      <c r="QK350" s="4"/>
      <c r="QL350" s="4"/>
      <c r="QM350" s="4"/>
      <c r="QN350" s="4"/>
      <c r="QO350" s="4"/>
      <c r="QP350" s="4"/>
      <c r="QQ350" s="4"/>
      <c r="QR350" s="4"/>
      <c r="QS350" s="4"/>
      <c r="QT350" s="4"/>
      <c r="QU350" s="4"/>
      <c r="QV350" s="4"/>
      <c r="QW350" s="4"/>
      <c r="QX350" s="4"/>
      <c r="QY350" s="4"/>
      <c r="QZ350" s="4"/>
      <c r="RA350" s="4"/>
      <c r="RB350" s="4"/>
      <c r="RC350" s="4"/>
      <c r="RD350" s="4"/>
      <c r="RE350" s="4"/>
      <c r="RF350" s="4"/>
      <c r="RG350" s="4"/>
      <c r="RH350" s="4"/>
    </row>
    <row r="351" ht="12.75" customHeight="1">
      <c r="A351" s="6">
        <v>44243.0</v>
      </c>
      <c r="B351" s="7">
        <f t="shared" si="36"/>
        <v>349</v>
      </c>
      <c r="C351" s="55">
        <f t="shared" si="39"/>
        <v>1596678</v>
      </c>
      <c r="D351" s="7">
        <f t="shared" si="2"/>
        <v>14.28343578</v>
      </c>
      <c r="E351" s="46">
        <f t="shared" si="28"/>
        <v>2093233.976</v>
      </c>
      <c r="F351" s="46" t="str">
        <f t="shared" si="29"/>
        <v/>
      </c>
      <c r="G351" s="55">
        <v>5178.0</v>
      </c>
      <c r="H351" s="11">
        <f t="shared" si="9"/>
        <v>0.003253534402</v>
      </c>
      <c r="I351" s="55">
        <f t="shared" si="26"/>
        <v>203207</v>
      </c>
      <c r="J351" s="55">
        <f t="shared" si="10"/>
        <v>209</v>
      </c>
      <c r="K351" s="9">
        <f t="shared" si="11"/>
        <v>12.22198044</v>
      </c>
      <c r="L351" s="52">
        <f t="shared" si="30"/>
        <v>1390771.786</v>
      </c>
      <c r="M351" s="10" t="str">
        <f t="shared" si="31"/>
        <v/>
      </c>
      <c r="N351" s="11">
        <f t="shared" si="5"/>
        <v>0.02569585101</v>
      </c>
      <c r="O351" s="23">
        <f t="shared" si="32"/>
        <v>0.001029566794</v>
      </c>
      <c r="P351" s="9">
        <v>41028.0</v>
      </c>
      <c r="Q351" s="9">
        <v>1352443.0</v>
      </c>
      <c r="R351" s="12"/>
      <c r="S351" s="12">
        <f t="shared" si="13"/>
        <v>196</v>
      </c>
      <c r="T351" s="12"/>
      <c r="U351" s="12"/>
      <c r="V351" s="4"/>
      <c r="W351" s="4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s="4"/>
      <c r="KE351" s="4"/>
      <c r="KF351" s="4"/>
      <c r="KG351" s="4"/>
      <c r="KH351" s="4"/>
      <c r="KI351" s="4"/>
      <c r="KJ351" s="4"/>
      <c r="KK351" s="4"/>
      <c r="KL351" s="4"/>
      <c r="KM351" s="4"/>
      <c r="KN351" s="4"/>
      <c r="KO351" s="4"/>
      <c r="KP351" s="4"/>
      <c r="KQ351" s="4"/>
      <c r="KR351" s="4"/>
      <c r="KS351" s="4"/>
      <c r="KT351" s="4"/>
      <c r="KU351" s="4"/>
      <c r="KV351" s="4"/>
      <c r="KW351" s="4"/>
      <c r="KX351" s="4"/>
      <c r="KY351" s="4"/>
      <c r="KZ351" s="4"/>
      <c r="LA351" s="4"/>
      <c r="LB351" s="4"/>
      <c r="LC351" s="4"/>
      <c r="LD351" s="4"/>
      <c r="LE351" s="4"/>
      <c r="LF351" s="4"/>
      <c r="LG351" s="4"/>
      <c r="LH351" s="4"/>
      <c r="LI351" s="4"/>
      <c r="LJ351" s="4"/>
      <c r="LK351" s="4"/>
      <c r="LL351" s="4"/>
      <c r="LM351" s="4"/>
      <c r="LN351" s="4"/>
      <c r="LO351" s="4"/>
      <c r="LP351" s="4"/>
      <c r="LQ351" s="4"/>
      <c r="LR351" s="4"/>
      <c r="LS351" s="4"/>
      <c r="LT351" s="4"/>
      <c r="LU351" s="4"/>
      <c r="LV351" s="4"/>
      <c r="LW351" s="4"/>
      <c r="LX351" s="4"/>
      <c r="LY351" s="4"/>
      <c r="LZ351" s="4"/>
      <c r="MA351" s="4"/>
      <c r="MB351" s="4"/>
      <c r="MC351" s="4"/>
      <c r="MD351" s="4"/>
      <c r="ME351" s="4"/>
      <c r="MF351" s="4"/>
      <c r="MG351" s="4"/>
      <c r="MH351" s="4"/>
      <c r="MI351" s="4"/>
      <c r="MJ351" s="4"/>
      <c r="MK351" s="4"/>
      <c r="ML351" s="4"/>
      <c r="MM351" s="4"/>
      <c r="MN351" s="4"/>
      <c r="MO351" s="4"/>
      <c r="MP351" s="4"/>
      <c r="MQ351" s="4"/>
      <c r="MR351" s="4"/>
      <c r="MS351" s="4"/>
      <c r="MT351" s="4"/>
      <c r="MU351" s="4"/>
      <c r="MV351" s="4"/>
      <c r="MW351" s="4"/>
      <c r="MX351" s="4"/>
      <c r="MY351" s="4"/>
      <c r="MZ351" s="4"/>
      <c r="NA351" s="4"/>
      <c r="NB351" s="4"/>
      <c r="NC351" s="4"/>
      <c r="ND351" s="4"/>
      <c r="NE351" s="4"/>
      <c r="NF351" s="4"/>
      <c r="NG351" s="4"/>
      <c r="NH351" s="4"/>
      <c r="NI351" s="4"/>
      <c r="NJ351" s="4"/>
      <c r="NK351" s="4"/>
      <c r="NL351" s="4"/>
      <c r="NM351" s="4"/>
      <c r="NN351" s="4"/>
      <c r="NO351" s="4"/>
      <c r="NP351" s="4"/>
      <c r="NQ351" s="4"/>
      <c r="NR351" s="4"/>
      <c r="NS351" s="4"/>
      <c r="NT351" s="4"/>
      <c r="NU351" s="4"/>
      <c r="NV351" s="4"/>
      <c r="NW351" s="4"/>
      <c r="NX351" s="4"/>
      <c r="NY351" s="4"/>
      <c r="NZ351" s="4"/>
      <c r="OA351" s="4"/>
      <c r="OB351" s="4"/>
      <c r="OC351" s="4"/>
      <c r="OD351" s="4"/>
      <c r="OE351" s="4"/>
      <c r="OF351" s="4"/>
      <c r="OG351" s="4"/>
      <c r="OH351" s="4"/>
      <c r="OI351" s="4"/>
      <c r="OJ351" s="4"/>
      <c r="OK351" s="4"/>
      <c r="OL351" s="4"/>
      <c r="OM351" s="4"/>
      <c r="ON351" s="4"/>
      <c r="OO351" s="4"/>
      <c r="OP351" s="4"/>
      <c r="OQ351" s="4"/>
      <c r="OR351" s="4"/>
      <c r="OS351" s="4"/>
      <c r="OT351" s="4"/>
      <c r="OU351" s="4"/>
      <c r="OV351" s="4"/>
      <c r="OW351" s="4"/>
      <c r="OX351" s="4"/>
      <c r="OY351" s="4"/>
      <c r="OZ351" s="4"/>
      <c r="PA351" s="4"/>
      <c r="PB351" s="4"/>
      <c r="PC351" s="4"/>
      <c r="PD351" s="4"/>
      <c r="PE351" s="4"/>
      <c r="PF351" s="4"/>
      <c r="PG351" s="4"/>
      <c r="PH351" s="4"/>
      <c r="PI351" s="4"/>
      <c r="PJ351" s="4"/>
      <c r="PK351" s="4"/>
      <c r="PL351" s="4"/>
      <c r="PM351" s="4"/>
      <c r="PN351" s="4"/>
      <c r="PO351" s="4"/>
      <c r="PP351" s="4"/>
      <c r="PQ351" s="4"/>
      <c r="PR351" s="4"/>
      <c r="PS351" s="4"/>
      <c r="PT351" s="4"/>
      <c r="PU351" s="4"/>
      <c r="PV351" s="4"/>
      <c r="PW351" s="4"/>
      <c r="PX351" s="4"/>
      <c r="PY351" s="4"/>
      <c r="PZ351" s="4"/>
      <c r="QA351" s="4"/>
      <c r="QB351" s="4"/>
      <c r="QC351" s="4"/>
      <c r="QD351" s="4"/>
      <c r="QE351" s="4"/>
      <c r="QF351" s="4"/>
      <c r="QG351" s="4"/>
      <c r="QH351" s="4"/>
      <c r="QI351" s="4"/>
      <c r="QJ351" s="4"/>
      <c r="QK351" s="4"/>
      <c r="QL351" s="4"/>
      <c r="QM351" s="4"/>
      <c r="QN351" s="4"/>
      <c r="QO351" s="4"/>
      <c r="QP351" s="4"/>
      <c r="QQ351" s="4"/>
      <c r="QR351" s="4"/>
      <c r="QS351" s="4"/>
      <c r="QT351" s="4"/>
      <c r="QU351" s="4"/>
      <c r="QV351" s="4"/>
      <c r="QW351" s="4"/>
      <c r="QX351" s="4"/>
      <c r="QY351" s="4"/>
      <c r="QZ351" s="4"/>
      <c r="RA351" s="4"/>
      <c r="RB351" s="4"/>
      <c r="RC351" s="4"/>
      <c r="RD351" s="4"/>
      <c r="RE351" s="4"/>
      <c r="RF351" s="4"/>
      <c r="RG351" s="4"/>
      <c r="RH351" s="4"/>
    </row>
    <row r="352" ht="12.75" customHeight="1">
      <c r="A352" s="6">
        <v>44244.0</v>
      </c>
      <c r="B352" s="7">
        <f t="shared" si="36"/>
        <v>350</v>
      </c>
      <c r="C352" s="9">
        <v>1605372.0</v>
      </c>
      <c r="D352" s="7">
        <f t="shared" si="2"/>
        <v>14.28886606</v>
      </c>
      <c r="E352" s="46">
        <f t="shared" si="28"/>
        <v>2101802.33</v>
      </c>
      <c r="F352" s="46" t="str">
        <f t="shared" si="29"/>
        <v/>
      </c>
      <c r="G352" s="55">
        <v>8694.0</v>
      </c>
      <c r="H352" s="11">
        <f t="shared" si="9"/>
        <v>0.005445055296</v>
      </c>
      <c r="I352" s="9">
        <f t="shared" si="26"/>
        <v>209466</v>
      </c>
      <c r="J352" s="55">
        <f t="shared" si="10"/>
        <v>6259</v>
      </c>
      <c r="K352" s="9">
        <f t="shared" si="11"/>
        <v>12.25231671</v>
      </c>
      <c r="L352" s="52">
        <f t="shared" si="30"/>
        <v>1356932.846</v>
      </c>
      <c r="M352" s="10" t="str">
        <f t="shared" si="31"/>
        <v/>
      </c>
      <c r="N352" s="11">
        <f t="shared" si="5"/>
        <v>0.02573110781</v>
      </c>
      <c r="O352" s="23">
        <f t="shared" si="32"/>
        <v>0.03080110429</v>
      </c>
      <c r="P352" s="9">
        <v>41308.0</v>
      </c>
      <c r="Q352" s="9">
        <v>1354598.0</v>
      </c>
      <c r="R352" s="12"/>
      <c r="S352" s="12">
        <f t="shared" si="13"/>
        <v>280</v>
      </c>
      <c r="T352" s="12"/>
      <c r="U352" s="12"/>
      <c r="V352" s="4"/>
      <c r="W352" s="4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  <c r="JB352" s="4"/>
      <c r="JC352" s="4"/>
      <c r="JD352" s="4"/>
      <c r="JE352" s="4"/>
      <c r="JF352" s="4"/>
      <c r="JG352" s="4"/>
      <c r="JH352" s="4"/>
      <c r="JI352" s="4"/>
      <c r="JJ352" s="4"/>
      <c r="JK352" s="4"/>
      <c r="JL352" s="4"/>
      <c r="JM352" s="4"/>
      <c r="JN352" s="4"/>
      <c r="JO352" s="4"/>
      <c r="JP352" s="4"/>
      <c r="JQ352" s="4"/>
      <c r="JR352" s="4"/>
      <c r="JS352" s="4"/>
      <c r="JT352" s="4"/>
      <c r="JU352" s="4"/>
      <c r="JV352" s="4"/>
      <c r="JW352" s="4"/>
      <c r="JX352" s="4"/>
      <c r="JY352" s="4"/>
      <c r="JZ352" s="4"/>
      <c r="KA352" s="4"/>
      <c r="KB352" s="4"/>
      <c r="KC352" s="4"/>
      <c r="KD352" s="4"/>
      <c r="KE352" s="4"/>
      <c r="KF352" s="4"/>
      <c r="KG352" s="4"/>
      <c r="KH352" s="4"/>
      <c r="KI352" s="4"/>
      <c r="KJ352" s="4"/>
      <c r="KK352" s="4"/>
      <c r="KL352" s="4"/>
      <c r="KM352" s="4"/>
      <c r="KN352" s="4"/>
      <c r="KO352" s="4"/>
      <c r="KP352" s="4"/>
      <c r="KQ352" s="4"/>
      <c r="KR352" s="4"/>
      <c r="KS352" s="4"/>
      <c r="KT352" s="4"/>
      <c r="KU352" s="4"/>
      <c r="KV352" s="4"/>
      <c r="KW352" s="4"/>
      <c r="KX352" s="4"/>
      <c r="KY352" s="4"/>
      <c r="KZ352" s="4"/>
      <c r="LA352" s="4"/>
      <c r="LB352" s="4"/>
      <c r="LC352" s="4"/>
      <c r="LD352" s="4"/>
      <c r="LE352" s="4"/>
      <c r="LF352" s="4"/>
      <c r="LG352" s="4"/>
      <c r="LH352" s="4"/>
      <c r="LI352" s="4"/>
      <c r="LJ352" s="4"/>
      <c r="LK352" s="4"/>
      <c r="LL352" s="4"/>
      <c r="LM352" s="4"/>
      <c r="LN352" s="4"/>
      <c r="LO352" s="4"/>
      <c r="LP352" s="4"/>
      <c r="LQ352" s="4"/>
      <c r="LR352" s="4"/>
      <c r="LS352" s="4"/>
      <c r="LT352" s="4"/>
      <c r="LU352" s="4"/>
      <c r="LV352" s="4"/>
      <c r="LW352" s="4"/>
      <c r="LX352" s="4"/>
      <c r="LY352" s="4"/>
      <c r="LZ352" s="4"/>
      <c r="MA352" s="4"/>
      <c r="MB352" s="4"/>
      <c r="MC352" s="4"/>
      <c r="MD352" s="4"/>
      <c r="ME352" s="4"/>
      <c r="MF352" s="4"/>
      <c r="MG352" s="4"/>
      <c r="MH352" s="4"/>
      <c r="MI352" s="4"/>
      <c r="MJ352" s="4"/>
      <c r="MK352" s="4"/>
      <c r="ML352" s="4"/>
      <c r="MM352" s="4"/>
      <c r="MN352" s="4"/>
      <c r="MO352" s="4"/>
      <c r="MP352" s="4"/>
      <c r="MQ352" s="4"/>
      <c r="MR352" s="4"/>
      <c r="MS352" s="4"/>
      <c r="MT352" s="4"/>
      <c r="MU352" s="4"/>
      <c r="MV352" s="4"/>
      <c r="MW352" s="4"/>
      <c r="MX352" s="4"/>
      <c r="MY352" s="4"/>
      <c r="MZ352" s="4"/>
      <c r="NA352" s="4"/>
      <c r="NB352" s="4"/>
      <c r="NC352" s="4"/>
      <c r="ND352" s="4"/>
      <c r="NE352" s="4"/>
      <c r="NF352" s="4"/>
      <c r="NG352" s="4"/>
      <c r="NH352" s="4"/>
      <c r="NI352" s="4"/>
      <c r="NJ352" s="4"/>
      <c r="NK352" s="4"/>
      <c r="NL352" s="4"/>
      <c r="NM352" s="4"/>
      <c r="NN352" s="4"/>
      <c r="NO352" s="4"/>
      <c r="NP352" s="4"/>
      <c r="NQ352" s="4"/>
      <c r="NR352" s="4"/>
      <c r="NS352" s="4"/>
      <c r="NT352" s="4"/>
      <c r="NU352" s="4"/>
      <c r="NV352" s="4"/>
      <c r="NW352" s="4"/>
      <c r="NX352" s="4"/>
      <c r="NY352" s="4"/>
      <c r="NZ352" s="4"/>
      <c r="OA352" s="4"/>
      <c r="OB352" s="4"/>
      <c r="OC352" s="4"/>
      <c r="OD352" s="4"/>
      <c r="OE352" s="4"/>
      <c r="OF352" s="4"/>
      <c r="OG352" s="4"/>
      <c r="OH352" s="4"/>
      <c r="OI352" s="4"/>
      <c r="OJ352" s="4"/>
      <c r="OK352" s="4"/>
      <c r="OL352" s="4"/>
      <c r="OM352" s="4"/>
      <c r="ON352" s="4"/>
      <c r="OO352" s="4"/>
      <c r="OP352" s="4"/>
      <c r="OQ352" s="4"/>
      <c r="OR352" s="4"/>
      <c r="OS352" s="4"/>
      <c r="OT352" s="4"/>
      <c r="OU352" s="4"/>
      <c r="OV352" s="4"/>
      <c r="OW352" s="4"/>
      <c r="OX352" s="4"/>
      <c r="OY352" s="4"/>
      <c r="OZ352" s="4"/>
      <c r="PA352" s="4"/>
      <c r="PB352" s="4"/>
      <c r="PC352" s="4"/>
      <c r="PD352" s="4"/>
      <c r="PE352" s="4"/>
      <c r="PF352" s="4"/>
      <c r="PG352" s="4"/>
      <c r="PH352" s="4"/>
      <c r="PI352" s="4"/>
      <c r="PJ352" s="4"/>
      <c r="PK352" s="4"/>
      <c r="PL352" s="4"/>
      <c r="PM352" s="4"/>
      <c r="PN352" s="4"/>
      <c r="PO352" s="4"/>
      <c r="PP352" s="4"/>
      <c r="PQ352" s="4"/>
      <c r="PR352" s="4"/>
      <c r="PS352" s="4"/>
      <c r="PT352" s="4"/>
      <c r="PU352" s="4"/>
      <c r="PV352" s="4"/>
      <c r="PW352" s="4"/>
      <c r="PX352" s="4"/>
      <c r="PY352" s="4"/>
      <c r="PZ352" s="4"/>
      <c r="QA352" s="4"/>
      <c r="QB352" s="4"/>
      <c r="QC352" s="4"/>
      <c r="QD352" s="4"/>
      <c r="QE352" s="4"/>
      <c r="QF352" s="4"/>
      <c r="QG352" s="4"/>
      <c r="QH352" s="4"/>
      <c r="QI352" s="4"/>
      <c r="QJ352" s="4"/>
      <c r="QK352" s="4"/>
      <c r="QL352" s="4"/>
      <c r="QM352" s="4"/>
      <c r="QN352" s="4"/>
      <c r="QO352" s="4"/>
      <c r="QP352" s="4"/>
      <c r="QQ352" s="4"/>
      <c r="QR352" s="4"/>
      <c r="QS352" s="4"/>
      <c r="QT352" s="4"/>
      <c r="QU352" s="4"/>
      <c r="QV352" s="4"/>
      <c r="QW352" s="4"/>
      <c r="QX352" s="4"/>
      <c r="QY352" s="4"/>
      <c r="QZ352" s="4"/>
      <c r="RA352" s="4"/>
      <c r="RB352" s="4"/>
      <c r="RC352" s="4"/>
      <c r="RD352" s="4"/>
      <c r="RE352" s="4"/>
      <c r="RF352" s="4"/>
      <c r="RG352" s="4"/>
      <c r="RH352" s="4"/>
    </row>
    <row r="353" ht="12.75" customHeight="1">
      <c r="A353" s="6">
        <v>44245.0</v>
      </c>
      <c r="B353" s="7">
        <f t="shared" si="36"/>
        <v>351</v>
      </c>
      <c r="C353" s="55">
        <f t="shared" ref="C353:C416" si="40">C354-G354</f>
        <v>1615646</v>
      </c>
      <c r="D353" s="7">
        <f t="shared" si="2"/>
        <v>14.29524543</v>
      </c>
      <c r="E353" s="46">
        <f t="shared" si="28"/>
        <v>2110405.757</v>
      </c>
      <c r="F353" s="46" t="str">
        <f t="shared" si="29"/>
        <v/>
      </c>
      <c r="G353" s="55">
        <v>9073.0</v>
      </c>
      <c r="H353" s="11">
        <f t="shared" si="9"/>
        <v>0.006399762796</v>
      </c>
      <c r="I353" s="55">
        <f t="shared" si="26"/>
        <v>215398</v>
      </c>
      <c r="J353" s="55">
        <f t="shared" si="10"/>
        <v>5932</v>
      </c>
      <c r="K353" s="9">
        <f t="shared" si="11"/>
        <v>12.28024276</v>
      </c>
      <c r="L353" s="52">
        <f t="shared" si="30"/>
        <v>1323917.244</v>
      </c>
      <c r="M353" s="10" t="str">
        <f t="shared" si="31"/>
        <v/>
      </c>
      <c r="N353" s="11">
        <f t="shared" si="5"/>
        <v>0.02573707359</v>
      </c>
      <c r="O353" s="23">
        <f t="shared" si="32"/>
        <v>0.02831963183</v>
      </c>
      <c r="P353" s="9">
        <v>41582.0</v>
      </c>
      <c r="Q353" s="55">
        <v>1358666.0</v>
      </c>
      <c r="R353" s="12"/>
      <c r="S353" s="12">
        <f t="shared" si="13"/>
        <v>274</v>
      </c>
      <c r="T353" s="12"/>
      <c r="U353" s="12"/>
      <c r="V353" s="4"/>
      <c r="W353" s="4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  <c r="JB353" s="4"/>
      <c r="JC353" s="4"/>
      <c r="JD353" s="4"/>
      <c r="JE353" s="4"/>
      <c r="JF353" s="4"/>
      <c r="JG353" s="4"/>
      <c r="JH353" s="4"/>
      <c r="JI353" s="4"/>
      <c r="JJ353" s="4"/>
      <c r="JK353" s="4"/>
      <c r="JL353" s="4"/>
      <c r="JM353" s="4"/>
      <c r="JN353" s="4"/>
      <c r="JO353" s="4"/>
      <c r="JP353" s="4"/>
      <c r="JQ353" s="4"/>
      <c r="JR353" s="4"/>
      <c r="JS353" s="4"/>
      <c r="JT353" s="4"/>
      <c r="JU353" s="4"/>
      <c r="JV353" s="4"/>
      <c r="JW353" s="4"/>
      <c r="JX353" s="4"/>
      <c r="JY353" s="4"/>
      <c r="JZ353" s="4"/>
      <c r="KA353" s="4"/>
      <c r="KB353" s="4"/>
      <c r="KC353" s="4"/>
      <c r="KD353" s="4"/>
      <c r="KE353" s="4"/>
      <c r="KF353" s="4"/>
      <c r="KG353" s="4"/>
      <c r="KH353" s="4"/>
      <c r="KI353" s="4"/>
      <c r="KJ353" s="4"/>
      <c r="KK353" s="4"/>
      <c r="KL353" s="4"/>
      <c r="KM353" s="4"/>
      <c r="KN353" s="4"/>
      <c r="KO353" s="4"/>
      <c r="KP353" s="4"/>
      <c r="KQ353" s="4"/>
      <c r="KR353" s="4"/>
      <c r="KS353" s="4"/>
      <c r="KT353" s="4"/>
      <c r="KU353" s="4"/>
      <c r="KV353" s="4"/>
      <c r="KW353" s="4"/>
      <c r="KX353" s="4"/>
      <c r="KY353" s="4"/>
      <c r="KZ353" s="4"/>
      <c r="LA353" s="4"/>
      <c r="LB353" s="4"/>
      <c r="LC353" s="4"/>
      <c r="LD353" s="4"/>
      <c r="LE353" s="4"/>
      <c r="LF353" s="4"/>
      <c r="LG353" s="4"/>
      <c r="LH353" s="4"/>
      <c r="LI353" s="4"/>
      <c r="LJ353" s="4"/>
      <c r="LK353" s="4"/>
      <c r="LL353" s="4"/>
      <c r="LM353" s="4"/>
      <c r="LN353" s="4"/>
      <c r="LO353" s="4"/>
      <c r="LP353" s="4"/>
      <c r="LQ353" s="4"/>
      <c r="LR353" s="4"/>
      <c r="LS353" s="4"/>
      <c r="LT353" s="4"/>
      <c r="LU353" s="4"/>
      <c r="LV353" s="4"/>
      <c r="LW353" s="4"/>
      <c r="LX353" s="4"/>
      <c r="LY353" s="4"/>
      <c r="LZ353" s="4"/>
      <c r="MA353" s="4"/>
      <c r="MB353" s="4"/>
      <c r="MC353" s="4"/>
      <c r="MD353" s="4"/>
      <c r="ME353" s="4"/>
      <c r="MF353" s="4"/>
      <c r="MG353" s="4"/>
      <c r="MH353" s="4"/>
      <c r="MI353" s="4"/>
      <c r="MJ353" s="4"/>
      <c r="MK353" s="4"/>
      <c r="ML353" s="4"/>
      <c r="MM353" s="4"/>
      <c r="MN353" s="4"/>
      <c r="MO353" s="4"/>
      <c r="MP353" s="4"/>
      <c r="MQ353" s="4"/>
      <c r="MR353" s="4"/>
      <c r="MS353" s="4"/>
      <c r="MT353" s="4"/>
      <c r="MU353" s="4"/>
      <c r="MV353" s="4"/>
      <c r="MW353" s="4"/>
      <c r="MX353" s="4"/>
      <c r="MY353" s="4"/>
      <c r="MZ353" s="4"/>
      <c r="NA353" s="4"/>
      <c r="NB353" s="4"/>
      <c r="NC353" s="4"/>
      <c r="ND353" s="4"/>
      <c r="NE353" s="4"/>
      <c r="NF353" s="4"/>
      <c r="NG353" s="4"/>
      <c r="NH353" s="4"/>
      <c r="NI353" s="4"/>
      <c r="NJ353" s="4"/>
      <c r="NK353" s="4"/>
      <c r="NL353" s="4"/>
      <c r="NM353" s="4"/>
      <c r="NN353" s="4"/>
      <c r="NO353" s="4"/>
      <c r="NP353" s="4"/>
      <c r="NQ353" s="4"/>
      <c r="NR353" s="4"/>
      <c r="NS353" s="4"/>
      <c r="NT353" s="4"/>
      <c r="NU353" s="4"/>
      <c r="NV353" s="4"/>
      <c r="NW353" s="4"/>
      <c r="NX353" s="4"/>
      <c r="NY353" s="4"/>
      <c r="NZ353" s="4"/>
      <c r="OA353" s="4"/>
      <c r="OB353" s="4"/>
      <c r="OC353" s="4"/>
      <c r="OD353" s="4"/>
      <c r="OE353" s="4"/>
      <c r="OF353" s="4"/>
      <c r="OG353" s="4"/>
      <c r="OH353" s="4"/>
      <c r="OI353" s="4"/>
      <c r="OJ353" s="4"/>
      <c r="OK353" s="4"/>
      <c r="OL353" s="4"/>
      <c r="OM353" s="4"/>
      <c r="ON353" s="4"/>
      <c r="OO353" s="4"/>
      <c r="OP353" s="4"/>
      <c r="OQ353" s="4"/>
      <c r="OR353" s="4"/>
      <c r="OS353" s="4"/>
      <c r="OT353" s="4"/>
      <c r="OU353" s="4"/>
      <c r="OV353" s="4"/>
      <c r="OW353" s="4"/>
      <c r="OX353" s="4"/>
      <c r="OY353" s="4"/>
      <c r="OZ353" s="4"/>
      <c r="PA353" s="4"/>
      <c r="PB353" s="4"/>
      <c r="PC353" s="4"/>
      <c r="PD353" s="4"/>
      <c r="PE353" s="4"/>
      <c r="PF353" s="4"/>
      <c r="PG353" s="4"/>
      <c r="PH353" s="4"/>
      <c r="PI353" s="4"/>
      <c r="PJ353" s="4"/>
      <c r="PK353" s="4"/>
      <c r="PL353" s="4"/>
      <c r="PM353" s="4"/>
      <c r="PN353" s="4"/>
      <c r="PO353" s="4"/>
      <c r="PP353" s="4"/>
      <c r="PQ353" s="4"/>
      <c r="PR353" s="4"/>
      <c r="PS353" s="4"/>
      <c r="PT353" s="4"/>
      <c r="PU353" s="4"/>
      <c r="PV353" s="4"/>
      <c r="PW353" s="4"/>
      <c r="PX353" s="4"/>
      <c r="PY353" s="4"/>
      <c r="PZ353" s="4"/>
      <c r="QA353" s="4"/>
      <c r="QB353" s="4"/>
      <c r="QC353" s="4"/>
      <c r="QD353" s="4"/>
      <c r="QE353" s="4"/>
      <c r="QF353" s="4"/>
      <c r="QG353" s="4"/>
      <c r="QH353" s="4"/>
      <c r="QI353" s="4"/>
      <c r="QJ353" s="4"/>
      <c r="QK353" s="4"/>
      <c r="QL353" s="4"/>
      <c r="QM353" s="4"/>
      <c r="QN353" s="4"/>
      <c r="QO353" s="4"/>
      <c r="QP353" s="4"/>
      <c r="QQ353" s="4"/>
      <c r="QR353" s="4"/>
      <c r="QS353" s="4"/>
      <c r="QT353" s="4"/>
      <c r="QU353" s="4"/>
      <c r="QV353" s="4"/>
      <c r="QW353" s="4"/>
      <c r="QX353" s="4"/>
      <c r="QY353" s="4"/>
      <c r="QZ353" s="4"/>
      <c r="RA353" s="4"/>
      <c r="RB353" s="4"/>
      <c r="RC353" s="4"/>
      <c r="RD353" s="4"/>
      <c r="RE353" s="4"/>
      <c r="RF353" s="4"/>
      <c r="RG353" s="4"/>
      <c r="RH353" s="4"/>
    </row>
    <row r="354" ht="12.75" customHeight="1">
      <c r="A354" s="6">
        <v>44246.0</v>
      </c>
      <c r="B354" s="7">
        <f t="shared" si="36"/>
        <v>352</v>
      </c>
      <c r="C354" s="55">
        <f t="shared" si="40"/>
        <v>1624423</v>
      </c>
      <c r="D354" s="7">
        <f t="shared" si="2"/>
        <v>14.30066323</v>
      </c>
      <c r="E354" s="46">
        <f t="shared" si="28"/>
        <v>2119044.402</v>
      </c>
      <c r="F354" s="46" t="str">
        <f t="shared" si="29"/>
        <v/>
      </c>
      <c r="G354" s="55">
        <v>8777.0</v>
      </c>
      <c r="H354" s="11">
        <f t="shared" si="9"/>
        <v>0.005432501922</v>
      </c>
      <c r="I354" s="55">
        <f t="shared" si="26"/>
        <v>217384</v>
      </c>
      <c r="J354" s="55">
        <f t="shared" si="10"/>
        <v>1986</v>
      </c>
      <c r="K354" s="9">
        <f t="shared" si="11"/>
        <v>12.28942065</v>
      </c>
      <c r="L354" s="52">
        <f t="shared" si="30"/>
        <v>1291704.945</v>
      </c>
      <c r="M354" s="10" t="str">
        <f t="shared" si="31"/>
        <v/>
      </c>
      <c r="N354" s="11">
        <f t="shared" si="5"/>
        <v>0.02574637271</v>
      </c>
      <c r="O354" s="23">
        <f t="shared" si="32"/>
        <v>0.00922014132</v>
      </c>
      <c r="P354" s="9">
        <v>41823.0</v>
      </c>
      <c r="Q354" s="55">
        <v>1365216.0</v>
      </c>
      <c r="R354" s="12"/>
      <c r="S354" s="12">
        <f t="shared" si="13"/>
        <v>241</v>
      </c>
      <c r="T354" s="12"/>
      <c r="U354" s="12"/>
      <c r="V354" s="4"/>
      <c r="W354" s="4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  <c r="IZ354" s="4"/>
      <c r="JA354" s="4"/>
      <c r="JB354" s="4"/>
      <c r="JC354" s="4"/>
      <c r="JD354" s="4"/>
      <c r="JE354" s="4"/>
      <c r="JF354" s="4"/>
      <c r="JG354" s="4"/>
      <c r="JH354" s="4"/>
      <c r="JI354" s="4"/>
      <c r="JJ354" s="4"/>
      <c r="JK354" s="4"/>
      <c r="JL354" s="4"/>
      <c r="JM354" s="4"/>
      <c r="JN354" s="4"/>
      <c r="JO354" s="4"/>
      <c r="JP354" s="4"/>
      <c r="JQ354" s="4"/>
      <c r="JR354" s="4"/>
      <c r="JS354" s="4"/>
      <c r="JT354" s="4"/>
      <c r="JU354" s="4"/>
      <c r="JV354" s="4"/>
      <c r="JW354" s="4"/>
      <c r="JX354" s="4"/>
      <c r="JY354" s="4"/>
      <c r="JZ354" s="4"/>
      <c r="KA354" s="4"/>
      <c r="KB354" s="4"/>
      <c r="KC354" s="4"/>
      <c r="KD354" s="4"/>
      <c r="KE354" s="4"/>
      <c r="KF354" s="4"/>
      <c r="KG354" s="4"/>
      <c r="KH354" s="4"/>
      <c r="KI354" s="4"/>
      <c r="KJ354" s="4"/>
      <c r="KK354" s="4"/>
      <c r="KL354" s="4"/>
      <c r="KM354" s="4"/>
      <c r="KN354" s="4"/>
      <c r="KO354" s="4"/>
      <c r="KP354" s="4"/>
      <c r="KQ354" s="4"/>
      <c r="KR354" s="4"/>
      <c r="KS354" s="4"/>
      <c r="KT354" s="4"/>
      <c r="KU354" s="4"/>
      <c r="KV354" s="4"/>
      <c r="KW354" s="4"/>
      <c r="KX354" s="4"/>
      <c r="KY354" s="4"/>
      <c r="KZ354" s="4"/>
      <c r="LA354" s="4"/>
      <c r="LB354" s="4"/>
      <c r="LC354" s="4"/>
      <c r="LD354" s="4"/>
      <c r="LE354" s="4"/>
      <c r="LF354" s="4"/>
      <c r="LG354" s="4"/>
      <c r="LH354" s="4"/>
      <c r="LI354" s="4"/>
      <c r="LJ354" s="4"/>
      <c r="LK354" s="4"/>
      <c r="LL354" s="4"/>
      <c r="LM354" s="4"/>
      <c r="LN354" s="4"/>
      <c r="LO354" s="4"/>
      <c r="LP354" s="4"/>
      <c r="LQ354" s="4"/>
      <c r="LR354" s="4"/>
      <c r="LS354" s="4"/>
      <c r="LT354" s="4"/>
      <c r="LU354" s="4"/>
      <c r="LV354" s="4"/>
      <c r="LW354" s="4"/>
      <c r="LX354" s="4"/>
      <c r="LY354" s="4"/>
      <c r="LZ354" s="4"/>
      <c r="MA354" s="4"/>
      <c r="MB354" s="4"/>
      <c r="MC354" s="4"/>
      <c r="MD354" s="4"/>
      <c r="ME354" s="4"/>
      <c r="MF354" s="4"/>
      <c r="MG354" s="4"/>
      <c r="MH354" s="4"/>
      <c r="MI354" s="4"/>
      <c r="MJ354" s="4"/>
      <c r="MK354" s="4"/>
      <c r="ML354" s="4"/>
      <c r="MM354" s="4"/>
      <c r="MN354" s="4"/>
      <c r="MO354" s="4"/>
      <c r="MP354" s="4"/>
      <c r="MQ354" s="4"/>
      <c r="MR354" s="4"/>
      <c r="MS354" s="4"/>
      <c r="MT354" s="4"/>
      <c r="MU354" s="4"/>
      <c r="MV354" s="4"/>
      <c r="MW354" s="4"/>
      <c r="MX354" s="4"/>
      <c r="MY354" s="4"/>
      <c r="MZ354" s="4"/>
      <c r="NA354" s="4"/>
      <c r="NB354" s="4"/>
      <c r="NC354" s="4"/>
      <c r="ND354" s="4"/>
      <c r="NE354" s="4"/>
      <c r="NF354" s="4"/>
      <c r="NG354" s="4"/>
      <c r="NH354" s="4"/>
      <c r="NI354" s="4"/>
      <c r="NJ354" s="4"/>
      <c r="NK354" s="4"/>
      <c r="NL354" s="4"/>
      <c r="NM354" s="4"/>
      <c r="NN354" s="4"/>
      <c r="NO354" s="4"/>
      <c r="NP354" s="4"/>
      <c r="NQ354" s="4"/>
      <c r="NR354" s="4"/>
      <c r="NS354" s="4"/>
      <c r="NT354" s="4"/>
      <c r="NU354" s="4"/>
      <c r="NV354" s="4"/>
      <c r="NW354" s="4"/>
      <c r="NX354" s="4"/>
      <c r="NY354" s="4"/>
      <c r="NZ354" s="4"/>
      <c r="OA354" s="4"/>
      <c r="OB354" s="4"/>
      <c r="OC354" s="4"/>
      <c r="OD354" s="4"/>
      <c r="OE354" s="4"/>
      <c r="OF354" s="4"/>
      <c r="OG354" s="4"/>
      <c r="OH354" s="4"/>
      <c r="OI354" s="4"/>
      <c r="OJ354" s="4"/>
      <c r="OK354" s="4"/>
      <c r="OL354" s="4"/>
      <c r="OM354" s="4"/>
      <c r="ON354" s="4"/>
      <c r="OO354" s="4"/>
      <c r="OP354" s="4"/>
      <c r="OQ354" s="4"/>
      <c r="OR354" s="4"/>
      <c r="OS354" s="4"/>
      <c r="OT354" s="4"/>
      <c r="OU354" s="4"/>
      <c r="OV354" s="4"/>
      <c r="OW354" s="4"/>
      <c r="OX354" s="4"/>
      <c r="OY354" s="4"/>
      <c r="OZ354" s="4"/>
      <c r="PA354" s="4"/>
      <c r="PB354" s="4"/>
      <c r="PC354" s="4"/>
      <c r="PD354" s="4"/>
      <c r="PE354" s="4"/>
      <c r="PF354" s="4"/>
      <c r="PG354" s="4"/>
      <c r="PH354" s="4"/>
      <c r="PI354" s="4"/>
      <c r="PJ354" s="4"/>
      <c r="PK354" s="4"/>
      <c r="PL354" s="4"/>
      <c r="PM354" s="4"/>
      <c r="PN354" s="4"/>
      <c r="PO354" s="4"/>
      <c r="PP354" s="4"/>
      <c r="PQ354" s="4"/>
      <c r="PR354" s="4"/>
      <c r="PS354" s="4"/>
      <c r="PT354" s="4"/>
      <c r="PU354" s="4"/>
      <c r="PV354" s="4"/>
      <c r="PW354" s="4"/>
      <c r="PX354" s="4"/>
      <c r="PY354" s="4"/>
      <c r="PZ354" s="4"/>
      <c r="QA354" s="4"/>
      <c r="QB354" s="4"/>
      <c r="QC354" s="4"/>
      <c r="QD354" s="4"/>
      <c r="QE354" s="4"/>
      <c r="QF354" s="4"/>
      <c r="QG354" s="4"/>
      <c r="QH354" s="4"/>
      <c r="QI354" s="4"/>
      <c r="QJ354" s="4"/>
      <c r="QK354" s="4"/>
      <c r="QL354" s="4"/>
      <c r="QM354" s="4"/>
      <c r="QN354" s="4"/>
      <c r="QO354" s="4"/>
      <c r="QP354" s="4"/>
      <c r="QQ354" s="4"/>
      <c r="QR354" s="4"/>
      <c r="QS354" s="4"/>
      <c r="QT354" s="4"/>
      <c r="QU354" s="4"/>
      <c r="QV354" s="4"/>
      <c r="QW354" s="4"/>
      <c r="QX354" s="4"/>
      <c r="QY354" s="4"/>
      <c r="QZ354" s="4"/>
      <c r="RA354" s="4"/>
      <c r="RB354" s="4"/>
      <c r="RC354" s="4"/>
      <c r="RD354" s="4"/>
      <c r="RE354" s="4"/>
      <c r="RF354" s="4"/>
      <c r="RG354" s="4"/>
      <c r="RH354" s="4"/>
    </row>
    <row r="355" ht="12.75" customHeight="1">
      <c r="A355" s="6">
        <v>44247.0</v>
      </c>
      <c r="B355" s="7">
        <f t="shared" si="36"/>
        <v>353</v>
      </c>
      <c r="C355" s="55">
        <f t="shared" si="40"/>
        <v>1632933</v>
      </c>
      <c r="D355" s="7">
        <f t="shared" si="2"/>
        <v>14.30588834</v>
      </c>
      <c r="E355" s="46">
        <f t="shared" si="28"/>
        <v>2127718.407</v>
      </c>
      <c r="F355" s="46" t="str">
        <f t="shared" si="29"/>
        <v/>
      </c>
      <c r="G355" s="55">
        <v>8510.0</v>
      </c>
      <c r="H355" s="11">
        <f t="shared" si="9"/>
        <v>0.005238783248</v>
      </c>
      <c r="I355" s="55">
        <f t="shared" si="26"/>
        <v>218530</v>
      </c>
      <c r="J355" s="55">
        <f t="shared" si="10"/>
        <v>1146</v>
      </c>
      <c r="K355" s="9">
        <f t="shared" si="11"/>
        <v>12.29467858</v>
      </c>
      <c r="L355" s="52">
        <f t="shared" si="30"/>
        <v>1260276.406</v>
      </c>
      <c r="M355" s="10" t="str">
        <f t="shared" si="31"/>
        <v/>
      </c>
      <c r="N355" s="11">
        <f t="shared" si="5"/>
        <v>0.0257677443</v>
      </c>
      <c r="O355" s="23">
        <f t="shared" si="32"/>
        <v>0.005271777132</v>
      </c>
      <c r="P355" s="55">
        <v>42077.0</v>
      </c>
      <c r="Q355" s="55">
        <v>1372326.0</v>
      </c>
      <c r="R355" s="12"/>
      <c r="S355" s="56">
        <f t="shared" si="13"/>
        <v>254</v>
      </c>
      <c r="T355" s="12"/>
      <c r="U355" s="12"/>
      <c r="V355" s="4"/>
      <c r="W355" s="4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  <c r="JB355" s="4"/>
      <c r="JC355" s="4"/>
      <c r="JD355" s="4"/>
      <c r="JE355" s="4"/>
      <c r="JF355" s="4"/>
      <c r="JG355" s="4"/>
      <c r="JH355" s="4"/>
      <c r="JI355" s="4"/>
      <c r="JJ355" s="4"/>
      <c r="JK355" s="4"/>
      <c r="JL355" s="4"/>
      <c r="JM355" s="4"/>
      <c r="JN355" s="4"/>
      <c r="JO355" s="4"/>
      <c r="JP355" s="4"/>
      <c r="JQ355" s="4"/>
      <c r="JR355" s="4"/>
      <c r="JS355" s="4"/>
      <c r="JT355" s="4"/>
      <c r="JU355" s="4"/>
      <c r="JV355" s="4"/>
      <c r="JW355" s="4"/>
      <c r="JX355" s="4"/>
      <c r="JY355" s="4"/>
      <c r="JZ355" s="4"/>
      <c r="KA355" s="4"/>
      <c r="KB355" s="4"/>
      <c r="KC355" s="4"/>
      <c r="KD355" s="4"/>
      <c r="KE355" s="4"/>
      <c r="KF355" s="4"/>
      <c r="KG355" s="4"/>
      <c r="KH355" s="4"/>
      <c r="KI355" s="4"/>
      <c r="KJ355" s="4"/>
      <c r="KK355" s="4"/>
      <c r="KL355" s="4"/>
      <c r="KM355" s="4"/>
      <c r="KN355" s="4"/>
      <c r="KO355" s="4"/>
      <c r="KP355" s="4"/>
      <c r="KQ355" s="4"/>
      <c r="KR355" s="4"/>
      <c r="KS355" s="4"/>
      <c r="KT355" s="4"/>
      <c r="KU355" s="4"/>
      <c r="KV355" s="4"/>
      <c r="KW355" s="4"/>
      <c r="KX355" s="4"/>
      <c r="KY355" s="4"/>
      <c r="KZ355" s="4"/>
      <c r="LA355" s="4"/>
      <c r="LB355" s="4"/>
      <c r="LC355" s="4"/>
      <c r="LD355" s="4"/>
      <c r="LE355" s="4"/>
      <c r="LF355" s="4"/>
      <c r="LG355" s="4"/>
      <c r="LH355" s="4"/>
      <c r="LI355" s="4"/>
      <c r="LJ355" s="4"/>
      <c r="LK355" s="4"/>
      <c r="LL355" s="4"/>
      <c r="LM355" s="4"/>
      <c r="LN355" s="4"/>
      <c r="LO355" s="4"/>
      <c r="LP355" s="4"/>
      <c r="LQ355" s="4"/>
      <c r="LR355" s="4"/>
      <c r="LS355" s="4"/>
      <c r="LT355" s="4"/>
      <c r="LU355" s="4"/>
      <c r="LV355" s="4"/>
      <c r="LW355" s="4"/>
      <c r="LX355" s="4"/>
      <c r="LY355" s="4"/>
      <c r="LZ355" s="4"/>
      <c r="MA355" s="4"/>
      <c r="MB355" s="4"/>
      <c r="MC355" s="4"/>
      <c r="MD355" s="4"/>
      <c r="ME355" s="4"/>
      <c r="MF355" s="4"/>
      <c r="MG355" s="4"/>
      <c r="MH355" s="4"/>
      <c r="MI355" s="4"/>
      <c r="MJ355" s="4"/>
      <c r="MK355" s="4"/>
      <c r="ML355" s="4"/>
      <c r="MM355" s="4"/>
      <c r="MN355" s="4"/>
      <c r="MO355" s="4"/>
      <c r="MP355" s="4"/>
      <c r="MQ355" s="4"/>
      <c r="MR355" s="4"/>
      <c r="MS355" s="4"/>
      <c r="MT355" s="4"/>
      <c r="MU355" s="4"/>
      <c r="MV355" s="4"/>
      <c r="MW355" s="4"/>
      <c r="MX355" s="4"/>
      <c r="MY355" s="4"/>
      <c r="MZ355" s="4"/>
      <c r="NA355" s="4"/>
      <c r="NB355" s="4"/>
      <c r="NC355" s="4"/>
      <c r="ND355" s="4"/>
      <c r="NE355" s="4"/>
      <c r="NF355" s="4"/>
      <c r="NG355" s="4"/>
      <c r="NH355" s="4"/>
      <c r="NI355" s="4"/>
      <c r="NJ355" s="4"/>
      <c r="NK355" s="4"/>
      <c r="NL355" s="4"/>
      <c r="NM355" s="4"/>
      <c r="NN355" s="4"/>
      <c r="NO355" s="4"/>
      <c r="NP355" s="4"/>
      <c r="NQ355" s="4"/>
      <c r="NR355" s="4"/>
      <c r="NS355" s="4"/>
      <c r="NT355" s="4"/>
      <c r="NU355" s="4"/>
      <c r="NV355" s="4"/>
      <c r="NW355" s="4"/>
      <c r="NX355" s="4"/>
      <c r="NY355" s="4"/>
      <c r="NZ355" s="4"/>
      <c r="OA355" s="4"/>
      <c r="OB355" s="4"/>
      <c r="OC355" s="4"/>
      <c r="OD355" s="4"/>
      <c r="OE355" s="4"/>
      <c r="OF355" s="4"/>
      <c r="OG355" s="4"/>
      <c r="OH355" s="4"/>
      <c r="OI355" s="4"/>
      <c r="OJ355" s="4"/>
      <c r="OK355" s="4"/>
      <c r="OL355" s="4"/>
      <c r="OM355" s="4"/>
      <c r="ON355" s="4"/>
      <c r="OO355" s="4"/>
      <c r="OP355" s="4"/>
      <c r="OQ355" s="4"/>
      <c r="OR355" s="4"/>
      <c r="OS355" s="4"/>
      <c r="OT355" s="4"/>
      <c r="OU355" s="4"/>
      <c r="OV355" s="4"/>
      <c r="OW355" s="4"/>
      <c r="OX355" s="4"/>
      <c r="OY355" s="4"/>
      <c r="OZ355" s="4"/>
      <c r="PA355" s="4"/>
      <c r="PB355" s="4"/>
      <c r="PC355" s="4"/>
      <c r="PD355" s="4"/>
      <c r="PE355" s="4"/>
      <c r="PF355" s="4"/>
      <c r="PG355" s="4"/>
      <c r="PH355" s="4"/>
      <c r="PI355" s="4"/>
      <c r="PJ355" s="4"/>
      <c r="PK355" s="4"/>
      <c r="PL355" s="4"/>
      <c r="PM355" s="4"/>
      <c r="PN355" s="4"/>
      <c r="PO355" s="4"/>
      <c r="PP355" s="4"/>
      <c r="PQ355" s="4"/>
      <c r="PR355" s="4"/>
      <c r="PS355" s="4"/>
      <c r="PT355" s="4"/>
      <c r="PU355" s="4"/>
      <c r="PV355" s="4"/>
      <c r="PW355" s="4"/>
      <c r="PX355" s="4"/>
      <c r="PY355" s="4"/>
      <c r="PZ355" s="4"/>
      <c r="QA355" s="4"/>
      <c r="QB355" s="4"/>
      <c r="QC355" s="4"/>
      <c r="QD355" s="4"/>
      <c r="QE355" s="4"/>
      <c r="QF355" s="4"/>
      <c r="QG355" s="4"/>
      <c r="QH355" s="4"/>
      <c r="QI355" s="4"/>
      <c r="QJ355" s="4"/>
      <c r="QK355" s="4"/>
      <c r="QL355" s="4"/>
      <c r="QM355" s="4"/>
      <c r="QN355" s="4"/>
      <c r="QO355" s="4"/>
      <c r="QP355" s="4"/>
      <c r="QQ355" s="4"/>
      <c r="QR355" s="4"/>
      <c r="QS355" s="4"/>
      <c r="QT355" s="4"/>
      <c r="QU355" s="4"/>
      <c r="QV355" s="4"/>
      <c r="QW355" s="4"/>
      <c r="QX355" s="4"/>
      <c r="QY355" s="4"/>
      <c r="QZ355" s="4"/>
      <c r="RA355" s="4"/>
      <c r="RB355" s="4"/>
      <c r="RC355" s="4"/>
      <c r="RD355" s="4"/>
      <c r="RE355" s="4"/>
      <c r="RF355" s="4"/>
      <c r="RG355" s="4"/>
      <c r="RH355" s="4"/>
    </row>
    <row r="356" ht="12.75" customHeight="1">
      <c r="A356" s="6">
        <v>44248.0</v>
      </c>
      <c r="B356" s="7">
        <f t="shared" si="36"/>
        <v>354</v>
      </c>
      <c r="C356" s="55">
        <f t="shared" si="40"/>
        <v>1639971</v>
      </c>
      <c r="D356" s="7">
        <f t="shared" si="2"/>
        <v>14.31018912</v>
      </c>
      <c r="E356" s="46">
        <f t="shared" si="28"/>
        <v>2136427.918</v>
      </c>
      <c r="F356" s="46" t="str">
        <f t="shared" si="29"/>
        <v/>
      </c>
      <c r="G356" s="55">
        <v>7038.0</v>
      </c>
      <c r="H356" s="11">
        <f t="shared" si="9"/>
        <v>0.00431003599</v>
      </c>
      <c r="I356" s="55">
        <f t="shared" si="26"/>
        <v>219386</v>
      </c>
      <c r="J356" s="55">
        <f t="shared" si="10"/>
        <v>856</v>
      </c>
      <c r="K356" s="9">
        <f t="shared" si="11"/>
        <v>12.29858801</v>
      </c>
      <c r="L356" s="52">
        <f t="shared" si="30"/>
        <v>1229612.556</v>
      </c>
      <c r="M356" s="10" t="str">
        <f t="shared" si="31"/>
        <v/>
      </c>
      <c r="N356" s="11">
        <f t="shared" si="5"/>
        <v>0.0257144791</v>
      </c>
      <c r="O356" s="23">
        <f t="shared" si="32"/>
        <v>0.003917082323</v>
      </c>
      <c r="P356" s="55">
        <v>42171.0</v>
      </c>
      <c r="Q356" s="55">
        <v>1378414.0</v>
      </c>
      <c r="R356" s="12"/>
      <c r="S356" s="56">
        <f t="shared" si="13"/>
        <v>94</v>
      </c>
      <c r="T356" s="12"/>
      <c r="U356" s="12"/>
      <c r="V356" s="4"/>
      <c r="W356" s="4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  <c r="KO356" s="4"/>
      <c r="KP356" s="4"/>
      <c r="KQ356" s="4"/>
      <c r="KR356" s="4"/>
      <c r="KS356" s="4"/>
      <c r="KT356" s="4"/>
      <c r="KU356" s="4"/>
      <c r="KV356" s="4"/>
      <c r="KW356" s="4"/>
      <c r="KX356" s="4"/>
      <c r="KY356" s="4"/>
      <c r="KZ356" s="4"/>
      <c r="LA356" s="4"/>
      <c r="LB356" s="4"/>
      <c r="LC356" s="4"/>
      <c r="LD356" s="4"/>
      <c r="LE356" s="4"/>
      <c r="LF356" s="4"/>
      <c r="LG356" s="4"/>
      <c r="LH356" s="4"/>
      <c r="LI356" s="4"/>
      <c r="LJ356" s="4"/>
      <c r="LK356" s="4"/>
      <c r="LL356" s="4"/>
      <c r="LM356" s="4"/>
      <c r="LN356" s="4"/>
      <c r="LO356" s="4"/>
      <c r="LP356" s="4"/>
      <c r="LQ356" s="4"/>
      <c r="LR356" s="4"/>
      <c r="LS356" s="4"/>
      <c r="LT356" s="4"/>
      <c r="LU356" s="4"/>
      <c r="LV356" s="4"/>
      <c r="LW356" s="4"/>
      <c r="LX356" s="4"/>
      <c r="LY356" s="4"/>
      <c r="LZ356" s="4"/>
      <c r="MA356" s="4"/>
      <c r="MB356" s="4"/>
      <c r="MC356" s="4"/>
      <c r="MD356" s="4"/>
      <c r="ME356" s="4"/>
      <c r="MF356" s="4"/>
      <c r="MG356" s="4"/>
      <c r="MH356" s="4"/>
      <c r="MI356" s="4"/>
      <c r="MJ356" s="4"/>
      <c r="MK356" s="4"/>
      <c r="ML356" s="4"/>
      <c r="MM356" s="4"/>
      <c r="MN356" s="4"/>
      <c r="MO356" s="4"/>
      <c r="MP356" s="4"/>
      <c r="MQ356" s="4"/>
      <c r="MR356" s="4"/>
      <c r="MS356" s="4"/>
      <c r="MT356" s="4"/>
      <c r="MU356" s="4"/>
      <c r="MV356" s="4"/>
      <c r="MW356" s="4"/>
      <c r="MX356" s="4"/>
      <c r="MY356" s="4"/>
      <c r="MZ356" s="4"/>
      <c r="NA356" s="4"/>
      <c r="NB356" s="4"/>
      <c r="NC356" s="4"/>
      <c r="ND356" s="4"/>
      <c r="NE356" s="4"/>
      <c r="NF356" s="4"/>
      <c r="NG356" s="4"/>
      <c r="NH356" s="4"/>
      <c r="NI356" s="4"/>
      <c r="NJ356" s="4"/>
      <c r="NK356" s="4"/>
      <c r="NL356" s="4"/>
      <c r="NM356" s="4"/>
      <c r="NN356" s="4"/>
      <c r="NO356" s="4"/>
      <c r="NP356" s="4"/>
      <c r="NQ356" s="4"/>
      <c r="NR356" s="4"/>
      <c r="NS356" s="4"/>
      <c r="NT356" s="4"/>
      <c r="NU356" s="4"/>
      <c r="NV356" s="4"/>
      <c r="NW356" s="4"/>
      <c r="NX356" s="4"/>
      <c r="NY356" s="4"/>
      <c r="NZ356" s="4"/>
      <c r="OA356" s="4"/>
      <c r="OB356" s="4"/>
      <c r="OC356" s="4"/>
      <c r="OD356" s="4"/>
      <c r="OE356" s="4"/>
      <c r="OF356" s="4"/>
      <c r="OG356" s="4"/>
      <c r="OH356" s="4"/>
      <c r="OI356" s="4"/>
      <c r="OJ356" s="4"/>
      <c r="OK356" s="4"/>
      <c r="OL356" s="4"/>
      <c r="OM356" s="4"/>
      <c r="ON356" s="4"/>
      <c r="OO356" s="4"/>
      <c r="OP356" s="4"/>
      <c r="OQ356" s="4"/>
      <c r="OR356" s="4"/>
      <c r="OS356" s="4"/>
      <c r="OT356" s="4"/>
      <c r="OU356" s="4"/>
      <c r="OV356" s="4"/>
      <c r="OW356" s="4"/>
      <c r="OX356" s="4"/>
      <c r="OY356" s="4"/>
      <c r="OZ356" s="4"/>
      <c r="PA356" s="4"/>
      <c r="PB356" s="4"/>
      <c r="PC356" s="4"/>
      <c r="PD356" s="4"/>
      <c r="PE356" s="4"/>
      <c r="PF356" s="4"/>
      <c r="PG356" s="4"/>
      <c r="PH356" s="4"/>
      <c r="PI356" s="4"/>
      <c r="PJ356" s="4"/>
      <c r="PK356" s="4"/>
      <c r="PL356" s="4"/>
      <c r="PM356" s="4"/>
      <c r="PN356" s="4"/>
      <c r="PO356" s="4"/>
      <c r="PP356" s="4"/>
      <c r="PQ356" s="4"/>
      <c r="PR356" s="4"/>
      <c r="PS356" s="4"/>
      <c r="PT356" s="4"/>
      <c r="PU356" s="4"/>
      <c r="PV356" s="4"/>
      <c r="PW356" s="4"/>
      <c r="PX356" s="4"/>
      <c r="PY356" s="4"/>
      <c r="PZ356" s="4"/>
      <c r="QA356" s="4"/>
      <c r="QB356" s="4"/>
      <c r="QC356" s="4"/>
      <c r="QD356" s="4"/>
      <c r="QE356" s="4"/>
      <c r="QF356" s="4"/>
      <c r="QG356" s="4"/>
      <c r="QH356" s="4"/>
      <c r="QI356" s="4"/>
      <c r="QJ356" s="4"/>
      <c r="QK356" s="4"/>
      <c r="QL356" s="4"/>
      <c r="QM356" s="4"/>
      <c r="QN356" s="4"/>
      <c r="QO356" s="4"/>
      <c r="QP356" s="4"/>
      <c r="QQ356" s="4"/>
      <c r="QR356" s="4"/>
      <c r="QS356" s="4"/>
      <c r="QT356" s="4"/>
      <c r="QU356" s="4"/>
      <c r="QV356" s="4"/>
      <c r="QW356" s="4"/>
      <c r="QX356" s="4"/>
      <c r="QY356" s="4"/>
      <c r="QZ356" s="4"/>
      <c r="RA356" s="4"/>
      <c r="RB356" s="4"/>
      <c r="RC356" s="4"/>
      <c r="RD356" s="4"/>
      <c r="RE356" s="4"/>
      <c r="RF356" s="4"/>
      <c r="RG356" s="4"/>
      <c r="RH356" s="4"/>
    </row>
    <row r="357" ht="12.75" customHeight="1">
      <c r="A357" s="6">
        <v>44249.0</v>
      </c>
      <c r="B357" s="7">
        <f t="shared" si="36"/>
        <v>355</v>
      </c>
      <c r="C357" s="55">
        <f t="shared" si="40"/>
        <v>1643861</v>
      </c>
      <c r="D357" s="7">
        <f t="shared" si="2"/>
        <v>14.3125583</v>
      </c>
      <c r="E357" s="46">
        <f t="shared" si="28"/>
        <v>2145173.08</v>
      </c>
      <c r="F357" s="46" t="str">
        <f t="shared" si="29"/>
        <v/>
      </c>
      <c r="G357" s="55">
        <v>3890.0</v>
      </c>
      <c r="H357" s="11">
        <f t="shared" si="9"/>
        <v>0.002371993163</v>
      </c>
      <c r="I357" s="55">
        <f t="shared" si="26"/>
        <v>217300</v>
      </c>
      <c r="J357" s="55">
        <f t="shared" si="10"/>
        <v>-2086</v>
      </c>
      <c r="K357" s="9">
        <f t="shared" si="11"/>
        <v>12.28903417</v>
      </c>
      <c r="L357" s="52">
        <f t="shared" si="30"/>
        <v>1199694.79</v>
      </c>
      <c r="M357" s="10" t="str">
        <f t="shared" si="31"/>
        <v/>
      </c>
      <c r="N357" s="11">
        <f t="shared" si="5"/>
        <v>0.02566397037</v>
      </c>
      <c r="O357" s="23">
        <f t="shared" si="32"/>
        <v>-0.009508355137</v>
      </c>
      <c r="P357" s="55">
        <v>42188.0</v>
      </c>
      <c r="Q357" s="55">
        <v>1384373.0</v>
      </c>
      <c r="R357" s="12"/>
      <c r="S357" s="56">
        <f t="shared" si="13"/>
        <v>17</v>
      </c>
      <c r="T357" s="12"/>
      <c r="U357" s="12"/>
      <c r="V357" s="4"/>
      <c r="W357" s="4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  <c r="IZ357" s="4"/>
      <c r="JA357" s="4"/>
      <c r="JB357" s="4"/>
      <c r="JC357" s="4"/>
      <c r="JD357" s="4"/>
      <c r="JE357" s="4"/>
      <c r="JF357" s="4"/>
      <c r="JG357" s="4"/>
      <c r="JH357" s="4"/>
      <c r="JI357" s="4"/>
      <c r="JJ357" s="4"/>
      <c r="JK357" s="4"/>
      <c r="JL357" s="4"/>
      <c r="JM357" s="4"/>
      <c r="JN357" s="4"/>
      <c r="JO357" s="4"/>
      <c r="JP357" s="4"/>
      <c r="JQ357" s="4"/>
      <c r="JR357" s="4"/>
      <c r="JS357" s="4"/>
      <c r="JT357" s="4"/>
      <c r="JU357" s="4"/>
      <c r="JV357" s="4"/>
      <c r="JW357" s="4"/>
      <c r="JX357" s="4"/>
      <c r="JY357" s="4"/>
      <c r="JZ357" s="4"/>
      <c r="KA357" s="4"/>
      <c r="KB357" s="4"/>
      <c r="KC357" s="4"/>
      <c r="KD357" s="4"/>
      <c r="KE357" s="4"/>
      <c r="KF357" s="4"/>
      <c r="KG357" s="4"/>
      <c r="KH357" s="4"/>
      <c r="KI357" s="4"/>
      <c r="KJ357" s="4"/>
      <c r="KK357" s="4"/>
      <c r="KL357" s="4"/>
      <c r="KM357" s="4"/>
      <c r="KN357" s="4"/>
      <c r="KO357" s="4"/>
      <c r="KP357" s="4"/>
      <c r="KQ357" s="4"/>
      <c r="KR357" s="4"/>
      <c r="KS357" s="4"/>
      <c r="KT357" s="4"/>
      <c r="KU357" s="4"/>
      <c r="KV357" s="4"/>
      <c r="KW357" s="4"/>
      <c r="KX357" s="4"/>
      <c r="KY357" s="4"/>
      <c r="KZ357" s="4"/>
      <c r="LA357" s="4"/>
      <c r="LB357" s="4"/>
      <c r="LC357" s="4"/>
      <c r="LD357" s="4"/>
      <c r="LE357" s="4"/>
      <c r="LF357" s="4"/>
      <c r="LG357" s="4"/>
      <c r="LH357" s="4"/>
      <c r="LI357" s="4"/>
      <c r="LJ357" s="4"/>
      <c r="LK357" s="4"/>
      <c r="LL357" s="4"/>
      <c r="LM357" s="4"/>
      <c r="LN357" s="4"/>
      <c r="LO357" s="4"/>
      <c r="LP357" s="4"/>
      <c r="LQ357" s="4"/>
      <c r="LR357" s="4"/>
      <c r="LS357" s="4"/>
      <c r="LT357" s="4"/>
      <c r="LU357" s="4"/>
      <c r="LV357" s="4"/>
      <c r="LW357" s="4"/>
      <c r="LX357" s="4"/>
      <c r="LY357" s="4"/>
      <c r="LZ357" s="4"/>
      <c r="MA357" s="4"/>
      <c r="MB357" s="4"/>
      <c r="MC357" s="4"/>
      <c r="MD357" s="4"/>
      <c r="ME357" s="4"/>
      <c r="MF357" s="4"/>
      <c r="MG357" s="4"/>
      <c r="MH357" s="4"/>
      <c r="MI357" s="4"/>
      <c r="MJ357" s="4"/>
      <c r="MK357" s="4"/>
      <c r="ML357" s="4"/>
      <c r="MM357" s="4"/>
      <c r="MN357" s="4"/>
      <c r="MO357" s="4"/>
      <c r="MP357" s="4"/>
      <c r="MQ357" s="4"/>
      <c r="MR357" s="4"/>
      <c r="MS357" s="4"/>
      <c r="MT357" s="4"/>
      <c r="MU357" s="4"/>
      <c r="MV357" s="4"/>
      <c r="MW357" s="4"/>
      <c r="MX357" s="4"/>
      <c r="MY357" s="4"/>
      <c r="MZ357" s="4"/>
      <c r="NA357" s="4"/>
      <c r="NB357" s="4"/>
      <c r="NC357" s="4"/>
      <c r="ND357" s="4"/>
      <c r="NE357" s="4"/>
      <c r="NF357" s="4"/>
      <c r="NG357" s="4"/>
      <c r="NH357" s="4"/>
      <c r="NI357" s="4"/>
      <c r="NJ357" s="4"/>
      <c r="NK357" s="4"/>
      <c r="NL357" s="4"/>
      <c r="NM357" s="4"/>
      <c r="NN357" s="4"/>
      <c r="NO357" s="4"/>
      <c r="NP357" s="4"/>
      <c r="NQ357" s="4"/>
      <c r="NR357" s="4"/>
      <c r="NS357" s="4"/>
      <c r="NT357" s="4"/>
      <c r="NU357" s="4"/>
      <c r="NV357" s="4"/>
      <c r="NW357" s="4"/>
      <c r="NX357" s="4"/>
      <c r="NY357" s="4"/>
      <c r="NZ357" s="4"/>
      <c r="OA357" s="4"/>
      <c r="OB357" s="4"/>
      <c r="OC357" s="4"/>
      <c r="OD357" s="4"/>
      <c r="OE357" s="4"/>
      <c r="OF357" s="4"/>
      <c r="OG357" s="4"/>
      <c r="OH357" s="4"/>
      <c r="OI357" s="4"/>
      <c r="OJ357" s="4"/>
      <c r="OK357" s="4"/>
      <c r="OL357" s="4"/>
      <c r="OM357" s="4"/>
      <c r="ON357" s="4"/>
      <c r="OO357" s="4"/>
      <c r="OP357" s="4"/>
      <c r="OQ357" s="4"/>
      <c r="OR357" s="4"/>
      <c r="OS357" s="4"/>
      <c r="OT357" s="4"/>
      <c r="OU357" s="4"/>
      <c r="OV357" s="4"/>
      <c r="OW357" s="4"/>
      <c r="OX357" s="4"/>
      <c r="OY357" s="4"/>
      <c r="OZ357" s="4"/>
      <c r="PA357" s="4"/>
      <c r="PB357" s="4"/>
      <c r="PC357" s="4"/>
      <c r="PD357" s="4"/>
      <c r="PE357" s="4"/>
      <c r="PF357" s="4"/>
      <c r="PG357" s="4"/>
      <c r="PH357" s="4"/>
      <c r="PI357" s="4"/>
      <c r="PJ357" s="4"/>
      <c r="PK357" s="4"/>
      <c r="PL357" s="4"/>
      <c r="PM357" s="4"/>
      <c r="PN357" s="4"/>
      <c r="PO357" s="4"/>
      <c r="PP357" s="4"/>
      <c r="PQ357" s="4"/>
      <c r="PR357" s="4"/>
      <c r="PS357" s="4"/>
      <c r="PT357" s="4"/>
      <c r="PU357" s="4"/>
      <c r="PV357" s="4"/>
      <c r="PW357" s="4"/>
      <c r="PX357" s="4"/>
      <c r="PY357" s="4"/>
      <c r="PZ357" s="4"/>
      <c r="QA357" s="4"/>
      <c r="QB357" s="4"/>
      <c r="QC357" s="4"/>
      <c r="QD357" s="4"/>
      <c r="QE357" s="4"/>
      <c r="QF357" s="4"/>
      <c r="QG357" s="4"/>
      <c r="QH357" s="4"/>
      <c r="QI357" s="4"/>
      <c r="QJ357" s="4"/>
      <c r="QK357" s="4"/>
      <c r="QL357" s="4"/>
      <c r="QM357" s="4"/>
      <c r="QN357" s="4"/>
      <c r="QO357" s="4"/>
      <c r="QP357" s="4"/>
      <c r="QQ357" s="4"/>
      <c r="QR357" s="4"/>
      <c r="QS357" s="4"/>
      <c r="QT357" s="4"/>
      <c r="QU357" s="4"/>
      <c r="QV357" s="4"/>
      <c r="QW357" s="4"/>
      <c r="QX357" s="4"/>
      <c r="QY357" s="4"/>
      <c r="QZ357" s="4"/>
      <c r="RA357" s="4"/>
      <c r="RB357" s="4"/>
      <c r="RC357" s="4"/>
      <c r="RD357" s="4"/>
      <c r="RE357" s="4"/>
      <c r="RF357" s="4"/>
      <c r="RG357" s="4"/>
      <c r="RH357" s="4"/>
    </row>
    <row r="358" ht="12.75" customHeight="1">
      <c r="A358" s="6">
        <v>44250.0</v>
      </c>
      <c r="B358" s="7">
        <f t="shared" si="36"/>
        <v>356</v>
      </c>
      <c r="C358" s="55">
        <f t="shared" si="40"/>
        <v>1650171</v>
      </c>
      <c r="D358" s="7">
        <f t="shared" si="2"/>
        <v>14.31638948</v>
      </c>
      <c r="E358" s="46">
        <f t="shared" si="28"/>
        <v>2153954.039</v>
      </c>
      <c r="F358" s="46" t="str">
        <f t="shared" si="29"/>
        <v/>
      </c>
      <c r="G358" s="55">
        <v>6310.0</v>
      </c>
      <c r="H358" s="11">
        <f t="shared" si="9"/>
        <v>0.00383852406</v>
      </c>
      <c r="I358" s="55">
        <f t="shared" si="26"/>
        <v>218219</v>
      </c>
      <c r="J358" s="55">
        <f t="shared" si="10"/>
        <v>919</v>
      </c>
      <c r="K358" s="9">
        <f t="shared" si="11"/>
        <v>12.29325442</v>
      </c>
      <c r="L358" s="52">
        <f t="shared" si="30"/>
        <v>1170504.954</v>
      </c>
      <c r="M358" s="10" t="str">
        <f t="shared" si="31"/>
        <v/>
      </c>
      <c r="N358" s="11">
        <f t="shared" si="5"/>
        <v>0.02571612275</v>
      </c>
      <c r="O358" s="23">
        <f t="shared" si="32"/>
        <v>0.004229176254</v>
      </c>
      <c r="P358" s="9">
        <v>42436.0</v>
      </c>
      <c r="Q358" s="55">
        <v>1389516.0</v>
      </c>
      <c r="R358" s="12"/>
      <c r="S358" s="56">
        <f t="shared" si="13"/>
        <v>248</v>
      </c>
      <c r="T358" s="12"/>
      <c r="U358" s="12"/>
      <c r="V358" s="4"/>
      <c r="W358" s="4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  <c r="IZ358" s="4"/>
      <c r="JA358" s="4"/>
      <c r="JB358" s="4"/>
      <c r="JC358" s="4"/>
      <c r="JD358" s="4"/>
      <c r="JE358" s="4"/>
      <c r="JF358" s="4"/>
      <c r="JG358" s="4"/>
      <c r="JH358" s="4"/>
      <c r="JI358" s="4"/>
      <c r="JJ358" s="4"/>
      <c r="JK358" s="4"/>
      <c r="JL358" s="4"/>
      <c r="JM358" s="4"/>
      <c r="JN358" s="4"/>
      <c r="JO358" s="4"/>
      <c r="JP358" s="4"/>
      <c r="JQ358" s="4"/>
      <c r="JR358" s="4"/>
      <c r="JS358" s="4"/>
      <c r="JT358" s="4"/>
      <c r="JU358" s="4"/>
      <c r="JV358" s="4"/>
      <c r="JW358" s="4"/>
      <c r="JX358" s="4"/>
      <c r="JY358" s="4"/>
      <c r="JZ358" s="4"/>
      <c r="KA358" s="4"/>
      <c r="KB358" s="4"/>
      <c r="KC358" s="4"/>
      <c r="KD358" s="4"/>
      <c r="KE358" s="4"/>
      <c r="KF358" s="4"/>
      <c r="KG358" s="4"/>
      <c r="KH358" s="4"/>
      <c r="KI358" s="4"/>
      <c r="KJ358" s="4"/>
      <c r="KK358" s="4"/>
      <c r="KL358" s="4"/>
      <c r="KM358" s="4"/>
      <c r="KN358" s="4"/>
      <c r="KO358" s="4"/>
      <c r="KP358" s="4"/>
      <c r="KQ358" s="4"/>
      <c r="KR358" s="4"/>
      <c r="KS358" s="4"/>
      <c r="KT358" s="4"/>
      <c r="KU358" s="4"/>
      <c r="KV358" s="4"/>
      <c r="KW358" s="4"/>
      <c r="KX358" s="4"/>
      <c r="KY358" s="4"/>
      <c r="KZ358" s="4"/>
      <c r="LA358" s="4"/>
      <c r="LB358" s="4"/>
      <c r="LC358" s="4"/>
      <c r="LD358" s="4"/>
      <c r="LE358" s="4"/>
      <c r="LF358" s="4"/>
      <c r="LG358" s="4"/>
      <c r="LH358" s="4"/>
      <c r="LI358" s="4"/>
      <c r="LJ358" s="4"/>
      <c r="LK358" s="4"/>
      <c r="LL358" s="4"/>
      <c r="LM358" s="4"/>
      <c r="LN358" s="4"/>
      <c r="LO358" s="4"/>
      <c r="LP358" s="4"/>
      <c r="LQ358" s="4"/>
      <c r="LR358" s="4"/>
      <c r="LS358" s="4"/>
      <c r="LT358" s="4"/>
      <c r="LU358" s="4"/>
      <c r="LV358" s="4"/>
      <c r="LW358" s="4"/>
      <c r="LX358" s="4"/>
      <c r="LY358" s="4"/>
      <c r="LZ358" s="4"/>
      <c r="MA358" s="4"/>
      <c r="MB358" s="4"/>
      <c r="MC358" s="4"/>
      <c r="MD358" s="4"/>
      <c r="ME358" s="4"/>
      <c r="MF358" s="4"/>
      <c r="MG358" s="4"/>
      <c r="MH358" s="4"/>
      <c r="MI358" s="4"/>
      <c r="MJ358" s="4"/>
      <c r="MK358" s="4"/>
      <c r="ML358" s="4"/>
      <c r="MM358" s="4"/>
      <c r="MN358" s="4"/>
      <c r="MO358" s="4"/>
      <c r="MP358" s="4"/>
      <c r="MQ358" s="4"/>
      <c r="MR358" s="4"/>
      <c r="MS358" s="4"/>
      <c r="MT358" s="4"/>
      <c r="MU358" s="4"/>
      <c r="MV358" s="4"/>
      <c r="MW358" s="4"/>
      <c r="MX358" s="4"/>
      <c r="MY358" s="4"/>
      <c r="MZ358" s="4"/>
      <c r="NA358" s="4"/>
      <c r="NB358" s="4"/>
      <c r="NC358" s="4"/>
      <c r="ND358" s="4"/>
      <c r="NE358" s="4"/>
      <c r="NF358" s="4"/>
      <c r="NG358" s="4"/>
      <c r="NH358" s="4"/>
      <c r="NI358" s="4"/>
      <c r="NJ358" s="4"/>
      <c r="NK358" s="4"/>
      <c r="NL358" s="4"/>
      <c r="NM358" s="4"/>
      <c r="NN358" s="4"/>
      <c r="NO358" s="4"/>
      <c r="NP358" s="4"/>
      <c r="NQ358" s="4"/>
      <c r="NR358" s="4"/>
      <c r="NS358" s="4"/>
      <c r="NT358" s="4"/>
      <c r="NU358" s="4"/>
      <c r="NV358" s="4"/>
      <c r="NW358" s="4"/>
      <c r="NX358" s="4"/>
      <c r="NY358" s="4"/>
      <c r="NZ358" s="4"/>
      <c r="OA358" s="4"/>
      <c r="OB358" s="4"/>
      <c r="OC358" s="4"/>
      <c r="OD358" s="4"/>
      <c r="OE358" s="4"/>
      <c r="OF358" s="4"/>
      <c r="OG358" s="4"/>
      <c r="OH358" s="4"/>
      <c r="OI358" s="4"/>
      <c r="OJ358" s="4"/>
      <c r="OK358" s="4"/>
      <c r="OL358" s="4"/>
      <c r="OM358" s="4"/>
      <c r="ON358" s="4"/>
      <c r="OO358" s="4"/>
      <c r="OP358" s="4"/>
      <c r="OQ358" s="4"/>
      <c r="OR358" s="4"/>
      <c r="OS358" s="4"/>
      <c r="OT358" s="4"/>
      <c r="OU358" s="4"/>
      <c r="OV358" s="4"/>
      <c r="OW358" s="4"/>
      <c r="OX358" s="4"/>
      <c r="OY358" s="4"/>
      <c r="OZ358" s="4"/>
      <c r="PA358" s="4"/>
      <c r="PB358" s="4"/>
      <c r="PC358" s="4"/>
      <c r="PD358" s="4"/>
      <c r="PE358" s="4"/>
      <c r="PF358" s="4"/>
      <c r="PG358" s="4"/>
      <c r="PH358" s="4"/>
      <c r="PI358" s="4"/>
      <c r="PJ358" s="4"/>
      <c r="PK358" s="4"/>
      <c r="PL358" s="4"/>
      <c r="PM358" s="4"/>
      <c r="PN358" s="4"/>
      <c r="PO358" s="4"/>
      <c r="PP358" s="4"/>
      <c r="PQ358" s="4"/>
      <c r="PR358" s="4"/>
      <c r="PS358" s="4"/>
      <c r="PT358" s="4"/>
      <c r="PU358" s="4"/>
      <c r="PV358" s="4"/>
      <c r="PW358" s="4"/>
      <c r="PX358" s="4"/>
      <c r="PY358" s="4"/>
      <c r="PZ358" s="4"/>
      <c r="QA358" s="4"/>
      <c r="QB358" s="4"/>
      <c r="QC358" s="4"/>
      <c r="QD358" s="4"/>
      <c r="QE358" s="4"/>
      <c r="QF358" s="4"/>
      <c r="QG358" s="4"/>
      <c r="QH358" s="4"/>
      <c r="QI358" s="4"/>
      <c r="QJ358" s="4"/>
      <c r="QK358" s="4"/>
      <c r="QL358" s="4"/>
      <c r="QM358" s="4"/>
      <c r="QN358" s="4"/>
      <c r="QO358" s="4"/>
      <c r="QP358" s="4"/>
      <c r="QQ358" s="4"/>
      <c r="QR358" s="4"/>
      <c r="QS358" s="4"/>
      <c r="QT358" s="4"/>
      <c r="QU358" s="4"/>
      <c r="QV358" s="4"/>
      <c r="QW358" s="4"/>
      <c r="QX358" s="4"/>
      <c r="QY358" s="4"/>
      <c r="QZ358" s="4"/>
      <c r="RA358" s="4"/>
      <c r="RB358" s="4"/>
      <c r="RC358" s="4"/>
      <c r="RD358" s="4"/>
      <c r="RE358" s="4"/>
      <c r="RF358" s="4"/>
      <c r="RG358" s="4"/>
      <c r="RH358" s="4"/>
    </row>
    <row r="359" ht="12.75" customHeight="1">
      <c r="A359" s="6">
        <v>44251.0</v>
      </c>
      <c r="B359" s="7">
        <f t="shared" si="36"/>
        <v>357</v>
      </c>
      <c r="C359" s="55">
        <f t="shared" si="40"/>
        <v>1662317</v>
      </c>
      <c r="D359" s="7">
        <f t="shared" si="2"/>
        <v>14.32372297</v>
      </c>
      <c r="E359" s="46">
        <f t="shared" si="28"/>
        <v>2162770.942</v>
      </c>
      <c r="F359" s="46" t="str">
        <f t="shared" si="29"/>
        <v/>
      </c>
      <c r="G359" s="55">
        <v>12146.0</v>
      </c>
      <c r="H359" s="11">
        <f t="shared" si="9"/>
        <v>0.007360449311</v>
      </c>
      <c r="I359" s="55">
        <f t="shared" si="26"/>
        <v>227528</v>
      </c>
      <c r="J359" s="55">
        <f t="shared" si="10"/>
        <v>9309</v>
      </c>
      <c r="K359" s="9">
        <f t="shared" si="11"/>
        <v>12.33502859</v>
      </c>
      <c r="L359" s="52">
        <f t="shared" si="30"/>
        <v>1142025.338</v>
      </c>
      <c r="M359" s="10" t="str">
        <f t="shared" si="31"/>
        <v/>
      </c>
      <c r="N359" s="11">
        <f t="shared" si="5"/>
        <v>0.02575200759</v>
      </c>
      <c r="O359" s="23">
        <f t="shared" si="32"/>
        <v>0.0426589802</v>
      </c>
      <c r="P359" s="9">
        <v>42808.0</v>
      </c>
      <c r="Q359" s="55">
        <v>1391981.0</v>
      </c>
      <c r="R359" s="12"/>
      <c r="S359" s="12">
        <f t="shared" si="13"/>
        <v>372</v>
      </c>
      <c r="T359" s="12"/>
      <c r="U359" s="12"/>
      <c r="V359" s="4"/>
      <c r="W359" s="4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  <c r="IZ359" s="4"/>
      <c r="JA359" s="4"/>
      <c r="JB359" s="4"/>
      <c r="JC359" s="4"/>
      <c r="JD359" s="4"/>
      <c r="JE359" s="4"/>
      <c r="JF359" s="4"/>
      <c r="JG359" s="4"/>
      <c r="JH359" s="4"/>
      <c r="JI359" s="4"/>
      <c r="JJ359" s="4"/>
      <c r="JK359" s="4"/>
      <c r="JL359" s="4"/>
      <c r="JM359" s="4"/>
      <c r="JN359" s="4"/>
      <c r="JO359" s="4"/>
      <c r="JP359" s="4"/>
      <c r="JQ359" s="4"/>
      <c r="JR359" s="4"/>
      <c r="JS359" s="4"/>
      <c r="JT359" s="4"/>
      <c r="JU359" s="4"/>
      <c r="JV359" s="4"/>
      <c r="JW359" s="4"/>
      <c r="JX359" s="4"/>
      <c r="JY359" s="4"/>
      <c r="JZ359" s="4"/>
      <c r="KA359" s="4"/>
      <c r="KB359" s="4"/>
      <c r="KC359" s="4"/>
      <c r="KD359" s="4"/>
      <c r="KE359" s="4"/>
      <c r="KF359" s="4"/>
      <c r="KG359" s="4"/>
      <c r="KH359" s="4"/>
      <c r="KI359" s="4"/>
      <c r="KJ359" s="4"/>
      <c r="KK359" s="4"/>
      <c r="KL359" s="4"/>
      <c r="KM359" s="4"/>
      <c r="KN359" s="4"/>
      <c r="KO359" s="4"/>
      <c r="KP359" s="4"/>
      <c r="KQ359" s="4"/>
      <c r="KR359" s="4"/>
      <c r="KS359" s="4"/>
      <c r="KT359" s="4"/>
      <c r="KU359" s="4"/>
      <c r="KV359" s="4"/>
      <c r="KW359" s="4"/>
      <c r="KX359" s="4"/>
      <c r="KY359" s="4"/>
      <c r="KZ359" s="4"/>
      <c r="LA359" s="4"/>
      <c r="LB359" s="4"/>
      <c r="LC359" s="4"/>
      <c r="LD359" s="4"/>
      <c r="LE359" s="4"/>
      <c r="LF359" s="4"/>
      <c r="LG359" s="4"/>
      <c r="LH359" s="4"/>
      <c r="LI359" s="4"/>
      <c r="LJ359" s="4"/>
      <c r="LK359" s="4"/>
      <c r="LL359" s="4"/>
      <c r="LM359" s="4"/>
      <c r="LN359" s="4"/>
      <c r="LO359" s="4"/>
      <c r="LP359" s="4"/>
      <c r="LQ359" s="4"/>
      <c r="LR359" s="4"/>
      <c r="LS359" s="4"/>
      <c r="LT359" s="4"/>
      <c r="LU359" s="4"/>
      <c r="LV359" s="4"/>
      <c r="LW359" s="4"/>
      <c r="LX359" s="4"/>
      <c r="LY359" s="4"/>
      <c r="LZ359" s="4"/>
      <c r="MA359" s="4"/>
      <c r="MB359" s="4"/>
      <c r="MC359" s="4"/>
      <c r="MD359" s="4"/>
      <c r="ME359" s="4"/>
      <c r="MF359" s="4"/>
      <c r="MG359" s="4"/>
      <c r="MH359" s="4"/>
      <c r="MI359" s="4"/>
      <c r="MJ359" s="4"/>
      <c r="MK359" s="4"/>
      <c r="ML359" s="4"/>
      <c r="MM359" s="4"/>
      <c r="MN359" s="4"/>
      <c r="MO359" s="4"/>
      <c r="MP359" s="4"/>
      <c r="MQ359" s="4"/>
      <c r="MR359" s="4"/>
      <c r="MS359" s="4"/>
      <c r="MT359" s="4"/>
      <c r="MU359" s="4"/>
      <c r="MV359" s="4"/>
      <c r="MW359" s="4"/>
      <c r="MX359" s="4"/>
      <c r="MY359" s="4"/>
      <c r="MZ359" s="4"/>
      <c r="NA359" s="4"/>
      <c r="NB359" s="4"/>
      <c r="NC359" s="4"/>
      <c r="ND359" s="4"/>
      <c r="NE359" s="4"/>
      <c r="NF359" s="4"/>
      <c r="NG359" s="4"/>
      <c r="NH359" s="4"/>
      <c r="NI359" s="4"/>
      <c r="NJ359" s="4"/>
      <c r="NK359" s="4"/>
      <c r="NL359" s="4"/>
      <c r="NM359" s="4"/>
      <c r="NN359" s="4"/>
      <c r="NO359" s="4"/>
      <c r="NP359" s="4"/>
      <c r="NQ359" s="4"/>
      <c r="NR359" s="4"/>
      <c r="NS359" s="4"/>
      <c r="NT359" s="4"/>
      <c r="NU359" s="4"/>
      <c r="NV359" s="4"/>
      <c r="NW359" s="4"/>
      <c r="NX359" s="4"/>
      <c r="NY359" s="4"/>
      <c r="NZ359" s="4"/>
      <c r="OA359" s="4"/>
      <c r="OB359" s="4"/>
      <c r="OC359" s="4"/>
      <c r="OD359" s="4"/>
      <c r="OE359" s="4"/>
      <c r="OF359" s="4"/>
      <c r="OG359" s="4"/>
      <c r="OH359" s="4"/>
      <c r="OI359" s="4"/>
      <c r="OJ359" s="4"/>
      <c r="OK359" s="4"/>
      <c r="OL359" s="4"/>
      <c r="OM359" s="4"/>
      <c r="ON359" s="4"/>
      <c r="OO359" s="4"/>
      <c r="OP359" s="4"/>
      <c r="OQ359" s="4"/>
      <c r="OR359" s="4"/>
      <c r="OS359" s="4"/>
      <c r="OT359" s="4"/>
      <c r="OU359" s="4"/>
      <c r="OV359" s="4"/>
      <c r="OW359" s="4"/>
      <c r="OX359" s="4"/>
      <c r="OY359" s="4"/>
      <c r="OZ359" s="4"/>
      <c r="PA359" s="4"/>
      <c r="PB359" s="4"/>
      <c r="PC359" s="4"/>
      <c r="PD359" s="4"/>
      <c r="PE359" s="4"/>
      <c r="PF359" s="4"/>
      <c r="PG359" s="4"/>
      <c r="PH359" s="4"/>
      <c r="PI359" s="4"/>
      <c r="PJ359" s="4"/>
      <c r="PK359" s="4"/>
      <c r="PL359" s="4"/>
      <c r="PM359" s="4"/>
      <c r="PN359" s="4"/>
      <c r="PO359" s="4"/>
      <c r="PP359" s="4"/>
      <c r="PQ359" s="4"/>
      <c r="PR359" s="4"/>
      <c r="PS359" s="4"/>
      <c r="PT359" s="4"/>
      <c r="PU359" s="4"/>
      <c r="PV359" s="4"/>
      <c r="PW359" s="4"/>
      <c r="PX359" s="4"/>
      <c r="PY359" s="4"/>
      <c r="PZ359" s="4"/>
      <c r="QA359" s="4"/>
      <c r="QB359" s="4"/>
      <c r="QC359" s="4"/>
      <c r="QD359" s="4"/>
      <c r="QE359" s="4"/>
      <c r="QF359" s="4"/>
      <c r="QG359" s="4"/>
      <c r="QH359" s="4"/>
      <c r="QI359" s="4"/>
      <c r="QJ359" s="4"/>
      <c r="QK359" s="4"/>
      <c r="QL359" s="4"/>
      <c r="QM359" s="4"/>
      <c r="QN359" s="4"/>
      <c r="QO359" s="4"/>
      <c r="QP359" s="4"/>
      <c r="QQ359" s="4"/>
      <c r="QR359" s="4"/>
      <c r="QS359" s="4"/>
      <c r="QT359" s="4"/>
      <c r="QU359" s="4"/>
      <c r="QV359" s="4"/>
      <c r="QW359" s="4"/>
      <c r="QX359" s="4"/>
      <c r="QY359" s="4"/>
      <c r="QZ359" s="4"/>
      <c r="RA359" s="4"/>
      <c r="RB359" s="4"/>
      <c r="RC359" s="4"/>
      <c r="RD359" s="4"/>
      <c r="RE359" s="4"/>
      <c r="RF359" s="4"/>
      <c r="RG359" s="4"/>
      <c r="RH359" s="4"/>
    </row>
    <row r="360" ht="12.75" customHeight="1">
      <c r="A360" s="6">
        <v>44252.0</v>
      </c>
      <c r="B360" s="7">
        <f t="shared" si="36"/>
        <v>358</v>
      </c>
      <c r="C360" s="55">
        <f t="shared" si="40"/>
        <v>1674459</v>
      </c>
      <c r="D360" s="7">
        <f t="shared" si="2"/>
        <v>14.33100069</v>
      </c>
      <c r="E360" s="46">
        <f t="shared" si="28"/>
        <v>2171623.935</v>
      </c>
      <c r="F360" s="46" t="str">
        <f t="shared" si="29"/>
        <v/>
      </c>
      <c r="G360" s="55">
        <v>12142.0</v>
      </c>
      <c r="H360" s="11">
        <f t="shared" si="9"/>
        <v>0.007304262665</v>
      </c>
      <c r="I360" s="55">
        <f t="shared" si="26"/>
        <v>234023</v>
      </c>
      <c r="J360" s="55">
        <f t="shared" si="10"/>
        <v>6495</v>
      </c>
      <c r="K360" s="9">
        <f t="shared" si="11"/>
        <v>12.36317468</v>
      </c>
      <c r="L360" s="52">
        <f t="shared" si="30"/>
        <v>1114238.661</v>
      </c>
      <c r="M360" s="10" t="str">
        <f t="shared" si="31"/>
        <v/>
      </c>
      <c r="N360" s="11">
        <f t="shared" si="5"/>
        <v>0.02573607356</v>
      </c>
      <c r="O360" s="23">
        <f t="shared" si="32"/>
        <v>0.0285459372</v>
      </c>
      <c r="P360" s="55">
        <v>43094.0</v>
      </c>
      <c r="Q360" s="55">
        <v>1397342.0</v>
      </c>
      <c r="R360" s="12"/>
      <c r="S360" s="56">
        <f t="shared" si="13"/>
        <v>286</v>
      </c>
      <c r="T360" s="12"/>
      <c r="U360" s="12"/>
      <c r="V360" s="4"/>
      <c r="W360" s="4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s="4"/>
      <c r="KE360" s="4"/>
      <c r="KF360" s="4"/>
      <c r="KG360" s="4"/>
      <c r="KH360" s="4"/>
      <c r="KI360" s="4"/>
      <c r="KJ360" s="4"/>
      <c r="KK360" s="4"/>
      <c r="KL360" s="4"/>
      <c r="KM360" s="4"/>
      <c r="KN360" s="4"/>
      <c r="KO360" s="4"/>
      <c r="KP360" s="4"/>
      <c r="KQ360" s="4"/>
      <c r="KR360" s="4"/>
      <c r="KS360" s="4"/>
      <c r="KT360" s="4"/>
      <c r="KU360" s="4"/>
      <c r="KV360" s="4"/>
      <c r="KW360" s="4"/>
      <c r="KX360" s="4"/>
      <c r="KY360" s="4"/>
      <c r="KZ360" s="4"/>
      <c r="LA360" s="4"/>
      <c r="LB360" s="4"/>
      <c r="LC360" s="4"/>
      <c r="LD360" s="4"/>
      <c r="LE360" s="4"/>
      <c r="LF360" s="4"/>
      <c r="LG360" s="4"/>
      <c r="LH360" s="4"/>
      <c r="LI360" s="4"/>
      <c r="LJ360" s="4"/>
      <c r="LK360" s="4"/>
      <c r="LL360" s="4"/>
      <c r="LM360" s="4"/>
      <c r="LN360" s="4"/>
      <c r="LO360" s="4"/>
      <c r="LP360" s="4"/>
      <c r="LQ360" s="4"/>
      <c r="LR360" s="4"/>
      <c r="LS360" s="4"/>
      <c r="LT360" s="4"/>
      <c r="LU360" s="4"/>
      <c r="LV360" s="4"/>
      <c r="LW360" s="4"/>
      <c r="LX360" s="4"/>
      <c r="LY360" s="4"/>
      <c r="LZ360" s="4"/>
      <c r="MA360" s="4"/>
      <c r="MB360" s="4"/>
      <c r="MC360" s="4"/>
      <c r="MD360" s="4"/>
      <c r="ME360" s="4"/>
      <c r="MF360" s="4"/>
      <c r="MG360" s="4"/>
      <c r="MH360" s="4"/>
      <c r="MI360" s="4"/>
      <c r="MJ360" s="4"/>
      <c r="MK360" s="4"/>
      <c r="ML360" s="4"/>
      <c r="MM360" s="4"/>
      <c r="MN360" s="4"/>
      <c r="MO360" s="4"/>
      <c r="MP360" s="4"/>
      <c r="MQ360" s="4"/>
      <c r="MR360" s="4"/>
      <c r="MS360" s="4"/>
      <c r="MT360" s="4"/>
      <c r="MU360" s="4"/>
      <c r="MV360" s="4"/>
      <c r="MW360" s="4"/>
      <c r="MX360" s="4"/>
      <c r="MY360" s="4"/>
      <c r="MZ360" s="4"/>
      <c r="NA360" s="4"/>
      <c r="NB360" s="4"/>
      <c r="NC360" s="4"/>
      <c r="ND360" s="4"/>
      <c r="NE360" s="4"/>
      <c r="NF360" s="4"/>
      <c r="NG360" s="4"/>
      <c r="NH360" s="4"/>
      <c r="NI360" s="4"/>
      <c r="NJ360" s="4"/>
      <c r="NK360" s="4"/>
      <c r="NL360" s="4"/>
      <c r="NM360" s="4"/>
      <c r="NN360" s="4"/>
      <c r="NO360" s="4"/>
      <c r="NP360" s="4"/>
      <c r="NQ360" s="4"/>
      <c r="NR360" s="4"/>
      <c r="NS360" s="4"/>
      <c r="NT360" s="4"/>
      <c r="NU360" s="4"/>
      <c r="NV360" s="4"/>
      <c r="NW360" s="4"/>
      <c r="NX360" s="4"/>
      <c r="NY360" s="4"/>
      <c r="NZ360" s="4"/>
      <c r="OA360" s="4"/>
      <c r="OB360" s="4"/>
      <c r="OC360" s="4"/>
      <c r="OD360" s="4"/>
      <c r="OE360" s="4"/>
      <c r="OF360" s="4"/>
      <c r="OG360" s="4"/>
      <c r="OH360" s="4"/>
      <c r="OI360" s="4"/>
      <c r="OJ360" s="4"/>
      <c r="OK360" s="4"/>
      <c r="OL360" s="4"/>
      <c r="OM360" s="4"/>
      <c r="ON360" s="4"/>
      <c r="OO360" s="4"/>
      <c r="OP360" s="4"/>
      <c r="OQ360" s="4"/>
      <c r="OR360" s="4"/>
      <c r="OS360" s="4"/>
      <c r="OT360" s="4"/>
      <c r="OU360" s="4"/>
      <c r="OV360" s="4"/>
      <c r="OW360" s="4"/>
      <c r="OX360" s="4"/>
      <c r="OY360" s="4"/>
      <c r="OZ360" s="4"/>
      <c r="PA360" s="4"/>
      <c r="PB360" s="4"/>
      <c r="PC360" s="4"/>
      <c r="PD360" s="4"/>
      <c r="PE360" s="4"/>
      <c r="PF360" s="4"/>
      <c r="PG360" s="4"/>
      <c r="PH360" s="4"/>
      <c r="PI360" s="4"/>
      <c r="PJ360" s="4"/>
      <c r="PK360" s="4"/>
      <c r="PL360" s="4"/>
      <c r="PM360" s="4"/>
      <c r="PN360" s="4"/>
      <c r="PO360" s="4"/>
      <c r="PP360" s="4"/>
      <c r="PQ360" s="4"/>
      <c r="PR360" s="4"/>
      <c r="PS360" s="4"/>
      <c r="PT360" s="4"/>
      <c r="PU360" s="4"/>
      <c r="PV360" s="4"/>
      <c r="PW360" s="4"/>
      <c r="PX360" s="4"/>
      <c r="PY360" s="4"/>
      <c r="PZ360" s="4"/>
      <c r="QA360" s="4"/>
      <c r="QB360" s="4"/>
      <c r="QC360" s="4"/>
      <c r="QD360" s="4"/>
      <c r="QE360" s="4"/>
      <c r="QF360" s="4"/>
      <c r="QG360" s="4"/>
      <c r="QH360" s="4"/>
      <c r="QI360" s="4"/>
      <c r="QJ360" s="4"/>
      <c r="QK360" s="4"/>
      <c r="QL360" s="4"/>
      <c r="QM360" s="4"/>
      <c r="QN360" s="4"/>
      <c r="QO360" s="4"/>
      <c r="QP360" s="4"/>
      <c r="QQ360" s="4"/>
      <c r="QR360" s="4"/>
      <c r="QS360" s="4"/>
      <c r="QT360" s="4"/>
      <c r="QU360" s="4"/>
      <c r="QV360" s="4"/>
      <c r="QW360" s="4"/>
      <c r="QX360" s="4"/>
      <c r="QY360" s="4"/>
      <c r="QZ360" s="4"/>
      <c r="RA360" s="4"/>
      <c r="RB360" s="4"/>
      <c r="RC360" s="4"/>
      <c r="RD360" s="4"/>
      <c r="RE360" s="4"/>
      <c r="RF360" s="4"/>
      <c r="RG360" s="4"/>
      <c r="RH360" s="4"/>
    </row>
    <row r="361" ht="12.75" customHeight="1">
      <c r="A361" s="6">
        <v>44253.0</v>
      </c>
      <c r="B361" s="7">
        <f t="shared" si="36"/>
        <v>359</v>
      </c>
      <c r="C361" s="55">
        <f t="shared" si="40"/>
        <v>1685998</v>
      </c>
      <c r="D361" s="7">
        <f t="shared" si="2"/>
        <v>14.33786823</v>
      </c>
      <c r="E361" s="46">
        <f t="shared" si="28"/>
        <v>2180513.167</v>
      </c>
      <c r="F361" s="46" t="str">
        <f t="shared" si="29"/>
        <v/>
      </c>
      <c r="G361" s="55">
        <v>11539.0</v>
      </c>
      <c r="H361" s="11">
        <f t="shared" si="9"/>
        <v>0.006891180972</v>
      </c>
      <c r="I361" s="55">
        <f t="shared" si="26"/>
        <v>237093</v>
      </c>
      <c r="J361" s="55">
        <f t="shared" si="10"/>
        <v>3070</v>
      </c>
      <c r="K361" s="9">
        <f t="shared" si="11"/>
        <v>12.37620775</v>
      </c>
      <c r="L361" s="52">
        <f t="shared" si="30"/>
        <v>1087128.062</v>
      </c>
      <c r="M361" s="10" t="str">
        <f t="shared" si="31"/>
        <v/>
      </c>
      <c r="N361" s="11">
        <f t="shared" si="5"/>
        <v>0.02571355363</v>
      </c>
      <c r="O361" s="23">
        <f t="shared" si="32"/>
        <v>0.01311836871</v>
      </c>
      <c r="P361" s="9">
        <v>43353.0</v>
      </c>
      <c r="Q361" s="55">
        <v>1405552.0</v>
      </c>
      <c r="R361" s="12"/>
      <c r="S361" s="56">
        <f t="shared" si="13"/>
        <v>259</v>
      </c>
      <c r="T361" s="12"/>
      <c r="U361" s="12"/>
      <c r="V361" s="4"/>
      <c r="W361" s="4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/>
      <c r="JJ361" s="4"/>
      <c r="JK361" s="4"/>
      <c r="JL361" s="4"/>
      <c r="JM361" s="4"/>
      <c r="JN361" s="4"/>
      <c r="JO361" s="4"/>
      <c r="JP361" s="4"/>
      <c r="JQ361" s="4"/>
      <c r="JR361" s="4"/>
      <c r="JS361" s="4"/>
      <c r="JT361" s="4"/>
      <c r="JU361" s="4"/>
      <c r="JV361" s="4"/>
      <c r="JW361" s="4"/>
      <c r="JX361" s="4"/>
      <c r="JY361" s="4"/>
      <c r="JZ361" s="4"/>
      <c r="KA361" s="4"/>
      <c r="KB361" s="4"/>
      <c r="KC361" s="4"/>
      <c r="KD361" s="4"/>
      <c r="KE361" s="4"/>
      <c r="KF361" s="4"/>
      <c r="KG361" s="4"/>
      <c r="KH361" s="4"/>
      <c r="KI361" s="4"/>
      <c r="KJ361" s="4"/>
      <c r="KK361" s="4"/>
      <c r="KL361" s="4"/>
      <c r="KM361" s="4"/>
      <c r="KN361" s="4"/>
      <c r="KO361" s="4"/>
      <c r="KP361" s="4"/>
      <c r="KQ361" s="4"/>
      <c r="KR361" s="4"/>
      <c r="KS361" s="4"/>
      <c r="KT361" s="4"/>
      <c r="KU361" s="4"/>
      <c r="KV361" s="4"/>
      <c r="KW361" s="4"/>
      <c r="KX361" s="4"/>
      <c r="KY361" s="4"/>
      <c r="KZ361" s="4"/>
      <c r="LA361" s="4"/>
      <c r="LB361" s="4"/>
      <c r="LC361" s="4"/>
      <c r="LD361" s="4"/>
      <c r="LE361" s="4"/>
      <c r="LF361" s="4"/>
      <c r="LG361" s="4"/>
      <c r="LH361" s="4"/>
      <c r="LI361" s="4"/>
      <c r="LJ361" s="4"/>
      <c r="LK361" s="4"/>
      <c r="LL361" s="4"/>
      <c r="LM361" s="4"/>
      <c r="LN361" s="4"/>
      <c r="LO361" s="4"/>
      <c r="LP361" s="4"/>
      <c r="LQ361" s="4"/>
      <c r="LR361" s="4"/>
      <c r="LS361" s="4"/>
      <c r="LT361" s="4"/>
      <c r="LU361" s="4"/>
      <c r="LV361" s="4"/>
      <c r="LW361" s="4"/>
      <c r="LX361" s="4"/>
      <c r="LY361" s="4"/>
      <c r="LZ361" s="4"/>
      <c r="MA361" s="4"/>
      <c r="MB361" s="4"/>
      <c r="MC361" s="4"/>
      <c r="MD361" s="4"/>
      <c r="ME361" s="4"/>
      <c r="MF361" s="4"/>
      <c r="MG361" s="4"/>
      <c r="MH361" s="4"/>
      <c r="MI361" s="4"/>
      <c r="MJ361" s="4"/>
      <c r="MK361" s="4"/>
      <c r="ML361" s="4"/>
      <c r="MM361" s="4"/>
      <c r="MN361" s="4"/>
      <c r="MO361" s="4"/>
      <c r="MP361" s="4"/>
      <c r="MQ361" s="4"/>
      <c r="MR361" s="4"/>
      <c r="MS361" s="4"/>
      <c r="MT361" s="4"/>
      <c r="MU361" s="4"/>
      <c r="MV361" s="4"/>
      <c r="MW361" s="4"/>
      <c r="MX361" s="4"/>
      <c r="MY361" s="4"/>
      <c r="MZ361" s="4"/>
      <c r="NA361" s="4"/>
      <c r="NB361" s="4"/>
      <c r="NC361" s="4"/>
      <c r="ND361" s="4"/>
      <c r="NE361" s="4"/>
      <c r="NF361" s="4"/>
      <c r="NG361" s="4"/>
      <c r="NH361" s="4"/>
      <c r="NI361" s="4"/>
      <c r="NJ361" s="4"/>
      <c r="NK361" s="4"/>
      <c r="NL361" s="4"/>
      <c r="NM361" s="4"/>
      <c r="NN361" s="4"/>
      <c r="NO361" s="4"/>
      <c r="NP361" s="4"/>
      <c r="NQ361" s="4"/>
      <c r="NR361" s="4"/>
      <c r="NS361" s="4"/>
      <c r="NT361" s="4"/>
      <c r="NU361" s="4"/>
      <c r="NV361" s="4"/>
      <c r="NW361" s="4"/>
      <c r="NX361" s="4"/>
      <c r="NY361" s="4"/>
      <c r="NZ361" s="4"/>
      <c r="OA361" s="4"/>
      <c r="OB361" s="4"/>
      <c r="OC361" s="4"/>
      <c r="OD361" s="4"/>
      <c r="OE361" s="4"/>
      <c r="OF361" s="4"/>
      <c r="OG361" s="4"/>
      <c r="OH361" s="4"/>
      <c r="OI361" s="4"/>
      <c r="OJ361" s="4"/>
      <c r="OK361" s="4"/>
      <c r="OL361" s="4"/>
      <c r="OM361" s="4"/>
      <c r="ON361" s="4"/>
      <c r="OO361" s="4"/>
      <c r="OP361" s="4"/>
      <c r="OQ361" s="4"/>
      <c r="OR361" s="4"/>
      <c r="OS361" s="4"/>
      <c r="OT361" s="4"/>
      <c r="OU361" s="4"/>
      <c r="OV361" s="4"/>
      <c r="OW361" s="4"/>
      <c r="OX361" s="4"/>
      <c r="OY361" s="4"/>
      <c r="OZ361" s="4"/>
      <c r="PA361" s="4"/>
      <c r="PB361" s="4"/>
      <c r="PC361" s="4"/>
      <c r="PD361" s="4"/>
      <c r="PE361" s="4"/>
      <c r="PF361" s="4"/>
      <c r="PG361" s="4"/>
      <c r="PH361" s="4"/>
      <c r="PI361" s="4"/>
      <c r="PJ361" s="4"/>
      <c r="PK361" s="4"/>
      <c r="PL361" s="4"/>
      <c r="PM361" s="4"/>
      <c r="PN361" s="4"/>
      <c r="PO361" s="4"/>
      <c r="PP361" s="4"/>
      <c r="PQ361" s="4"/>
      <c r="PR361" s="4"/>
      <c r="PS361" s="4"/>
      <c r="PT361" s="4"/>
      <c r="PU361" s="4"/>
      <c r="PV361" s="4"/>
      <c r="PW361" s="4"/>
      <c r="PX361" s="4"/>
      <c r="PY361" s="4"/>
      <c r="PZ361" s="4"/>
      <c r="QA361" s="4"/>
      <c r="QB361" s="4"/>
      <c r="QC361" s="4"/>
      <c r="QD361" s="4"/>
      <c r="QE361" s="4"/>
      <c r="QF361" s="4"/>
      <c r="QG361" s="4"/>
      <c r="QH361" s="4"/>
      <c r="QI361" s="4"/>
      <c r="QJ361" s="4"/>
      <c r="QK361" s="4"/>
      <c r="QL361" s="4"/>
      <c r="QM361" s="4"/>
      <c r="QN361" s="4"/>
      <c r="QO361" s="4"/>
      <c r="QP361" s="4"/>
      <c r="QQ361" s="4"/>
      <c r="QR361" s="4"/>
      <c r="QS361" s="4"/>
      <c r="QT361" s="4"/>
      <c r="QU361" s="4"/>
      <c r="QV361" s="4"/>
      <c r="QW361" s="4"/>
      <c r="QX361" s="4"/>
      <c r="QY361" s="4"/>
      <c r="QZ361" s="4"/>
      <c r="RA361" s="4"/>
      <c r="RB361" s="4"/>
      <c r="RC361" s="4"/>
      <c r="RD361" s="4"/>
      <c r="RE361" s="4"/>
      <c r="RF361" s="4"/>
      <c r="RG361" s="4"/>
      <c r="RH361" s="4"/>
    </row>
    <row r="362" ht="12.75" customHeight="1">
      <c r="A362" s="6">
        <v>44254.0</v>
      </c>
      <c r="B362" s="7">
        <f t="shared" si="36"/>
        <v>360</v>
      </c>
      <c r="C362" s="55">
        <f t="shared" si="40"/>
        <v>1698098</v>
      </c>
      <c r="D362" s="7">
        <f t="shared" si="2"/>
        <v>14.34501936</v>
      </c>
      <c r="E362" s="46">
        <f t="shared" si="28"/>
        <v>2189438.786</v>
      </c>
      <c r="F362" s="46" t="str">
        <f t="shared" si="29"/>
        <v/>
      </c>
      <c r="G362" s="55">
        <v>12100.0</v>
      </c>
      <c r="H362" s="11">
        <f t="shared" si="9"/>
        <v>0.007176758217</v>
      </c>
      <c r="I362" s="55">
        <f t="shared" si="26"/>
        <v>239981</v>
      </c>
      <c r="J362" s="55">
        <f t="shared" si="10"/>
        <v>2888</v>
      </c>
      <c r="K362" s="9">
        <f t="shared" si="11"/>
        <v>12.38831503</v>
      </c>
      <c r="L362" s="52">
        <f t="shared" si="30"/>
        <v>1060677.094</v>
      </c>
      <c r="M362" s="10" t="str">
        <f t="shared" si="31"/>
        <v/>
      </c>
      <c r="N362" s="11">
        <f t="shared" si="5"/>
        <v>0.02570876357</v>
      </c>
      <c r="O362" s="23">
        <f t="shared" si="32"/>
        <v>0.01218087417</v>
      </c>
      <c r="P362" s="9">
        <v>43656.0</v>
      </c>
      <c r="Q362" s="55">
        <v>1414461.0</v>
      </c>
      <c r="R362" s="12"/>
      <c r="S362" s="12">
        <f t="shared" si="13"/>
        <v>303</v>
      </c>
      <c r="T362" s="12"/>
      <c r="U362" s="12"/>
      <c r="V362" s="4"/>
      <c r="W362" s="4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s="4"/>
      <c r="KE362" s="4"/>
      <c r="KF362" s="4"/>
      <c r="KG362" s="4"/>
      <c r="KH362" s="4"/>
      <c r="KI362" s="4"/>
      <c r="KJ362" s="4"/>
      <c r="KK362" s="4"/>
      <c r="KL362" s="4"/>
      <c r="KM362" s="4"/>
      <c r="KN362" s="4"/>
      <c r="KO362" s="4"/>
      <c r="KP362" s="4"/>
      <c r="KQ362" s="4"/>
      <c r="KR362" s="4"/>
      <c r="KS362" s="4"/>
      <c r="KT362" s="4"/>
      <c r="KU362" s="4"/>
      <c r="KV362" s="4"/>
      <c r="KW362" s="4"/>
      <c r="KX362" s="4"/>
      <c r="KY362" s="4"/>
      <c r="KZ362" s="4"/>
      <c r="LA362" s="4"/>
      <c r="LB362" s="4"/>
      <c r="LC362" s="4"/>
      <c r="LD362" s="4"/>
      <c r="LE362" s="4"/>
      <c r="LF362" s="4"/>
      <c r="LG362" s="4"/>
      <c r="LH362" s="4"/>
      <c r="LI362" s="4"/>
      <c r="LJ362" s="4"/>
      <c r="LK362" s="4"/>
      <c r="LL362" s="4"/>
      <c r="LM362" s="4"/>
      <c r="LN362" s="4"/>
      <c r="LO362" s="4"/>
      <c r="LP362" s="4"/>
      <c r="LQ362" s="4"/>
      <c r="LR362" s="4"/>
      <c r="LS362" s="4"/>
      <c r="LT362" s="4"/>
      <c r="LU362" s="4"/>
      <c r="LV362" s="4"/>
      <c r="LW362" s="4"/>
      <c r="LX362" s="4"/>
      <c r="LY362" s="4"/>
      <c r="LZ362" s="4"/>
      <c r="MA362" s="4"/>
      <c r="MB362" s="4"/>
      <c r="MC362" s="4"/>
      <c r="MD362" s="4"/>
      <c r="ME362" s="4"/>
      <c r="MF362" s="4"/>
      <c r="MG362" s="4"/>
      <c r="MH362" s="4"/>
      <c r="MI362" s="4"/>
      <c r="MJ362" s="4"/>
      <c r="MK362" s="4"/>
      <c r="ML362" s="4"/>
      <c r="MM362" s="4"/>
      <c r="MN362" s="4"/>
      <c r="MO362" s="4"/>
      <c r="MP362" s="4"/>
      <c r="MQ362" s="4"/>
      <c r="MR362" s="4"/>
      <c r="MS362" s="4"/>
      <c r="MT362" s="4"/>
      <c r="MU362" s="4"/>
      <c r="MV362" s="4"/>
      <c r="MW362" s="4"/>
      <c r="MX362" s="4"/>
      <c r="MY362" s="4"/>
      <c r="MZ362" s="4"/>
      <c r="NA362" s="4"/>
      <c r="NB362" s="4"/>
      <c r="NC362" s="4"/>
      <c r="ND362" s="4"/>
      <c r="NE362" s="4"/>
      <c r="NF362" s="4"/>
      <c r="NG362" s="4"/>
      <c r="NH362" s="4"/>
      <c r="NI362" s="4"/>
      <c r="NJ362" s="4"/>
      <c r="NK362" s="4"/>
      <c r="NL362" s="4"/>
      <c r="NM362" s="4"/>
      <c r="NN362" s="4"/>
      <c r="NO362" s="4"/>
      <c r="NP362" s="4"/>
      <c r="NQ362" s="4"/>
      <c r="NR362" s="4"/>
      <c r="NS362" s="4"/>
      <c r="NT362" s="4"/>
      <c r="NU362" s="4"/>
      <c r="NV362" s="4"/>
      <c r="NW362" s="4"/>
      <c r="NX362" s="4"/>
      <c r="NY362" s="4"/>
      <c r="NZ362" s="4"/>
      <c r="OA362" s="4"/>
      <c r="OB362" s="4"/>
      <c r="OC362" s="4"/>
      <c r="OD362" s="4"/>
      <c r="OE362" s="4"/>
      <c r="OF362" s="4"/>
      <c r="OG362" s="4"/>
      <c r="OH362" s="4"/>
      <c r="OI362" s="4"/>
      <c r="OJ362" s="4"/>
      <c r="OK362" s="4"/>
      <c r="OL362" s="4"/>
      <c r="OM362" s="4"/>
      <c r="ON362" s="4"/>
      <c r="OO362" s="4"/>
      <c r="OP362" s="4"/>
      <c r="OQ362" s="4"/>
      <c r="OR362" s="4"/>
      <c r="OS362" s="4"/>
      <c r="OT362" s="4"/>
      <c r="OU362" s="4"/>
      <c r="OV362" s="4"/>
      <c r="OW362" s="4"/>
      <c r="OX362" s="4"/>
      <c r="OY362" s="4"/>
      <c r="OZ362" s="4"/>
      <c r="PA362" s="4"/>
      <c r="PB362" s="4"/>
      <c r="PC362" s="4"/>
      <c r="PD362" s="4"/>
      <c r="PE362" s="4"/>
      <c r="PF362" s="4"/>
      <c r="PG362" s="4"/>
      <c r="PH362" s="4"/>
      <c r="PI362" s="4"/>
      <c r="PJ362" s="4"/>
      <c r="PK362" s="4"/>
      <c r="PL362" s="4"/>
      <c r="PM362" s="4"/>
      <c r="PN362" s="4"/>
      <c r="PO362" s="4"/>
      <c r="PP362" s="4"/>
      <c r="PQ362" s="4"/>
      <c r="PR362" s="4"/>
      <c r="PS362" s="4"/>
      <c r="PT362" s="4"/>
      <c r="PU362" s="4"/>
      <c r="PV362" s="4"/>
      <c r="PW362" s="4"/>
      <c r="PX362" s="4"/>
      <c r="PY362" s="4"/>
      <c r="PZ362" s="4"/>
      <c r="QA362" s="4"/>
      <c r="QB362" s="4"/>
      <c r="QC362" s="4"/>
      <c r="QD362" s="4"/>
      <c r="QE362" s="4"/>
      <c r="QF362" s="4"/>
      <c r="QG362" s="4"/>
      <c r="QH362" s="4"/>
      <c r="QI362" s="4"/>
      <c r="QJ362" s="4"/>
      <c r="QK362" s="4"/>
      <c r="QL362" s="4"/>
      <c r="QM362" s="4"/>
      <c r="QN362" s="4"/>
      <c r="QO362" s="4"/>
      <c r="QP362" s="4"/>
      <c r="QQ362" s="4"/>
      <c r="QR362" s="4"/>
      <c r="QS362" s="4"/>
      <c r="QT362" s="4"/>
      <c r="QU362" s="4"/>
      <c r="QV362" s="4"/>
      <c r="QW362" s="4"/>
      <c r="QX362" s="4"/>
      <c r="QY362" s="4"/>
      <c r="QZ362" s="4"/>
      <c r="RA362" s="4"/>
      <c r="RB362" s="4"/>
      <c r="RC362" s="4"/>
      <c r="RD362" s="4"/>
      <c r="RE362" s="4"/>
      <c r="RF362" s="4"/>
      <c r="RG362" s="4"/>
      <c r="RH362" s="4"/>
    </row>
    <row r="363" ht="12.75" customHeight="1">
      <c r="A363" s="6">
        <v>44255.0</v>
      </c>
      <c r="B363" s="7">
        <f t="shared" si="36"/>
        <v>361</v>
      </c>
      <c r="C363" s="55">
        <f t="shared" si="40"/>
        <v>1708197</v>
      </c>
      <c r="D363" s="7">
        <f t="shared" si="2"/>
        <v>14.35094899</v>
      </c>
      <c r="E363" s="46">
        <f t="shared" si="28"/>
        <v>2198400.94</v>
      </c>
      <c r="F363" s="46" t="str">
        <f t="shared" si="29"/>
        <v/>
      </c>
      <c r="G363" s="55">
        <v>10099.0</v>
      </c>
      <c r="H363" s="11">
        <f t="shared" si="9"/>
        <v>0.00594724215</v>
      </c>
      <c r="I363" s="55">
        <f t="shared" si="26"/>
        <v>241599</v>
      </c>
      <c r="J363" s="55">
        <f t="shared" si="10"/>
        <v>1618</v>
      </c>
      <c r="K363" s="9">
        <f t="shared" si="11"/>
        <v>12.39503461</v>
      </c>
      <c r="L363" s="52">
        <f t="shared" si="30"/>
        <v>1034869.705</v>
      </c>
      <c r="M363" s="10" t="str">
        <f t="shared" si="31"/>
        <v/>
      </c>
      <c r="N363" s="11">
        <f t="shared" si="5"/>
        <v>0.02562292288</v>
      </c>
      <c r="O363" s="23">
        <f t="shared" si="32"/>
        <v>0.006742200424</v>
      </c>
      <c r="P363" s="55">
        <v>43769.0</v>
      </c>
      <c r="Q363" s="55">
        <v>1422829.0</v>
      </c>
      <c r="R363" s="12"/>
      <c r="S363" s="56">
        <f t="shared" si="13"/>
        <v>113</v>
      </c>
      <c r="T363" s="12"/>
      <c r="U363" s="12"/>
      <c r="V363" s="4"/>
      <c r="W363" s="4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  <c r="IZ363" s="4"/>
      <c r="JA363" s="4"/>
      <c r="JB363" s="4"/>
      <c r="JC363" s="4"/>
      <c r="JD363" s="4"/>
      <c r="JE363" s="4"/>
      <c r="JF363" s="4"/>
      <c r="JG363" s="4"/>
      <c r="JH363" s="4"/>
      <c r="JI363" s="4"/>
      <c r="JJ363" s="4"/>
      <c r="JK363" s="4"/>
      <c r="JL363" s="4"/>
      <c r="JM363" s="4"/>
      <c r="JN363" s="4"/>
      <c r="JO363" s="4"/>
      <c r="JP363" s="4"/>
      <c r="JQ363" s="4"/>
      <c r="JR363" s="4"/>
      <c r="JS363" s="4"/>
      <c r="JT363" s="4"/>
      <c r="JU363" s="4"/>
      <c r="JV363" s="4"/>
      <c r="JW363" s="4"/>
      <c r="JX363" s="4"/>
      <c r="JY363" s="4"/>
      <c r="JZ363" s="4"/>
      <c r="KA363" s="4"/>
      <c r="KB363" s="4"/>
      <c r="KC363" s="4"/>
      <c r="KD363" s="4"/>
      <c r="KE363" s="4"/>
      <c r="KF363" s="4"/>
      <c r="KG363" s="4"/>
      <c r="KH363" s="4"/>
      <c r="KI363" s="4"/>
      <c r="KJ363" s="4"/>
      <c r="KK363" s="4"/>
      <c r="KL363" s="4"/>
      <c r="KM363" s="4"/>
      <c r="KN363" s="4"/>
      <c r="KO363" s="4"/>
      <c r="KP363" s="4"/>
      <c r="KQ363" s="4"/>
      <c r="KR363" s="4"/>
      <c r="KS363" s="4"/>
      <c r="KT363" s="4"/>
      <c r="KU363" s="4"/>
      <c r="KV363" s="4"/>
      <c r="KW363" s="4"/>
      <c r="KX363" s="4"/>
      <c r="KY363" s="4"/>
      <c r="KZ363" s="4"/>
      <c r="LA363" s="4"/>
      <c r="LB363" s="4"/>
      <c r="LC363" s="4"/>
      <c r="LD363" s="4"/>
      <c r="LE363" s="4"/>
      <c r="LF363" s="4"/>
      <c r="LG363" s="4"/>
      <c r="LH363" s="4"/>
      <c r="LI363" s="4"/>
      <c r="LJ363" s="4"/>
      <c r="LK363" s="4"/>
      <c r="LL363" s="4"/>
      <c r="LM363" s="4"/>
      <c r="LN363" s="4"/>
      <c r="LO363" s="4"/>
      <c r="LP363" s="4"/>
      <c r="LQ363" s="4"/>
      <c r="LR363" s="4"/>
      <c r="LS363" s="4"/>
      <c r="LT363" s="4"/>
      <c r="LU363" s="4"/>
      <c r="LV363" s="4"/>
      <c r="LW363" s="4"/>
      <c r="LX363" s="4"/>
      <c r="LY363" s="4"/>
      <c r="LZ363" s="4"/>
      <c r="MA363" s="4"/>
      <c r="MB363" s="4"/>
      <c r="MC363" s="4"/>
      <c r="MD363" s="4"/>
      <c r="ME363" s="4"/>
      <c r="MF363" s="4"/>
      <c r="MG363" s="4"/>
      <c r="MH363" s="4"/>
      <c r="MI363" s="4"/>
      <c r="MJ363" s="4"/>
      <c r="MK363" s="4"/>
      <c r="ML363" s="4"/>
      <c r="MM363" s="4"/>
      <c r="MN363" s="4"/>
      <c r="MO363" s="4"/>
      <c r="MP363" s="4"/>
      <c r="MQ363" s="4"/>
      <c r="MR363" s="4"/>
      <c r="MS363" s="4"/>
      <c r="MT363" s="4"/>
      <c r="MU363" s="4"/>
      <c r="MV363" s="4"/>
      <c r="MW363" s="4"/>
      <c r="MX363" s="4"/>
      <c r="MY363" s="4"/>
      <c r="MZ363" s="4"/>
      <c r="NA363" s="4"/>
      <c r="NB363" s="4"/>
      <c r="NC363" s="4"/>
      <c r="ND363" s="4"/>
      <c r="NE363" s="4"/>
      <c r="NF363" s="4"/>
      <c r="NG363" s="4"/>
      <c r="NH363" s="4"/>
      <c r="NI363" s="4"/>
      <c r="NJ363" s="4"/>
      <c r="NK363" s="4"/>
      <c r="NL363" s="4"/>
      <c r="NM363" s="4"/>
      <c r="NN363" s="4"/>
      <c r="NO363" s="4"/>
      <c r="NP363" s="4"/>
      <c r="NQ363" s="4"/>
      <c r="NR363" s="4"/>
      <c r="NS363" s="4"/>
      <c r="NT363" s="4"/>
      <c r="NU363" s="4"/>
      <c r="NV363" s="4"/>
      <c r="NW363" s="4"/>
      <c r="NX363" s="4"/>
      <c r="NY363" s="4"/>
      <c r="NZ363" s="4"/>
      <c r="OA363" s="4"/>
      <c r="OB363" s="4"/>
      <c r="OC363" s="4"/>
      <c r="OD363" s="4"/>
      <c r="OE363" s="4"/>
      <c r="OF363" s="4"/>
      <c r="OG363" s="4"/>
      <c r="OH363" s="4"/>
      <c r="OI363" s="4"/>
      <c r="OJ363" s="4"/>
      <c r="OK363" s="4"/>
      <c r="OL363" s="4"/>
      <c r="OM363" s="4"/>
      <c r="ON363" s="4"/>
      <c r="OO363" s="4"/>
      <c r="OP363" s="4"/>
      <c r="OQ363" s="4"/>
      <c r="OR363" s="4"/>
      <c r="OS363" s="4"/>
      <c r="OT363" s="4"/>
      <c r="OU363" s="4"/>
      <c r="OV363" s="4"/>
      <c r="OW363" s="4"/>
      <c r="OX363" s="4"/>
      <c r="OY363" s="4"/>
      <c r="OZ363" s="4"/>
      <c r="PA363" s="4"/>
      <c r="PB363" s="4"/>
      <c r="PC363" s="4"/>
      <c r="PD363" s="4"/>
      <c r="PE363" s="4"/>
      <c r="PF363" s="4"/>
      <c r="PG363" s="4"/>
      <c r="PH363" s="4"/>
      <c r="PI363" s="4"/>
      <c r="PJ363" s="4"/>
      <c r="PK363" s="4"/>
      <c r="PL363" s="4"/>
      <c r="PM363" s="4"/>
      <c r="PN363" s="4"/>
      <c r="PO363" s="4"/>
      <c r="PP363" s="4"/>
      <c r="PQ363" s="4"/>
      <c r="PR363" s="4"/>
      <c r="PS363" s="4"/>
      <c r="PT363" s="4"/>
      <c r="PU363" s="4"/>
      <c r="PV363" s="4"/>
      <c r="PW363" s="4"/>
      <c r="PX363" s="4"/>
      <c r="PY363" s="4"/>
      <c r="PZ363" s="4"/>
      <c r="QA363" s="4"/>
      <c r="QB363" s="4"/>
      <c r="QC363" s="4"/>
      <c r="QD363" s="4"/>
      <c r="QE363" s="4"/>
      <c r="QF363" s="4"/>
      <c r="QG363" s="4"/>
      <c r="QH363" s="4"/>
      <c r="QI363" s="4"/>
      <c r="QJ363" s="4"/>
      <c r="QK363" s="4"/>
      <c r="QL363" s="4"/>
      <c r="QM363" s="4"/>
      <c r="QN363" s="4"/>
      <c r="QO363" s="4"/>
      <c r="QP363" s="4"/>
      <c r="QQ363" s="4"/>
      <c r="QR363" s="4"/>
      <c r="QS363" s="4"/>
      <c r="QT363" s="4"/>
      <c r="QU363" s="4"/>
      <c r="QV363" s="4"/>
      <c r="QW363" s="4"/>
      <c r="QX363" s="4"/>
      <c r="QY363" s="4"/>
      <c r="QZ363" s="4"/>
      <c r="RA363" s="4"/>
      <c r="RB363" s="4"/>
      <c r="RC363" s="4"/>
      <c r="RD363" s="4"/>
      <c r="RE363" s="4"/>
      <c r="RF363" s="4"/>
      <c r="RG363" s="4"/>
      <c r="RH363" s="4"/>
    </row>
    <row r="364" ht="12.75" customHeight="1">
      <c r="A364" s="6">
        <v>44256.0</v>
      </c>
      <c r="B364" s="7">
        <f t="shared" si="36"/>
        <v>362</v>
      </c>
      <c r="C364" s="55">
        <f t="shared" si="40"/>
        <v>1712983</v>
      </c>
      <c r="D364" s="7">
        <f t="shared" si="2"/>
        <v>14.35374685</v>
      </c>
      <c r="E364" s="46">
        <f t="shared" si="28"/>
        <v>2207399.78</v>
      </c>
      <c r="F364" s="46" t="str">
        <f t="shared" si="29"/>
        <v/>
      </c>
      <c r="G364" s="55">
        <v>4786.0</v>
      </c>
      <c r="H364" s="11">
        <f t="shared" si="9"/>
        <v>0.002801784572</v>
      </c>
      <c r="I364" s="55">
        <f t="shared" si="26"/>
        <v>238329</v>
      </c>
      <c r="J364" s="55">
        <f t="shared" si="10"/>
        <v>-3270</v>
      </c>
      <c r="K364" s="9">
        <f t="shared" si="11"/>
        <v>12.38140735</v>
      </c>
      <c r="L364" s="52">
        <f t="shared" si="30"/>
        <v>1009690.237</v>
      </c>
      <c r="M364" s="10" t="str">
        <f t="shared" si="31"/>
        <v/>
      </c>
      <c r="N364" s="11">
        <f t="shared" si="5"/>
        <v>0.0255653442</v>
      </c>
      <c r="O364" s="23">
        <f t="shared" si="32"/>
        <v>-0.01353482423</v>
      </c>
      <c r="P364" s="55">
        <v>43793.0</v>
      </c>
      <c r="Q364" s="55">
        <v>1430861.0</v>
      </c>
      <c r="R364" s="12"/>
      <c r="S364" s="56">
        <f t="shared" si="13"/>
        <v>24</v>
      </c>
      <c r="T364" s="12"/>
      <c r="U364" s="12"/>
      <c r="V364" s="4"/>
      <c r="W364" s="4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/>
      <c r="KA364" s="4"/>
      <c r="KB364" s="4"/>
      <c r="KC364" s="4"/>
      <c r="KD364" s="4"/>
      <c r="KE364" s="4"/>
      <c r="KF364" s="4"/>
      <c r="KG364" s="4"/>
      <c r="KH364" s="4"/>
      <c r="KI364" s="4"/>
      <c r="KJ364" s="4"/>
      <c r="KK364" s="4"/>
      <c r="KL364" s="4"/>
      <c r="KM364" s="4"/>
      <c r="KN364" s="4"/>
      <c r="KO364" s="4"/>
      <c r="KP364" s="4"/>
      <c r="KQ364" s="4"/>
      <c r="KR364" s="4"/>
      <c r="KS364" s="4"/>
      <c r="KT364" s="4"/>
      <c r="KU364" s="4"/>
      <c r="KV364" s="4"/>
      <c r="KW364" s="4"/>
      <c r="KX364" s="4"/>
      <c r="KY364" s="4"/>
      <c r="KZ364" s="4"/>
      <c r="LA364" s="4"/>
      <c r="LB364" s="4"/>
      <c r="LC364" s="4"/>
      <c r="LD364" s="4"/>
      <c r="LE364" s="4"/>
      <c r="LF364" s="4"/>
      <c r="LG364" s="4"/>
      <c r="LH364" s="4"/>
      <c r="LI364" s="4"/>
      <c r="LJ364" s="4"/>
      <c r="LK364" s="4"/>
      <c r="LL364" s="4"/>
      <c r="LM364" s="4"/>
      <c r="LN364" s="4"/>
      <c r="LO364" s="4"/>
      <c r="LP364" s="4"/>
      <c r="LQ364" s="4"/>
      <c r="LR364" s="4"/>
      <c r="LS364" s="4"/>
      <c r="LT364" s="4"/>
      <c r="LU364" s="4"/>
      <c r="LV364" s="4"/>
      <c r="LW364" s="4"/>
      <c r="LX364" s="4"/>
      <c r="LY364" s="4"/>
      <c r="LZ364" s="4"/>
      <c r="MA364" s="4"/>
      <c r="MB364" s="4"/>
      <c r="MC364" s="4"/>
      <c r="MD364" s="4"/>
      <c r="ME364" s="4"/>
      <c r="MF364" s="4"/>
      <c r="MG364" s="4"/>
      <c r="MH364" s="4"/>
      <c r="MI364" s="4"/>
      <c r="MJ364" s="4"/>
      <c r="MK364" s="4"/>
      <c r="ML364" s="4"/>
      <c r="MM364" s="4"/>
      <c r="MN364" s="4"/>
      <c r="MO364" s="4"/>
      <c r="MP364" s="4"/>
      <c r="MQ364" s="4"/>
      <c r="MR364" s="4"/>
      <c r="MS364" s="4"/>
      <c r="MT364" s="4"/>
      <c r="MU364" s="4"/>
      <c r="MV364" s="4"/>
      <c r="MW364" s="4"/>
      <c r="MX364" s="4"/>
      <c r="MY364" s="4"/>
      <c r="MZ364" s="4"/>
      <c r="NA364" s="4"/>
      <c r="NB364" s="4"/>
      <c r="NC364" s="4"/>
      <c r="ND364" s="4"/>
      <c r="NE364" s="4"/>
      <c r="NF364" s="4"/>
      <c r="NG364" s="4"/>
      <c r="NH364" s="4"/>
      <c r="NI364" s="4"/>
      <c r="NJ364" s="4"/>
      <c r="NK364" s="4"/>
      <c r="NL364" s="4"/>
      <c r="NM364" s="4"/>
      <c r="NN364" s="4"/>
      <c r="NO364" s="4"/>
      <c r="NP364" s="4"/>
      <c r="NQ364" s="4"/>
      <c r="NR364" s="4"/>
      <c r="NS364" s="4"/>
      <c r="NT364" s="4"/>
      <c r="NU364" s="4"/>
      <c r="NV364" s="4"/>
      <c r="NW364" s="4"/>
      <c r="NX364" s="4"/>
      <c r="NY364" s="4"/>
      <c r="NZ364" s="4"/>
      <c r="OA364" s="4"/>
      <c r="OB364" s="4"/>
      <c r="OC364" s="4"/>
      <c r="OD364" s="4"/>
      <c r="OE364" s="4"/>
      <c r="OF364" s="4"/>
      <c r="OG364" s="4"/>
      <c r="OH364" s="4"/>
      <c r="OI364" s="4"/>
      <c r="OJ364" s="4"/>
      <c r="OK364" s="4"/>
      <c r="OL364" s="4"/>
      <c r="OM364" s="4"/>
      <c r="ON364" s="4"/>
      <c r="OO364" s="4"/>
      <c r="OP364" s="4"/>
      <c r="OQ364" s="4"/>
      <c r="OR364" s="4"/>
      <c r="OS364" s="4"/>
      <c r="OT364" s="4"/>
      <c r="OU364" s="4"/>
      <c r="OV364" s="4"/>
      <c r="OW364" s="4"/>
      <c r="OX364" s="4"/>
      <c r="OY364" s="4"/>
      <c r="OZ364" s="4"/>
      <c r="PA364" s="4"/>
      <c r="PB364" s="4"/>
      <c r="PC364" s="4"/>
      <c r="PD364" s="4"/>
      <c r="PE364" s="4"/>
      <c r="PF364" s="4"/>
      <c r="PG364" s="4"/>
      <c r="PH364" s="4"/>
      <c r="PI364" s="4"/>
      <c r="PJ364" s="4"/>
      <c r="PK364" s="4"/>
      <c r="PL364" s="4"/>
      <c r="PM364" s="4"/>
      <c r="PN364" s="4"/>
      <c r="PO364" s="4"/>
      <c r="PP364" s="4"/>
      <c r="PQ364" s="4"/>
      <c r="PR364" s="4"/>
      <c r="PS364" s="4"/>
      <c r="PT364" s="4"/>
      <c r="PU364" s="4"/>
      <c r="PV364" s="4"/>
      <c r="PW364" s="4"/>
      <c r="PX364" s="4"/>
      <c r="PY364" s="4"/>
      <c r="PZ364" s="4"/>
      <c r="QA364" s="4"/>
      <c r="QB364" s="4"/>
      <c r="QC364" s="4"/>
      <c r="QD364" s="4"/>
      <c r="QE364" s="4"/>
      <c r="QF364" s="4"/>
      <c r="QG364" s="4"/>
      <c r="QH364" s="4"/>
      <c r="QI364" s="4"/>
      <c r="QJ364" s="4"/>
      <c r="QK364" s="4"/>
      <c r="QL364" s="4"/>
      <c r="QM364" s="4"/>
      <c r="QN364" s="4"/>
      <c r="QO364" s="4"/>
      <c r="QP364" s="4"/>
      <c r="QQ364" s="4"/>
      <c r="QR364" s="4"/>
      <c r="QS364" s="4"/>
      <c r="QT364" s="4"/>
      <c r="QU364" s="4"/>
      <c r="QV364" s="4"/>
      <c r="QW364" s="4"/>
      <c r="QX364" s="4"/>
      <c r="QY364" s="4"/>
      <c r="QZ364" s="4"/>
      <c r="RA364" s="4"/>
      <c r="RB364" s="4"/>
      <c r="RC364" s="4"/>
      <c r="RD364" s="4"/>
      <c r="RE364" s="4"/>
      <c r="RF364" s="4"/>
      <c r="RG364" s="4"/>
      <c r="RH364" s="4"/>
    </row>
    <row r="365" ht="12.75" customHeight="1">
      <c r="A365" s="6">
        <v>44257.0</v>
      </c>
      <c r="B365" s="7">
        <f t="shared" si="36"/>
        <v>363</v>
      </c>
      <c r="C365" s="55">
        <f t="shared" si="40"/>
        <v>1720920</v>
      </c>
      <c r="D365" s="7">
        <f t="shared" si="2"/>
        <v>14.35836959</v>
      </c>
      <c r="E365" s="46">
        <f t="shared" si="28"/>
        <v>2216435.455</v>
      </c>
      <c r="F365" s="46" t="str">
        <f t="shared" si="29"/>
        <v/>
      </c>
      <c r="G365" s="55">
        <v>7937.0</v>
      </c>
      <c r="H365" s="11">
        <f t="shared" si="9"/>
        <v>0.004633437693</v>
      </c>
      <c r="I365" s="55">
        <f t="shared" si="26"/>
        <v>238880</v>
      </c>
      <c r="J365" s="55">
        <f t="shared" si="10"/>
        <v>551</v>
      </c>
      <c r="K365" s="9">
        <f t="shared" si="11"/>
        <v>12.38371661</v>
      </c>
      <c r="L365" s="52">
        <f t="shared" si="30"/>
        <v>985123.4119</v>
      </c>
      <c r="M365" s="10" t="str">
        <f t="shared" si="31"/>
        <v/>
      </c>
      <c r="N365" s="11">
        <f t="shared" si="5"/>
        <v>0.02557236827</v>
      </c>
      <c r="O365" s="23">
        <f t="shared" si="32"/>
        <v>0.002311930147</v>
      </c>
      <c r="P365" s="9">
        <v>44008.0</v>
      </c>
      <c r="Q365" s="55">
        <v>1438032.0</v>
      </c>
      <c r="R365" s="12"/>
      <c r="S365" s="56">
        <f t="shared" si="13"/>
        <v>215</v>
      </c>
      <c r="T365" s="12"/>
      <c r="U365" s="12"/>
      <c r="V365" s="4"/>
      <c r="W365" s="4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/>
      <c r="KK365" s="4"/>
      <c r="KL365" s="4"/>
      <c r="KM365" s="4"/>
      <c r="KN365" s="4"/>
      <c r="KO365" s="4"/>
      <c r="KP365" s="4"/>
      <c r="KQ365" s="4"/>
      <c r="KR365" s="4"/>
      <c r="KS365" s="4"/>
      <c r="KT365" s="4"/>
      <c r="KU365" s="4"/>
      <c r="KV365" s="4"/>
      <c r="KW365" s="4"/>
      <c r="KX365" s="4"/>
      <c r="KY365" s="4"/>
      <c r="KZ365" s="4"/>
      <c r="LA365" s="4"/>
      <c r="LB365" s="4"/>
      <c r="LC365" s="4"/>
      <c r="LD365" s="4"/>
      <c r="LE365" s="4"/>
      <c r="LF365" s="4"/>
      <c r="LG365" s="4"/>
      <c r="LH365" s="4"/>
      <c r="LI365" s="4"/>
      <c r="LJ365" s="4"/>
      <c r="LK365" s="4"/>
      <c r="LL365" s="4"/>
      <c r="LM365" s="4"/>
      <c r="LN365" s="4"/>
      <c r="LO365" s="4"/>
      <c r="LP365" s="4"/>
      <c r="LQ365" s="4"/>
      <c r="LR365" s="4"/>
      <c r="LS365" s="4"/>
      <c r="LT365" s="4"/>
      <c r="LU365" s="4"/>
      <c r="LV365" s="4"/>
      <c r="LW365" s="4"/>
      <c r="LX365" s="4"/>
      <c r="LY365" s="4"/>
      <c r="LZ365" s="4"/>
      <c r="MA365" s="4"/>
      <c r="MB365" s="4"/>
      <c r="MC365" s="4"/>
      <c r="MD365" s="4"/>
      <c r="ME365" s="4"/>
      <c r="MF365" s="4"/>
      <c r="MG365" s="4"/>
      <c r="MH365" s="4"/>
      <c r="MI365" s="4"/>
      <c r="MJ365" s="4"/>
      <c r="MK365" s="4"/>
      <c r="ML365" s="4"/>
      <c r="MM365" s="4"/>
      <c r="MN365" s="4"/>
      <c r="MO365" s="4"/>
      <c r="MP365" s="4"/>
      <c r="MQ365" s="4"/>
      <c r="MR365" s="4"/>
      <c r="MS365" s="4"/>
      <c r="MT365" s="4"/>
      <c r="MU365" s="4"/>
      <c r="MV365" s="4"/>
      <c r="MW365" s="4"/>
      <c r="MX365" s="4"/>
      <c r="MY365" s="4"/>
      <c r="MZ365" s="4"/>
      <c r="NA365" s="4"/>
      <c r="NB365" s="4"/>
      <c r="NC365" s="4"/>
      <c r="ND365" s="4"/>
      <c r="NE365" s="4"/>
      <c r="NF365" s="4"/>
      <c r="NG365" s="4"/>
      <c r="NH365" s="4"/>
      <c r="NI365" s="4"/>
      <c r="NJ365" s="4"/>
      <c r="NK365" s="4"/>
      <c r="NL365" s="4"/>
      <c r="NM365" s="4"/>
      <c r="NN365" s="4"/>
      <c r="NO365" s="4"/>
      <c r="NP365" s="4"/>
      <c r="NQ365" s="4"/>
      <c r="NR365" s="4"/>
      <c r="NS365" s="4"/>
      <c r="NT365" s="4"/>
      <c r="NU365" s="4"/>
      <c r="NV365" s="4"/>
      <c r="NW365" s="4"/>
      <c r="NX365" s="4"/>
      <c r="NY365" s="4"/>
      <c r="NZ365" s="4"/>
      <c r="OA365" s="4"/>
      <c r="OB365" s="4"/>
      <c r="OC365" s="4"/>
      <c r="OD365" s="4"/>
      <c r="OE365" s="4"/>
      <c r="OF365" s="4"/>
      <c r="OG365" s="4"/>
      <c r="OH365" s="4"/>
      <c r="OI365" s="4"/>
      <c r="OJ365" s="4"/>
      <c r="OK365" s="4"/>
      <c r="OL365" s="4"/>
      <c r="OM365" s="4"/>
      <c r="ON365" s="4"/>
      <c r="OO365" s="4"/>
      <c r="OP365" s="4"/>
      <c r="OQ365" s="4"/>
      <c r="OR365" s="4"/>
      <c r="OS365" s="4"/>
      <c r="OT365" s="4"/>
      <c r="OU365" s="4"/>
      <c r="OV365" s="4"/>
      <c r="OW365" s="4"/>
      <c r="OX365" s="4"/>
      <c r="OY365" s="4"/>
      <c r="OZ365" s="4"/>
      <c r="PA365" s="4"/>
      <c r="PB365" s="4"/>
      <c r="PC365" s="4"/>
      <c r="PD365" s="4"/>
      <c r="PE365" s="4"/>
      <c r="PF365" s="4"/>
      <c r="PG365" s="4"/>
      <c r="PH365" s="4"/>
      <c r="PI365" s="4"/>
      <c r="PJ365" s="4"/>
      <c r="PK365" s="4"/>
      <c r="PL365" s="4"/>
      <c r="PM365" s="4"/>
      <c r="PN365" s="4"/>
      <c r="PO365" s="4"/>
      <c r="PP365" s="4"/>
      <c r="PQ365" s="4"/>
      <c r="PR365" s="4"/>
      <c r="PS365" s="4"/>
      <c r="PT365" s="4"/>
      <c r="PU365" s="4"/>
      <c r="PV365" s="4"/>
      <c r="PW365" s="4"/>
      <c r="PX365" s="4"/>
      <c r="PY365" s="4"/>
      <c r="PZ365" s="4"/>
      <c r="QA365" s="4"/>
      <c r="QB365" s="4"/>
      <c r="QC365" s="4"/>
      <c r="QD365" s="4"/>
      <c r="QE365" s="4"/>
      <c r="QF365" s="4"/>
      <c r="QG365" s="4"/>
      <c r="QH365" s="4"/>
      <c r="QI365" s="4"/>
      <c r="QJ365" s="4"/>
      <c r="QK365" s="4"/>
      <c r="QL365" s="4"/>
      <c r="QM365" s="4"/>
      <c r="QN365" s="4"/>
      <c r="QO365" s="4"/>
      <c r="QP365" s="4"/>
      <c r="QQ365" s="4"/>
      <c r="QR365" s="4"/>
      <c r="QS365" s="4"/>
      <c r="QT365" s="4"/>
      <c r="QU365" s="4"/>
      <c r="QV365" s="4"/>
      <c r="QW365" s="4"/>
      <c r="QX365" s="4"/>
      <c r="QY365" s="4"/>
      <c r="QZ365" s="4"/>
      <c r="RA365" s="4"/>
      <c r="RB365" s="4"/>
      <c r="RC365" s="4"/>
      <c r="RD365" s="4"/>
      <c r="RE365" s="4"/>
      <c r="RF365" s="4"/>
      <c r="RG365" s="4"/>
      <c r="RH365" s="4"/>
    </row>
    <row r="366" ht="12.75" customHeight="1">
      <c r="A366" s="6">
        <v>44258.0</v>
      </c>
      <c r="B366" s="7">
        <f t="shared" si="36"/>
        <v>364</v>
      </c>
      <c r="C366" s="55">
        <f t="shared" si="40"/>
        <v>1736618</v>
      </c>
      <c r="D366" s="7">
        <f t="shared" si="2"/>
        <v>14.3674501</v>
      </c>
      <c r="E366" s="46">
        <f t="shared" si="28"/>
        <v>2225508.117</v>
      </c>
      <c r="F366" s="46" t="str">
        <f t="shared" si="29"/>
        <v/>
      </c>
      <c r="G366" s="55">
        <v>15698.0</v>
      </c>
      <c r="H366" s="11">
        <f t="shared" si="9"/>
        <v>0.009121865049</v>
      </c>
      <c r="I366" s="55">
        <f t="shared" si="26"/>
        <v>250779</v>
      </c>
      <c r="J366" s="55">
        <f t="shared" si="10"/>
        <v>11899</v>
      </c>
      <c r="K366" s="9">
        <f t="shared" si="11"/>
        <v>12.43232735</v>
      </c>
      <c r="L366" s="52">
        <f t="shared" si="30"/>
        <v>961154.3235</v>
      </c>
      <c r="M366" s="10" t="str">
        <f t="shared" si="31"/>
        <v/>
      </c>
      <c r="N366" s="11">
        <f t="shared" si="5"/>
        <v>0.025543902</v>
      </c>
      <c r="O366" s="23">
        <f t="shared" si="32"/>
        <v>0.0498116209</v>
      </c>
      <c r="P366" s="55">
        <v>44360.0</v>
      </c>
      <c r="Q366" s="55">
        <v>1441479.0</v>
      </c>
      <c r="R366" s="12"/>
      <c r="S366" s="56">
        <f t="shared" si="13"/>
        <v>352</v>
      </c>
      <c r="T366" s="12"/>
      <c r="U366" s="12"/>
      <c r="V366" s="4"/>
      <c r="W366" s="4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/>
      <c r="KD366" s="4"/>
      <c r="KE366" s="4"/>
      <c r="KF366" s="4"/>
      <c r="KG366" s="4"/>
      <c r="KH366" s="4"/>
      <c r="KI366" s="4"/>
      <c r="KJ366" s="4"/>
      <c r="KK366" s="4"/>
      <c r="KL366" s="4"/>
      <c r="KM366" s="4"/>
      <c r="KN366" s="4"/>
      <c r="KO366" s="4"/>
      <c r="KP366" s="4"/>
      <c r="KQ366" s="4"/>
      <c r="KR366" s="4"/>
      <c r="KS366" s="4"/>
      <c r="KT366" s="4"/>
      <c r="KU366" s="4"/>
      <c r="KV366" s="4"/>
      <c r="KW366" s="4"/>
      <c r="KX366" s="4"/>
      <c r="KY366" s="4"/>
      <c r="KZ366" s="4"/>
      <c r="LA366" s="4"/>
      <c r="LB366" s="4"/>
      <c r="LC366" s="4"/>
      <c r="LD366" s="4"/>
      <c r="LE366" s="4"/>
      <c r="LF366" s="4"/>
      <c r="LG366" s="4"/>
      <c r="LH366" s="4"/>
      <c r="LI366" s="4"/>
      <c r="LJ366" s="4"/>
      <c r="LK366" s="4"/>
      <c r="LL366" s="4"/>
      <c r="LM366" s="4"/>
      <c r="LN366" s="4"/>
      <c r="LO366" s="4"/>
      <c r="LP366" s="4"/>
      <c r="LQ366" s="4"/>
      <c r="LR366" s="4"/>
      <c r="LS366" s="4"/>
      <c r="LT366" s="4"/>
      <c r="LU366" s="4"/>
      <c r="LV366" s="4"/>
      <c r="LW366" s="4"/>
      <c r="LX366" s="4"/>
      <c r="LY366" s="4"/>
      <c r="LZ366" s="4"/>
      <c r="MA366" s="4"/>
      <c r="MB366" s="4"/>
      <c r="MC366" s="4"/>
      <c r="MD366" s="4"/>
      <c r="ME366" s="4"/>
      <c r="MF366" s="4"/>
      <c r="MG366" s="4"/>
      <c r="MH366" s="4"/>
      <c r="MI366" s="4"/>
      <c r="MJ366" s="4"/>
      <c r="MK366" s="4"/>
      <c r="ML366" s="4"/>
      <c r="MM366" s="4"/>
      <c r="MN366" s="4"/>
      <c r="MO366" s="4"/>
      <c r="MP366" s="4"/>
      <c r="MQ366" s="4"/>
      <c r="MR366" s="4"/>
      <c r="MS366" s="4"/>
      <c r="MT366" s="4"/>
      <c r="MU366" s="4"/>
      <c r="MV366" s="4"/>
      <c r="MW366" s="4"/>
      <c r="MX366" s="4"/>
      <c r="MY366" s="4"/>
      <c r="MZ366" s="4"/>
      <c r="NA366" s="4"/>
      <c r="NB366" s="4"/>
      <c r="NC366" s="4"/>
      <c r="ND366" s="4"/>
      <c r="NE366" s="4"/>
      <c r="NF366" s="4"/>
      <c r="NG366" s="4"/>
      <c r="NH366" s="4"/>
      <c r="NI366" s="4"/>
      <c r="NJ366" s="4"/>
      <c r="NK366" s="4"/>
      <c r="NL366" s="4"/>
      <c r="NM366" s="4"/>
      <c r="NN366" s="4"/>
      <c r="NO366" s="4"/>
      <c r="NP366" s="4"/>
      <c r="NQ366" s="4"/>
      <c r="NR366" s="4"/>
      <c r="NS366" s="4"/>
      <c r="NT366" s="4"/>
      <c r="NU366" s="4"/>
      <c r="NV366" s="4"/>
      <c r="NW366" s="4"/>
      <c r="NX366" s="4"/>
      <c r="NY366" s="4"/>
      <c r="NZ366" s="4"/>
      <c r="OA366" s="4"/>
      <c r="OB366" s="4"/>
      <c r="OC366" s="4"/>
      <c r="OD366" s="4"/>
      <c r="OE366" s="4"/>
      <c r="OF366" s="4"/>
      <c r="OG366" s="4"/>
      <c r="OH366" s="4"/>
      <c r="OI366" s="4"/>
      <c r="OJ366" s="4"/>
      <c r="OK366" s="4"/>
      <c r="OL366" s="4"/>
      <c r="OM366" s="4"/>
      <c r="ON366" s="4"/>
      <c r="OO366" s="4"/>
      <c r="OP366" s="4"/>
      <c r="OQ366" s="4"/>
      <c r="OR366" s="4"/>
      <c r="OS366" s="4"/>
      <c r="OT366" s="4"/>
      <c r="OU366" s="4"/>
      <c r="OV366" s="4"/>
      <c r="OW366" s="4"/>
      <c r="OX366" s="4"/>
      <c r="OY366" s="4"/>
      <c r="OZ366" s="4"/>
      <c r="PA366" s="4"/>
      <c r="PB366" s="4"/>
      <c r="PC366" s="4"/>
      <c r="PD366" s="4"/>
      <c r="PE366" s="4"/>
      <c r="PF366" s="4"/>
      <c r="PG366" s="4"/>
      <c r="PH366" s="4"/>
      <c r="PI366" s="4"/>
      <c r="PJ366" s="4"/>
      <c r="PK366" s="4"/>
      <c r="PL366" s="4"/>
      <c r="PM366" s="4"/>
      <c r="PN366" s="4"/>
      <c r="PO366" s="4"/>
      <c r="PP366" s="4"/>
      <c r="PQ366" s="4"/>
      <c r="PR366" s="4"/>
      <c r="PS366" s="4"/>
      <c r="PT366" s="4"/>
      <c r="PU366" s="4"/>
      <c r="PV366" s="4"/>
      <c r="PW366" s="4"/>
      <c r="PX366" s="4"/>
      <c r="PY366" s="4"/>
      <c r="PZ366" s="4"/>
      <c r="QA366" s="4"/>
      <c r="QB366" s="4"/>
      <c r="QC366" s="4"/>
      <c r="QD366" s="4"/>
      <c r="QE366" s="4"/>
      <c r="QF366" s="4"/>
      <c r="QG366" s="4"/>
      <c r="QH366" s="4"/>
      <c r="QI366" s="4"/>
      <c r="QJ366" s="4"/>
      <c r="QK366" s="4"/>
      <c r="QL366" s="4"/>
      <c r="QM366" s="4"/>
      <c r="QN366" s="4"/>
      <c r="QO366" s="4"/>
      <c r="QP366" s="4"/>
      <c r="QQ366" s="4"/>
      <c r="QR366" s="4"/>
      <c r="QS366" s="4"/>
      <c r="QT366" s="4"/>
      <c r="QU366" s="4"/>
      <c r="QV366" s="4"/>
      <c r="QW366" s="4"/>
      <c r="QX366" s="4"/>
      <c r="QY366" s="4"/>
      <c r="QZ366" s="4"/>
      <c r="RA366" s="4"/>
      <c r="RB366" s="4"/>
      <c r="RC366" s="4"/>
      <c r="RD366" s="4"/>
      <c r="RE366" s="4"/>
      <c r="RF366" s="4"/>
      <c r="RG366" s="4"/>
      <c r="RH366" s="4"/>
    </row>
    <row r="367" ht="12.75" customHeight="1">
      <c r="A367" s="6">
        <v>44259.0</v>
      </c>
      <c r="B367" s="7">
        <f t="shared" si="36"/>
        <v>365</v>
      </c>
      <c r="C367" s="55">
        <f t="shared" si="40"/>
        <v>1751868</v>
      </c>
      <c r="D367" s="7">
        <f t="shared" si="2"/>
        <v>14.37619321</v>
      </c>
      <c r="E367" s="46">
        <f t="shared" si="28"/>
        <v>2234617.916</v>
      </c>
      <c r="F367" s="46" t="str">
        <f t="shared" si="29"/>
        <v/>
      </c>
      <c r="G367" s="55">
        <v>15250.0</v>
      </c>
      <c r="H367" s="11">
        <f t="shared" si="9"/>
        <v>0.008781436102</v>
      </c>
      <c r="I367" s="55">
        <f t="shared" si="26"/>
        <v>258600</v>
      </c>
      <c r="J367" s="55">
        <f t="shared" si="10"/>
        <v>7821</v>
      </c>
      <c r="K367" s="9">
        <f t="shared" si="11"/>
        <v>12.46303775</v>
      </c>
      <c r="L367" s="52">
        <f t="shared" si="30"/>
        <v>937768.4283</v>
      </c>
      <c r="M367" s="10" t="str">
        <f t="shared" si="31"/>
        <v/>
      </c>
      <c r="N367" s="11">
        <f t="shared" si="5"/>
        <v>0.02548650926</v>
      </c>
      <c r="O367" s="23">
        <f t="shared" si="32"/>
        <v>0.03118682186</v>
      </c>
      <c r="P367" s="55">
        <v>44649.0</v>
      </c>
      <c r="Q367" s="55">
        <v>1448619.0</v>
      </c>
      <c r="R367" s="12"/>
      <c r="S367" s="56">
        <f t="shared" si="13"/>
        <v>289</v>
      </c>
      <c r="T367" s="12"/>
      <c r="U367" s="12"/>
      <c r="V367" s="4"/>
      <c r="W367" s="4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  <c r="IZ367" s="4"/>
      <c r="JA367" s="4"/>
      <c r="JB367" s="4"/>
      <c r="JC367" s="4"/>
      <c r="JD367" s="4"/>
      <c r="JE367" s="4"/>
      <c r="JF367" s="4"/>
      <c r="JG367" s="4"/>
      <c r="JH367" s="4"/>
      <c r="JI367" s="4"/>
      <c r="JJ367" s="4"/>
      <c r="JK367" s="4"/>
      <c r="JL367" s="4"/>
      <c r="JM367" s="4"/>
      <c r="JN367" s="4"/>
      <c r="JO367" s="4"/>
      <c r="JP367" s="4"/>
      <c r="JQ367" s="4"/>
      <c r="JR367" s="4"/>
      <c r="JS367" s="4"/>
      <c r="JT367" s="4"/>
      <c r="JU367" s="4"/>
      <c r="JV367" s="4"/>
      <c r="JW367" s="4"/>
      <c r="JX367" s="4"/>
      <c r="JY367" s="4"/>
      <c r="JZ367" s="4"/>
      <c r="KA367" s="4"/>
      <c r="KB367" s="4"/>
      <c r="KC367" s="4"/>
      <c r="KD367" s="4"/>
      <c r="KE367" s="4"/>
      <c r="KF367" s="4"/>
      <c r="KG367" s="4"/>
      <c r="KH367" s="4"/>
      <c r="KI367" s="4"/>
      <c r="KJ367" s="4"/>
      <c r="KK367" s="4"/>
      <c r="KL367" s="4"/>
      <c r="KM367" s="4"/>
      <c r="KN367" s="4"/>
      <c r="KO367" s="4"/>
      <c r="KP367" s="4"/>
      <c r="KQ367" s="4"/>
      <c r="KR367" s="4"/>
      <c r="KS367" s="4"/>
      <c r="KT367" s="4"/>
      <c r="KU367" s="4"/>
      <c r="KV367" s="4"/>
      <c r="KW367" s="4"/>
      <c r="KX367" s="4"/>
      <c r="KY367" s="4"/>
      <c r="KZ367" s="4"/>
      <c r="LA367" s="4"/>
      <c r="LB367" s="4"/>
      <c r="LC367" s="4"/>
      <c r="LD367" s="4"/>
      <c r="LE367" s="4"/>
      <c r="LF367" s="4"/>
      <c r="LG367" s="4"/>
      <c r="LH367" s="4"/>
      <c r="LI367" s="4"/>
      <c r="LJ367" s="4"/>
      <c r="LK367" s="4"/>
      <c r="LL367" s="4"/>
      <c r="LM367" s="4"/>
      <c r="LN367" s="4"/>
      <c r="LO367" s="4"/>
      <c r="LP367" s="4"/>
      <c r="LQ367" s="4"/>
      <c r="LR367" s="4"/>
      <c r="LS367" s="4"/>
      <c r="LT367" s="4"/>
      <c r="LU367" s="4"/>
      <c r="LV367" s="4"/>
      <c r="LW367" s="4"/>
      <c r="LX367" s="4"/>
      <c r="LY367" s="4"/>
      <c r="LZ367" s="4"/>
      <c r="MA367" s="4"/>
      <c r="MB367" s="4"/>
      <c r="MC367" s="4"/>
      <c r="MD367" s="4"/>
      <c r="ME367" s="4"/>
      <c r="MF367" s="4"/>
      <c r="MG367" s="4"/>
      <c r="MH367" s="4"/>
      <c r="MI367" s="4"/>
      <c r="MJ367" s="4"/>
      <c r="MK367" s="4"/>
      <c r="ML367" s="4"/>
      <c r="MM367" s="4"/>
      <c r="MN367" s="4"/>
      <c r="MO367" s="4"/>
      <c r="MP367" s="4"/>
      <c r="MQ367" s="4"/>
      <c r="MR367" s="4"/>
      <c r="MS367" s="4"/>
      <c r="MT367" s="4"/>
      <c r="MU367" s="4"/>
      <c r="MV367" s="4"/>
      <c r="MW367" s="4"/>
      <c r="MX367" s="4"/>
      <c r="MY367" s="4"/>
      <c r="MZ367" s="4"/>
      <c r="NA367" s="4"/>
      <c r="NB367" s="4"/>
      <c r="NC367" s="4"/>
      <c r="ND367" s="4"/>
      <c r="NE367" s="4"/>
      <c r="NF367" s="4"/>
      <c r="NG367" s="4"/>
      <c r="NH367" s="4"/>
      <c r="NI367" s="4"/>
      <c r="NJ367" s="4"/>
      <c r="NK367" s="4"/>
      <c r="NL367" s="4"/>
      <c r="NM367" s="4"/>
      <c r="NN367" s="4"/>
      <c r="NO367" s="4"/>
      <c r="NP367" s="4"/>
      <c r="NQ367" s="4"/>
      <c r="NR367" s="4"/>
      <c r="NS367" s="4"/>
      <c r="NT367" s="4"/>
      <c r="NU367" s="4"/>
      <c r="NV367" s="4"/>
      <c r="NW367" s="4"/>
      <c r="NX367" s="4"/>
      <c r="NY367" s="4"/>
      <c r="NZ367" s="4"/>
      <c r="OA367" s="4"/>
      <c r="OB367" s="4"/>
      <c r="OC367" s="4"/>
      <c r="OD367" s="4"/>
      <c r="OE367" s="4"/>
      <c r="OF367" s="4"/>
      <c r="OG367" s="4"/>
      <c r="OH367" s="4"/>
      <c r="OI367" s="4"/>
      <c r="OJ367" s="4"/>
      <c r="OK367" s="4"/>
      <c r="OL367" s="4"/>
      <c r="OM367" s="4"/>
      <c r="ON367" s="4"/>
      <c r="OO367" s="4"/>
      <c r="OP367" s="4"/>
      <c r="OQ367" s="4"/>
      <c r="OR367" s="4"/>
      <c r="OS367" s="4"/>
      <c r="OT367" s="4"/>
      <c r="OU367" s="4"/>
      <c r="OV367" s="4"/>
      <c r="OW367" s="4"/>
      <c r="OX367" s="4"/>
      <c r="OY367" s="4"/>
      <c r="OZ367" s="4"/>
      <c r="PA367" s="4"/>
      <c r="PB367" s="4"/>
      <c r="PC367" s="4"/>
      <c r="PD367" s="4"/>
      <c r="PE367" s="4"/>
      <c r="PF367" s="4"/>
      <c r="PG367" s="4"/>
      <c r="PH367" s="4"/>
      <c r="PI367" s="4"/>
      <c r="PJ367" s="4"/>
      <c r="PK367" s="4"/>
      <c r="PL367" s="4"/>
      <c r="PM367" s="4"/>
      <c r="PN367" s="4"/>
      <c r="PO367" s="4"/>
      <c r="PP367" s="4"/>
      <c r="PQ367" s="4"/>
      <c r="PR367" s="4"/>
      <c r="PS367" s="4"/>
      <c r="PT367" s="4"/>
      <c r="PU367" s="4"/>
      <c r="PV367" s="4"/>
      <c r="PW367" s="4"/>
      <c r="PX367" s="4"/>
      <c r="PY367" s="4"/>
      <c r="PZ367" s="4"/>
      <c r="QA367" s="4"/>
      <c r="QB367" s="4"/>
      <c r="QC367" s="4"/>
      <c r="QD367" s="4"/>
      <c r="QE367" s="4"/>
      <c r="QF367" s="4"/>
      <c r="QG367" s="4"/>
      <c r="QH367" s="4"/>
      <c r="QI367" s="4"/>
      <c r="QJ367" s="4"/>
      <c r="QK367" s="4"/>
      <c r="QL367" s="4"/>
      <c r="QM367" s="4"/>
      <c r="QN367" s="4"/>
      <c r="QO367" s="4"/>
      <c r="QP367" s="4"/>
      <c r="QQ367" s="4"/>
      <c r="QR367" s="4"/>
      <c r="QS367" s="4"/>
      <c r="QT367" s="4"/>
      <c r="QU367" s="4"/>
      <c r="QV367" s="4"/>
      <c r="QW367" s="4"/>
      <c r="QX367" s="4"/>
      <c r="QY367" s="4"/>
      <c r="QZ367" s="4"/>
      <c r="RA367" s="4"/>
      <c r="RB367" s="4"/>
      <c r="RC367" s="4"/>
      <c r="RD367" s="4"/>
      <c r="RE367" s="4"/>
      <c r="RF367" s="4"/>
      <c r="RG367" s="4"/>
      <c r="RH367" s="4"/>
    </row>
    <row r="368" ht="12.75" customHeight="1">
      <c r="A368" s="6">
        <v>44260.0</v>
      </c>
      <c r="B368" s="7">
        <f t="shared" si="36"/>
        <v>366</v>
      </c>
      <c r="C368" s="55">
        <f t="shared" si="40"/>
        <v>1767697</v>
      </c>
      <c r="D368" s="7">
        <f t="shared" si="2"/>
        <v>14.38518813</v>
      </c>
      <c r="E368" s="46">
        <f t="shared" si="28"/>
        <v>2243765.005</v>
      </c>
      <c r="F368" s="46" t="str">
        <f t="shared" si="29"/>
        <v/>
      </c>
      <c r="G368" s="55">
        <v>15829.0</v>
      </c>
      <c r="H368" s="11">
        <f t="shared" si="9"/>
        <v>0.009035498108</v>
      </c>
      <c r="I368" s="55">
        <f t="shared" si="26"/>
        <v>263221</v>
      </c>
      <c r="J368" s="55">
        <f t="shared" si="10"/>
        <v>4621</v>
      </c>
      <c r="K368" s="9">
        <f t="shared" si="11"/>
        <v>12.48074926</v>
      </c>
      <c r="L368" s="52">
        <f t="shared" si="30"/>
        <v>914951.5365</v>
      </c>
      <c r="M368" s="10" t="str">
        <f t="shared" si="31"/>
        <v/>
      </c>
      <c r="N368" s="11">
        <f t="shared" si="5"/>
        <v>0.0254070692</v>
      </c>
      <c r="O368" s="23">
        <f t="shared" si="32"/>
        <v>0.01786929621</v>
      </c>
      <c r="P368" s="9">
        <v>44912.0</v>
      </c>
      <c r="Q368" s="55">
        <v>1459564.0</v>
      </c>
      <c r="R368" s="12"/>
      <c r="S368" s="56">
        <f t="shared" si="13"/>
        <v>263</v>
      </c>
      <c r="T368" s="12"/>
      <c r="U368" s="12"/>
      <c r="V368" s="4"/>
      <c r="W368" s="4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  <c r="IZ368" s="4"/>
      <c r="JA368" s="4"/>
      <c r="JB368" s="4"/>
      <c r="JC368" s="4"/>
      <c r="JD368" s="4"/>
      <c r="JE368" s="4"/>
      <c r="JF368" s="4"/>
      <c r="JG368" s="4"/>
      <c r="JH368" s="4"/>
      <c r="JI368" s="4"/>
      <c r="JJ368" s="4"/>
      <c r="JK368" s="4"/>
      <c r="JL368" s="4"/>
      <c r="JM368" s="4"/>
      <c r="JN368" s="4"/>
      <c r="JO368" s="4"/>
      <c r="JP368" s="4"/>
      <c r="JQ368" s="4"/>
      <c r="JR368" s="4"/>
      <c r="JS368" s="4"/>
      <c r="JT368" s="4"/>
      <c r="JU368" s="4"/>
      <c r="JV368" s="4"/>
      <c r="JW368" s="4"/>
      <c r="JX368" s="4"/>
      <c r="JY368" s="4"/>
      <c r="JZ368" s="4"/>
      <c r="KA368" s="4"/>
      <c r="KB368" s="4"/>
      <c r="KC368" s="4"/>
      <c r="KD368" s="4"/>
      <c r="KE368" s="4"/>
      <c r="KF368" s="4"/>
      <c r="KG368" s="4"/>
      <c r="KH368" s="4"/>
      <c r="KI368" s="4"/>
      <c r="KJ368" s="4"/>
      <c r="KK368" s="4"/>
      <c r="KL368" s="4"/>
      <c r="KM368" s="4"/>
      <c r="KN368" s="4"/>
      <c r="KO368" s="4"/>
      <c r="KP368" s="4"/>
      <c r="KQ368" s="4"/>
      <c r="KR368" s="4"/>
      <c r="KS368" s="4"/>
      <c r="KT368" s="4"/>
      <c r="KU368" s="4"/>
      <c r="KV368" s="4"/>
      <c r="KW368" s="4"/>
      <c r="KX368" s="4"/>
      <c r="KY368" s="4"/>
      <c r="KZ368" s="4"/>
      <c r="LA368" s="4"/>
      <c r="LB368" s="4"/>
      <c r="LC368" s="4"/>
      <c r="LD368" s="4"/>
      <c r="LE368" s="4"/>
      <c r="LF368" s="4"/>
      <c r="LG368" s="4"/>
      <c r="LH368" s="4"/>
      <c r="LI368" s="4"/>
      <c r="LJ368" s="4"/>
      <c r="LK368" s="4"/>
      <c r="LL368" s="4"/>
      <c r="LM368" s="4"/>
      <c r="LN368" s="4"/>
      <c r="LO368" s="4"/>
      <c r="LP368" s="4"/>
      <c r="LQ368" s="4"/>
      <c r="LR368" s="4"/>
      <c r="LS368" s="4"/>
      <c r="LT368" s="4"/>
      <c r="LU368" s="4"/>
      <c r="LV368" s="4"/>
      <c r="LW368" s="4"/>
      <c r="LX368" s="4"/>
      <c r="LY368" s="4"/>
      <c r="LZ368" s="4"/>
      <c r="MA368" s="4"/>
      <c r="MB368" s="4"/>
      <c r="MC368" s="4"/>
      <c r="MD368" s="4"/>
      <c r="ME368" s="4"/>
      <c r="MF368" s="4"/>
      <c r="MG368" s="4"/>
      <c r="MH368" s="4"/>
      <c r="MI368" s="4"/>
      <c r="MJ368" s="4"/>
      <c r="MK368" s="4"/>
      <c r="ML368" s="4"/>
      <c r="MM368" s="4"/>
      <c r="MN368" s="4"/>
      <c r="MO368" s="4"/>
      <c r="MP368" s="4"/>
      <c r="MQ368" s="4"/>
      <c r="MR368" s="4"/>
      <c r="MS368" s="4"/>
      <c r="MT368" s="4"/>
      <c r="MU368" s="4"/>
      <c r="MV368" s="4"/>
      <c r="MW368" s="4"/>
      <c r="MX368" s="4"/>
      <c r="MY368" s="4"/>
      <c r="MZ368" s="4"/>
      <c r="NA368" s="4"/>
      <c r="NB368" s="4"/>
      <c r="NC368" s="4"/>
      <c r="ND368" s="4"/>
      <c r="NE368" s="4"/>
      <c r="NF368" s="4"/>
      <c r="NG368" s="4"/>
      <c r="NH368" s="4"/>
      <c r="NI368" s="4"/>
      <c r="NJ368" s="4"/>
      <c r="NK368" s="4"/>
      <c r="NL368" s="4"/>
      <c r="NM368" s="4"/>
      <c r="NN368" s="4"/>
      <c r="NO368" s="4"/>
      <c r="NP368" s="4"/>
      <c r="NQ368" s="4"/>
      <c r="NR368" s="4"/>
      <c r="NS368" s="4"/>
      <c r="NT368" s="4"/>
      <c r="NU368" s="4"/>
      <c r="NV368" s="4"/>
      <c r="NW368" s="4"/>
      <c r="NX368" s="4"/>
      <c r="NY368" s="4"/>
      <c r="NZ368" s="4"/>
      <c r="OA368" s="4"/>
      <c r="OB368" s="4"/>
      <c r="OC368" s="4"/>
      <c r="OD368" s="4"/>
      <c r="OE368" s="4"/>
      <c r="OF368" s="4"/>
      <c r="OG368" s="4"/>
      <c r="OH368" s="4"/>
      <c r="OI368" s="4"/>
      <c r="OJ368" s="4"/>
      <c r="OK368" s="4"/>
      <c r="OL368" s="4"/>
      <c r="OM368" s="4"/>
      <c r="ON368" s="4"/>
      <c r="OO368" s="4"/>
      <c r="OP368" s="4"/>
      <c r="OQ368" s="4"/>
      <c r="OR368" s="4"/>
      <c r="OS368" s="4"/>
      <c r="OT368" s="4"/>
      <c r="OU368" s="4"/>
      <c r="OV368" s="4"/>
      <c r="OW368" s="4"/>
      <c r="OX368" s="4"/>
      <c r="OY368" s="4"/>
      <c r="OZ368" s="4"/>
      <c r="PA368" s="4"/>
      <c r="PB368" s="4"/>
      <c r="PC368" s="4"/>
      <c r="PD368" s="4"/>
      <c r="PE368" s="4"/>
      <c r="PF368" s="4"/>
      <c r="PG368" s="4"/>
      <c r="PH368" s="4"/>
      <c r="PI368" s="4"/>
      <c r="PJ368" s="4"/>
      <c r="PK368" s="4"/>
      <c r="PL368" s="4"/>
      <c r="PM368" s="4"/>
      <c r="PN368" s="4"/>
      <c r="PO368" s="4"/>
      <c r="PP368" s="4"/>
      <c r="PQ368" s="4"/>
      <c r="PR368" s="4"/>
      <c r="PS368" s="4"/>
      <c r="PT368" s="4"/>
      <c r="PU368" s="4"/>
      <c r="PV368" s="4"/>
      <c r="PW368" s="4"/>
      <c r="PX368" s="4"/>
      <c r="PY368" s="4"/>
      <c r="PZ368" s="4"/>
      <c r="QA368" s="4"/>
      <c r="QB368" s="4"/>
      <c r="QC368" s="4"/>
      <c r="QD368" s="4"/>
      <c r="QE368" s="4"/>
      <c r="QF368" s="4"/>
      <c r="QG368" s="4"/>
      <c r="QH368" s="4"/>
      <c r="QI368" s="4"/>
      <c r="QJ368" s="4"/>
      <c r="QK368" s="4"/>
      <c r="QL368" s="4"/>
      <c r="QM368" s="4"/>
      <c r="QN368" s="4"/>
      <c r="QO368" s="4"/>
      <c r="QP368" s="4"/>
      <c r="QQ368" s="4"/>
      <c r="QR368" s="4"/>
      <c r="QS368" s="4"/>
      <c r="QT368" s="4"/>
      <c r="QU368" s="4"/>
      <c r="QV368" s="4"/>
      <c r="QW368" s="4"/>
      <c r="QX368" s="4"/>
      <c r="QY368" s="4"/>
      <c r="QZ368" s="4"/>
      <c r="RA368" s="4"/>
      <c r="RB368" s="4"/>
      <c r="RC368" s="4"/>
      <c r="RD368" s="4"/>
      <c r="RE368" s="4"/>
      <c r="RF368" s="4"/>
      <c r="RG368" s="4"/>
      <c r="RH368" s="4"/>
    </row>
    <row r="369" ht="12.75" customHeight="1">
      <c r="A369" s="6">
        <v>44261.0</v>
      </c>
      <c r="B369" s="7">
        <f t="shared" si="36"/>
        <v>367</v>
      </c>
      <c r="C369" s="55">
        <f t="shared" si="40"/>
        <v>1782554</v>
      </c>
      <c r="D369" s="7">
        <f t="shared" si="2"/>
        <v>14.39355773</v>
      </c>
      <c r="E369" s="46">
        <f t="shared" si="28"/>
        <v>2252949.536</v>
      </c>
      <c r="F369" s="46" t="str">
        <f t="shared" si="29"/>
        <v/>
      </c>
      <c r="G369" s="55">
        <v>14857.0</v>
      </c>
      <c r="H369" s="11">
        <f t="shared" si="9"/>
        <v>0.008404720945</v>
      </c>
      <c r="I369" s="55">
        <f t="shared" si="26"/>
        <v>265787</v>
      </c>
      <c r="J369" s="55">
        <f t="shared" si="10"/>
        <v>2566</v>
      </c>
      <c r="K369" s="9">
        <f t="shared" si="11"/>
        <v>12.49045052</v>
      </c>
      <c r="L369" s="52">
        <f t="shared" si="30"/>
        <v>892689.8036</v>
      </c>
      <c r="M369" s="10" t="str">
        <f t="shared" si="31"/>
        <v/>
      </c>
      <c r="N369" s="11">
        <f t="shared" si="5"/>
        <v>0.02533387488</v>
      </c>
      <c r="O369" s="23">
        <f t="shared" si="32"/>
        <v>0.009748462319</v>
      </c>
      <c r="P369" s="9">
        <v>45159.0</v>
      </c>
      <c r="Q369" s="55">
        <v>1471608.0</v>
      </c>
      <c r="R369" s="12"/>
      <c r="S369" s="12">
        <f t="shared" si="13"/>
        <v>247</v>
      </c>
      <c r="T369" s="12"/>
      <c r="U369" s="12"/>
      <c r="V369" s="4"/>
      <c r="W369" s="4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  <c r="KR369" s="4"/>
      <c r="KS369" s="4"/>
      <c r="KT369" s="4"/>
      <c r="KU369" s="4"/>
      <c r="KV369" s="4"/>
      <c r="KW369" s="4"/>
      <c r="KX369" s="4"/>
      <c r="KY369" s="4"/>
      <c r="KZ369" s="4"/>
      <c r="LA369" s="4"/>
      <c r="LB369" s="4"/>
      <c r="LC369" s="4"/>
      <c r="LD369" s="4"/>
      <c r="LE369" s="4"/>
      <c r="LF369" s="4"/>
      <c r="LG369" s="4"/>
      <c r="LH369" s="4"/>
      <c r="LI369" s="4"/>
      <c r="LJ369" s="4"/>
      <c r="LK369" s="4"/>
      <c r="LL369" s="4"/>
      <c r="LM369" s="4"/>
      <c r="LN369" s="4"/>
      <c r="LO369" s="4"/>
      <c r="LP369" s="4"/>
      <c r="LQ369" s="4"/>
      <c r="LR369" s="4"/>
      <c r="LS369" s="4"/>
      <c r="LT369" s="4"/>
      <c r="LU369" s="4"/>
      <c r="LV369" s="4"/>
      <c r="LW369" s="4"/>
      <c r="LX369" s="4"/>
      <c r="LY369" s="4"/>
      <c r="LZ369" s="4"/>
      <c r="MA369" s="4"/>
      <c r="MB369" s="4"/>
      <c r="MC369" s="4"/>
      <c r="MD369" s="4"/>
      <c r="ME369" s="4"/>
      <c r="MF369" s="4"/>
      <c r="MG369" s="4"/>
      <c r="MH369" s="4"/>
      <c r="MI369" s="4"/>
      <c r="MJ369" s="4"/>
      <c r="MK369" s="4"/>
      <c r="ML369" s="4"/>
      <c r="MM369" s="4"/>
      <c r="MN369" s="4"/>
      <c r="MO369" s="4"/>
      <c r="MP369" s="4"/>
      <c r="MQ369" s="4"/>
      <c r="MR369" s="4"/>
      <c r="MS369" s="4"/>
      <c r="MT369" s="4"/>
      <c r="MU369" s="4"/>
      <c r="MV369" s="4"/>
      <c r="MW369" s="4"/>
      <c r="MX369" s="4"/>
      <c r="MY369" s="4"/>
      <c r="MZ369" s="4"/>
      <c r="NA369" s="4"/>
      <c r="NB369" s="4"/>
      <c r="NC369" s="4"/>
      <c r="ND369" s="4"/>
      <c r="NE369" s="4"/>
      <c r="NF369" s="4"/>
      <c r="NG369" s="4"/>
      <c r="NH369" s="4"/>
      <c r="NI369" s="4"/>
      <c r="NJ369" s="4"/>
      <c r="NK369" s="4"/>
      <c r="NL369" s="4"/>
      <c r="NM369" s="4"/>
      <c r="NN369" s="4"/>
      <c r="NO369" s="4"/>
      <c r="NP369" s="4"/>
      <c r="NQ369" s="4"/>
      <c r="NR369" s="4"/>
      <c r="NS369" s="4"/>
      <c r="NT369" s="4"/>
      <c r="NU369" s="4"/>
      <c r="NV369" s="4"/>
      <c r="NW369" s="4"/>
      <c r="NX369" s="4"/>
      <c r="NY369" s="4"/>
      <c r="NZ369" s="4"/>
      <c r="OA369" s="4"/>
      <c r="OB369" s="4"/>
      <c r="OC369" s="4"/>
      <c r="OD369" s="4"/>
      <c r="OE369" s="4"/>
      <c r="OF369" s="4"/>
      <c r="OG369" s="4"/>
      <c r="OH369" s="4"/>
      <c r="OI369" s="4"/>
      <c r="OJ369" s="4"/>
      <c r="OK369" s="4"/>
      <c r="OL369" s="4"/>
      <c r="OM369" s="4"/>
      <c r="ON369" s="4"/>
      <c r="OO369" s="4"/>
      <c r="OP369" s="4"/>
      <c r="OQ369" s="4"/>
      <c r="OR369" s="4"/>
      <c r="OS369" s="4"/>
      <c r="OT369" s="4"/>
      <c r="OU369" s="4"/>
      <c r="OV369" s="4"/>
      <c r="OW369" s="4"/>
      <c r="OX369" s="4"/>
      <c r="OY369" s="4"/>
      <c r="OZ369" s="4"/>
      <c r="PA369" s="4"/>
      <c r="PB369" s="4"/>
      <c r="PC369" s="4"/>
      <c r="PD369" s="4"/>
      <c r="PE369" s="4"/>
      <c r="PF369" s="4"/>
      <c r="PG369" s="4"/>
      <c r="PH369" s="4"/>
      <c r="PI369" s="4"/>
      <c r="PJ369" s="4"/>
      <c r="PK369" s="4"/>
      <c r="PL369" s="4"/>
      <c r="PM369" s="4"/>
      <c r="PN369" s="4"/>
      <c r="PO369" s="4"/>
      <c r="PP369" s="4"/>
      <c r="PQ369" s="4"/>
      <c r="PR369" s="4"/>
      <c r="PS369" s="4"/>
      <c r="PT369" s="4"/>
      <c r="PU369" s="4"/>
      <c r="PV369" s="4"/>
      <c r="PW369" s="4"/>
      <c r="PX369" s="4"/>
      <c r="PY369" s="4"/>
      <c r="PZ369" s="4"/>
      <c r="QA369" s="4"/>
      <c r="QB369" s="4"/>
      <c r="QC369" s="4"/>
      <c r="QD369" s="4"/>
      <c r="QE369" s="4"/>
      <c r="QF369" s="4"/>
      <c r="QG369" s="4"/>
      <c r="QH369" s="4"/>
      <c r="QI369" s="4"/>
      <c r="QJ369" s="4"/>
      <c r="QK369" s="4"/>
      <c r="QL369" s="4"/>
      <c r="QM369" s="4"/>
      <c r="QN369" s="4"/>
      <c r="QO369" s="4"/>
      <c r="QP369" s="4"/>
      <c r="QQ369" s="4"/>
      <c r="QR369" s="4"/>
      <c r="QS369" s="4"/>
      <c r="QT369" s="4"/>
      <c r="QU369" s="4"/>
      <c r="QV369" s="4"/>
      <c r="QW369" s="4"/>
      <c r="QX369" s="4"/>
      <c r="QY369" s="4"/>
      <c r="QZ369" s="4"/>
      <c r="RA369" s="4"/>
      <c r="RB369" s="4"/>
      <c r="RC369" s="4"/>
      <c r="RD369" s="4"/>
      <c r="RE369" s="4"/>
      <c r="RF369" s="4"/>
      <c r="RG369" s="4"/>
      <c r="RH369" s="4"/>
    </row>
    <row r="370" ht="12.75" customHeight="1">
      <c r="A370" s="6">
        <v>44262.0</v>
      </c>
      <c r="B370" s="7">
        <f t="shared" si="36"/>
        <v>368</v>
      </c>
      <c r="C370" s="55">
        <f t="shared" si="40"/>
        <v>1796128</v>
      </c>
      <c r="D370" s="7">
        <f t="shared" si="2"/>
        <v>14.40114379</v>
      </c>
      <c r="E370" s="46">
        <f t="shared" si="28"/>
        <v>2262171.662</v>
      </c>
      <c r="F370" s="46" t="str">
        <f t="shared" si="29"/>
        <v/>
      </c>
      <c r="G370" s="55">
        <v>13574.0</v>
      </c>
      <c r="H370" s="11">
        <f t="shared" si="9"/>
        <v>0.007614916575</v>
      </c>
      <c r="I370" s="55">
        <f t="shared" si="26"/>
        <v>268275</v>
      </c>
      <c r="J370" s="55">
        <f t="shared" si="10"/>
        <v>2488</v>
      </c>
      <c r="K370" s="9">
        <f t="shared" si="11"/>
        <v>12.49976785</v>
      </c>
      <c r="L370" s="52">
        <f t="shared" si="30"/>
        <v>870969.7221</v>
      </c>
      <c r="M370" s="10" t="str">
        <f t="shared" si="31"/>
        <v/>
      </c>
      <c r="N370" s="11">
        <f t="shared" si="5"/>
        <v>0.02521256837</v>
      </c>
      <c r="O370" s="23">
        <f t="shared" si="32"/>
        <v>0.0093608792</v>
      </c>
      <c r="P370" s="9">
        <v>45285.0</v>
      </c>
      <c r="Q370" s="55">
        <v>1482568.0</v>
      </c>
      <c r="R370" s="12"/>
      <c r="S370" s="12">
        <f t="shared" si="13"/>
        <v>126</v>
      </c>
      <c r="T370" s="12"/>
      <c r="U370" s="12"/>
      <c r="V370" s="4"/>
      <c r="W370" s="4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  <c r="IZ370" s="4"/>
      <c r="JA370" s="4"/>
      <c r="JB370" s="4"/>
      <c r="JC370" s="4"/>
      <c r="JD370" s="4"/>
      <c r="JE370" s="4"/>
      <c r="JF370" s="4"/>
      <c r="JG370" s="4"/>
      <c r="JH370" s="4"/>
      <c r="JI370" s="4"/>
      <c r="JJ370" s="4"/>
      <c r="JK370" s="4"/>
      <c r="JL370" s="4"/>
      <c r="JM370" s="4"/>
      <c r="JN370" s="4"/>
      <c r="JO370" s="4"/>
      <c r="JP370" s="4"/>
      <c r="JQ370" s="4"/>
      <c r="JR370" s="4"/>
      <c r="JS370" s="4"/>
      <c r="JT370" s="4"/>
      <c r="JU370" s="4"/>
      <c r="JV370" s="4"/>
      <c r="JW370" s="4"/>
      <c r="JX370" s="4"/>
      <c r="JY370" s="4"/>
      <c r="JZ370" s="4"/>
      <c r="KA370" s="4"/>
      <c r="KB370" s="4"/>
      <c r="KC370" s="4"/>
      <c r="KD370" s="4"/>
      <c r="KE370" s="4"/>
      <c r="KF370" s="4"/>
      <c r="KG370" s="4"/>
      <c r="KH370" s="4"/>
      <c r="KI370" s="4"/>
      <c r="KJ370" s="4"/>
      <c r="KK370" s="4"/>
      <c r="KL370" s="4"/>
      <c r="KM370" s="4"/>
      <c r="KN370" s="4"/>
      <c r="KO370" s="4"/>
      <c r="KP370" s="4"/>
      <c r="KQ370" s="4"/>
      <c r="KR370" s="4"/>
      <c r="KS370" s="4"/>
      <c r="KT370" s="4"/>
      <c r="KU370" s="4"/>
      <c r="KV370" s="4"/>
      <c r="KW370" s="4"/>
      <c r="KX370" s="4"/>
      <c r="KY370" s="4"/>
      <c r="KZ370" s="4"/>
      <c r="LA370" s="4"/>
      <c r="LB370" s="4"/>
      <c r="LC370" s="4"/>
      <c r="LD370" s="4"/>
      <c r="LE370" s="4"/>
      <c r="LF370" s="4"/>
      <c r="LG370" s="4"/>
      <c r="LH370" s="4"/>
      <c r="LI370" s="4"/>
      <c r="LJ370" s="4"/>
      <c r="LK370" s="4"/>
      <c r="LL370" s="4"/>
      <c r="LM370" s="4"/>
      <c r="LN370" s="4"/>
      <c r="LO370" s="4"/>
      <c r="LP370" s="4"/>
      <c r="LQ370" s="4"/>
      <c r="LR370" s="4"/>
      <c r="LS370" s="4"/>
      <c r="LT370" s="4"/>
      <c r="LU370" s="4"/>
      <c r="LV370" s="4"/>
      <c r="LW370" s="4"/>
      <c r="LX370" s="4"/>
      <c r="LY370" s="4"/>
      <c r="LZ370" s="4"/>
      <c r="MA370" s="4"/>
      <c r="MB370" s="4"/>
      <c r="MC370" s="4"/>
      <c r="MD370" s="4"/>
      <c r="ME370" s="4"/>
      <c r="MF370" s="4"/>
      <c r="MG370" s="4"/>
      <c r="MH370" s="4"/>
      <c r="MI370" s="4"/>
      <c r="MJ370" s="4"/>
      <c r="MK370" s="4"/>
      <c r="ML370" s="4"/>
      <c r="MM370" s="4"/>
      <c r="MN370" s="4"/>
      <c r="MO370" s="4"/>
      <c r="MP370" s="4"/>
      <c r="MQ370" s="4"/>
      <c r="MR370" s="4"/>
      <c r="MS370" s="4"/>
      <c r="MT370" s="4"/>
      <c r="MU370" s="4"/>
      <c r="MV370" s="4"/>
      <c r="MW370" s="4"/>
      <c r="MX370" s="4"/>
      <c r="MY370" s="4"/>
      <c r="MZ370" s="4"/>
      <c r="NA370" s="4"/>
      <c r="NB370" s="4"/>
      <c r="NC370" s="4"/>
      <c r="ND370" s="4"/>
      <c r="NE370" s="4"/>
      <c r="NF370" s="4"/>
      <c r="NG370" s="4"/>
      <c r="NH370" s="4"/>
      <c r="NI370" s="4"/>
      <c r="NJ370" s="4"/>
      <c r="NK370" s="4"/>
      <c r="NL370" s="4"/>
      <c r="NM370" s="4"/>
      <c r="NN370" s="4"/>
      <c r="NO370" s="4"/>
      <c r="NP370" s="4"/>
      <c r="NQ370" s="4"/>
      <c r="NR370" s="4"/>
      <c r="NS370" s="4"/>
      <c r="NT370" s="4"/>
      <c r="NU370" s="4"/>
      <c r="NV370" s="4"/>
      <c r="NW370" s="4"/>
      <c r="NX370" s="4"/>
      <c r="NY370" s="4"/>
      <c r="NZ370" s="4"/>
      <c r="OA370" s="4"/>
      <c r="OB370" s="4"/>
      <c r="OC370" s="4"/>
      <c r="OD370" s="4"/>
      <c r="OE370" s="4"/>
      <c r="OF370" s="4"/>
      <c r="OG370" s="4"/>
      <c r="OH370" s="4"/>
      <c r="OI370" s="4"/>
      <c r="OJ370" s="4"/>
      <c r="OK370" s="4"/>
      <c r="OL370" s="4"/>
      <c r="OM370" s="4"/>
      <c r="ON370" s="4"/>
      <c r="OO370" s="4"/>
      <c r="OP370" s="4"/>
      <c r="OQ370" s="4"/>
      <c r="OR370" s="4"/>
      <c r="OS370" s="4"/>
      <c r="OT370" s="4"/>
      <c r="OU370" s="4"/>
      <c r="OV370" s="4"/>
      <c r="OW370" s="4"/>
      <c r="OX370" s="4"/>
      <c r="OY370" s="4"/>
      <c r="OZ370" s="4"/>
      <c r="PA370" s="4"/>
      <c r="PB370" s="4"/>
      <c r="PC370" s="4"/>
      <c r="PD370" s="4"/>
      <c r="PE370" s="4"/>
      <c r="PF370" s="4"/>
      <c r="PG370" s="4"/>
      <c r="PH370" s="4"/>
      <c r="PI370" s="4"/>
      <c r="PJ370" s="4"/>
      <c r="PK370" s="4"/>
      <c r="PL370" s="4"/>
      <c r="PM370" s="4"/>
      <c r="PN370" s="4"/>
      <c r="PO370" s="4"/>
      <c r="PP370" s="4"/>
      <c r="PQ370" s="4"/>
      <c r="PR370" s="4"/>
      <c r="PS370" s="4"/>
      <c r="PT370" s="4"/>
      <c r="PU370" s="4"/>
      <c r="PV370" s="4"/>
      <c r="PW370" s="4"/>
      <c r="PX370" s="4"/>
      <c r="PY370" s="4"/>
      <c r="PZ370" s="4"/>
      <c r="QA370" s="4"/>
      <c r="QB370" s="4"/>
      <c r="QC370" s="4"/>
      <c r="QD370" s="4"/>
      <c r="QE370" s="4"/>
      <c r="QF370" s="4"/>
      <c r="QG370" s="4"/>
      <c r="QH370" s="4"/>
      <c r="QI370" s="4"/>
      <c r="QJ370" s="4"/>
      <c r="QK370" s="4"/>
      <c r="QL370" s="4"/>
      <c r="QM370" s="4"/>
      <c r="QN370" s="4"/>
      <c r="QO370" s="4"/>
      <c r="QP370" s="4"/>
      <c r="QQ370" s="4"/>
      <c r="QR370" s="4"/>
      <c r="QS370" s="4"/>
      <c r="QT370" s="4"/>
      <c r="QU370" s="4"/>
      <c r="QV370" s="4"/>
      <c r="QW370" s="4"/>
      <c r="QX370" s="4"/>
      <c r="QY370" s="4"/>
      <c r="QZ370" s="4"/>
      <c r="RA370" s="4"/>
      <c r="RB370" s="4"/>
      <c r="RC370" s="4"/>
      <c r="RD370" s="4"/>
      <c r="RE370" s="4"/>
      <c r="RF370" s="4"/>
      <c r="RG370" s="4"/>
      <c r="RH370" s="4"/>
    </row>
    <row r="371" ht="12.75" customHeight="1">
      <c r="A371" s="6">
        <v>44263.0</v>
      </c>
      <c r="B371" s="7">
        <f t="shared" si="36"/>
        <v>369</v>
      </c>
      <c r="C371" s="55">
        <f t="shared" si="40"/>
        <v>1802298</v>
      </c>
      <c r="D371" s="7">
        <f t="shared" si="2"/>
        <v>14.40457308</v>
      </c>
      <c r="E371" s="46">
        <f t="shared" si="28"/>
        <v>2271431.538</v>
      </c>
      <c r="F371" s="46" t="str">
        <f t="shared" si="29"/>
        <v/>
      </c>
      <c r="G371" s="55">
        <v>6170.0</v>
      </c>
      <c r="H371" s="11">
        <f t="shared" si="9"/>
        <v>0.003435167204</v>
      </c>
      <c r="I371" s="55">
        <f t="shared" si="26"/>
        <v>262898</v>
      </c>
      <c r="J371" s="55">
        <f t="shared" si="10"/>
        <v>-5377</v>
      </c>
      <c r="K371" s="9">
        <f t="shared" si="11"/>
        <v>12.4795214</v>
      </c>
      <c r="L371" s="52">
        <f t="shared" si="30"/>
        <v>849778.1131</v>
      </c>
      <c r="M371" s="10" t="str">
        <f t="shared" si="31"/>
        <v/>
      </c>
      <c r="N371" s="11">
        <f t="shared" si="5"/>
        <v>0.02514401059</v>
      </c>
      <c r="O371" s="23">
        <f t="shared" si="32"/>
        <v>-0.02004286646</v>
      </c>
      <c r="P371" s="55">
        <v>45317.0</v>
      </c>
      <c r="Q371" s="55">
        <v>1494083.0</v>
      </c>
      <c r="R371" s="12"/>
      <c r="S371" s="56">
        <f t="shared" si="13"/>
        <v>32</v>
      </c>
      <c r="T371" s="12"/>
      <c r="U371" s="12"/>
      <c r="V371" s="4"/>
      <c r="W371" s="4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  <c r="IZ371" s="4"/>
      <c r="JA371" s="4"/>
      <c r="JB371" s="4"/>
      <c r="JC371" s="4"/>
      <c r="JD371" s="4"/>
      <c r="JE371" s="4"/>
      <c r="JF371" s="4"/>
      <c r="JG371" s="4"/>
      <c r="JH371" s="4"/>
      <c r="JI371" s="4"/>
      <c r="JJ371" s="4"/>
      <c r="JK371" s="4"/>
      <c r="JL371" s="4"/>
      <c r="JM371" s="4"/>
      <c r="JN371" s="4"/>
      <c r="JO371" s="4"/>
      <c r="JP371" s="4"/>
      <c r="JQ371" s="4"/>
      <c r="JR371" s="4"/>
      <c r="JS371" s="4"/>
      <c r="JT371" s="4"/>
      <c r="JU371" s="4"/>
      <c r="JV371" s="4"/>
      <c r="JW371" s="4"/>
      <c r="JX371" s="4"/>
      <c r="JY371" s="4"/>
      <c r="JZ371" s="4"/>
      <c r="KA371" s="4"/>
      <c r="KB371" s="4"/>
      <c r="KC371" s="4"/>
      <c r="KD371" s="4"/>
      <c r="KE371" s="4"/>
      <c r="KF371" s="4"/>
      <c r="KG371" s="4"/>
      <c r="KH371" s="4"/>
      <c r="KI371" s="4"/>
      <c r="KJ371" s="4"/>
      <c r="KK371" s="4"/>
      <c r="KL371" s="4"/>
      <c r="KM371" s="4"/>
      <c r="KN371" s="4"/>
      <c r="KO371" s="4"/>
      <c r="KP371" s="4"/>
      <c r="KQ371" s="4"/>
      <c r="KR371" s="4"/>
      <c r="KS371" s="4"/>
      <c r="KT371" s="4"/>
      <c r="KU371" s="4"/>
      <c r="KV371" s="4"/>
      <c r="KW371" s="4"/>
      <c r="KX371" s="4"/>
      <c r="KY371" s="4"/>
      <c r="KZ371" s="4"/>
      <c r="LA371" s="4"/>
      <c r="LB371" s="4"/>
      <c r="LC371" s="4"/>
      <c r="LD371" s="4"/>
      <c r="LE371" s="4"/>
      <c r="LF371" s="4"/>
      <c r="LG371" s="4"/>
      <c r="LH371" s="4"/>
      <c r="LI371" s="4"/>
      <c r="LJ371" s="4"/>
      <c r="LK371" s="4"/>
      <c r="LL371" s="4"/>
      <c r="LM371" s="4"/>
      <c r="LN371" s="4"/>
      <c r="LO371" s="4"/>
      <c r="LP371" s="4"/>
      <c r="LQ371" s="4"/>
      <c r="LR371" s="4"/>
      <c r="LS371" s="4"/>
      <c r="LT371" s="4"/>
      <c r="LU371" s="4"/>
      <c r="LV371" s="4"/>
      <c r="LW371" s="4"/>
      <c r="LX371" s="4"/>
      <c r="LY371" s="4"/>
      <c r="LZ371" s="4"/>
      <c r="MA371" s="4"/>
      <c r="MB371" s="4"/>
      <c r="MC371" s="4"/>
      <c r="MD371" s="4"/>
      <c r="ME371" s="4"/>
      <c r="MF371" s="4"/>
      <c r="MG371" s="4"/>
      <c r="MH371" s="4"/>
      <c r="MI371" s="4"/>
      <c r="MJ371" s="4"/>
      <c r="MK371" s="4"/>
      <c r="ML371" s="4"/>
      <c r="MM371" s="4"/>
      <c r="MN371" s="4"/>
      <c r="MO371" s="4"/>
      <c r="MP371" s="4"/>
      <c r="MQ371" s="4"/>
      <c r="MR371" s="4"/>
      <c r="MS371" s="4"/>
      <c r="MT371" s="4"/>
      <c r="MU371" s="4"/>
      <c r="MV371" s="4"/>
      <c r="MW371" s="4"/>
      <c r="MX371" s="4"/>
      <c r="MY371" s="4"/>
      <c r="MZ371" s="4"/>
      <c r="NA371" s="4"/>
      <c r="NB371" s="4"/>
      <c r="NC371" s="4"/>
      <c r="ND371" s="4"/>
      <c r="NE371" s="4"/>
      <c r="NF371" s="4"/>
      <c r="NG371" s="4"/>
      <c r="NH371" s="4"/>
      <c r="NI371" s="4"/>
      <c r="NJ371" s="4"/>
      <c r="NK371" s="4"/>
      <c r="NL371" s="4"/>
      <c r="NM371" s="4"/>
      <c r="NN371" s="4"/>
      <c r="NO371" s="4"/>
      <c r="NP371" s="4"/>
      <c r="NQ371" s="4"/>
      <c r="NR371" s="4"/>
      <c r="NS371" s="4"/>
      <c r="NT371" s="4"/>
      <c r="NU371" s="4"/>
      <c r="NV371" s="4"/>
      <c r="NW371" s="4"/>
      <c r="NX371" s="4"/>
      <c r="NY371" s="4"/>
      <c r="NZ371" s="4"/>
      <c r="OA371" s="4"/>
      <c r="OB371" s="4"/>
      <c r="OC371" s="4"/>
      <c r="OD371" s="4"/>
      <c r="OE371" s="4"/>
      <c r="OF371" s="4"/>
      <c r="OG371" s="4"/>
      <c r="OH371" s="4"/>
      <c r="OI371" s="4"/>
      <c r="OJ371" s="4"/>
      <c r="OK371" s="4"/>
      <c r="OL371" s="4"/>
      <c r="OM371" s="4"/>
      <c r="ON371" s="4"/>
      <c r="OO371" s="4"/>
      <c r="OP371" s="4"/>
      <c r="OQ371" s="4"/>
      <c r="OR371" s="4"/>
      <c r="OS371" s="4"/>
      <c r="OT371" s="4"/>
      <c r="OU371" s="4"/>
      <c r="OV371" s="4"/>
      <c r="OW371" s="4"/>
      <c r="OX371" s="4"/>
      <c r="OY371" s="4"/>
      <c r="OZ371" s="4"/>
      <c r="PA371" s="4"/>
      <c r="PB371" s="4"/>
      <c r="PC371" s="4"/>
      <c r="PD371" s="4"/>
      <c r="PE371" s="4"/>
      <c r="PF371" s="4"/>
      <c r="PG371" s="4"/>
      <c r="PH371" s="4"/>
      <c r="PI371" s="4"/>
      <c r="PJ371" s="4"/>
      <c r="PK371" s="4"/>
      <c r="PL371" s="4"/>
      <c r="PM371" s="4"/>
      <c r="PN371" s="4"/>
      <c r="PO371" s="4"/>
      <c r="PP371" s="4"/>
      <c r="PQ371" s="4"/>
      <c r="PR371" s="4"/>
      <c r="PS371" s="4"/>
      <c r="PT371" s="4"/>
      <c r="PU371" s="4"/>
      <c r="PV371" s="4"/>
      <c r="PW371" s="4"/>
      <c r="PX371" s="4"/>
      <c r="PY371" s="4"/>
      <c r="PZ371" s="4"/>
      <c r="QA371" s="4"/>
      <c r="QB371" s="4"/>
      <c r="QC371" s="4"/>
      <c r="QD371" s="4"/>
      <c r="QE371" s="4"/>
      <c r="QF371" s="4"/>
      <c r="QG371" s="4"/>
      <c r="QH371" s="4"/>
      <c r="QI371" s="4"/>
      <c r="QJ371" s="4"/>
      <c r="QK371" s="4"/>
      <c r="QL371" s="4"/>
      <c r="QM371" s="4"/>
      <c r="QN371" s="4"/>
      <c r="QO371" s="4"/>
      <c r="QP371" s="4"/>
      <c r="QQ371" s="4"/>
      <c r="QR371" s="4"/>
      <c r="QS371" s="4"/>
      <c r="QT371" s="4"/>
      <c r="QU371" s="4"/>
      <c r="QV371" s="4"/>
      <c r="QW371" s="4"/>
      <c r="QX371" s="4"/>
      <c r="QY371" s="4"/>
      <c r="QZ371" s="4"/>
      <c r="RA371" s="4"/>
      <c r="RB371" s="4"/>
      <c r="RC371" s="4"/>
      <c r="RD371" s="4"/>
      <c r="RE371" s="4"/>
      <c r="RF371" s="4"/>
      <c r="RG371" s="4"/>
      <c r="RH371" s="4"/>
    </row>
    <row r="372" ht="12.75" customHeight="1">
      <c r="A372" s="6">
        <v>44264.0</v>
      </c>
      <c r="B372" s="7">
        <f t="shared" si="36"/>
        <v>370</v>
      </c>
      <c r="C372" s="55">
        <f t="shared" si="40"/>
        <v>1812252</v>
      </c>
      <c r="D372" s="7">
        <f t="shared" si="2"/>
        <v>14.41008083</v>
      </c>
      <c r="E372" s="46">
        <f t="shared" si="28"/>
        <v>2280729.319</v>
      </c>
      <c r="F372" s="46" t="str">
        <f t="shared" si="29"/>
        <v/>
      </c>
      <c r="G372" s="55">
        <v>9954.0</v>
      </c>
      <c r="H372" s="11">
        <f t="shared" si="9"/>
        <v>0.005522949035</v>
      </c>
      <c r="I372" s="55">
        <f t="shared" si="26"/>
        <v>263300</v>
      </c>
      <c r="J372" s="55">
        <f t="shared" si="10"/>
        <v>402</v>
      </c>
      <c r="K372" s="9">
        <f t="shared" si="11"/>
        <v>12.48104935</v>
      </c>
      <c r="L372" s="52">
        <f t="shared" si="30"/>
        <v>829102.1181</v>
      </c>
      <c r="M372" s="10" t="str">
        <f t="shared" si="31"/>
        <v/>
      </c>
      <c r="N372" s="11">
        <f t="shared" si="5"/>
        <v>0.02516151175</v>
      </c>
      <c r="O372" s="23">
        <f t="shared" si="32"/>
        <v>0.001529110149</v>
      </c>
      <c r="P372" s="55">
        <v>45599.0</v>
      </c>
      <c r="Q372" s="55">
        <v>1503353.0</v>
      </c>
      <c r="R372" s="12"/>
      <c r="S372" s="56">
        <f t="shared" si="13"/>
        <v>282</v>
      </c>
      <c r="T372" s="12"/>
      <c r="U372" s="12"/>
      <c r="V372" s="4"/>
      <c r="W372" s="4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  <c r="IZ372" s="4"/>
      <c r="JA372" s="4"/>
      <c r="JB372" s="4"/>
      <c r="JC372" s="4"/>
      <c r="JD372" s="4"/>
      <c r="JE372" s="4"/>
      <c r="JF372" s="4"/>
      <c r="JG372" s="4"/>
      <c r="JH372" s="4"/>
      <c r="JI372" s="4"/>
      <c r="JJ372" s="4"/>
      <c r="JK372" s="4"/>
      <c r="JL372" s="4"/>
      <c r="JM372" s="4"/>
      <c r="JN372" s="4"/>
      <c r="JO372" s="4"/>
      <c r="JP372" s="4"/>
      <c r="JQ372" s="4"/>
      <c r="JR372" s="4"/>
      <c r="JS372" s="4"/>
      <c r="JT372" s="4"/>
      <c r="JU372" s="4"/>
      <c r="JV372" s="4"/>
      <c r="JW372" s="4"/>
      <c r="JX372" s="4"/>
      <c r="JY372" s="4"/>
      <c r="JZ372" s="4"/>
      <c r="KA372" s="4"/>
      <c r="KB372" s="4"/>
      <c r="KC372" s="4"/>
      <c r="KD372" s="4"/>
      <c r="KE372" s="4"/>
      <c r="KF372" s="4"/>
      <c r="KG372" s="4"/>
      <c r="KH372" s="4"/>
      <c r="KI372" s="4"/>
      <c r="KJ372" s="4"/>
      <c r="KK372" s="4"/>
      <c r="KL372" s="4"/>
      <c r="KM372" s="4"/>
      <c r="KN372" s="4"/>
      <c r="KO372" s="4"/>
      <c r="KP372" s="4"/>
      <c r="KQ372" s="4"/>
      <c r="KR372" s="4"/>
      <c r="KS372" s="4"/>
      <c r="KT372" s="4"/>
      <c r="KU372" s="4"/>
      <c r="KV372" s="4"/>
      <c r="KW372" s="4"/>
      <c r="KX372" s="4"/>
      <c r="KY372" s="4"/>
      <c r="KZ372" s="4"/>
      <c r="LA372" s="4"/>
      <c r="LB372" s="4"/>
      <c r="LC372" s="4"/>
      <c r="LD372" s="4"/>
      <c r="LE372" s="4"/>
      <c r="LF372" s="4"/>
      <c r="LG372" s="4"/>
      <c r="LH372" s="4"/>
      <c r="LI372" s="4"/>
      <c r="LJ372" s="4"/>
      <c r="LK372" s="4"/>
      <c r="LL372" s="4"/>
      <c r="LM372" s="4"/>
      <c r="LN372" s="4"/>
      <c r="LO372" s="4"/>
      <c r="LP372" s="4"/>
      <c r="LQ372" s="4"/>
      <c r="LR372" s="4"/>
      <c r="LS372" s="4"/>
      <c r="LT372" s="4"/>
      <c r="LU372" s="4"/>
      <c r="LV372" s="4"/>
      <c r="LW372" s="4"/>
      <c r="LX372" s="4"/>
      <c r="LY372" s="4"/>
      <c r="LZ372" s="4"/>
      <c r="MA372" s="4"/>
      <c r="MB372" s="4"/>
      <c r="MC372" s="4"/>
      <c r="MD372" s="4"/>
      <c r="ME372" s="4"/>
      <c r="MF372" s="4"/>
      <c r="MG372" s="4"/>
      <c r="MH372" s="4"/>
      <c r="MI372" s="4"/>
      <c r="MJ372" s="4"/>
      <c r="MK372" s="4"/>
      <c r="ML372" s="4"/>
      <c r="MM372" s="4"/>
      <c r="MN372" s="4"/>
      <c r="MO372" s="4"/>
      <c r="MP372" s="4"/>
      <c r="MQ372" s="4"/>
      <c r="MR372" s="4"/>
      <c r="MS372" s="4"/>
      <c r="MT372" s="4"/>
      <c r="MU372" s="4"/>
      <c r="MV372" s="4"/>
      <c r="MW372" s="4"/>
      <c r="MX372" s="4"/>
      <c r="MY372" s="4"/>
      <c r="MZ372" s="4"/>
      <c r="NA372" s="4"/>
      <c r="NB372" s="4"/>
      <c r="NC372" s="4"/>
      <c r="ND372" s="4"/>
      <c r="NE372" s="4"/>
      <c r="NF372" s="4"/>
      <c r="NG372" s="4"/>
      <c r="NH372" s="4"/>
      <c r="NI372" s="4"/>
      <c r="NJ372" s="4"/>
      <c r="NK372" s="4"/>
      <c r="NL372" s="4"/>
      <c r="NM372" s="4"/>
      <c r="NN372" s="4"/>
      <c r="NO372" s="4"/>
      <c r="NP372" s="4"/>
      <c r="NQ372" s="4"/>
      <c r="NR372" s="4"/>
      <c r="NS372" s="4"/>
      <c r="NT372" s="4"/>
      <c r="NU372" s="4"/>
      <c r="NV372" s="4"/>
      <c r="NW372" s="4"/>
      <c r="NX372" s="4"/>
      <c r="NY372" s="4"/>
      <c r="NZ372" s="4"/>
      <c r="OA372" s="4"/>
      <c r="OB372" s="4"/>
      <c r="OC372" s="4"/>
      <c r="OD372" s="4"/>
      <c r="OE372" s="4"/>
      <c r="OF372" s="4"/>
      <c r="OG372" s="4"/>
      <c r="OH372" s="4"/>
      <c r="OI372" s="4"/>
      <c r="OJ372" s="4"/>
      <c r="OK372" s="4"/>
      <c r="OL372" s="4"/>
      <c r="OM372" s="4"/>
      <c r="ON372" s="4"/>
      <c r="OO372" s="4"/>
      <c r="OP372" s="4"/>
      <c r="OQ372" s="4"/>
      <c r="OR372" s="4"/>
      <c r="OS372" s="4"/>
      <c r="OT372" s="4"/>
      <c r="OU372" s="4"/>
      <c r="OV372" s="4"/>
      <c r="OW372" s="4"/>
      <c r="OX372" s="4"/>
      <c r="OY372" s="4"/>
      <c r="OZ372" s="4"/>
      <c r="PA372" s="4"/>
      <c r="PB372" s="4"/>
      <c r="PC372" s="4"/>
      <c r="PD372" s="4"/>
      <c r="PE372" s="4"/>
      <c r="PF372" s="4"/>
      <c r="PG372" s="4"/>
      <c r="PH372" s="4"/>
      <c r="PI372" s="4"/>
      <c r="PJ372" s="4"/>
      <c r="PK372" s="4"/>
      <c r="PL372" s="4"/>
      <c r="PM372" s="4"/>
      <c r="PN372" s="4"/>
      <c r="PO372" s="4"/>
      <c r="PP372" s="4"/>
      <c r="PQ372" s="4"/>
      <c r="PR372" s="4"/>
      <c r="PS372" s="4"/>
      <c r="PT372" s="4"/>
      <c r="PU372" s="4"/>
      <c r="PV372" s="4"/>
      <c r="PW372" s="4"/>
      <c r="PX372" s="4"/>
      <c r="PY372" s="4"/>
      <c r="PZ372" s="4"/>
      <c r="QA372" s="4"/>
      <c r="QB372" s="4"/>
      <c r="QC372" s="4"/>
      <c r="QD372" s="4"/>
      <c r="QE372" s="4"/>
      <c r="QF372" s="4"/>
      <c r="QG372" s="4"/>
      <c r="QH372" s="4"/>
      <c r="QI372" s="4"/>
      <c r="QJ372" s="4"/>
      <c r="QK372" s="4"/>
      <c r="QL372" s="4"/>
      <c r="QM372" s="4"/>
      <c r="QN372" s="4"/>
      <c r="QO372" s="4"/>
      <c r="QP372" s="4"/>
      <c r="QQ372" s="4"/>
      <c r="QR372" s="4"/>
      <c r="QS372" s="4"/>
      <c r="QT372" s="4"/>
      <c r="QU372" s="4"/>
      <c r="QV372" s="4"/>
      <c r="QW372" s="4"/>
      <c r="QX372" s="4"/>
      <c r="QY372" s="4"/>
      <c r="QZ372" s="4"/>
      <c r="RA372" s="4"/>
      <c r="RB372" s="4"/>
      <c r="RC372" s="4"/>
      <c r="RD372" s="4"/>
      <c r="RE372" s="4"/>
      <c r="RF372" s="4"/>
      <c r="RG372" s="4"/>
      <c r="RH372" s="4"/>
    </row>
    <row r="373" ht="12.75" customHeight="1">
      <c r="A373" s="6">
        <v>44265.0</v>
      </c>
      <c r="B373" s="7">
        <f t="shared" si="36"/>
        <v>371</v>
      </c>
      <c r="C373" s="55">
        <f t="shared" si="40"/>
        <v>1829512</v>
      </c>
      <c r="D373" s="7">
        <f t="shared" si="2"/>
        <v>14.41955982</v>
      </c>
      <c r="E373" s="46">
        <f t="shared" si="28"/>
        <v>2290065.158</v>
      </c>
      <c r="F373" s="46" t="str">
        <f t="shared" si="29"/>
        <v/>
      </c>
      <c r="G373" s="55">
        <v>17260.0</v>
      </c>
      <c r="H373" s="11">
        <f t="shared" si="9"/>
        <v>0.009524061775</v>
      </c>
      <c r="I373" s="55">
        <f t="shared" si="26"/>
        <v>275610</v>
      </c>
      <c r="J373" s="55">
        <f t="shared" si="10"/>
        <v>12310</v>
      </c>
      <c r="K373" s="9">
        <f t="shared" si="11"/>
        <v>12.5267421</v>
      </c>
      <c r="L373" s="52">
        <f t="shared" si="30"/>
        <v>808929.1919</v>
      </c>
      <c r="M373" s="10" t="str">
        <f t="shared" si="31"/>
        <v/>
      </c>
      <c r="N373" s="11">
        <f t="shared" si="5"/>
        <v>0.02514167712</v>
      </c>
      <c r="O373" s="23">
        <f t="shared" si="32"/>
        <v>0.04675275351</v>
      </c>
      <c r="P373" s="55">
        <v>45997.0</v>
      </c>
      <c r="Q373" s="9">
        <v>1507905.0</v>
      </c>
      <c r="R373" s="12"/>
      <c r="S373" s="56">
        <f t="shared" si="13"/>
        <v>398</v>
      </c>
      <c r="T373" s="12"/>
      <c r="U373" s="12"/>
      <c r="V373" s="4"/>
      <c r="W373" s="4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  <c r="IZ373" s="4"/>
      <c r="JA373" s="4"/>
      <c r="JB373" s="4"/>
      <c r="JC373" s="4"/>
      <c r="JD373" s="4"/>
      <c r="JE373" s="4"/>
      <c r="JF373" s="4"/>
      <c r="JG373" s="4"/>
      <c r="JH373" s="4"/>
      <c r="JI373" s="4"/>
      <c r="JJ373" s="4"/>
      <c r="JK373" s="4"/>
      <c r="JL373" s="4"/>
      <c r="JM373" s="4"/>
      <c r="JN373" s="4"/>
      <c r="JO373" s="4"/>
      <c r="JP373" s="4"/>
      <c r="JQ373" s="4"/>
      <c r="JR373" s="4"/>
      <c r="JS373" s="4"/>
      <c r="JT373" s="4"/>
      <c r="JU373" s="4"/>
      <c r="JV373" s="4"/>
      <c r="JW373" s="4"/>
      <c r="JX373" s="4"/>
      <c r="JY373" s="4"/>
      <c r="JZ373" s="4"/>
      <c r="KA373" s="4"/>
      <c r="KB373" s="4"/>
      <c r="KC373" s="4"/>
      <c r="KD373" s="4"/>
      <c r="KE373" s="4"/>
      <c r="KF373" s="4"/>
      <c r="KG373" s="4"/>
      <c r="KH373" s="4"/>
      <c r="KI373" s="4"/>
      <c r="KJ373" s="4"/>
      <c r="KK373" s="4"/>
      <c r="KL373" s="4"/>
      <c r="KM373" s="4"/>
      <c r="KN373" s="4"/>
      <c r="KO373" s="4"/>
      <c r="KP373" s="4"/>
      <c r="KQ373" s="4"/>
      <c r="KR373" s="4"/>
      <c r="KS373" s="4"/>
      <c r="KT373" s="4"/>
      <c r="KU373" s="4"/>
      <c r="KV373" s="4"/>
      <c r="KW373" s="4"/>
      <c r="KX373" s="4"/>
      <c r="KY373" s="4"/>
      <c r="KZ373" s="4"/>
      <c r="LA373" s="4"/>
      <c r="LB373" s="4"/>
      <c r="LC373" s="4"/>
      <c r="LD373" s="4"/>
      <c r="LE373" s="4"/>
      <c r="LF373" s="4"/>
      <c r="LG373" s="4"/>
      <c r="LH373" s="4"/>
      <c r="LI373" s="4"/>
      <c r="LJ373" s="4"/>
      <c r="LK373" s="4"/>
      <c r="LL373" s="4"/>
      <c r="LM373" s="4"/>
      <c r="LN373" s="4"/>
      <c r="LO373" s="4"/>
      <c r="LP373" s="4"/>
      <c r="LQ373" s="4"/>
      <c r="LR373" s="4"/>
      <c r="LS373" s="4"/>
      <c r="LT373" s="4"/>
      <c r="LU373" s="4"/>
      <c r="LV373" s="4"/>
      <c r="LW373" s="4"/>
      <c r="LX373" s="4"/>
      <c r="LY373" s="4"/>
      <c r="LZ373" s="4"/>
      <c r="MA373" s="4"/>
      <c r="MB373" s="4"/>
      <c r="MC373" s="4"/>
      <c r="MD373" s="4"/>
      <c r="ME373" s="4"/>
      <c r="MF373" s="4"/>
      <c r="MG373" s="4"/>
      <c r="MH373" s="4"/>
      <c r="MI373" s="4"/>
      <c r="MJ373" s="4"/>
      <c r="MK373" s="4"/>
      <c r="ML373" s="4"/>
      <c r="MM373" s="4"/>
      <c r="MN373" s="4"/>
      <c r="MO373" s="4"/>
      <c r="MP373" s="4"/>
      <c r="MQ373" s="4"/>
      <c r="MR373" s="4"/>
      <c r="MS373" s="4"/>
      <c r="MT373" s="4"/>
      <c r="MU373" s="4"/>
      <c r="MV373" s="4"/>
      <c r="MW373" s="4"/>
      <c r="MX373" s="4"/>
      <c r="MY373" s="4"/>
      <c r="MZ373" s="4"/>
      <c r="NA373" s="4"/>
      <c r="NB373" s="4"/>
      <c r="NC373" s="4"/>
      <c r="ND373" s="4"/>
      <c r="NE373" s="4"/>
      <c r="NF373" s="4"/>
      <c r="NG373" s="4"/>
      <c r="NH373" s="4"/>
      <c r="NI373" s="4"/>
      <c r="NJ373" s="4"/>
      <c r="NK373" s="4"/>
      <c r="NL373" s="4"/>
      <c r="NM373" s="4"/>
      <c r="NN373" s="4"/>
      <c r="NO373" s="4"/>
      <c r="NP373" s="4"/>
      <c r="NQ373" s="4"/>
      <c r="NR373" s="4"/>
      <c r="NS373" s="4"/>
      <c r="NT373" s="4"/>
      <c r="NU373" s="4"/>
      <c r="NV373" s="4"/>
      <c r="NW373" s="4"/>
      <c r="NX373" s="4"/>
      <c r="NY373" s="4"/>
      <c r="NZ373" s="4"/>
      <c r="OA373" s="4"/>
      <c r="OB373" s="4"/>
      <c r="OC373" s="4"/>
      <c r="OD373" s="4"/>
      <c r="OE373" s="4"/>
      <c r="OF373" s="4"/>
      <c r="OG373" s="4"/>
      <c r="OH373" s="4"/>
      <c r="OI373" s="4"/>
      <c r="OJ373" s="4"/>
      <c r="OK373" s="4"/>
      <c r="OL373" s="4"/>
      <c r="OM373" s="4"/>
      <c r="ON373" s="4"/>
      <c r="OO373" s="4"/>
      <c r="OP373" s="4"/>
      <c r="OQ373" s="4"/>
      <c r="OR373" s="4"/>
      <c r="OS373" s="4"/>
      <c r="OT373" s="4"/>
      <c r="OU373" s="4"/>
      <c r="OV373" s="4"/>
      <c r="OW373" s="4"/>
      <c r="OX373" s="4"/>
      <c r="OY373" s="4"/>
      <c r="OZ373" s="4"/>
      <c r="PA373" s="4"/>
      <c r="PB373" s="4"/>
      <c r="PC373" s="4"/>
      <c r="PD373" s="4"/>
      <c r="PE373" s="4"/>
      <c r="PF373" s="4"/>
      <c r="PG373" s="4"/>
      <c r="PH373" s="4"/>
      <c r="PI373" s="4"/>
      <c r="PJ373" s="4"/>
      <c r="PK373" s="4"/>
      <c r="PL373" s="4"/>
      <c r="PM373" s="4"/>
      <c r="PN373" s="4"/>
      <c r="PO373" s="4"/>
      <c r="PP373" s="4"/>
      <c r="PQ373" s="4"/>
      <c r="PR373" s="4"/>
      <c r="PS373" s="4"/>
      <c r="PT373" s="4"/>
      <c r="PU373" s="4"/>
      <c r="PV373" s="4"/>
      <c r="PW373" s="4"/>
      <c r="PX373" s="4"/>
      <c r="PY373" s="4"/>
      <c r="PZ373" s="4"/>
      <c r="QA373" s="4"/>
      <c r="QB373" s="4"/>
      <c r="QC373" s="4"/>
      <c r="QD373" s="4"/>
      <c r="QE373" s="4"/>
      <c r="QF373" s="4"/>
      <c r="QG373" s="4"/>
      <c r="QH373" s="4"/>
      <c r="QI373" s="4"/>
      <c r="QJ373" s="4"/>
      <c r="QK373" s="4"/>
      <c r="QL373" s="4"/>
      <c r="QM373" s="4"/>
      <c r="QN373" s="4"/>
      <c r="QO373" s="4"/>
      <c r="QP373" s="4"/>
      <c r="QQ373" s="4"/>
      <c r="QR373" s="4"/>
      <c r="QS373" s="4"/>
      <c r="QT373" s="4"/>
      <c r="QU373" s="4"/>
      <c r="QV373" s="4"/>
      <c r="QW373" s="4"/>
      <c r="QX373" s="4"/>
      <c r="QY373" s="4"/>
      <c r="QZ373" s="4"/>
      <c r="RA373" s="4"/>
      <c r="RB373" s="4"/>
      <c r="RC373" s="4"/>
      <c r="RD373" s="4"/>
      <c r="RE373" s="4"/>
      <c r="RF373" s="4"/>
      <c r="RG373" s="4"/>
      <c r="RH373" s="4"/>
    </row>
    <row r="374" ht="12.75" customHeight="1">
      <c r="A374" s="6">
        <v>44266.0</v>
      </c>
      <c r="B374" s="7">
        <f t="shared" si="36"/>
        <v>372</v>
      </c>
      <c r="C374" s="55">
        <f t="shared" si="40"/>
        <v>1850557</v>
      </c>
      <c r="D374" s="7">
        <f t="shared" si="2"/>
        <v>14.43099723</v>
      </c>
      <c r="E374" s="46">
        <f t="shared" si="28"/>
        <v>2299439.212</v>
      </c>
      <c r="F374" s="46" t="str">
        <f t="shared" si="29"/>
        <v/>
      </c>
      <c r="G374" s="55">
        <v>21045.0</v>
      </c>
      <c r="H374" s="11">
        <f t="shared" si="9"/>
        <v>0.01150306748</v>
      </c>
      <c r="I374" s="55">
        <f t="shared" si="26"/>
        <v>287644</v>
      </c>
      <c r="J374" s="55">
        <f t="shared" si="10"/>
        <v>12034</v>
      </c>
      <c r="K374" s="9">
        <f t="shared" si="11"/>
        <v>12.56947888</v>
      </c>
      <c r="L374" s="52">
        <f t="shared" si="30"/>
        <v>789247.0942</v>
      </c>
      <c r="M374" s="10" t="str">
        <f t="shared" si="31"/>
        <v/>
      </c>
      <c r="N374" s="11">
        <f t="shared" si="5"/>
        <v>0.02505894171</v>
      </c>
      <c r="O374" s="23">
        <f t="shared" si="32"/>
        <v>0.0436631472</v>
      </c>
      <c r="P374" s="9">
        <v>46373.0</v>
      </c>
      <c r="Q374" s="9">
        <v>1516540.0</v>
      </c>
      <c r="R374" s="12"/>
      <c r="S374" s="56">
        <f t="shared" si="13"/>
        <v>376</v>
      </c>
      <c r="T374" s="12"/>
      <c r="U374" s="12"/>
      <c r="V374" s="4"/>
      <c r="W374" s="4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  <c r="IZ374" s="4"/>
      <c r="JA374" s="4"/>
      <c r="JB374" s="4"/>
      <c r="JC374" s="4"/>
      <c r="JD374" s="4"/>
      <c r="JE374" s="4"/>
      <c r="JF374" s="4"/>
      <c r="JG374" s="4"/>
      <c r="JH374" s="4"/>
      <c r="JI374" s="4"/>
      <c r="JJ374" s="4"/>
      <c r="JK374" s="4"/>
      <c r="JL374" s="4"/>
      <c r="JM374" s="4"/>
      <c r="JN374" s="4"/>
      <c r="JO374" s="4"/>
      <c r="JP374" s="4"/>
      <c r="JQ374" s="4"/>
      <c r="JR374" s="4"/>
      <c r="JS374" s="4"/>
      <c r="JT374" s="4"/>
      <c r="JU374" s="4"/>
      <c r="JV374" s="4"/>
      <c r="JW374" s="4"/>
      <c r="JX374" s="4"/>
      <c r="JY374" s="4"/>
      <c r="JZ374" s="4"/>
      <c r="KA374" s="4"/>
      <c r="KB374" s="4"/>
      <c r="KC374" s="4"/>
      <c r="KD374" s="4"/>
      <c r="KE374" s="4"/>
      <c r="KF374" s="4"/>
      <c r="KG374" s="4"/>
      <c r="KH374" s="4"/>
      <c r="KI374" s="4"/>
      <c r="KJ374" s="4"/>
      <c r="KK374" s="4"/>
      <c r="KL374" s="4"/>
      <c r="KM374" s="4"/>
      <c r="KN374" s="4"/>
      <c r="KO374" s="4"/>
      <c r="KP374" s="4"/>
      <c r="KQ374" s="4"/>
      <c r="KR374" s="4"/>
      <c r="KS374" s="4"/>
      <c r="KT374" s="4"/>
      <c r="KU374" s="4"/>
      <c r="KV374" s="4"/>
      <c r="KW374" s="4"/>
      <c r="KX374" s="4"/>
      <c r="KY374" s="4"/>
      <c r="KZ374" s="4"/>
      <c r="LA374" s="4"/>
      <c r="LB374" s="4"/>
      <c r="LC374" s="4"/>
      <c r="LD374" s="4"/>
      <c r="LE374" s="4"/>
      <c r="LF374" s="4"/>
      <c r="LG374" s="4"/>
      <c r="LH374" s="4"/>
      <c r="LI374" s="4"/>
      <c r="LJ374" s="4"/>
      <c r="LK374" s="4"/>
      <c r="LL374" s="4"/>
      <c r="LM374" s="4"/>
      <c r="LN374" s="4"/>
      <c r="LO374" s="4"/>
      <c r="LP374" s="4"/>
      <c r="LQ374" s="4"/>
      <c r="LR374" s="4"/>
      <c r="LS374" s="4"/>
      <c r="LT374" s="4"/>
      <c r="LU374" s="4"/>
      <c r="LV374" s="4"/>
      <c r="LW374" s="4"/>
      <c r="LX374" s="4"/>
      <c r="LY374" s="4"/>
      <c r="LZ374" s="4"/>
      <c r="MA374" s="4"/>
      <c r="MB374" s="4"/>
      <c r="MC374" s="4"/>
      <c r="MD374" s="4"/>
      <c r="ME374" s="4"/>
      <c r="MF374" s="4"/>
      <c r="MG374" s="4"/>
      <c r="MH374" s="4"/>
      <c r="MI374" s="4"/>
      <c r="MJ374" s="4"/>
      <c r="MK374" s="4"/>
      <c r="ML374" s="4"/>
      <c r="MM374" s="4"/>
      <c r="MN374" s="4"/>
      <c r="MO374" s="4"/>
      <c r="MP374" s="4"/>
      <c r="MQ374" s="4"/>
      <c r="MR374" s="4"/>
      <c r="MS374" s="4"/>
      <c r="MT374" s="4"/>
      <c r="MU374" s="4"/>
      <c r="MV374" s="4"/>
      <c r="MW374" s="4"/>
      <c r="MX374" s="4"/>
      <c r="MY374" s="4"/>
      <c r="MZ374" s="4"/>
      <c r="NA374" s="4"/>
      <c r="NB374" s="4"/>
      <c r="NC374" s="4"/>
      <c r="ND374" s="4"/>
      <c r="NE374" s="4"/>
      <c r="NF374" s="4"/>
      <c r="NG374" s="4"/>
      <c r="NH374" s="4"/>
      <c r="NI374" s="4"/>
      <c r="NJ374" s="4"/>
      <c r="NK374" s="4"/>
      <c r="NL374" s="4"/>
      <c r="NM374" s="4"/>
      <c r="NN374" s="4"/>
      <c r="NO374" s="4"/>
      <c r="NP374" s="4"/>
      <c r="NQ374" s="4"/>
      <c r="NR374" s="4"/>
      <c r="NS374" s="4"/>
      <c r="NT374" s="4"/>
      <c r="NU374" s="4"/>
      <c r="NV374" s="4"/>
      <c r="NW374" s="4"/>
      <c r="NX374" s="4"/>
      <c r="NY374" s="4"/>
      <c r="NZ374" s="4"/>
      <c r="OA374" s="4"/>
      <c r="OB374" s="4"/>
      <c r="OC374" s="4"/>
      <c r="OD374" s="4"/>
      <c r="OE374" s="4"/>
      <c r="OF374" s="4"/>
      <c r="OG374" s="4"/>
      <c r="OH374" s="4"/>
      <c r="OI374" s="4"/>
      <c r="OJ374" s="4"/>
      <c r="OK374" s="4"/>
      <c r="OL374" s="4"/>
      <c r="OM374" s="4"/>
      <c r="ON374" s="4"/>
      <c r="OO374" s="4"/>
      <c r="OP374" s="4"/>
      <c r="OQ374" s="4"/>
      <c r="OR374" s="4"/>
      <c r="OS374" s="4"/>
      <c r="OT374" s="4"/>
      <c r="OU374" s="4"/>
      <c r="OV374" s="4"/>
      <c r="OW374" s="4"/>
      <c r="OX374" s="4"/>
      <c r="OY374" s="4"/>
      <c r="OZ374" s="4"/>
      <c r="PA374" s="4"/>
      <c r="PB374" s="4"/>
      <c r="PC374" s="4"/>
      <c r="PD374" s="4"/>
      <c r="PE374" s="4"/>
      <c r="PF374" s="4"/>
      <c r="PG374" s="4"/>
      <c r="PH374" s="4"/>
      <c r="PI374" s="4"/>
      <c r="PJ374" s="4"/>
      <c r="PK374" s="4"/>
      <c r="PL374" s="4"/>
      <c r="PM374" s="4"/>
      <c r="PN374" s="4"/>
      <c r="PO374" s="4"/>
      <c r="PP374" s="4"/>
      <c r="PQ374" s="4"/>
      <c r="PR374" s="4"/>
      <c r="PS374" s="4"/>
      <c r="PT374" s="4"/>
      <c r="PU374" s="4"/>
      <c r="PV374" s="4"/>
      <c r="PW374" s="4"/>
      <c r="PX374" s="4"/>
      <c r="PY374" s="4"/>
      <c r="PZ374" s="4"/>
      <c r="QA374" s="4"/>
      <c r="QB374" s="4"/>
      <c r="QC374" s="4"/>
      <c r="QD374" s="4"/>
      <c r="QE374" s="4"/>
      <c r="QF374" s="4"/>
      <c r="QG374" s="4"/>
      <c r="QH374" s="4"/>
      <c r="QI374" s="4"/>
      <c r="QJ374" s="4"/>
      <c r="QK374" s="4"/>
      <c r="QL374" s="4"/>
      <c r="QM374" s="4"/>
      <c r="QN374" s="4"/>
      <c r="QO374" s="4"/>
      <c r="QP374" s="4"/>
      <c r="QQ374" s="4"/>
      <c r="QR374" s="4"/>
      <c r="QS374" s="4"/>
      <c r="QT374" s="4"/>
      <c r="QU374" s="4"/>
      <c r="QV374" s="4"/>
      <c r="QW374" s="4"/>
      <c r="QX374" s="4"/>
      <c r="QY374" s="4"/>
      <c r="QZ374" s="4"/>
      <c r="RA374" s="4"/>
      <c r="RB374" s="4"/>
      <c r="RC374" s="4"/>
      <c r="RD374" s="4"/>
      <c r="RE374" s="4"/>
      <c r="RF374" s="4"/>
      <c r="RG374" s="4"/>
      <c r="RH374" s="4"/>
    </row>
    <row r="375" ht="12.75" customHeight="1">
      <c r="A375" s="6">
        <v>44267.0</v>
      </c>
      <c r="B375" s="7">
        <f t="shared" si="36"/>
        <v>373</v>
      </c>
      <c r="C375" s="55">
        <f t="shared" si="40"/>
        <v>1869332</v>
      </c>
      <c r="D375" s="7">
        <f t="shared" si="2"/>
        <v>14.44109171</v>
      </c>
      <c r="E375" s="46">
        <f t="shared" si="28"/>
        <v>2308851.637</v>
      </c>
      <c r="F375" s="46" t="str">
        <f t="shared" si="29"/>
        <v/>
      </c>
      <c r="G375" s="55">
        <v>18775.0</v>
      </c>
      <c r="H375" s="11">
        <f t="shared" si="9"/>
        <v>0.010145594</v>
      </c>
      <c r="I375" s="55">
        <f t="shared" si="26"/>
        <v>292124</v>
      </c>
      <c r="J375" s="55">
        <f t="shared" si="10"/>
        <v>4480</v>
      </c>
      <c r="K375" s="9">
        <f t="shared" si="11"/>
        <v>12.58493365</v>
      </c>
      <c r="L375" s="52">
        <f t="shared" si="30"/>
        <v>770043.8825</v>
      </c>
      <c r="M375" s="10" t="str">
        <f t="shared" si="31"/>
        <v/>
      </c>
      <c r="N375" s="11">
        <f t="shared" si="5"/>
        <v>0.02499502496</v>
      </c>
      <c r="O375" s="23">
        <f t="shared" si="32"/>
        <v>0.01557480775</v>
      </c>
      <c r="P375" s="9">
        <v>46724.0</v>
      </c>
      <c r="Q375" s="55">
        <v>1530484.0</v>
      </c>
      <c r="R375" s="12"/>
      <c r="S375" s="12">
        <f t="shared" si="13"/>
        <v>351</v>
      </c>
      <c r="T375" s="12"/>
      <c r="U375" s="12"/>
      <c r="V375" s="4"/>
      <c r="W375" s="4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  <c r="IZ375" s="4"/>
      <c r="JA375" s="4"/>
      <c r="JB375" s="4"/>
      <c r="JC375" s="4"/>
      <c r="JD375" s="4"/>
      <c r="JE375" s="4"/>
      <c r="JF375" s="4"/>
      <c r="JG375" s="4"/>
      <c r="JH375" s="4"/>
      <c r="JI375" s="4"/>
      <c r="JJ375" s="4"/>
      <c r="JK375" s="4"/>
      <c r="JL375" s="4"/>
      <c r="JM375" s="4"/>
      <c r="JN375" s="4"/>
      <c r="JO375" s="4"/>
      <c r="JP375" s="4"/>
      <c r="JQ375" s="4"/>
      <c r="JR375" s="4"/>
      <c r="JS375" s="4"/>
      <c r="JT375" s="4"/>
      <c r="JU375" s="4"/>
      <c r="JV375" s="4"/>
      <c r="JW375" s="4"/>
      <c r="JX375" s="4"/>
      <c r="JY375" s="4"/>
      <c r="JZ375" s="4"/>
      <c r="KA375" s="4"/>
      <c r="KB375" s="4"/>
      <c r="KC375" s="4"/>
      <c r="KD375" s="4"/>
      <c r="KE375" s="4"/>
      <c r="KF375" s="4"/>
      <c r="KG375" s="4"/>
      <c r="KH375" s="4"/>
      <c r="KI375" s="4"/>
      <c r="KJ375" s="4"/>
      <c r="KK375" s="4"/>
      <c r="KL375" s="4"/>
      <c r="KM375" s="4"/>
      <c r="KN375" s="4"/>
      <c r="KO375" s="4"/>
      <c r="KP375" s="4"/>
      <c r="KQ375" s="4"/>
      <c r="KR375" s="4"/>
      <c r="KS375" s="4"/>
      <c r="KT375" s="4"/>
      <c r="KU375" s="4"/>
      <c r="KV375" s="4"/>
      <c r="KW375" s="4"/>
      <c r="KX375" s="4"/>
      <c r="KY375" s="4"/>
      <c r="KZ375" s="4"/>
      <c r="LA375" s="4"/>
      <c r="LB375" s="4"/>
      <c r="LC375" s="4"/>
      <c r="LD375" s="4"/>
      <c r="LE375" s="4"/>
      <c r="LF375" s="4"/>
      <c r="LG375" s="4"/>
      <c r="LH375" s="4"/>
      <c r="LI375" s="4"/>
      <c r="LJ375" s="4"/>
      <c r="LK375" s="4"/>
      <c r="LL375" s="4"/>
      <c r="LM375" s="4"/>
      <c r="LN375" s="4"/>
      <c r="LO375" s="4"/>
      <c r="LP375" s="4"/>
      <c r="LQ375" s="4"/>
      <c r="LR375" s="4"/>
      <c r="LS375" s="4"/>
      <c r="LT375" s="4"/>
      <c r="LU375" s="4"/>
      <c r="LV375" s="4"/>
      <c r="LW375" s="4"/>
      <c r="LX375" s="4"/>
      <c r="LY375" s="4"/>
      <c r="LZ375" s="4"/>
      <c r="MA375" s="4"/>
      <c r="MB375" s="4"/>
      <c r="MC375" s="4"/>
      <c r="MD375" s="4"/>
      <c r="ME375" s="4"/>
      <c r="MF375" s="4"/>
      <c r="MG375" s="4"/>
      <c r="MH375" s="4"/>
      <c r="MI375" s="4"/>
      <c r="MJ375" s="4"/>
      <c r="MK375" s="4"/>
      <c r="ML375" s="4"/>
      <c r="MM375" s="4"/>
      <c r="MN375" s="4"/>
      <c r="MO375" s="4"/>
      <c r="MP375" s="4"/>
      <c r="MQ375" s="4"/>
      <c r="MR375" s="4"/>
      <c r="MS375" s="4"/>
      <c r="MT375" s="4"/>
      <c r="MU375" s="4"/>
      <c r="MV375" s="4"/>
      <c r="MW375" s="4"/>
      <c r="MX375" s="4"/>
      <c r="MY375" s="4"/>
      <c r="MZ375" s="4"/>
      <c r="NA375" s="4"/>
      <c r="NB375" s="4"/>
      <c r="NC375" s="4"/>
      <c r="ND375" s="4"/>
      <c r="NE375" s="4"/>
      <c r="NF375" s="4"/>
      <c r="NG375" s="4"/>
      <c r="NH375" s="4"/>
      <c r="NI375" s="4"/>
      <c r="NJ375" s="4"/>
      <c r="NK375" s="4"/>
      <c r="NL375" s="4"/>
      <c r="NM375" s="4"/>
      <c r="NN375" s="4"/>
      <c r="NO375" s="4"/>
      <c r="NP375" s="4"/>
      <c r="NQ375" s="4"/>
      <c r="NR375" s="4"/>
      <c r="NS375" s="4"/>
      <c r="NT375" s="4"/>
      <c r="NU375" s="4"/>
      <c r="NV375" s="4"/>
      <c r="NW375" s="4"/>
      <c r="NX375" s="4"/>
      <c r="NY375" s="4"/>
      <c r="NZ375" s="4"/>
      <c r="OA375" s="4"/>
      <c r="OB375" s="4"/>
      <c r="OC375" s="4"/>
      <c r="OD375" s="4"/>
      <c r="OE375" s="4"/>
      <c r="OF375" s="4"/>
      <c r="OG375" s="4"/>
      <c r="OH375" s="4"/>
      <c r="OI375" s="4"/>
      <c r="OJ375" s="4"/>
      <c r="OK375" s="4"/>
      <c r="OL375" s="4"/>
      <c r="OM375" s="4"/>
      <c r="ON375" s="4"/>
      <c r="OO375" s="4"/>
      <c r="OP375" s="4"/>
      <c r="OQ375" s="4"/>
      <c r="OR375" s="4"/>
      <c r="OS375" s="4"/>
      <c r="OT375" s="4"/>
      <c r="OU375" s="4"/>
      <c r="OV375" s="4"/>
      <c r="OW375" s="4"/>
      <c r="OX375" s="4"/>
      <c r="OY375" s="4"/>
      <c r="OZ375" s="4"/>
      <c r="PA375" s="4"/>
      <c r="PB375" s="4"/>
      <c r="PC375" s="4"/>
      <c r="PD375" s="4"/>
      <c r="PE375" s="4"/>
      <c r="PF375" s="4"/>
      <c r="PG375" s="4"/>
      <c r="PH375" s="4"/>
      <c r="PI375" s="4"/>
      <c r="PJ375" s="4"/>
      <c r="PK375" s="4"/>
      <c r="PL375" s="4"/>
      <c r="PM375" s="4"/>
      <c r="PN375" s="4"/>
      <c r="PO375" s="4"/>
      <c r="PP375" s="4"/>
      <c r="PQ375" s="4"/>
      <c r="PR375" s="4"/>
      <c r="PS375" s="4"/>
      <c r="PT375" s="4"/>
      <c r="PU375" s="4"/>
      <c r="PV375" s="4"/>
      <c r="PW375" s="4"/>
      <c r="PX375" s="4"/>
      <c r="PY375" s="4"/>
      <c r="PZ375" s="4"/>
      <c r="QA375" s="4"/>
      <c r="QB375" s="4"/>
      <c r="QC375" s="4"/>
      <c r="QD375" s="4"/>
      <c r="QE375" s="4"/>
      <c r="QF375" s="4"/>
      <c r="QG375" s="4"/>
      <c r="QH375" s="4"/>
      <c r="QI375" s="4"/>
      <c r="QJ375" s="4"/>
      <c r="QK375" s="4"/>
      <c r="QL375" s="4"/>
      <c r="QM375" s="4"/>
      <c r="QN375" s="4"/>
      <c r="QO375" s="4"/>
      <c r="QP375" s="4"/>
      <c r="QQ375" s="4"/>
      <c r="QR375" s="4"/>
      <c r="QS375" s="4"/>
      <c r="QT375" s="4"/>
      <c r="QU375" s="4"/>
      <c r="QV375" s="4"/>
      <c r="QW375" s="4"/>
      <c r="QX375" s="4"/>
      <c r="QY375" s="4"/>
      <c r="QZ375" s="4"/>
      <c r="RA375" s="4"/>
      <c r="RB375" s="4"/>
      <c r="RC375" s="4"/>
      <c r="RD375" s="4"/>
      <c r="RE375" s="4"/>
      <c r="RF375" s="4"/>
      <c r="RG375" s="4"/>
      <c r="RH375" s="4"/>
    </row>
    <row r="376" ht="12.75" customHeight="1">
      <c r="A376" s="6">
        <v>44268.0</v>
      </c>
      <c r="B376" s="7">
        <f t="shared" si="36"/>
        <v>374</v>
      </c>
      <c r="C376" s="55">
        <f t="shared" si="40"/>
        <v>1890381</v>
      </c>
      <c r="D376" s="7">
        <f t="shared" si="2"/>
        <v>14.45228895</v>
      </c>
      <c r="E376" s="46">
        <f t="shared" si="28"/>
        <v>2318302.591</v>
      </c>
      <c r="F376" s="46" t="str">
        <f t="shared" si="29"/>
        <v/>
      </c>
      <c r="G376" s="55">
        <v>21049.0</v>
      </c>
      <c r="H376" s="11">
        <f t="shared" si="9"/>
        <v>0.01126017208</v>
      </c>
      <c r="I376" s="55">
        <f t="shared" si="26"/>
        <v>297162</v>
      </c>
      <c r="J376" s="55">
        <f t="shared" si="10"/>
        <v>5038</v>
      </c>
      <c r="K376" s="9">
        <f t="shared" si="11"/>
        <v>12.60203272</v>
      </c>
      <c r="L376" s="52">
        <f t="shared" si="30"/>
        <v>751307.9053</v>
      </c>
      <c r="M376" s="10" t="str">
        <f t="shared" si="31"/>
        <v/>
      </c>
      <c r="N376" s="11">
        <f t="shared" si="5"/>
        <v>0.02489868445</v>
      </c>
      <c r="O376" s="23">
        <f t="shared" si="32"/>
        <v>0.01724610097</v>
      </c>
      <c r="P376" s="55">
        <v>47068.0</v>
      </c>
      <c r="Q376" s="9">
        <v>1546151.0</v>
      </c>
      <c r="R376" s="12"/>
      <c r="S376" s="56">
        <f t="shared" si="13"/>
        <v>344</v>
      </c>
      <c r="T376" s="12"/>
      <c r="U376" s="12"/>
      <c r="V376" s="4"/>
      <c r="W376" s="4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  <c r="IZ376" s="4"/>
      <c r="JA376" s="4"/>
      <c r="JB376" s="4"/>
      <c r="JC376" s="4"/>
      <c r="JD376" s="4"/>
      <c r="JE376" s="4"/>
      <c r="JF376" s="4"/>
      <c r="JG376" s="4"/>
      <c r="JH376" s="4"/>
      <c r="JI376" s="4"/>
      <c r="JJ376" s="4"/>
      <c r="JK376" s="4"/>
      <c r="JL376" s="4"/>
      <c r="JM376" s="4"/>
      <c r="JN376" s="4"/>
      <c r="JO376" s="4"/>
      <c r="JP376" s="4"/>
      <c r="JQ376" s="4"/>
      <c r="JR376" s="4"/>
      <c r="JS376" s="4"/>
      <c r="JT376" s="4"/>
      <c r="JU376" s="4"/>
      <c r="JV376" s="4"/>
      <c r="JW376" s="4"/>
      <c r="JX376" s="4"/>
      <c r="JY376" s="4"/>
      <c r="JZ376" s="4"/>
      <c r="KA376" s="4"/>
      <c r="KB376" s="4"/>
      <c r="KC376" s="4"/>
      <c r="KD376" s="4"/>
      <c r="KE376" s="4"/>
      <c r="KF376" s="4"/>
      <c r="KG376" s="4"/>
      <c r="KH376" s="4"/>
      <c r="KI376" s="4"/>
      <c r="KJ376" s="4"/>
      <c r="KK376" s="4"/>
      <c r="KL376" s="4"/>
      <c r="KM376" s="4"/>
      <c r="KN376" s="4"/>
      <c r="KO376" s="4"/>
      <c r="KP376" s="4"/>
      <c r="KQ376" s="4"/>
      <c r="KR376" s="4"/>
      <c r="KS376" s="4"/>
      <c r="KT376" s="4"/>
      <c r="KU376" s="4"/>
      <c r="KV376" s="4"/>
      <c r="KW376" s="4"/>
      <c r="KX376" s="4"/>
      <c r="KY376" s="4"/>
      <c r="KZ376" s="4"/>
      <c r="LA376" s="4"/>
      <c r="LB376" s="4"/>
      <c r="LC376" s="4"/>
      <c r="LD376" s="4"/>
      <c r="LE376" s="4"/>
      <c r="LF376" s="4"/>
      <c r="LG376" s="4"/>
      <c r="LH376" s="4"/>
      <c r="LI376" s="4"/>
      <c r="LJ376" s="4"/>
      <c r="LK376" s="4"/>
      <c r="LL376" s="4"/>
      <c r="LM376" s="4"/>
      <c r="LN376" s="4"/>
      <c r="LO376" s="4"/>
      <c r="LP376" s="4"/>
      <c r="LQ376" s="4"/>
      <c r="LR376" s="4"/>
      <c r="LS376" s="4"/>
      <c r="LT376" s="4"/>
      <c r="LU376" s="4"/>
      <c r="LV376" s="4"/>
      <c r="LW376" s="4"/>
      <c r="LX376" s="4"/>
      <c r="LY376" s="4"/>
      <c r="LZ376" s="4"/>
      <c r="MA376" s="4"/>
      <c r="MB376" s="4"/>
      <c r="MC376" s="4"/>
      <c r="MD376" s="4"/>
      <c r="ME376" s="4"/>
      <c r="MF376" s="4"/>
      <c r="MG376" s="4"/>
      <c r="MH376" s="4"/>
      <c r="MI376" s="4"/>
      <c r="MJ376" s="4"/>
      <c r="MK376" s="4"/>
      <c r="ML376" s="4"/>
      <c r="MM376" s="4"/>
      <c r="MN376" s="4"/>
      <c r="MO376" s="4"/>
      <c r="MP376" s="4"/>
      <c r="MQ376" s="4"/>
      <c r="MR376" s="4"/>
      <c r="MS376" s="4"/>
      <c r="MT376" s="4"/>
      <c r="MU376" s="4"/>
      <c r="MV376" s="4"/>
      <c r="MW376" s="4"/>
      <c r="MX376" s="4"/>
      <c r="MY376" s="4"/>
      <c r="MZ376" s="4"/>
      <c r="NA376" s="4"/>
      <c r="NB376" s="4"/>
      <c r="NC376" s="4"/>
      <c r="ND376" s="4"/>
      <c r="NE376" s="4"/>
      <c r="NF376" s="4"/>
      <c r="NG376" s="4"/>
      <c r="NH376" s="4"/>
      <c r="NI376" s="4"/>
      <c r="NJ376" s="4"/>
      <c r="NK376" s="4"/>
      <c r="NL376" s="4"/>
      <c r="NM376" s="4"/>
      <c r="NN376" s="4"/>
      <c r="NO376" s="4"/>
      <c r="NP376" s="4"/>
      <c r="NQ376" s="4"/>
      <c r="NR376" s="4"/>
      <c r="NS376" s="4"/>
      <c r="NT376" s="4"/>
      <c r="NU376" s="4"/>
      <c r="NV376" s="4"/>
      <c r="NW376" s="4"/>
      <c r="NX376" s="4"/>
      <c r="NY376" s="4"/>
      <c r="NZ376" s="4"/>
      <c r="OA376" s="4"/>
      <c r="OB376" s="4"/>
      <c r="OC376" s="4"/>
      <c r="OD376" s="4"/>
      <c r="OE376" s="4"/>
      <c r="OF376" s="4"/>
      <c r="OG376" s="4"/>
      <c r="OH376" s="4"/>
      <c r="OI376" s="4"/>
      <c r="OJ376" s="4"/>
      <c r="OK376" s="4"/>
      <c r="OL376" s="4"/>
      <c r="OM376" s="4"/>
      <c r="ON376" s="4"/>
      <c r="OO376" s="4"/>
      <c r="OP376" s="4"/>
      <c r="OQ376" s="4"/>
      <c r="OR376" s="4"/>
      <c r="OS376" s="4"/>
      <c r="OT376" s="4"/>
      <c r="OU376" s="4"/>
      <c r="OV376" s="4"/>
      <c r="OW376" s="4"/>
      <c r="OX376" s="4"/>
      <c r="OY376" s="4"/>
      <c r="OZ376" s="4"/>
      <c r="PA376" s="4"/>
      <c r="PB376" s="4"/>
      <c r="PC376" s="4"/>
      <c r="PD376" s="4"/>
      <c r="PE376" s="4"/>
      <c r="PF376" s="4"/>
      <c r="PG376" s="4"/>
      <c r="PH376" s="4"/>
      <c r="PI376" s="4"/>
      <c r="PJ376" s="4"/>
      <c r="PK376" s="4"/>
      <c r="PL376" s="4"/>
      <c r="PM376" s="4"/>
      <c r="PN376" s="4"/>
      <c r="PO376" s="4"/>
      <c r="PP376" s="4"/>
      <c r="PQ376" s="4"/>
      <c r="PR376" s="4"/>
      <c r="PS376" s="4"/>
      <c r="PT376" s="4"/>
      <c r="PU376" s="4"/>
      <c r="PV376" s="4"/>
      <c r="PW376" s="4"/>
      <c r="PX376" s="4"/>
      <c r="PY376" s="4"/>
      <c r="PZ376" s="4"/>
      <c r="QA376" s="4"/>
      <c r="QB376" s="4"/>
      <c r="QC376" s="4"/>
      <c r="QD376" s="4"/>
      <c r="QE376" s="4"/>
      <c r="QF376" s="4"/>
      <c r="QG376" s="4"/>
      <c r="QH376" s="4"/>
      <c r="QI376" s="4"/>
      <c r="QJ376" s="4"/>
      <c r="QK376" s="4"/>
      <c r="QL376" s="4"/>
      <c r="QM376" s="4"/>
      <c r="QN376" s="4"/>
      <c r="QO376" s="4"/>
      <c r="QP376" s="4"/>
      <c r="QQ376" s="4"/>
      <c r="QR376" s="4"/>
      <c r="QS376" s="4"/>
      <c r="QT376" s="4"/>
      <c r="QU376" s="4"/>
      <c r="QV376" s="4"/>
      <c r="QW376" s="4"/>
      <c r="QX376" s="4"/>
      <c r="QY376" s="4"/>
      <c r="QZ376" s="4"/>
      <c r="RA376" s="4"/>
      <c r="RB376" s="4"/>
      <c r="RC376" s="4"/>
      <c r="RD376" s="4"/>
      <c r="RE376" s="4"/>
      <c r="RF376" s="4"/>
      <c r="RG376" s="4"/>
      <c r="RH376" s="4"/>
    </row>
    <row r="377" ht="12.75" customHeight="1">
      <c r="A377" s="6">
        <v>44269.0</v>
      </c>
      <c r="B377" s="7">
        <f t="shared" si="36"/>
        <v>375</v>
      </c>
      <c r="C377" s="55">
        <f t="shared" si="40"/>
        <v>1907640</v>
      </c>
      <c r="D377" s="7">
        <f t="shared" si="2"/>
        <v>14.46137743</v>
      </c>
      <c r="E377" s="46">
        <f t="shared" si="28"/>
        <v>2327792.231</v>
      </c>
      <c r="F377" s="46" t="str">
        <f t="shared" si="29"/>
        <v/>
      </c>
      <c r="G377" s="55">
        <v>17259.0</v>
      </c>
      <c r="H377" s="11">
        <f t="shared" si="9"/>
        <v>0.009129905559</v>
      </c>
      <c r="I377" s="55">
        <f t="shared" si="26"/>
        <v>300235</v>
      </c>
      <c r="J377" s="55">
        <f t="shared" si="10"/>
        <v>3073</v>
      </c>
      <c r="K377" s="9">
        <f t="shared" si="11"/>
        <v>12.61232078</v>
      </c>
      <c r="L377" s="52">
        <f t="shared" si="30"/>
        <v>733027.794</v>
      </c>
      <c r="M377" s="10" t="str">
        <f t="shared" si="31"/>
        <v/>
      </c>
      <c r="N377" s="11">
        <f t="shared" si="5"/>
        <v>0.02473108134</v>
      </c>
      <c r="O377" s="23">
        <f t="shared" si="32"/>
        <v>0.01034116071</v>
      </c>
      <c r="P377" s="55">
        <v>47178.0</v>
      </c>
      <c r="Q377" s="9">
        <v>1560227.0</v>
      </c>
      <c r="R377" s="12"/>
      <c r="S377" s="56">
        <f t="shared" si="13"/>
        <v>110</v>
      </c>
      <c r="T377" s="12"/>
      <c r="U377" s="12"/>
      <c r="V377" s="4"/>
      <c r="W377" s="4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  <c r="IZ377" s="4"/>
      <c r="JA377" s="4"/>
      <c r="JB377" s="4"/>
      <c r="JC377" s="4"/>
      <c r="JD377" s="4"/>
      <c r="JE377" s="4"/>
      <c r="JF377" s="4"/>
      <c r="JG377" s="4"/>
      <c r="JH377" s="4"/>
      <c r="JI377" s="4"/>
      <c r="JJ377" s="4"/>
      <c r="JK377" s="4"/>
      <c r="JL377" s="4"/>
      <c r="JM377" s="4"/>
      <c r="JN377" s="4"/>
      <c r="JO377" s="4"/>
      <c r="JP377" s="4"/>
      <c r="JQ377" s="4"/>
      <c r="JR377" s="4"/>
      <c r="JS377" s="4"/>
      <c r="JT377" s="4"/>
      <c r="JU377" s="4"/>
      <c r="JV377" s="4"/>
      <c r="JW377" s="4"/>
      <c r="JX377" s="4"/>
      <c r="JY377" s="4"/>
      <c r="JZ377" s="4"/>
      <c r="KA377" s="4"/>
      <c r="KB377" s="4"/>
      <c r="KC377" s="4"/>
      <c r="KD377" s="4"/>
      <c r="KE377" s="4"/>
      <c r="KF377" s="4"/>
      <c r="KG377" s="4"/>
      <c r="KH377" s="4"/>
      <c r="KI377" s="4"/>
      <c r="KJ377" s="4"/>
      <c r="KK377" s="4"/>
      <c r="KL377" s="4"/>
      <c r="KM377" s="4"/>
      <c r="KN377" s="4"/>
      <c r="KO377" s="4"/>
      <c r="KP377" s="4"/>
      <c r="KQ377" s="4"/>
      <c r="KR377" s="4"/>
      <c r="KS377" s="4"/>
      <c r="KT377" s="4"/>
      <c r="KU377" s="4"/>
      <c r="KV377" s="4"/>
      <c r="KW377" s="4"/>
      <c r="KX377" s="4"/>
      <c r="KY377" s="4"/>
      <c r="KZ377" s="4"/>
      <c r="LA377" s="4"/>
      <c r="LB377" s="4"/>
      <c r="LC377" s="4"/>
      <c r="LD377" s="4"/>
      <c r="LE377" s="4"/>
      <c r="LF377" s="4"/>
      <c r="LG377" s="4"/>
      <c r="LH377" s="4"/>
      <c r="LI377" s="4"/>
      <c r="LJ377" s="4"/>
      <c r="LK377" s="4"/>
      <c r="LL377" s="4"/>
      <c r="LM377" s="4"/>
      <c r="LN377" s="4"/>
      <c r="LO377" s="4"/>
      <c r="LP377" s="4"/>
      <c r="LQ377" s="4"/>
      <c r="LR377" s="4"/>
      <c r="LS377" s="4"/>
      <c r="LT377" s="4"/>
      <c r="LU377" s="4"/>
      <c r="LV377" s="4"/>
      <c r="LW377" s="4"/>
      <c r="LX377" s="4"/>
      <c r="LY377" s="4"/>
      <c r="LZ377" s="4"/>
      <c r="MA377" s="4"/>
      <c r="MB377" s="4"/>
      <c r="MC377" s="4"/>
      <c r="MD377" s="4"/>
      <c r="ME377" s="4"/>
      <c r="MF377" s="4"/>
      <c r="MG377" s="4"/>
      <c r="MH377" s="4"/>
      <c r="MI377" s="4"/>
      <c r="MJ377" s="4"/>
      <c r="MK377" s="4"/>
      <c r="ML377" s="4"/>
      <c r="MM377" s="4"/>
      <c r="MN377" s="4"/>
      <c r="MO377" s="4"/>
      <c r="MP377" s="4"/>
      <c r="MQ377" s="4"/>
      <c r="MR377" s="4"/>
      <c r="MS377" s="4"/>
      <c r="MT377" s="4"/>
      <c r="MU377" s="4"/>
      <c r="MV377" s="4"/>
      <c r="MW377" s="4"/>
      <c r="MX377" s="4"/>
      <c r="MY377" s="4"/>
      <c r="MZ377" s="4"/>
      <c r="NA377" s="4"/>
      <c r="NB377" s="4"/>
      <c r="NC377" s="4"/>
      <c r="ND377" s="4"/>
      <c r="NE377" s="4"/>
      <c r="NF377" s="4"/>
      <c r="NG377" s="4"/>
      <c r="NH377" s="4"/>
      <c r="NI377" s="4"/>
      <c r="NJ377" s="4"/>
      <c r="NK377" s="4"/>
      <c r="NL377" s="4"/>
      <c r="NM377" s="4"/>
      <c r="NN377" s="4"/>
      <c r="NO377" s="4"/>
      <c r="NP377" s="4"/>
      <c r="NQ377" s="4"/>
      <c r="NR377" s="4"/>
      <c r="NS377" s="4"/>
      <c r="NT377" s="4"/>
      <c r="NU377" s="4"/>
      <c r="NV377" s="4"/>
      <c r="NW377" s="4"/>
      <c r="NX377" s="4"/>
      <c r="NY377" s="4"/>
      <c r="NZ377" s="4"/>
      <c r="OA377" s="4"/>
      <c r="OB377" s="4"/>
      <c r="OC377" s="4"/>
      <c r="OD377" s="4"/>
      <c r="OE377" s="4"/>
      <c r="OF377" s="4"/>
      <c r="OG377" s="4"/>
      <c r="OH377" s="4"/>
      <c r="OI377" s="4"/>
      <c r="OJ377" s="4"/>
      <c r="OK377" s="4"/>
      <c r="OL377" s="4"/>
      <c r="OM377" s="4"/>
      <c r="ON377" s="4"/>
      <c r="OO377" s="4"/>
      <c r="OP377" s="4"/>
      <c r="OQ377" s="4"/>
      <c r="OR377" s="4"/>
      <c r="OS377" s="4"/>
      <c r="OT377" s="4"/>
      <c r="OU377" s="4"/>
      <c r="OV377" s="4"/>
      <c r="OW377" s="4"/>
      <c r="OX377" s="4"/>
      <c r="OY377" s="4"/>
      <c r="OZ377" s="4"/>
      <c r="PA377" s="4"/>
      <c r="PB377" s="4"/>
      <c r="PC377" s="4"/>
      <c r="PD377" s="4"/>
      <c r="PE377" s="4"/>
      <c r="PF377" s="4"/>
      <c r="PG377" s="4"/>
      <c r="PH377" s="4"/>
      <c r="PI377" s="4"/>
      <c r="PJ377" s="4"/>
      <c r="PK377" s="4"/>
      <c r="PL377" s="4"/>
      <c r="PM377" s="4"/>
      <c r="PN377" s="4"/>
      <c r="PO377" s="4"/>
      <c r="PP377" s="4"/>
      <c r="PQ377" s="4"/>
      <c r="PR377" s="4"/>
      <c r="PS377" s="4"/>
      <c r="PT377" s="4"/>
      <c r="PU377" s="4"/>
      <c r="PV377" s="4"/>
      <c r="PW377" s="4"/>
      <c r="PX377" s="4"/>
      <c r="PY377" s="4"/>
      <c r="PZ377" s="4"/>
      <c r="QA377" s="4"/>
      <c r="QB377" s="4"/>
      <c r="QC377" s="4"/>
      <c r="QD377" s="4"/>
      <c r="QE377" s="4"/>
      <c r="QF377" s="4"/>
      <c r="QG377" s="4"/>
      <c r="QH377" s="4"/>
      <c r="QI377" s="4"/>
      <c r="QJ377" s="4"/>
      <c r="QK377" s="4"/>
      <c r="QL377" s="4"/>
      <c r="QM377" s="4"/>
      <c r="QN377" s="4"/>
      <c r="QO377" s="4"/>
      <c r="QP377" s="4"/>
      <c r="QQ377" s="4"/>
      <c r="QR377" s="4"/>
      <c r="QS377" s="4"/>
      <c r="QT377" s="4"/>
      <c r="QU377" s="4"/>
      <c r="QV377" s="4"/>
      <c r="QW377" s="4"/>
      <c r="QX377" s="4"/>
      <c r="QY377" s="4"/>
      <c r="QZ377" s="4"/>
      <c r="RA377" s="4"/>
      <c r="RB377" s="4"/>
      <c r="RC377" s="4"/>
      <c r="RD377" s="4"/>
      <c r="RE377" s="4"/>
      <c r="RF377" s="4"/>
      <c r="RG377" s="4"/>
      <c r="RH377" s="4"/>
    </row>
    <row r="378" ht="12.75" customHeight="1">
      <c r="A378" s="6">
        <v>44270.0</v>
      </c>
      <c r="B378" s="7">
        <f t="shared" si="36"/>
        <v>376</v>
      </c>
      <c r="C378" s="55">
        <f t="shared" si="40"/>
        <v>1918536</v>
      </c>
      <c r="D378" s="7">
        <f t="shared" si="2"/>
        <v>14.46707295</v>
      </c>
      <c r="E378" s="46">
        <f t="shared" si="28"/>
        <v>2337320.716</v>
      </c>
      <c r="F378" s="46" t="str">
        <f t="shared" si="29"/>
        <v/>
      </c>
      <c r="G378" s="55">
        <v>10896.0</v>
      </c>
      <c r="H378" s="11">
        <f t="shared" si="9"/>
        <v>0.005711769516</v>
      </c>
      <c r="I378" s="55">
        <f t="shared" si="26"/>
        <v>296875</v>
      </c>
      <c r="J378" s="55">
        <f t="shared" si="10"/>
        <v>-3360</v>
      </c>
      <c r="K378" s="9">
        <f t="shared" si="11"/>
        <v>12.60106645</v>
      </c>
      <c r="L378" s="52">
        <f t="shared" si="30"/>
        <v>715192.4571</v>
      </c>
      <c r="M378" s="10" t="str">
        <f t="shared" si="31"/>
        <v/>
      </c>
      <c r="N378" s="11">
        <f t="shared" si="5"/>
        <v>0.02460521981</v>
      </c>
      <c r="O378" s="23">
        <f t="shared" si="32"/>
        <v>-0.01119123353</v>
      </c>
      <c r="P378" s="55">
        <v>47206.0</v>
      </c>
      <c r="Q378" s="55">
        <v>1574455.0</v>
      </c>
      <c r="R378" s="12"/>
      <c r="S378" s="56">
        <f t="shared" si="13"/>
        <v>28</v>
      </c>
      <c r="T378" s="12"/>
      <c r="U378" s="12"/>
      <c r="V378" s="4"/>
      <c r="W378" s="4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  <c r="IZ378" s="4"/>
      <c r="JA378" s="4"/>
      <c r="JB378" s="4"/>
      <c r="JC378" s="4"/>
      <c r="JD378" s="4"/>
      <c r="JE378" s="4"/>
      <c r="JF378" s="4"/>
      <c r="JG378" s="4"/>
      <c r="JH378" s="4"/>
      <c r="JI378" s="4"/>
      <c r="JJ378" s="4"/>
      <c r="JK378" s="4"/>
      <c r="JL378" s="4"/>
      <c r="JM378" s="4"/>
      <c r="JN378" s="4"/>
      <c r="JO378" s="4"/>
      <c r="JP378" s="4"/>
      <c r="JQ378" s="4"/>
      <c r="JR378" s="4"/>
      <c r="JS378" s="4"/>
      <c r="JT378" s="4"/>
      <c r="JU378" s="4"/>
      <c r="JV378" s="4"/>
      <c r="JW378" s="4"/>
      <c r="JX378" s="4"/>
      <c r="JY378" s="4"/>
      <c r="JZ378" s="4"/>
      <c r="KA378" s="4"/>
      <c r="KB378" s="4"/>
      <c r="KC378" s="4"/>
      <c r="KD378" s="4"/>
      <c r="KE378" s="4"/>
      <c r="KF378" s="4"/>
      <c r="KG378" s="4"/>
      <c r="KH378" s="4"/>
      <c r="KI378" s="4"/>
      <c r="KJ378" s="4"/>
      <c r="KK378" s="4"/>
      <c r="KL378" s="4"/>
      <c r="KM378" s="4"/>
      <c r="KN378" s="4"/>
      <c r="KO378" s="4"/>
      <c r="KP378" s="4"/>
      <c r="KQ378" s="4"/>
      <c r="KR378" s="4"/>
      <c r="KS378" s="4"/>
      <c r="KT378" s="4"/>
      <c r="KU378" s="4"/>
      <c r="KV378" s="4"/>
      <c r="KW378" s="4"/>
      <c r="KX378" s="4"/>
      <c r="KY378" s="4"/>
      <c r="KZ378" s="4"/>
      <c r="LA378" s="4"/>
      <c r="LB378" s="4"/>
      <c r="LC378" s="4"/>
      <c r="LD378" s="4"/>
      <c r="LE378" s="4"/>
      <c r="LF378" s="4"/>
      <c r="LG378" s="4"/>
      <c r="LH378" s="4"/>
      <c r="LI378" s="4"/>
      <c r="LJ378" s="4"/>
      <c r="LK378" s="4"/>
      <c r="LL378" s="4"/>
      <c r="LM378" s="4"/>
      <c r="LN378" s="4"/>
      <c r="LO378" s="4"/>
      <c r="LP378" s="4"/>
      <c r="LQ378" s="4"/>
      <c r="LR378" s="4"/>
      <c r="LS378" s="4"/>
      <c r="LT378" s="4"/>
      <c r="LU378" s="4"/>
      <c r="LV378" s="4"/>
      <c r="LW378" s="4"/>
      <c r="LX378" s="4"/>
      <c r="LY378" s="4"/>
      <c r="LZ378" s="4"/>
      <c r="MA378" s="4"/>
      <c r="MB378" s="4"/>
      <c r="MC378" s="4"/>
      <c r="MD378" s="4"/>
      <c r="ME378" s="4"/>
      <c r="MF378" s="4"/>
      <c r="MG378" s="4"/>
      <c r="MH378" s="4"/>
      <c r="MI378" s="4"/>
      <c r="MJ378" s="4"/>
      <c r="MK378" s="4"/>
      <c r="ML378" s="4"/>
      <c r="MM378" s="4"/>
      <c r="MN378" s="4"/>
      <c r="MO378" s="4"/>
      <c r="MP378" s="4"/>
      <c r="MQ378" s="4"/>
      <c r="MR378" s="4"/>
      <c r="MS378" s="4"/>
      <c r="MT378" s="4"/>
      <c r="MU378" s="4"/>
      <c r="MV378" s="4"/>
      <c r="MW378" s="4"/>
      <c r="MX378" s="4"/>
      <c r="MY378" s="4"/>
      <c r="MZ378" s="4"/>
      <c r="NA378" s="4"/>
      <c r="NB378" s="4"/>
      <c r="NC378" s="4"/>
      <c r="ND378" s="4"/>
      <c r="NE378" s="4"/>
      <c r="NF378" s="4"/>
      <c r="NG378" s="4"/>
      <c r="NH378" s="4"/>
      <c r="NI378" s="4"/>
      <c r="NJ378" s="4"/>
      <c r="NK378" s="4"/>
      <c r="NL378" s="4"/>
      <c r="NM378" s="4"/>
      <c r="NN378" s="4"/>
      <c r="NO378" s="4"/>
      <c r="NP378" s="4"/>
      <c r="NQ378" s="4"/>
      <c r="NR378" s="4"/>
      <c r="NS378" s="4"/>
      <c r="NT378" s="4"/>
      <c r="NU378" s="4"/>
      <c r="NV378" s="4"/>
      <c r="NW378" s="4"/>
      <c r="NX378" s="4"/>
      <c r="NY378" s="4"/>
      <c r="NZ378" s="4"/>
      <c r="OA378" s="4"/>
      <c r="OB378" s="4"/>
      <c r="OC378" s="4"/>
      <c r="OD378" s="4"/>
      <c r="OE378" s="4"/>
      <c r="OF378" s="4"/>
      <c r="OG378" s="4"/>
      <c r="OH378" s="4"/>
      <c r="OI378" s="4"/>
      <c r="OJ378" s="4"/>
      <c r="OK378" s="4"/>
      <c r="OL378" s="4"/>
      <c r="OM378" s="4"/>
      <c r="ON378" s="4"/>
      <c r="OO378" s="4"/>
      <c r="OP378" s="4"/>
      <c r="OQ378" s="4"/>
      <c r="OR378" s="4"/>
      <c r="OS378" s="4"/>
      <c r="OT378" s="4"/>
      <c r="OU378" s="4"/>
      <c r="OV378" s="4"/>
      <c r="OW378" s="4"/>
      <c r="OX378" s="4"/>
      <c r="OY378" s="4"/>
      <c r="OZ378" s="4"/>
      <c r="PA378" s="4"/>
      <c r="PB378" s="4"/>
      <c r="PC378" s="4"/>
      <c r="PD378" s="4"/>
      <c r="PE378" s="4"/>
      <c r="PF378" s="4"/>
      <c r="PG378" s="4"/>
      <c r="PH378" s="4"/>
      <c r="PI378" s="4"/>
      <c r="PJ378" s="4"/>
      <c r="PK378" s="4"/>
      <c r="PL378" s="4"/>
      <c r="PM378" s="4"/>
      <c r="PN378" s="4"/>
      <c r="PO378" s="4"/>
      <c r="PP378" s="4"/>
      <c r="PQ378" s="4"/>
      <c r="PR378" s="4"/>
      <c r="PS378" s="4"/>
      <c r="PT378" s="4"/>
      <c r="PU378" s="4"/>
      <c r="PV378" s="4"/>
      <c r="PW378" s="4"/>
      <c r="PX378" s="4"/>
      <c r="PY378" s="4"/>
      <c r="PZ378" s="4"/>
      <c r="QA378" s="4"/>
      <c r="QB378" s="4"/>
      <c r="QC378" s="4"/>
      <c r="QD378" s="4"/>
      <c r="QE378" s="4"/>
      <c r="QF378" s="4"/>
      <c r="QG378" s="4"/>
      <c r="QH378" s="4"/>
      <c r="QI378" s="4"/>
      <c r="QJ378" s="4"/>
      <c r="QK378" s="4"/>
      <c r="QL378" s="4"/>
      <c r="QM378" s="4"/>
      <c r="QN378" s="4"/>
      <c r="QO378" s="4"/>
      <c r="QP378" s="4"/>
      <c r="QQ378" s="4"/>
      <c r="QR378" s="4"/>
      <c r="QS378" s="4"/>
      <c r="QT378" s="4"/>
      <c r="QU378" s="4"/>
      <c r="QV378" s="4"/>
      <c r="QW378" s="4"/>
      <c r="QX378" s="4"/>
      <c r="QY378" s="4"/>
      <c r="QZ378" s="4"/>
      <c r="RA378" s="4"/>
      <c r="RB378" s="4"/>
      <c r="RC378" s="4"/>
      <c r="RD378" s="4"/>
      <c r="RE378" s="4"/>
      <c r="RF378" s="4"/>
      <c r="RG378" s="4"/>
      <c r="RH378" s="4"/>
    </row>
    <row r="379" ht="12.75" customHeight="1">
      <c r="A379" s="6">
        <v>44271.0</v>
      </c>
      <c r="B379" s="7">
        <f t="shared" si="36"/>
        <v>377</v>
      </c>
      <c r="C379" s="55">
        <f t="shared" si="40"/>
        <v>1932932</v>
      </c>
      <c r="D379" s="7">
        <f t="shared" si="2"/>
        <v>14.47454858</v>
      </c>
      <c r="E379" s="46">
        <f t="shared" si="28"/>
        <v>2346888.204</v>
      </c>
      <c r="F379" s="46" t="str">
        <f t="shared" si="29"/>
        <v/>
      </c>
      <c r="G379" s="55">
        <v>14396.0</v>
      </c>
      <c r="H379" s="11">
        <f t="shared" si="9"/>
        <v>0.007503638191</v>
      </c>
      <c r="I379" s="55">
        <f t="shared" si="26"/>
        <v>298190</v>
      </c>
      <c r="J379" s="55">
        <f t="shared" si="10"/>
        <v>1315</v>
      </c>
      <c r="K379" s="9">
        <f t="shared" si="11"/>
        <v>12.60548615</v>
      </c>
      <c r="L379" s="52">
        <f t="shared" si="30"/>
        <v>697791.0727</v>
      </c>
      <c r="M379" s="10" t="str">
        <f t="shared" si="31"/>
        <v/>
      </c>
      <c r="N379" s="11">
        <f t="shared" si="5"/>
        <v>0.02461441996</v>
      </c>
      <c r="O379" s="23">
        <f t="shared" si="32"/>
        <v>0.004429473684</v>
      </c>
      <c r="P379" s="55">
        <v>47578.0</v>
      </c>
      <c r="Q379" s="55">
        <v>1587164.0</v>
      </c>
      <c r="R379" s="12"/>
      <c r="S379" s="56">
        <f t="shared" si="13"/>
        <v>372</v>
      </c>
      <c r="T379" s="12"/>
      <c r="U379" s="12"/>
      <c r="V379" s="4"/>
      <c r="W379" s="4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  <c r="IZ379" s="4"/>
      <c r="JA379" s="4"/>
      <c r="JB379" s="4"/>
      <c r="JC379" s="4"/>
      <c r="JD379" s="4"/>
      <c r="JE379" s="4"/>
      <c r="JF379" s="4"/>
      <c r="JG379" s="4"/>
      <c r="JH379" s="4"/>
      <c r="JI379" s="4"/>
      <c r="JJ379" s="4"/>
      <c r="JK379" s="4"/>
      <c r="JL379" s="4"/>
      <c r="JM379" s="4"/>
      <c r="JN379" s="4"/>
      <c r="JO379" s="4"/>
      <c r="JP379" s="4"/>
      <c r="JQ379" s="4"/>
      <c r="JR379" s="4"/>
      <c r="JS379" s="4"/>
      <c r="JT379" s="4"/>
      <c r="JU379" s="4"/>
      <c r="JV379" s="4"/>
      <c r="JW379" s="4"/>
      <c r="JX379" s="4"/>
      <c r="JY379" s="4"/>
      <c r="JZ379" s="4"/>
      <c r="KA379" s="4"/>
      <c r="KB379" s="4"/>
      <c r="KC379" s="4"/>
      <c r="KD379" s="4"/>
      <c r="KE379" s="4"/>
      <c r="KF379" s="4"/>
      <c r="KG379" s="4"/>
      <c r="KH379" s="4"/>
      <c r="KI379" s="4"/>
      <c r="KJ379" s="4"/>
      <c r="KK379" s="4"/>
      <c r="KL379" s="4"/>
      <c r="KM379" s="4"/>
      <c r="KN379" s="4"/>
      <c r="KO379" s="4"/>
      <c r="KP379" s="4"/>
      <c r="KQ379" s="4"/>
      <c r="KR379" s="4"/>
      <c r="KS379" s="4"/>
      <c r="KT379" s="4"/>
      <c r="KU379" s="4"/>
      <c r="KV379" s="4"/>
      <c r="KW379" s="4"/>
      <c r="KX379" s="4"/>
      <c r="KY379" s="4"/>
      <c r="KZ379" s="4"/>
      <c r="LA379" s="4"/>
      <c r="LB379" s="4"/>
      <c r="LC379" s="4"/>
      <c r="LD379" s="4"/>
      <c r="LE379" s="4"/>
      <c r="LF379" s="4"/>
      <c r="LG379" s="4"/>
      <c r="LH379" s="4"/>
      <c r="LI379" s="4"/>
      <c r="LJ379" s="4"/>
      <c r="LK379" s="4"/>
      <c r="LL379" s="4"/>
      <c r="LM379" s="4"/>
      <c r="LN379" s="4"/>
      <c r="LO379" s="4"/>
      <c r="LP379" s="4"/>
      <c r="LQ379" s="4"/>
      <c r="LR379" s="4"/>
      <c r="LS379" s="4"/>
      <c r="LT379" s="4"/>
      <c r="LU379" s="4"/>
      <c r="LV379" s="4"/>
      <c r="LW379" s="4"/>
      <c r="LX379" s="4"/>
      <c r="LY379" s="4"/>
      <c r="LZ379" s="4"/>
      <c r="MA379" s="4"/>
      <c r="MB379" s="4"/>
      <c r="MC379" s="4"/>
      <c r="MD379" s="4"/>
      <c r="ME379" s="4"/>
      <c r="MF379" s="4"/>
      <c r="MG379" s="4"/>
      <c r="MH379" s="4"/>
      <c r="MI379" s="4"/>
      <c r="MJ379" s="4"/>
      <c r="MK379" s="4"/>
      <c r="ML379" s="4"/>
      <c r="MM379" s="4"/>
      <c r="MN379" s="4"/>
      <c r="MO379" s="4"/>
      <c r="MP379" s="4"/>
      <c r="MQ379" s="4"/>
      <c r="MR379" s="4"/>
      <c r="MS379" s="4"/>
      <c r="MT379" s="4"/>
      <c r="MU379" s="4"/>
      <c r="MV379" s="4"/>
      <c r="MW379" s="4"/>
      <c r="MX379" s="4"/>
      <c r="MY379" s="4"/>
      <c r="MZ379" s="4"/>
      <c r="NA379" s="4"/>
      <c r="NB379" s="4"/>
      <c r="NC379" s="4"/>
      <c r="ND379" s="4"/>
      <c r="NE379" s="4"/>
      <c r="NF379" s="4"/>
      <c r="NG379" s="4"/>
      <c r="NH379" s="4"/>
      <c r="NI379" s="4"/>
      <c r="NJ379" s="4"/>
      <c r="NK379" s="4"/>
      <c r="NL379" s="4"/>
      <c r="NM379" s="4"/>
      <c r="NN379" s="4"/>
      <c r="NO379" s="4"/>
      <c r="NP379" s="4"/>
      <c r="NQ379" s="4"/>
      <c r="NR379" s="4"/>
      <c r="NS379" s="4"/>
      <c r="NT379" s="4"/>
      <c r="NU379" s="4"/>
      <c r="NV379" s="4"/>
      <c r="NW379" s="4"/>
      <c r="NX379" s="4"/>
      <c r="NY379" s="4"/>
      <c r="NZ379" s="4"/>
      <c r="OA379" s="4"/>
      <c r="OB379" s="4"/>
      <c r="OC379" s="4"/>
      <c r="OD379" s="4"/>
      <c r="OE379" s="4"/>
      <c r="OF379" s="4"/>
      <c r="OG379" s="4"/>
      <c r="OH379" s="4"/>
      <c r="OI379" s="4"/>
      <c r="OJ379" s="4"/>
      <c r="OK379" s="4"/>
      <c r="OL379" s="4"/>
      <c r="OM379" s="4"/>
      <c r="ON379" s="4"/>
      <c r="OO379" s="4"/>
      <c r="OP379" s="4"/>
      <c r="OQ379" s="4"/>
      <c r="OR379" s="4"/>
      <c r="OS379" s="4"/>
      <c r="OT379" s="4"/>
      <c r="OU379" s="4"/>
      <c r="OV379" s="4"/>
      <c r="OW379" s="4"/>
      <c r="OX379" s="4"/>
      <c r="OY379" s="4"/>
      <c r="OZ379" s="4"/>
      <c r="PA379" s="4"/>
      <c r="PB379" s="4"/>
      <c r="PC379" s="4"/>
      <c r="PD379" s="4"/>
      <c r="PE379" s="4"/>
      <c r="PF379" s="4"/>
      <c r="PG379" s="4"/>
      <c r="PH379" s="4"/>
      <c r="PI379" s="4"/>
      <c r="PJ379" s="4"/>
      <c r="PK379" s="4"/>
      <c r="PL379" s="4"/>
      <c r="PM379" s="4"/>
      <c r="PN379" s="4"/>
      <c r="PO379" s="4"/>
      <c r="PP379" s="4"/>
      <c r="PQ379" s="4"/>
      <c r="PR379" s="4"/>
      <c r="PS379" s="4"/>
      <c r="PT379" s="4"/>
      <c r="PU379" s="4"/>
      <c r="PV379" s="4"/>
      <c r="PW379" s="4"/>
      <c r="PX379" s="4"/>
      <c r="PY379" s="4"/>
      <c r="PZ379" s="4"/>
      <c r="QA379" s="4"/>
      <c r="QB379" s="4"/>
      <c r="QC379" s="4"/>
      <c r="QD379" s="4"/>
      <c r="QE379" s="4"/>
      <c r="QF379" s="4"/>
      <c r="QG379" s="4"/>
      <c r="QH379" s="4"/>
      <c r="QI379" s="4"/>
      <c r="QJ379" s="4"/>
      <c r="QK379" s="4"/>
      <c r="QL379" s="4"/>
      <c r="QM379" s="4"/>
      <c r="QN379" s="4"/>
      <c r="QO379" s="4"/>
      <c r="QP379" s="4"/>
      <c r="QQ379" s="4"/>
      <c r="QR379" s="4"/>
      <c r="QS379" s="4"/>
      <c r="QT379" s="4"/>
      <c r="QU379" s="4"/>
      <c r="QV379" s="4"/>
      <c r="QW379" s="4"/>
      <c r="QX379" s="4"/>
      <c r="QY379" s="4"/>
      <c r="QZ379" s="4"/>
      <c r="RA379" s="4"/>
      <c r="RB379" s="4"/>
      <c r="RC379" s="4"/>
      <c r="RD379" s="4"/>
      <c r="RE379" s="4"/>
      <c r="RF379" s="4"/>
      <c r="RG379" s="4"/>
      <c r="RH379" s="4"/>
    </row>
    <row r="380" ht="12.75" customHeight="1">
      <c r="A380" s="6">
        <v>44272.0</v>
      </c>
      <c r="B380" s="7">
        <f t="shared" si="36"/>
        <v>378</v>
      </c>
      <c r="C380" s="55">
        <f t="shared" si="40"/>
        <v>1957984</v>
      </c>
      <c r="D380" s="7">
        <f t="shared" si="2"/>
        <v>14.48742593</v>
      </c>
      <c r="E380" s="46">
        <f t="shared" si="28"/>
        <v>2356494.855</v>
      </c>
      <c r="F380" s="46" t="str">
        <f t="shared" si="29"/>
        <v/>
      </c>
      <c r="G380" s="55">
        <v>25052.0</v>
      </c>
      <c r="H380" s="11">
        <f t="shared" si="9"/>
        <v>0.01296062148</v>
      </c>
      <c r="I380" s="55">
        <f t="shared" si="26"/>
        <v>316787</v>
      </c>
      <c r="J380" s="55">
        <f t="shared" si="10"/>
        <v>18597</v>
      </c>
      <c r="K380" s="9">
        <f t="shared" si="11"/>
        <v>12.6659849</v>
      </c>
      <c r="L380" s="52">
        <f t="shared" si="30"/>
        <v>680813.0822</v>
      </c>
      <c r="M380" s="10" t="str">
        <f t="shared" si="31"/>
        <v/>
      </c>
      <c r="N380" s="11">
        <f t="shared" si="5"/>
        <v>0.0245313547</v>
      </c>
      <c r="O380" s="23">
        <f t="shared" si="32"/>
        <v>0.06236627654</v>
      </c>
      <c r="P380" s="55">
        <v>48032.0</v>
      </c>
      <c r="Q380" s="9">
        <v>1593165.0</v>
      </c>
      <c r="R380" s="12"/>
      <c r="S380" s="56">
        <f t="shared" si="13"/>
        <v>454</v>
      </c>
      <c r="T380" s="12"/>
      <c r="U380" s="12"/>
      <c r="V380" s="4"/>
      <c r="W380" s="4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  <c r="IZ380" s="4"/>
      <c r="JA380" s="4"/>
      <c r="JB380" s="4"/>
      <c r="JC380" s="4"/>
      <c r="JD380" s="4"/>
      <c r="JE380" s="4"/>
      <c r="JF380" s="4"/>
      <c r="JG380" s="4"/>
      <c r="JH380" s="4"/>
      <c r="JI380" s="4"/>
      <c r="JJ380" s="4"/>
      <c r="JK380" s="4"/>
      <c r="JL380" s="4"/>
      <c r="JM380" s="4"/>
      <c r="JN380" s="4"/>
      <c r="JO380" s="4"/>
      <c r="JP380" s="4"/>
      <c r="JQ380" s="4"/>
      <c r="JR380" s="4"/>
      <c r="JS380" s="4"/>
      <c r="JT380" s="4"/>
      <c r="JU380" s="4"/>
      <c r="JV380" s="4"/>
      <c r="JW380" s="4"/>
      <c r="JX380" s="4"/>
      <c r="JY380" s="4"/>
      <c r="JZ380" s="4"/>
      <c r="KA380" s="4"/>
      <c r="KB380" s="4"/>
      <c r="KC380" s="4"/>
      <c r="KD380" s="4"/>
      <c r="KE380" s="4"/>
      <c r="KF380" s="4"/>
      <c r="KG380" s="4"/>
      <c r="KH380" s="4"/>
      <c r="KI380" s="4"/>
      <c r="KJ380" s="4"/>
      <c r="KK380" s="4"/>
      <c r="KL380" s="4"/>
      <c r="KM380" s="4"/>
      <c r="KN380" s="4"/>
      <c r="KO380" s="4"/>
      <c r="KP380" s="4"/>
      <c r="KQ380" s="4"/>
      <c r="KR380" s="4"/>
      <c r="KS380" s="4"/>
      <c r="KT380" s="4"/>
      <c r="KU380" s="4"/>
      <c r="KV380" s="4"/>
      <c r="KW380" s="4"/>
      <c r="KX380" s="4"/>
      <c r="KY380" s="4"/>
      <c r="KZ380" s="4"/>
      <c r="LA380" s="4"/>
      <c r="LB380" s="4"/>
      <c r="LC380" s="4"/>
      <c r="LD380" s="4"/>
      <c r="LE380" s="4"/>
      <c r="LF380" s="4"/>
      <c r="LG380" s="4"/>
      <c r="LH380" s="4"/>
      <c r="LI380" s="4"/>
      <c r="LJ380" s="4"/>
      <c r="LK380" s="4"/>
      <c r="LL380" s="4"/>
      <c r="LM380" s="4"/>
      <c r="LN380" s="4"/>
      <c r="LO380" s="4"/>
      <c r="LP380" s="4"/>
      <c r="LQ380" s="4"/>
      <c r="LR380" s="4"/>
      <c r="LS380" s="4"/>
      <c r="LT380" s="4"/>
      <c r="LU380" s="4"/>
      <c r="LV380" s="4"/>
      <c r="LW380" s="4"/>
      <c r="LX380" s="4"/>
      <c r="LY380" s="4"/>
      <c r="LZ380" s="4"/>
      <c r="MA380" s="4"/>
      <c r="MB380" s="4"/>
      <c r="MC380" s="4"/>
      <c r="MD380" s="4"/>
      <c r="ME380" s="4"/>
      <c r="MF380" s="4"/>
      <c r="MG380" s="4"/>
      <c r="MH380" s="4"/>
      <c r="MI380" s="4"/>
      <c r="MJ380" s="4"/>
      <c r="MK380" s="4"/>
      <c r="ML380" s="4"/>
      <c r="MM380" s="4"/>
      <c r="MN380" s="4"/>
      <c r="MO380" s="4"/>
      <c r="MP380" s="4"/>
      <c r="MQ380" s="4"/>
      <c r="MR380" s="4"/>
      <c r="MS380" s="4"/>
      <c r="MT380" s="4"/>
      <c r="MU380" s="4"/>
      <c r="MV380" s="4"/>
      <c r="MW380" s="4"/>
      <c r="MX380" s="4"/>
      <c r="MY380" s="4"/>
      <c r="MZ380" s="4"/>
      <c r="NA380" s="4"/>
      <c r="NB380" s="4"/>
      <c r="NC380" s="4"/>
      <c r="ND380" s="4"/>
      <c r="NE380" s="4"/>
      <c r="NF380" s="4"/>
      <c r="NG380" s="4"/>
      <c r="NH380" s="4"/>
      <c r="NI380" s="4"/>
      <c r="NJ380" s="4"/>
      <c r="NK380" s="4"/>
      <c r="NL380" s="4"/>
      <c r="NM380" s="4"/>
      <c r="NN380" s="4"/>
      <c r="NO380" s="4"/>
      <c r="NP380" s="4"/>
      <c r="NQ380" s="4"/>
      <c r="NR380" s="4"/>
      <c r="NS380" s="4"/>
      <c r="NT380" s="4"/>
      <c r="NU380" s="4"/>
      <c r="NV380" s="4"/>
      <c r="NW380" s="4"/>
      <c r="NX380" s="4"/>
      <c r="NY380" s="4"/>
      <c r="NZ380" s="4"/>
      <c r="OA380" s="4"/>
      <c r="OB380" s="4"/>
      <c r="OC380" s="4"/>
      <c r="OD380" s="4"/>
      <c r="OE380" s="4"/>
      <c r="OF380" s="4"/>
      <c r="OG380" s="4"/>
      <c r="OH380" s="4"/>
      <c r="OI380" s="4"/>
      <c r="OJ380" s="4"/>
      <c r="OK380" s="4"/>
      <c r="OL380" s="4"/>
      <c r="OM380" s="4"/>
      <c r="ON380" s="4"/>
      <c r="OO380" s="4"/>
      <c r="OP380" s="4"/>
      <c r="OQ380" s="4"/>
      <c r="OR380" s="4"/>
      <c r="OS380" s="4"/>
      <c r="OT380" s="4"/>
      <c r="OU380" s="4"/>
      <c r="OV380" s="4"/>
      <c r="OW380" s="4"/>
      <c r="OX380" s="4"/>
      <c r="OY380" s="4"/>
      <c r="OZ380" s="4"/>
      <c r="PA380" s="4"/>
      <c r="PB380" s="4"/>
      <c r="PC380" s="4"/>
      <c r="PD380" s="4"/>
      <c r="PE380" s="4"/>
      <c r="PF380" s="4"/>
      <c r="PG380" s="4"/>
      <c r="PH380" s="4"/>
      <c r="PI380" s="4"/>
      <c r="PJ380" s="4"/>
      <c r="PK380" s="4"/>
      <c r="PL380" s="4"/>
      <c r="PM380" s="4"/>
      <c r="PN380" s="4"/>
      <c r="PO380" s="4"/>
      <c r="PP380" s="4"/>
      <c r="PQ380" s="4"/>
      <c r="PR380" s="4"/>
      <c r="PS380" s="4"/>
      <c r="PT380" s="4"/>
      <c r="PU380" s="4"/>
      <c r="PV380" s="4"/>
      <c r="PW380" s="4"/>
      <c r="PX380" s="4"/>
      <c r="PY380" s="4"/>
      <c r="PZ380" s="4"/>
      <c r="QA380" s="4"/>
      <c r="QB380" s="4"/>
      <c r="QC380" s="4"/>
      <c r="QD380" s="4"/>
      <c r="QE380" s="4"/>
      <c r="QF380" s="4"/>
      <c r="QG380" s="4"/>
      <c r="QH380" s="4"/>
      <c r="QI380" s="4"/>
      <c r="QJ380" s="4"/>
      <c r="QK380" s="4"/>
      <c r="QL380" s="4"/>
      <c r="QM380" s="4"/>
      <c r="QN380" s="4"/>
      <c r="QO380" s="4"/>
      <c r="QP380" s="4"/>
      <c r="QQ380" s="4"/>
      <c r="QR380" s="4"/>
      <c r="QS380" s="4"/>
      <c r="QT380" s="4"/>
      <c r="QU380" s="4"/>
      <c r="QV380" s="4"/>
      <c r="QW380" s="4"/>
      <c r="QX380" s="4"/>
      <c r="QY380" s="4"/>
      <c r="QZ380" s="4"/>
      <c r="RA380" s="4"/>
      <c r="RB380" s="4"/>
      <c r="RC380" s="4"/>
      <c r="RD380" s="4"/>
      <c r="RE380" s="4"/>
      <c r="RF380" s="4"/>
      <c r="RG380" s="4"/>
      <c r="RH380" s="4"/>
    </row>
    <row r="381" ht="12.75" customHeight="1">
      <c r="A381" s="6">
        <v>44273.0</v>
      </c>
      <c r="B381" s="7">
        <f t="shared" si="36"/>
        <v>379</v>
      </c>
      <c r="C381" s="55">
        <f t="shared" si="40"/>
        <v>1985262</v>
      </c>
      <c r="D381" s="7">
        <f t="shared" si="2"/>
        <v>14.50126145</v>
      </c>
      <c r="E381" s="46">
        <f t="shared" si="28"/>
        <v>2366140.83</v>
      </c>
      <c r="F381" s="46" t="str">
        <f t="shared" si="29"/>
        <v/>
      </c>
      <c r="G381" s="55">
        <v>27278.0</v>
      </c>
      <c r="H381" s="11">
        <f t="shared" si="9"/>
        <v>0.01393167666</v>
      </c>
      <c r="I381" s="55">
        <f t="shared" si="26"/>
        <v>333042</v>
      </c>
      <c r="J381" s="55">
        <f t="shared" si="10"/>
        <v>16255</v>
      </c>
      <c r="K381" s="9">
        <f t="shared" si="11"/>
        <v>12.71602389</v>
      </c>
      <c r="L381" s="52">
        <f t="shared" si="30"/>
        <v>664248.1841</v>
      </c>
      <c r="M381" s="10" t="str">
        <f t="shared" si="31"/>
        <v/>
      </c>
      <c r="N381" s="11">
        <f t="shared" si="5"/>
        <v>0.02437360913</v>
      </c>
      <c r="O381" s="23">
        <f t="shared" si="32"/>
        <v>0.05131208036</v>
      </c>
      <c r="P381" s="55">
        <v>48388.0</v>
      </c>
      <c r="Q381" s="55">
        <v>1603832.0</v>
      </c>
      <c r="R381" s="12"/>
      <c r="S381" s="56">
        <f t="shared" si="13"/>
        <v>356</v>
      </c>
      <c r="T381" s="12"/>
      <c r="U381" s="12"/>
      <c r="V381" s="4"/>
      <c r="W381" s="4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  <c r="IZ381" s="4"/>
      <c r="JA381" s="4"/>
      <c r="JB381" s="4"/>
      <c r="JC381" s="4"/>
      <c r="JD381" s="4"/>
      <c r="JE381" s="4"/>
      <c r="JF381" s="4"/>
      <c r="JG381" s="4"/>
      <c r="JH381" s="4"/>
      <c r="JI381" s="4"/>
      <c r="JJ381" s="4"/>
      <c r="JK381" s="4"/>
      <c r="JL381" s="4"/>
      <c r="JM381" s="4"/>
      <c r="JN381" s="4"/>
      <c r="JO381" s="4"/>
      <c r="JP381" s="4"/>
      <c r="JQ381" s="4"/>
      <c r="JR381" s="4"/>
      <c r="JS381" s="4"/>
      <c r="JT381" s="4"/>
      <c r="JU381" s="4"/>
      <c r="JV381" s="4"/>
      <c r="JW381" s="4"/>
      <c r="JX381" s="4"/>
      <c r="JY381" s="4"/>
      <c r="JZ381" s="4"/>
      <c r="KA381" s="4"/>
      <c r="KB381" s="4"/>
      <c r="KC381" s="4"/>
      <c r="KD381" s="4"/>
      <c r="KE381" s="4"/>
      <c r="KF381" s="4"/>
      <c r="KG381" s="4"/>
      <c r="KH381" s="4"/>
      <c r="KI381" s="4"/>
      <c r="KJ381" s="4"/>
      <c r="KK381" s="4"/>
      <c r="KL381" s="4"/>
      <c r="KM381" s="4"/>
      <c r="KN381" s="4"/>
      <c r="KO381" s="4"/>
      <c r="KP381" s="4"/>
      <c r="KQ381" s="4"/>
      <c r="KR381" s="4"/>
      <c r="KS381" s="4"/>
      <c r="KT381" s="4"/>
      <c r="KU381" s="4"/>
      <c r="KV381" s="4"/>
      <c r="KW381" s="4"/>
      <c r="KX381" s="4"/>
      <c r="KY381" s="4"/>
      <c r="KZ381" s="4"/>
      <c r="LA381" s="4"/>
      <c r="LB381" s="4"/>
      <c r="LC381" s="4"/>
      <c r="LD381" s="4"/>
      <c r="LE381" s="4"/>
      <c r="LF381" s="4"/>
      <c r="LG381" s="4"/>
      <c r="LH381" s="4"/>
      <c r="LI381" s="4"/>
      <c r="LJ381" s="4"/>
      <c r="LK381" s="4"/>
      <c r="LL381" s="4"/>
      <c r="LM381" s="4"/>
      <c r="LN381" s="4"/>
      <c r="LO381" s="4"/>
      <c r="LP381" s="4"/>
      <c r="LQ381" s="4"/>
      <c r="LR381" s="4"/>
      <c r="LS381" s="4"/>
      <c r="LT381" s="4"/>
      <c r="LU381" s="4"/>
      <c r="LV381" s="4"/>
      <c r="LW381" s="4"/>
      <c r="LX381" s="4"/>
      <c r="LY381" s="4"/>
      <c r="LZ381" s="4"/>
      <c r="MA381" s="4"/>
      <c r="MB381" s="4"/>
      <c r="MC381" s="4"/>
      <c r="MD381" s="4"/>
      <c r="ME381" s="4"/>
      <c r="MF381" s="4"/>
      <c r="MG381" s="4"/>
      <c r="MH381" s="4"/>
      <c r="MI381" s="4"/>
      <c r="MJ381" s="4"/>
      <c r="MK381" s="4"/>
      <c r="ML381" s="4"/>
      <c r="MM381" s="4"/>
      <c r="MN381" s="4"/>
      <c r="MO381" s="4"/>
      <c r="MP381" s="4"/>
      <c r="MQ381" s="4"/>
      <c r="MR381" s="4"/>
      <c r="MS381" s="4"/>
      <c r="MT381" s="4"/>
      <c r="MU381" s="4"/>
      <c r="MV381" s="4"/>
      <c r="MW381" s="4"/>
      <c r="MX381" s="4"/>
      <c r="MY381" s="4"/>
      <c r="MZ381" s="4"/>
      <c r="NA381" s="4"/>
      <c r="NB381" s="4"/>
      <c r="NC381" s="4"/>
      <c r="ND381" s="4"/>
      <c r="NE381" s="4"/>
      <c r="NF381" s="4"/>
      <c r="NG381" s="4"/>
      <c r="NH381" s="4"/>
      <c r="NI381" s="4"/>
      <c r="NJ381" s="4"/>
      <c r="NK381" s="4"/>
      <c r="NL381" s="4"/>
      <c r="NM381" s="4"/>
      <c r="NN381" s="4"/>
      <c r="NO381" s="4"/>
      <c r="NP381" s="4"/>
      <c r="NQ381" s="4"/>
      <c r="NR381" s="4"/>
      <c r="NS381" s="4"/>
      <c r="NT381" s="4"/>
      <c r="NU381" s="4"/>
      <c r="NV381" s="4"/>
      <c r="NW381" s="4"/>
      <c r="NX381" s="4"/>
      <c r="NY381" s="4"/>
      <c r="NZ381" s="4"/>
      <c r="OA381" s="4"/>
      <c r="OB381" s="4"/>
      <c r="OC381" s="4"/>
      <c r="OD381" s="4"/>
      <c r="OE381" s="4"/>
      <c r="OF381" s="4"/>
      <c r="OG381" s="4"/>
      <c r="OH381" s="4"/>
      <c r="OI381" s="4"/>
      <c r="OJ381" s="4"/>
      <c r="OK381" s="4"/>
      <c r="OL381" s="4"/>
      <c r="OM381" s="4"/>
      <c r="ON381" s="4"/>
      <c r="OO381" s="4"/>
      <c r="OP381" s="4"/>
      <c r="OQ381" s="4"/>
      <c r="OR381" s="4"/>
      <c r="OS381" s="4"/>
      <c r="OT381" s="4"/>
      <c r="OU381" s="4"/>
      <c r="OV381" s="4"/>
      <c r="OW381" s="4"/>
      <c r="OX381" s="4"/>
      <c r="OY381" s="4"/>
      <c r="OZ381" s="4"/>
      <c r="PA381" s="4"/>
      <c r="PB381" s="4"/>
      <c r="PC381" s="4"/>
      <c r="PD381" s="4"/>
      <c r="PE381" s="4"/>
      <c r="PF381" s="4"/>
      <c r="PG381" s="4"/>
      <c r="PH381" s="4"/>
      <c r="PI381" s="4"/>
      <c r="PJ381" s="4"/>
      <c r="PK381" s="4"/>
      <c r="PL381" s="4"/>
      <c r="PM381" s="4"/>
      <c r="PN381" s="4"/>
      <c r="PO381" s="4"/>
      <c r="PP381" s="4"/>
      <c r="PQ381" s="4"/>
      <c r="PR381" s="4"/>
      <c r="PS381" s="4"/>
      <c r="PT381" s="4"/>
      <c r="PU381" s="4"/>
      <c r="PV381" s="4"/>
      <c r="PW381" s="4"/>
      <c r="PX381" s="4"/>
      <c r="PY381" s="4"/>
      <c r="PZ381" s="4"/>
      <c r="QA381" s="4"/>
      <c r="QB381" s="4"/>
      <c r="QC381" s="4"/>
      <c r="QD381" s="4"/>
      <c r="QE381" s="4"/>
      <c r="QF381" s="4"/>
      <c r="QG381" s="4"/>
      <c r="QH381" s="4"/>
      <c r="QI381" s="4"/>
      <c r="QJ381" s="4"/>
      <c r="QK381" s="4"/>
      <c r="QL381" s="4"/>
      <c r="QM381" s="4"/>
      <c r="QN381" s="4"/>
      <c r="QO381" s="4"/>
      <c r="QP381" s="4"/>
      <c r="QQ381" s="4"/>
      <c r="QR381" s="4"/>
      <c r="QS381" s="4"/>
      <c r="QT381" s="4"/>
      <c r="QU381" s="4"/>
      <c r="QV381" s="4"/>
      <c r="QW381" s="4"/>
      <c r="QX381" s="4"/>
      <c r="QY381" s="4"/>
      <c r="QZ381" s="4"/>
      <c r="RA381" s="4"/>
      <c r="RB381" s="4"/>
      <c r="RC381" s="4"/>
      <c r="RD381" s="4"/>
      <c r="RE381" s="4"/>
      <c r="RF381" s="4"/>
      <c r="RG381" s="4"/>
      <c r="RH381" s="4"/>
    </row>
    <row r="382" ht="12.75" customHeight="1">
      <c r="A382" s="6">
        <v>44274.0</v>
      </c>
      <c r="B382" s="7">
        <f t="shared" si="36"/>
        <v>380</v>
      </c>
      <c r="C382" s="55">
        <f t="shared" si="40"/>
        <v>2011260</v>
      </c>
      <c r="D382" s="7">
        <f t="shared" si="2"/>
        <v>14.51427195</v>
      </c>
      <c r="E382" s="46">
        <f t="shared" si="28"/>
        <v>2375826.289</v>
      </c>
      <c r="F382" s="46" t="str">
        <f t="shared" si="29"/>
        <v/>
      </c>
      <c r="G382" s="55">
        <v>25998.0</v>
      </c>
      <c r="H382" s="11">
        <f t="shared" si="9"/>
        <v>0.01309550074</v>
      </c>
      <c r="I382" s="55">
        <f t="shared" si="26"/>
        <v>342181</v>
      </c>
      <c r="J382" s="55">
        <f t="shared" si="10"/>
        <v>9139</v>
      </c>
      <c r="K382" s="9">
        <f t="shared" si="11"/>
        <v>12.74309512</v>
      </c>
      <c r="L382" s="52">
        <f t="shared" si="30"/>
        <v>648086.3274</v>
      </c>
      <c r="M382" s="10" t="str">
        <f t="shared" si="31"/>
        <v/>
      </c>
      <c r="N382" s="11">
        <f t="shared" si="5"/>
        <v>0.02426687748</v>
      </c>
      <c r="O382" s="23">
        <f t="shared" si="32"/>
        <v>0.02744098342</v>
      </c>
      <c r="P382" s="55">
        <v>48807.0</v>
      </c>
      <c r="Q382" s="55">
        <v>1620272.0</v>
      </c>
      <c r="R382" s="12"/>
      <c r="S382" s="56">
        <f t="shared" si="13"/>
        <v>419</v>
      </c>
      <c r="T382" s="12"/>
      <c r="U382" s="12"/>
      <c r="V382" s="4"/>
      <c r="W382" s="4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  <c r="IZ382" s="4"/>
      <c r="JA382" s="4"/>
      <c r="JB382" s="4"/>
      <c r="JC382" s="4"/>
      <c r="JD382" s="4"/>
      <c r="JE382" s="4"/>
      <c r="JF382" s="4"/>
      <c r="JG382" s="4"/>
      <c r="JH382" s="4"/>
      <c r="JI382" s="4"/>
      <c r="JJ382" s="4"/>
      <c r="JK382" s="4"/>
      <c r="JL382" s="4"/>
      <c r="JM382" s="4"/>
      <c r="JN382" s="4"/>
      <c r="JO382" s="4"/>
      <c r="JP382" s="4"/>
      <c r="JQ382" s="4"/>
      <c r="JR382" s="4"/>
      <c r="JS382" s="4"/>
      <c r="JT382" s="4"/>
      <c r="JU382" s="4"/>
      <c r="JV382" s="4"/>
      <c r="JW382" s="4"/>
      <c r="JX382" s="4"/>
      <c r="JY382" s="4"/>
      <c r="JZ382" s="4"/>
      <c r="KA382" s="4"/>
      <c r="KB382" s="4"/>
      <c r="KC382" s="4"/>
      <c r="KD382" s="4"/>
      <c r="KE382" s="4"/>
      <c r="KF382" s="4"/>
      <c r="KG382" s="4"/>
      <c r="KH382" s="4"/>
      <c r="KI382" s="4"/>
      <c r="KJ382" s="4"/>
      <c r="KK382" s="4"/>
      <c r="KL382" s="4"/>
      <c r="KM382" s="4"/>
      <c r="KN382" s="4"/>
      <c r="KO382" s="4"/>
      <c r="KP382" s="4"/>
      <c r="KQ382" s="4"/>
      <c r="KR382" s="4"/>
      <c r="KS382" s="4"/>
      <c r="KT382" s="4"/>
      <c r="KU382" s="4"/>
      <c r="KV382" s="4"/>
      <c r="KW382" s="4"/>
      <c r="KX382" s="4"/>
      <c r="KY382" s="4"/>
      <c r="KZ382" s="4"/>
      <c r="LA382" s="4"/>
      <c r="LB382" s="4"/>
      <c r="LC382" s="4"/>
      <c r="LD382" s="4"/>
      <c r="LE382" s="4"/>
      <c r="LF382" s="4"/>
      <c r="LG382" s="4"/>
      <c r="LH382" s="4"/>
      <c r="LI382" s="4"/>
      <c r="LJ382" s="4"/>
      <c r="LK382" s="4"/>
      <c r="LL382" s="4"/>
      <c r="LM382" s="4"/>
      <c r="LN382" s="4"/>
      <c r="LO382" s="4"/>
      <c r="LP382" s="4"/>
      <c r="LQ382" s="4"/>
      <c r="LR382" s="4"/>
      <c r="LS382" s="4"/>
      <c r="LT382" s="4"/>
      <c r="LU382" s="4"/>
      <c r="LV382" s="4"/>
      <c r="LW382" s="4"/>
      <c r="LX382" s="4"/>
      <c r="LY382" s="4"/>
      <c r="LZ382" s="4"/>
      <c r="MA382" s="4"/>
      <c r="MB382" s="4"/>
      <c r="MC382" s="4"/>
      <c r="MD382" s="4"/>
      <c r="ME382" s="4"/>
      <c r="MF382" s="4"/>
      <c r="MG382" s="4"/>
      <c r="MH382" s="4"/>
      <c r="MI382" s="4"/>
      <c r="MJ382" s="4"/>
      <c r="MK382" s="4"/>
      <c r="ML382" s="4"/>
      <c r="MM382" s="4"/>
      <c r="MN382" s="4"/>
      <c r="MO382" s="4"/>
      <c r="MP382" s="4"/>
      <c r="MQ382" s="4"/>
      <c r="MR382" s="4"/>
      <c r="MS382" s="4"/>
      <c r="MT382" s="4"/>
      <c r="MU382" s="4"/>
      <c r="MV382" s="4"/>
      <c r="MW382" s="4"/>
      <c r="MX382" s="4"/>
      <c r="MY382" s="4"/>
      <c r="MZ382" s="4"/>
      <c r="NA382" s="4"/>
      <c r="NB382" s="4"/>
      <c r="NC382" s="4"/>
      <c r="ND382" s="4"/>
      <c r="NE382" s="4"/>
      <c r="NF382" s="4"/>
      <c r="NG382" s="4"/>
      <c r="NH382" s="4"/>
      <c r="NI382" s="4"/>
      <c r="NJ382" s="4"/>
      <c r="NK382" s="4"/>
      <c r="NL382" s="4"/>
      <c r="NM382" s="4"/>
      <c r="NN382" s="4"/>
      <c r="NO382" s="4"/>
      <c r="NP382" s="4"/>
      <c r="NQ382" s="4"/>
      <c r="NR382" s="4"/>
      <c r="NS382" s="4"/>
      <c r="NT382" s="4"/>
      <c r="NU382" s="4"/>
      <c r="NV382" s="4"/>
      <c r="NW382" s="4"/>
      <c r="NX382" s="4"/>
      <c r="NY382" s="4"/>
      <c r="NZ382" s="4"/>
      <c r="OA382" s="4"/>
      <c r="OB382" s="4"/>
      <c r="OC382" s="4"/>
      <c r="OD382" s="4"/>
      <c r="OE382" s="4"/>
      <c r="OF382" s="4"/>
      <c r="OG382" s="4"/>
      <c r="OH382" s="4"/>
      <c r="OI382" s="4"/>
      <c r="OJ382" s="4"/>
      <c r="OK382" s="4"/>
      <c r="OL382" s="4"/>
      <c r="OM382" s="4"/>
      <c r="ON382" s="4"/>
      <c r="OO382" s="4"/>
      <c r="OP382" s="4"/>
      <c r="OQ382" s="4"/>
      <c r="OR382" s="4"/>
      <c r="OS382" s="4"/>
      <c r="OT382" s="4"/>
      <c r="OU382" s="4"/>
      <c r="OV382" s="4"/>
      <c r="OW382" s="4"/>
      <c r="OX382" s="4"/>
      <c r="OY382" s="4"/>
      <c r="OZ382" s="4"/>
      <c r="PA382" s="4"/>
      <c r="PB382" s="4"/>
      <c r="PC382" s="4"/>
      <c r="PD382" s="4"/>
      <c r="PE382" s="4"/>
      <c r="PF382" s="4"/>
      <c r="PG382" s="4"/>
      <c r="PH382" s="4"/>
      <c r="PI382" s="4"/>
      <c r="PJ382" s="4"/>
      <c r="PK382" s="4"/>
      <c r="PL382" s="4"/>
      <c r="PM382" s="4"/>
      <c r="PN382" s="4"/>
      <c r="PO382" s="4"/>
      <c r="PP382" s="4"/>
      <c r="PQ382" s="4"/>
      <c r="PR382" s="4"/>
      <c r="PS382" s="4"/>
      <c r="PT382" s="4"/>
      <c r="PU382" s="4"/>
      <c r="PV382" s="4"/>
      <c r="PW382" s="4"/>
      <c r="PX382" s="4"/>
      <c r="PY382" s="4"/>
      <c r="PZ382" s="4"/>
      <c r="QA382" s="4"/>
      <c r="QB382" s="4"/>
      <c r="QC382" s="4"/>
      <c r="QD382" s="4"/>
      <c r="QE382" s="4"/>
      <c r="QF382" s="4"/>
      <c r="QG382" s="4"/>
      <c r="QH382" s="4"/>
      <c r="QI382" s="4"/>
      <c r="QJ382" s="4"/>
      <c r="QK382" s="4"/>
      <c r="QL382" s="4"/>
      <c r="QM382" s="4"/>
      <c r="QN382" s="4"/>
      <c r="QO382" s="4"/>
      <c r="QP382" s="4"/>
      <c r="QQ382" s="4"/>
      <c r="QR382" s="4"/>
      <c r="QS382" s="4"/>
      <c r="QT382" s="4"/>
      <c r="QU382" s="4"/>
      <c r="QV382" s="4"/>
      <c r="QW382" s="4"/>
      <c r="QX382" s="4"/>
      <c r="QY382" s="4"/>
      <c r="QZ382" s="4"/>
      <c r="RA382" s="4"/>
      <c r="RB382" s="4"/>
      <c r="RC382" s="4"/>
      <c r="RD382" s="4"/>
      <c r="RE382" s="4"/>
      <c r="RF382" s="4"/>
      <c r="RG382" s="4"/>
      <c r="RH382" s="4"/>
    </row>
    <row r="383" ht="12.75" customHeight="1">
      <c r="A383" s="6">
        <v>44275.0</v>
      </c>
      <c r="B383" s="7">
        <f t="shared" si="36"/>
        <v>381</v>
      </c>
      <c r="C383" s="55">
        <f t="shared" si="40"/>
        <v>2037665</v>
      </c>
      <c r="D383" s="7">
        <f t="shared" si="2"/>
        <v>14.5273151</v>
      </c>
      <c r="E383" s="46">
        <f t="shared" si="28"/>
        <v>2385551.394</v>
      </c>
      <c r="F383" s="46" t="str">
        <f t="shared" si="29"/>
        <v/>
      </c>
      <c r="G383" s="55">
        <v>26405.0</v>
      </c>
      <c r="H383" s="11">
        <f t="shared" si="9"/>
        <v>0.01312858606</v>
      </c>
      <c r="I383" s="55">
        <f t="shared" si="26"/>
        <v>348456</v>
      </c>
      <c r="J383" s="55">
        <f t="shared" si="10"/>
        <v>6275</v>
      </c>
      <c r="K383" s="9">
        <f t="shared" si="11"/>
        <v>12.76126725</v>
      </c>
      <c r="L383" s="52">
        <f t="shared" si="30"/>
        <v>632317.7057</v>
      </c>
      <c r="M383" s="10" t="str">
        <f t="shared" si="31"/>
        <v/>
      </c>
      <c r="N383" s="11">
        <f t="shared" si="5"/>
        <v>0.02412516287</v>
      </c>
      <c r="O383" s="23">
        <f t="shared" si="32"/>
        <v>0.01833824789</v>
      </c>
      <c r="P383" s="55">
        <v>49159.0</v>
      </c>
      <c r="Q383" s="55">
        <v>1640050.0</v>
      </c>
      <c r="R383" s="12"/>
      <c r="S383" s="56">
        <f t="shared" si="13"/>
        <v>352</v>
      </c>
      <c r="T383" s="12"/>
      <c r="U383" s="12"/>
      <c r="V383" s="4"/>
      <c r="W383" s="4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  <c r="IZ383" s="4"/>
      <c r="JA383" s="4"/>
      <c r="JB383" s="4"/>
      <c r="JC383" s="4"/>
      <c r="JD383" s="4"/>
      <c r="JE383" s="4"/>
      <c r="JF383" s="4"/>
      <c r="JG383" s="4"/>
      <c r="JH383" s="4"/>
      <c r="JI383" s="4"/>
      <c r="JJ383" s="4"/>
      <c r="JK383" s="4"/>
      <c r="JL383" s="4"/>
      <c r="JM383" s="4"/>
      <c r="JN383" s="4"/>
      <c r="JO383" s="4"/>
      <c r="JP383" s="4"/>
      <c r="JQ383" s="4"/>
      <c r="JR383" s="4"/>
      <c r="JS383" s="4"/>
      <c r="JT383" s="4"/>
      <c r="JU383" s="4"/>
      <c r="JV383" s="4"/>
      <c r="JW383" s="4"/>
      <c r="JX383" s="4"/>
      <c r="JY383" s="4"/>
      <c r="JZ383" s="4"/>
      <c r="KA383" s="4"/>
      <c r="KB383" s="4"/>
      <c r="KC383" s="4"/>
      <c r="KD383" s="4"/>
      <c r="KE383" s="4"/>
      <c r="KF383" s="4"/>
      <c r="KG383" s="4"/>
      <c r="KH383" s="4"/>
      <c r="KI383" s="4"/>
      <c r="KJ383" s="4"/>
      <c r="KK383" s="4"/>
      <c r="KL383" s="4"/>
      <c r="KM383" s="4"/>
      <c r="KN383" s="4"/>
      <c r="KO383" s="4"/>
      <c r="KP383" s="4"/>
      <c r="KQ383" s="4"/>
      <c r="KR383" s="4"/>
      <c r="KS383" s="4"/>
      <c r="KT383" s="4"/>
      <c r="KU383" s="4"/>
      <c r="KV383" s="4"/>
      <c r="KW383" s="4"/>
      <c r="KX383" s="4"/>
      <c r="KY383" s="4"/>
      <c r="KZ383" s="4"/>
      <c r="LA383" s="4"/>
      <c r="LB383" s="4"/>
      <c r="LC383" s="4"/>
      <c r="LD383" s="4"/>
      <c r="LE383" s="4"/>
      <c r="LF383" s="4"/>
      <c r="LG383" s="4"/>
      <c r="LH383" s="4"/>
      <c r="LI383" s="4"/>
      <c r="LJ383" s="4"/>
      <c r="LK383" s="4"/>
      <c r="LL383" s="4"/>
      <c r="LM383" s="4"/>
      <c r="LN383" s="4"/>
      <c r="LO383" s="4"/>
      <c r="LP383" s="4"/>
      <c r="LQ383" s="4"/>
      <c r="LR383" s="4"/>
      <c r="LS383" s="4"/>
      <c r="LT383" s="4"/>
      <c r="LU383" s="4"/>
      <c r="LV383" s="4"/>
      <c r="LW383" s="4"/>
      <c r="LX383" s="4"/>
      <c r="LY383" s="4"/>
      <c r="LZ383" s="4"/>
      <c r="MA383" s="4"/>
      <c r="MB383" s="4"/>
      <c r="MC383" s="4"/>
      <c r="MD383" s="4"/>
      <c r="ME383" s="4"/>
      <c r="MF383" s="4"/>
      <c r="MG383" s="4"/>
      <c r="MH383" s="4"/>
      <c r="MI383" s="4"/>
      <c r="MJ383" s="4"/>
      <c r="MK383" s="4"/>
      <c r="ML383" s="4"/>
      <c r="MM383" s="4"/>
      <c r="MN383" s="4"/>
      <c r="MO383" s="4"/>
      <c r="MP383" s="4"/>
      <c r="MQ383" s="4"/>
      <c r="MR383" s="4"/>
      <c r="MS383" s="4"/>
      <c r="MT383" s="4"/>
      <c r="MU383" s="4"/>
      <c r="MV383" s="4"/>
      <c r="MW383" s="4"/>
      <c r="MX383" s="4"/>
      <c r="MY383" s="4"/>
      <c r="MZ383" s="4"/>
      <c r="NA383" s="4"/>
      <c r="NB383" s="4"/>
      <c r="NC383" s="4"/>
      <c r="ND383" s="4"/>
      <c r="NE383" s="4"/>
      <c r="NF383" s="4"/>
      <c r="NG383" s="4"/>
      <c r="NH383" s="4"/>
      <c r="NI383" s="4"/>
      <c r="NJ383" s="4"/>
      <c r="NK383" s="4"/>
      <c r="NL383" s="4"/>
      <c r="NM383" s="4"/>
      <c r="NN383" s="4"/>
      <c r="NO383" s="4"/>
      <c r="NP383" s="4"/>
      <c r="NQ383" s="4"/>
      <c r="NR383" s="4"/>
      <c r="NS383" s="4"/>
      <c r="NT383" s="4"/>
      <c r="NU383" s="4"/>
      <c r="NV383" s="4"/>
      <c r="NW383" s="4"/>
      <c r="NX383" s="4"/>
      <c r="NY383" s="4"/>
      <c r="NZ383" s="4"/>
      <c r="OA383" s="4"/>
      <c r="OB383" s="4"/>
      <c r="OC383" s="4"/>
      <c r="OD383" s="4"/>
      <c r="OE383" s="4"/>
      <c r="OF383" s="4"/>
      <c r="OG383" s="4"/>
      <c r="OH383" s="4"/>
      <c r="OI383" s="4"/>
      <c r="OJ383" s="4"/>
      <c r="OK383" s="4"/>
      <c r="OL383" s="4"/>
      <c r="OM383" s="4"/>
      <c r="ON383" s="4"/>
      <c r="OO383" s="4"/>
      <c r="OP383" s="4"/>
      <c r="OQ383" s="4"/>
      <c r="OR383" s="4"/>
      <c r="OS383" s="4"/>
      <c r="OT383" s="4"/>
      <c r="OU383" s="4"/>
      <c r="OV383" s="4"/>
      <c r="OW383" s="4"/>
      <c r="OX383" s="4"/>
      <c r="OY383" s="4"/>
      <c r="OZ383" s="4"/>
      <c r="PA383" s="4"/>
      <c r="PB383" s="4"/>
      <c r="PC383" s="4"/>
      <c r="PD383" s="4"/>
      <c r="PE383" s="4"/>
      <c r="PF383" s="4"/>
      <c r="PG383" s="4"/>
      <c r="PH383" s="4"/>
      <c r="PI383" s="4"/>
      <c r="PJ383" s="4"/>
      <c r="PK383" s="4"/>
      <c r="PL383" s="4"/>
      <c r="PM383" s="4"/>
      <c r="PN383" s="4"/>
      <c r="PO383" s="4"/>
      <c r="PP383" s="4"/>
      <c r="PQ383" s="4"/>
      <c r="PR383" s="4"/>
      <c r="PS383" s="4"/>
      <c r="PT383" s="4"/>
      <c r="PU383" s="4"/>
      <c r="PV383" s="4"/>
      <c r="PW383" s="4"/>
      <c r="PX383" s="4"/>
      <c r="PY383" s="4"/>
      <c r="PZ383" s="4"/>
      <c r="QA383" s="4"/>
      <c r="QB383" s="4"/>
      <c r="QC383" s="4"/>
      <c r="QD383" s="4"/>
      <c r="QE383" s="4"/>
      <c r="QF383" s="4"/>
      <c r="QG383" s="4"/>
      <c r="QH383" s="4"/>
      <c r="QI383" s="4"/>
      <c r="QJ383" s="4"/>
      <c r="QK383" s="4"/>
      <c r="QL383" s="4"/>
      <c r="QM383" s="4"/>
      <c r="QN383" s="4"/>
      <c r="QO383" s="4"/>
      <c r="QP383" s="4"/>
      <c r="QQ383" s="4"/>
      <c r="QR383" s="4"/>
      <c r="QS383" s="4"/>
      <c r="QT383" s="4"/>
      <c r="QU383" s="4"/>
      <c r="QV383" s="4"/>
      <c r="QW383" s="4"/>
      <c r="QX383" s="4"/>
      <c r="QY383" s="4"/>
      <c r="QZ383" s="4"/>
      <c r="RA383" s="4"/>
      <c r="RB383" s="4"/>
      <c r="RC383" s="4"/>
      <c r="RD383" s="4"/>
      <c r="RE383" s="4"/>
      <c r="RF383" s="4"/>
      <c r="RG383" s="4"/>
      <c r="RH383" s="4"/>
    </row>
    <row r="384" ht="12.75" customHeight="1">
      <c r="A384" s="6">
        <v>44276.0</v>
      </c>
      <c r="B384" s="7">
        <f t="shared" si="36"/>
        <v>382</v>
      </c>
      <c r="C384" s="55">
        <f t="shared" si="40"/>
        <v>2059514</v>
      </c>
      <c r="D384" s="7">
        <f t="shared" si="2"/>
        <v>14.53798059</v>
      </c>
      <c r="E384" s="46">
        <f t="shared" si="28"/>
        <v>2395316.307</v>
      </c>
      <c r="F384" s="46" t="str">
        <f t="shared" si="29"/>
        <v/>
      </c>
      <c r="G384" s="55">
        <v>21849.0</v>
      </c>
      <c r="H384" s="11">
        <f t="shared" si="9"/>
        <v>0.01072256725</v>
      </c>
      <c r="I384" s="55">
        <f t="shared" si="26"/>
        <v>353387</v>
      </c>
      <c r="J384" s="55">
        <f t="shared" si="10"/>
        <v>4931</v>
      </c>
      <c r="K384" s="9">
        <f t="shared" si="11"/>
        <v>12.77531905</v>
      </c>
      <c r="L384" s="52">
        <f t="shared" si="30"/>
        <v>616932.7511</v>
      </c>
      <c r="M384" s="10" t="str">
        <f t="shared" si="31"/>
        <v/>
      </c>
      <c r="N384" s="11">
        <f t="shared" si="5"/>
        <v>0.02393768627</v>
      </c>
      <c r="O384" s="23">
        <f t="shared" si="32"/>
        <v>0.01415099754</v>
      </c>
      <c r="P384" s="55">
        <v>49300.0</v>
      </c>
      <c r="Q384" s="55">
        <v>1656827.0</v>
      </c>
      <c r="R384" s="12"/>
      <c r="S384" s="56">
        <f t="shared" si="13"/>
        <v>141</v>
      </c>
      <c r="T384" s="12"/>
      <c r="U384" s="12"/>
      <c r="V384" s="4"/>
      <c r="W384" s="4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  <c r="IZ384" s="4"/>
      <c r="JA384" s="4"/>
      <c r="JB384" s="4"/>
      <c r="JC384" s="4"/>
      <c r="JD384" s="4"/>
      <c r="JE384" s="4"/>
      <c r="JF384" s="4"/>
      <c r="JG384" s="4"/>
      <c r="JH384" s="4"/>
      <c r="JI384" s="4"/>
      <c r="JJ384" s="4"/>
      <c r="JK384" s="4"/>
      <c r="JL384" s="4"/>
      <c r="JM384" s="4"/>
      <c r="JN384" s="4"/>
      <c r="JO384" s="4"/>
      <c r="JP384" s="4"/>
      <c r="JQ384" s="4"/>
      <c r="JR384" s="4"/>
      <c r="JS384" s="4"/>
      <c r="JT384" s="4"/>
      <c r="JU384" s="4"/>
      <c r="JV384" s="4"/>
      <c r="JW384" s="4"/>
      <c r="JX384" s="4"/>
      <c r="JY384" s="4"/>
      <c r="JZ384" s="4"/>
      <c r="KA384" s="4"/>
      <c r="KB384" s="4"/>
      <c r="KC384" s="4"/>
      <c r="KD384" s="4"/>
      <c r="KE384" s="4"/>
      <c r="KF384" s="4"/>
      <c r="KG384" s="4"/>
      <c r="KH384" s="4"/>
      <c r="KI384" s="4"/>
      <c r="KJ384" s="4"/>
      <c r="KK384" s="4"/>
      <c r="KL384" s="4"/>
      <c r="KM384" s="4"/>
      <c r="KN384" s="4"/>
      <c r="KO384" s="4"/>
      <c r="KP384" s="4"/>
      <c r="KQ384" s="4"/>
      <c r="KR384" s="4"/>
      <c r="KS384" s="4"/>
      <c r="KT384" s="4"/>
      <c r="KU384" s="4"/>
      <c r="KV384" s="4"/>
      <c r="KW384" s="4"/>
      <c r="KX384" s="4"/>
      <c r="KY384" s="4"/>
      <c r="KZ384" s="4"/>
      <c r="LA384" s="4"/>
      <c r="LB384" s="4"/>
      <c r="LC384" s="4"/>
      <c r="LD384" s="4"/>
      <c r="LE384" s="4"/>
      <c r="LF384" s="4"/>
      <c r="LG384" s="4"/>
      <c r="LH384" s="4"/>
      <c r="LI384" s="4"/>
      <c r="LJ384" s="4"/>
      <c r="LK384" s="4"/>
      <c r="LL384" s="4"/>
      <c r="LM384" s="4"/>
      <c r="LN384" s="4"/>
      <c r="LO384" s="4"/>
      <c r="LP384" s="4"/>
      <c r="LQ384" s="4"/>
      <c r="LR384" s="4"/>
      <c r="LS384" s="4"/>
      <c r="LT384" s="4"/>
      <c r="LU384" s="4"/>
      <c r="LV384" s="4"/>
      <c r="LW384" s="4"/>
      <c r="LX384" s="4"/>
      <c r="LY384" s="4"/>
      <c r="LZ384" s="4"/>
      <c r="MA384" s="4"/>
      <c r="MB384" s="4"/>
      <c r="MC384" s="4"/>
      <c r="MD384" s="4"/>
      <c r="ME384" s="4"/>
      <c r="MF384" s="4"/>
      <c r="MG384" s="4"/>
      <c r="MH384" s="4"/>
      <c r="MI384" s="4"/>
      <c r="MJ384" s="4"/>
      <c r="MK384" s="4"/>
      <c r="ML384" s="4"/>
      <c r="MM384" s="4"/>
      <c r="MN384" s="4"/>
      <c r="MO384" s="4"/>
      <c r="MP384" s="4"/>
      <c r="MQ384" s="4"/>
      <c r="MR384" s="4"/>
      <c r="MS384" s="4"/>
      <c r="MT384" s="4"/>
      <c r="MU384" s="4"/>
      <c r="MV384" s="4"/>
      <c r="MW384" s="4"/>
      <c r="MX384" s="4"/>
      <c r="MY384" s="4"/>
      <c r="MZ384" s="4"/>
      <c r="NA384" s="4"/>
      <c r="NB384" s="4"/>
      <c r="NC384" s="4"/>
      <c r="ND384" s="4"/>
      <c r="NE384" s="4"/>
      <c r="NF384" s="4"/>
      <c r="NG384" s="4"/>
      <c r="NH384" s="4"/>
      <c r="NI384" s="4"/>
      <c r="NJ384" s="4"/>
      <c r="NK384" s="4"/>
      <c r="NL384" s="4"/>
      <c r="NM384" s="4"/>
      <c r="NN384" s="4"/>
      <c r="NO384" s="4"/>
      <c r="NP384" s="4"/>
      <c r="NQ384" s="4"/>
      <c r="NR384" s="4"/>
      <c r="NS384" s="4"/>
      <c r="NT384" s="4"/>
      <c r="NU384" s="4"/>
      <c r="NV384" s="4"/>
      <c r="NW384" s="4"/>
      <c r="NX384" s="4"/>
      <c r="NY384" s="4"/>
      <c r="NZ384" s="4"/>
      <c r="OA384" s="4"/>
      <c r="OB384" s="4"/>
      <c r="OC384" s="4"/>
      <c r="OD384" s="4"/>
      <c r="OE384" s="4"/>
      <c r="OF384" s="4"/>
      <c r="OG384" s="4"/>
      <c r="OH384" s="4"/>
      <c r="OI384" s="4"/>
      <c r="OJ384" s="4"/>
      <c r="OK384" s="4"/>
      <c r="OL384" s="4"/>
      <c r="OM384" s="4"/>
      <c r="ON384" s="4"/>
      <c r="OO384" s="4"/>
      <c r="OP384" s="4"/>
      <c r="OQ384" s="4"/>
      <c r="OR384" s="4"/>
      <c r="OS384" s="4"/>
      <c r="OT384" s="4"/>
      <c r="OU384" s="4"/>
      <c r="OV384" s="4"/>
      <c r="OW384" s="4"/>
      <c r="OX384" s="4"/>
      <c r="OY384" s="4"/>
      <c r="OZ384" s="4"/>
      <c r="PA384" s="4"/>
      <c r="PB384" s="4"/>
      <c r="PC384" s="4"/>
      <c r="PD384" s="4"/>
      <c r="PE384" s="4"/>
      <c r="PF384" s="4"/>
      <c r="PG384" s="4"/>
      <c r="PH384" s="4"/>
      <c r="PI384" s="4"/>
      <c r="PJ384" s="4"/>
      <c r="PK384" s="4"/>
      <c r="PL384" s="4"/>
      <c r="PM384" s="4"/>
      <c r="PN384" s="4"/>
      <c r="PO384" s="4"/>
      <c r="PP384" s="4"/>
      <c r="PQ384" s="4"/>
      <c r="PR384" s="4"/>
      <c r="PS384" s="4"/>
      <c r="PT384" s="4"/>
      <c r="PU384" s="4"/>
      <c r="PV384" s="4"/>
      <c r="PW384" s="4"/>
      <c r="PX384" s="4"/>
      <c r="PY384" s="4"/>
      <c r="PZ384" s="4"/>
      <c r="QA384" s="4"/>
      <c r="QB384" s="4"/>
      <c r="QC384" s="4"/>
      <c r="QD384" s="4"/>
      <c r="QE384" s="4"/>
      <c r="QF384" s="4"/>
      <c r="QG384" s="4"/>
      <c r="QH384" s="4"/>
      <c r="QI384" s="4"/>
      <c r="QJ384" s="4"/>
      <c r="QK384" s="4"/>
      <c r="QL384" s="4"/>
      <c r="QM384" s="4"/>
      <c r="QN384" s="4"/>
      <c r="QO384" s="4"/>
      <c r="QP384" s="4"/>
      <c r="QQ384" s="4"/>
      <c r="QR384" s="4"/>
      <c r="QS384" s="4"/>
      <c r="QT384" s="4"/>
      <c r="QU384" s="4"/>
      <c r="QV384" s="4"/>
      <c r="QW384" s="4"/>
      <c r="QX384" s="4"/>
      <c r="QY384" s="4"/>
      <c r="QZ384" s="4"/>
      <c r="RA384" s="4"/>
      <c r="RB384" s="4"/>
      <c r="RC384" s="4"/>
      <c r="RD384" s="4"/>
      <c r="RE384" s="4"/>
      <c r="RF384" s="4"/>
      <c r="RG384" s="4"/>
      <c r="RH384" s="4"/>
    </row>
    <row r="385" ht="12.75" customHeight="1">
      <c r="A385" s="6">
        <v>44277.0</v>
      </c>
      <c r="B385" s="7">
        <f t="shared" si="36"/>
        <v>383</v>
      </c>
      <c r="C385" s="55">
        <f t="shared" si="40"/>
        <v>2074092</v>
      </c>
      <c r="D385" s="7">
        <f t="shared" si="2"/>
        <v>14.54503403</v>
      </c>
      <c r="E385" s="46">
        <f t="shared" si="28"/>
        <v>2405121.192</v>
      </c>
      <c r="F385" s="46" t="str">
        <f t="shared" si="29"/>
        <v/>
      </c>
      <c r="G385" s="55">
        <v>14578.0</v>
      </c>
      <c r="H385" s="11">
        <f t="shared" si="9"/>
        <v>0.007078368974</v>
      </c>
      <c r="I385" s="55">
        <f t="shared" si="26"/>
        <v>348719</v>
      </c>
      <c r="J385" s="55">
        <f t="shared" si="10"/>
        <v>-4668</v>
      </c>
      <c r="K385" s="9">
        <f t="shared" si="11"/>
        <v>12.76202172</v>
      </c>
      <c r="L385" s="52">
        <f t="shared" si="30"/>
        <v>601922.1287</v>
      </c>
      <c r="M385" s="10" t="str">
        <f t="shared" si="31"/>
        <v/>
      </c>
      <c r="N385" s="11">
        <f t="shared" si="5"/>
        <v>0.02380077644</v>
      </c>
      <c r="O385" s="23">
        <f t="shared" si="32"/>
        <v>-0.01320931443</v>
      </c>
      <c r="P385" s="55">
        <v>49365.0</v>
      </c>
      <c r="Q385" s="55">
        <v>1676008.0</v>
      </c>
      <c r="R385" s="12"/>
      <c r="S385" s="56">
        <f t="shared" si="13"/>
        <v>65</v>
      </c>
      <c r="T385" s="12"/>
      <c r="U385" s="12"/>
      <c r="V385" s="4"/>
      <c r="W385" s="4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  <c r="IZ385" s="4"/>
      <c r="JA385" s="4"/>
      <c r="JB385" s="4"/>
      <c r="JC385" s="4"/>
      <c r="JD385" s="4"/>
      <c r="JE385" s="4"/>
      <c r="JF385" s="4"/>
      <c r="JG385" s="4"/>
      <c r="JH385" s="4"/>
      <c r="JI385" s="4"/>
      <c r="JJ385" s="4"/>
      <c r="JK385" s="4"/>
      <c r="JL385" s="4"/>
      <c r="JM385" s="4"/>
      <c r="JN385" s="4"/>
      <c r="JO385" s="4"/>
      <c r="JP385" s="4"/>
      <c r="JQ385" s="4"/>
      <c r="JR385" s="4"/>
      <c r="JS385" s="4"/>
      <c r="JT385" s="4"/>
      <c r="JU385" s="4"/>
      <c r="JV385" s="4"/>
      <c r="JW385" s="4"/>
      <c r="JX385" s="4"/>
      <c r="JY385" s="4"/>
      <c r="JZ385" s="4"/>
      <c r="KA385" s="4"/>
      <c r="KB385" s="4"/>
      <c r="KC385" s="4"/>
      <c r="KD385" s="4"/>
      <c r="KE385" s="4"/>
      <c r="KF385" s="4"/>
      <c r="KG385" s="4"/>
      <c r="KH385" s="4"/>
      <c r="KI385" s="4"/>
      <c r="KJ385" s="4"/>
      <c r="KK385" s="4"/>
      <c r="KL385" s="4"/>
      <c r="KM385" s="4"/>
      <c r="KN385" s="4"/>
      <c r="KO385" s="4"/>
      <c r="KP385" s="4"/>
      <c r="KQ385" s="4"/>
      <c r="KR385" s="4"/>
      <c r="KS385" s="4"/>
      <c r="KT385" s="4"/>
      <c r="KU385" s="4"/>
      <c r="KV385" s="4"/>
      <c r="KW385" s="4"/>
      <c r="KX385" s="4"/>
      <c r="KY385" s="4"/>
      <c r="KZ385" s="4"/>
      <c r="LA385" s="4"/>
      <c r="LB385" s="4"/>
      <c r="LC385" s="4"/>
      <c r="LD385" s="4"/>
      <c r="LE385" s="4"/>
      <c r="LF385" s="4"/>
      <c r="LG385" s="4"/>
      <c r="LH385" s="4"/>
      <c r="LI385" s="4"/>
      <c r="LJ385" s="4"/>
      <c r="LK385" s="4"/>
      <c r="LL385" s="4"/>
      <c r="LM385" s="4"/>
      <c r="LN385" s="4"/>
      <c r="LO385" s="4"/>
      <c r="LP385" s="4"/>
      <c r="LQ385" s="4"/>
      <c r="LR385" s="4"/>
      <c r="LS385" s="4"/>
      <c r="LT385" s="4"/>
      <c r="LU385" s="4"/>
      <c r="LV385" s="4"/>
      <c r="LW385" s="4"/>
      <c r="LX385" s="4"/>
      <c r="LY385" s="4"/>
      <c r="LZ385" s="4"/>
      <c r="MA385" s="4"/>
      <c r="MB385" s="4"/>
      <c r="MC385" s="4"/>
      <c r="MD385" s="4"/>
      <c r="ME385" s="4"/>
      <c r="MF385" s="4"/>
      <c r="MG385" s="4"/>
      <c r="MH385" s="4"/>
      <c r="MI385" s="4"/>
      <c r="MJ385" s="4"/>
      <c r="MK385" s="4"/>
      <c r="ML385" s="4"/>
      <c r="MM385" s="4"/>
      <c r="MN385" s="4"/>
      <c r="MO385" s="4"/>
      <c r="MP385" s="4"/>
      <c r="MQ385" s="4"/>
      <c r="MR385" s="4"/>
      <c r="MS385" s="4"/>
      <c r="MT385" s="4"/>
      <c r="MU385" s="4"/>
      <c r="MV385" s="4"/>
      <c r="MW385" s="4"/>
      <c r="MX385" s="4"/>
      <c r="MY385" s="4"/>
      <c r="MZ385" s="4"/>
      <c r="NA385" s="4"/>
      <c r="NB385" s="4"/>
      <c r="NC385" s="4"/>
      <c r="ND385" s="4"/>
      <c r="NE385" s="4"/>
      <c r="NF385" s="4"/>
      <c r="NG385" s="4"/>
      <c r="NH385" s="4"/>
      <c r="NI385" s="4"/>
      <c r="NJ385" s="4"/>
      <c r="NK385" s="4"/>
      <c r="NL385" s="4"/>
      <c r="NM385" s="4"/>
      <c r="NN385" s="4"/>
      <c r="NO385" s="4"/>
      <c r="NP385" s="4"/>
      <c r="NQ385" s="4"/>
      <c r="NR385" s="4"/>
      <c r="NS385" s="4"/>
      <c r="NT385" s="4"/>
      <c r="NU385" s="4"/>
      <c r="NV385" s="4"/>
      <c r="NW385" s="4"/>
      <c r="NX385" s="4"/>
      <c r="NY385" s="4"/>
      <c r="NZ385" s="4"/>
      <c r="OA385" s="4"/>
      <c r="OB385" s="4"/>
      <c r="OC385" s="4"/>
      <c r="OD385" s="4"/>
      <c r="OE385" s="4"/>
      <c r="OF385" s="4"/>
      <c r="OG385" s="4"/>
      <c r="OH385" s="4"/>
      <c r="OI385" s="4"/>
      <c r="OJ385" s="4"/>
      <c r="OK385" s="4"/>
      <c r="OL385" s="4"/>
      <c r="OM385" s="4"/>
      <c r="ON385" s="4"/>
      <c r="OO385" s="4"/>
      <c r="OP385" s="4"/>
      <c r="OQ385" s="4"/>
      <c r="OR385" s="4"/>
      <c r="OS385" s="4"/>
      <c r="OT385" s="4"/>
      <c r="OU385" s="4"/>
      <c r="OV385" s="4"/>
      <c r="OW385" s="4"/>
      <c r="OX385" s="4"/>
      <c r="OY385" s="4"/>
      <c r="OZ385" s="4"/>
      <c r="PA385" s="4"/>
      <c r="PB385" s="4"/>
      <c r="PC385" s="4"/>
      <c r="PD385" s="4"/>
      <c r="PE385" s="4"/>
      <c r="PF385" s="4"/>
      <c r="PG385" s="4"/>
      <c r="PH385" s="4"/>
      <c r="PI385" s="4"/>
      <c r="PJ385" s="4"/>
      <c r="PK385" s="4"/>
      <c r="PL385" s="4"/>
      <c r="PM385" s="4"/>
      <c r="PN385" s="4"/>
      <c r="PO385" s="4"/>
      <c r="PP385" s="4"/>
      <c r="PQ385" s="4"/>
      <c r="PR385" s="4"/>
      <c r="PS385" s="4"/>
      <c r="PT385" s="4"/>
      <c r="PU385" s="4"/>
      <c r="PV385" s="4"/>
      <c r="PW385" s="4"/>
      <c r="PX385" s="4"/>
      <c r="PY385" s="4"/>
      <c r="PZ385" s="4"/>
      <c r="QA385" s="4"/>
      <c r="QB385" s="4"/>
      <c r="QC385" s="4"/>
      <c r="QD385" s="4"/>
      <c r="QE385" s="4"/>
      <c r="QF385" s="4"/>
      <c r="QG385" s="4"/>
      <c r="QH385" s="4"/>
      <c r="QI385" s="4"/>
      <c r="QJ385" s="4"/>
      <c r="QK385" s="4"/>
      <c r="QL385" s="4"/>
      <c r="QM385" s="4"/>
      <c r="QN385" s="4"/>
      <c r="QO385" s="4"/>
      <c r="QP385" s="4"/>
      <c r="QQ385" s="4"/>
      <c r="QR385" s="4"/>
      <c r="QS385" s="4"/>
      <c r="QT385" s="4"/>
      <c r="QU385" s="4"/>
      <c r="QV385" s="4"/>
      <c r="QW385" s="4"/>
      <c r="QX385" s="4"/>
      <c r="QY385" s="4"/>
      <c r="QZ385" s="4"/>
      <c r="RA385" s="4"/>
      <c r="RB385" s="4"/>
      <c r="RC385" s="4"/>
      <c r="RD385" s="4"/>
      <c r="RE385" s="4"/>
      <c r="RF385" s="4"/>
      <c r="RG385" s="4"/>
      <c r="RH385" s="4"/>
    </row>
    <row r="386" ht="12.75" customHeight="1">
      <c r="A386" s="6">
        <v>44278.0</v>
      </c>
      <c r="B386" s="7">
        <f t="shared" si="36"/>
        <v>384</v>
      </c>
      <c r="C386" s="55">
        <f t="shared" si="40"/>
        <v>2090833</v>
      </c>
      <c r="D386" s="7">
        <f t="shared" si="2"/>
        <v>14.55307311</v>
      </c>
      <c r="E386" s="46">
        <f t="shared" si="28"/>
        <v>2414966.211</v>
      </c>
      <c r="F386" s="46" t="str">
        <f t="shared" si="29"/>
        <v/>
      </c>
      <c r="G386" s="55">
        <v>16741.0</v>
      </c>
      <c r="H386" s="11">
        <f t="shared" si="9"/>
        <v>0.008071483811</v>
      </c>
      <c r="I386" s="55">
        <f t="shared" si="26"/>
        <v>347197</v>
      </c>
      <c r="J386" s="55">
        <f t="shared" si="10"/>
        <v>-1522</v>
      </c>
      <c r="K386" s="9">
        <f t="shared" si="11"/>
        <v>12.75764762</v>
      </c>
      <c r="L386" s="52">
        <f t="shared" si="30"/>
        <v>587276.7304</v>
      </c>
      <c r="M386" s="10" t="str">
        <f t="shared" si="31"/>
        <v/>
      </c>
      <c r="N386" s="11">
        <f t="shared" si="5"/>
        <v>0.02379960523</v>
      </c>
      <c r="O386" s="23">
        <f t="shared" si="32"/>
        <v>-0.004364545666</v>
      </c>
      <c r="P386" s="55">
        <v>49761.0</v>
      </c>
      <c r="Q386" s="55">
        <v>1693875.0</v>
      </c>
      <c r="R386" s="12"/>
      <c r="S386" s="56">
        <f t="shared" si="13"/>
        <v>396</v>
      </c>
      <c r="T386" s="12"/>
      <c r="U386" s="12"/>
      <c r="V386" s="4"/>
      <c r="W386" s="4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  <c r="IZ386" s="4"/>
      <c r="JA386" s="4"/>
      <c r="JB386" s="4"/>
      <c r="JC386" s="4"/>
      <c r="JD386" s="4"/>
      <c r="JE386" s="4"/>
      <c r="JF386" s="4"/>
      <c r="JG386" s="4"/>
      <c r="JH386" s="4"/>
      <c r="JI386" s="4"/>
      <c r="JJ386" s="4"/>
      <c r="JK386" s="4"/>
      <c r="JL386" s="4"/>
      <c r="JM386" s="4"/>
      <c r="JN386" s="4"/>
      <c r="JO386" s="4"/>
      <c r="JP386" s="4"/>
      <c r="JQ386" s="4"/>
      <c r="JR386" s="4"/>
      <c r="JS386" s="4"/>
      <c r="JT386" s="4"/>
      <c r="JU386" s="4"/>
      <c r="JV386" s="4"/>
      <c r="JW386" s="4"/>
      <c r="JX386" s="4"/>
      <c r="JY386" s="4"/>
      <c r="JZ386" s="4"/>
      <c r="KA386" s="4"/>
      <c r="KB386" s="4"/>
      <c r="KC386" s="4"/>
      <c r="KD386" s="4"/>
      <c r="KE386" s="4"/>
      <c r="KF386" s="4"/>
      <c r="KG386" s="4"/>
      <c r="KH386" s="4"/>
      <c r="KI386" s="4"/>
      <c r="KJ386" s="4"/>
      <c r="KK386" s="4"/>
      <c r="KL386" s="4"/>
      <c r="KM386" s="4"/>
      <c r="KN386" s="4"/>
      <c r="KO386" s="4"/>
      <c r="KP386" s="4"/>
      <c r="KQ386" s="4"/>
      <c r="KR386" s="4"/>
      <c r="KS386" s="4"/>
      <c r="KT386" s="4"/>
      <c r="KU386" s="4"/>
      <c r="KV386" s="4"/>
      <c r="KW386" s="4"/>
      <c r="KX386" s="4"/>
      <c r="KY386" s="4"/>
      <c r="KZ386" s="4"/>
      <c r="LA386" s="4"/>
      <c r="LB386" s="4"/>
      <c r="LC386" s="4"/>
      <c r="LD386" s="4"/>
      <c r="LE386" s="4"/>
      <c r="LF386" s="4"/>
      <c r="LG386" s="4"/>
      <c r="LH386" s="4"/>
      <c r="LI386" s="4"/>
      <c r="LJ386" s="4"/>
      <c r="LK386" s="4"/>
      <c r="LL386" s="4"/>
      <c r="LM386" s="4"/>
      <c r="LN386" s="4"/>
      <c r="LO386" s="4"/>
      <c r="LP386" s="4"/>
      <c r="LQ386" s="4"/>
      <c r="LR386" s="4"/>
      <c r="LS386" s="4"/>
      <c r="LT386" s="4"/>
      <c r="LU386" s="4"/>
      <c r="LV386" s="4"/>
      <c r="LW386" s="4"/>
      <c r="LX386" s="4"/>
      <c r="LY386" s="4"/>
      <c r="LZ386" s="4"/>
      <c r="MA386" s="4"/>
      <c r="MB386" s="4"/>
      <c r="MC386" s="4"/>
      <c r="MD386" s="4"/>
      <c r="ME386" s="4"/>
      <c r="MF386" s="4"/>
      <c r="MG386" s="4"/>
      <c r="MH386" s="4"/>
      <c r="MI386" s="4"/>
      <c r="MJ386" s="4"/>
      <c r="MK386" s="4"/>
      <c r="ML386" s="4"/>
      <c r="MM386" s="4"/>
      <c r="MN386" s="4"/>
      <c r="MO386" s="4"/>
      <c r="MP386" s="4"/>
      <c r="MQ386" s="4"/>
      <c r="MR386" s="4"/>
      <c r="MS386" s="4"/>
      <c r="MT386" s="4"/>
      <c r="MU386" s="4"/>
      <c r="MV386" s="4"/>
      <c r="MW386" s="4"/>
      <c r="MX386" s="4"/>
      <c r="MY386" s="4"/>
      <c r="MZ386" s="4"/>
      <c r="NA386" s="4"/>
      <c r="NB386" s="4"/>
      <c r="NC386" s="4"/>
      <c r="ND386" s="4"/>
      <c r="NE386" s="4"/>
      <c r="NF386" s="4"/>
      <c r="NG386" s="4"/>
      <c r="NH386" s="4"/>
      <c r="NI386" s="4"/>
      <c r="NJ386" s="4"/>
      <c r="NK386" s="4"/>
      <c r="NL386" s="4"/>
      <c r="NM386" s="4"/>
      <c r="NN386" s="4"/>
      <c r="NO386" s="4"/>
      <c r="NP386" s="4"/>
      <c r="NQ386" s="4"/>
      <c r="NR386" s="4"/>
      <c r="NS386" s="4"/>
      <c r="NT386" s="4"/>
      <c r="NU386" s="4"/>
      <c r="NV386" s="4"/>
      <c r="NW386" s="4"/>
      <c r="NX386" s="4"/>
      <c r="NY386" s="4"/>
      <c r="NZ386" s="4"/>
      <c r="OA386" s="4"/>
      <c r="OB386" s="4"/>
      <c r="OC386" s="4"/>
      <c r="OD386" s="4"/>
      <c r="OE386" s="4"/>
      <c r="OF386" s="4"/>
      <c r="OG386" s="4"/>
      <c r="OH386" s="4"/>
      <c r="OI386" s="4"/>
      <c r="OJ386" s="4"/>
      <c r="OK386" s="4"/>
      <c r="OL386" s="4"/>
      <c r="OM386" s="4"/>
      <c r="ON386" s="4"/>
      <c r="OO386" s="4"/>
      <c r="OP386" s="4"/>
      <c r="OQ386" s="4"/>
      <c r="OR386" s="4"/>
      <c r="OS386" s="4"/>
      <c r="OT386" s="4"/>
      <c r="OU386" s="4"/>
      <c r="OV386" s="4"/>
      <c r="OW386" s="4"/>
      <c r="OX386" s="4"/>
      <c r="OY386" s="4"/>
      <c r="OZ386" s="4"/>
      <c r="PA386" s="4"/>
      <c r="PB386" s="4"/>
      <c r="PC386" s="4"/>
      <c r="PD386" s="4"/>
      <c r="PE386" s="4"/>
      <c r="PF386" s="4"/>
      <c r="PG386" s="4"/>
      <c r="PH386" s="4"/>
      <c r="PI386" s="4"/>
      <c r="PJ386" s="4"/>
      <c r="PK386" s="4"/>
      <c r="PL386" s="4"/>
      <c r="PM386" s="4"/>
      <c r="PN386" s="4"/>
      <c r="PO386" s="4"/>
      <c r="PP386" s="4"/>
      <c r="PQ386" s="4"/>
      <c r="PR386" s="4"/>
      <c r="PS386" s="4"/>
      <c r="PT386" s="4"/>
      <c r="PU386" s="4"/>
      <c r="PV386" s="4"/>
      <c r="PW386" s="4"/>
      <c r="PX386" s="4"/>
      <c r="PY386" s="4"/>
      <c r="PZ386" s="4"/>
      <c r="QA386" s="4"/>
      <c r="QB386" s="4"/>
      <c r="QC386" s="4"/>
      <c r="QD386" s="4"/>
      <c r="QE386" s="4"/>
      <c r="QF386" s="4"/>
      <c r="QG386" s="4"/>
      <c r="QH386" s="4"/>
      <c r="QI386" s="4"/>
      <c r="QJ386" s="4"/>
      <c r="QK386" s="4"/>
      <c r="QL386" s="4"/>
      <c r="QM386" s="4"/>
      <c r="QN386" s="4"/>
      <c r="QO386" s="4"/>
      <c r="QP386" s="4"/>
      <c r="QQ386" s="4"/>
      <c r="QR386" s="4"/>
      <c r="QS386" s="4"/>
      <c r="QT386" s="4"/>
      <c r="QU386" s="4"/>
      <c r="QV386" s="4"/>
      <c r="QW386" s="4"/>
      <c r="QX386" s="4"/>
      <c r="QY386" s="4"/>
      <c r="QZ386" s="4"/>
      <c r="RA386" s="4"/>
      <c r="RB386" s="4"/>
      <c r="RC386" s="4"/>
      <c r="RD386" s="4"/>
      <c r="RE386" s="4"/>
      <c r="RF386" s="4"/>
      <c r="RG386" s="4"/>
      <c r="RH386" s="4"/>
    </row>
    <row r="387" ht="12.75" customHeight="1">
      <c r="A387" s="6">
        <v>44279.0</v>
      </c>
      <c r="B387" s="7">
        <f t="shared" si="36"/>
        <v>385</v>
      </c>
      <c r="C387" s="55">
        <f t="shared" si="40"/>
        <v>2120811</v>
      </c>
      <c r="D387" s="7">
        <f t="shared" si="2"/>
        <v>14.56730912</v>
      </c>
      <c r="E387" s="46">
        <f t="shared" si="28"/>
        <v>2424851.53</v>
      </c>
      <c r="F387" s="46" t="str">
        <f t="shared" si="29"/>
        <v/>
      </c>
      <c r="G387" s="55">
        <v>29978.0</v>
      </c>
      <c r="H387" s="11">
        <f t="shared" si="9"/>
        <v>0.01433782612</v>
      </c>
      <c r="I387" s="55">
        <f t="shared" si="26"/>
        <v>362625</v>
      </c>
      <c r="J387" s="55">
        <f t="shared" si="10"/>
        <v>15428</v>
      </c>
      <c r="K387" s="9">
        <f t="shared" si="11"/>
        <v>12.80112452</v>
      </c>
      <c r="L387" s="52">
        <f t="shared" si="30"/>
        <v>572987.6701</v>
      </c>
      <c r="M387" s="10" t="str">
        <f t="shared" si="31"/>
        <v/>
      </c>
      <c r="N387" s="11">
        <f t="shared" si="5"/>
        <v>0.0237362028</v>
      </c>
      <c r="O387" s="23">
        <f t="shared" si="32"/>
        <v>0.04443586782</v>
      </c>
      <c r="P387" s="9">
        <v>50340.0</v>
      </c>
      <c r="Q387" s="55">
        <v>1707846.0</v>
      </c>
      <c r="R387" s="12"/>
      <c r="S387" s="56">
        <f t="shared" si="13"/>
        <v>579</v>
      </c>
      <c r="T387" s="12"/>
      <c r="U387" s="12"/>
      <c r="V387" s="4"/>
      <c r="W387" s="4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  <c r="IZ387" s="4"/>
      <c r="JA387" s="4"/>
      <c r="JB387" s="4"/>
      <c r="JC387" s="4"/>
      <c r="JD387" s="4"/>
      <c r="JE387" s="4"/>
      <c r="JF387" s="4"/>
      <c r="JG387" s="4"/>
      <c r="JH387" s="4"/>
      <c r="JI387" s="4"/>
      <c r="JJ387" s="4"/>
      <c r="JK387" s="4"/>
      <c r="JL387" s="4"/>
      <c r="JM387" s="4"/>
      <c r="JN387" s="4"/>
      <c r="JO387" s="4"/>
      <c r="JP387" s="4"/>
      <c r="JQ387" s="4"/>
      <c r="JR387" s="4"/>
      <c r="JS387" s="4"/>
      <c r="JT387" s="4"/>
      <c r="JU387" s="4"/>
      <c r="JV387" s="4"/>
      <c r="JW387" s="4"/>
      <c r="JX387" s="4"/>
      <c r="JY387" s="4"/>
      <c r="JZ387" s="4"/>
      <c r="KA387" s="4"/>
      <c r="KB387" s="4"/>
      <c r="KC387" s="4"/>
      <c r="KD387" s="4"/>
      <c r="KE387" s="4"/>
      <c r="KF387" s="4"/>
      <c r="KG387" s="4"/>
      <c r="KH387" s="4"/>
      <c r="KI387" s="4"/>
      <c r="KJ387" s="4"/>
      <c r="KK387" s="4"/>
      <c r="KL387" s="4"/>
      <c r="KM387" s="4"/>
      <c r="KN387" s="4"/>
      <c r="KO387" s="4"/>
      <c r="KP387" s="4"/>
      <c r="KQ387" s="4"/>
      <c r="KR387" s="4"/>
      <c r="KS387" s="4"/>
      <c r="KT387" s="4"/>
      <c r="KU387" s="4"/>
      <c r="KV387" s="4"/>
      <c r="KW387" s="4"/>
      <c r="KX387" s="4"/>
      <c r="KY387" s="4"/>
      <c r="KZ387" s="4"/>
      <c r="LA387" s="4"/>
      <c r="LB387" s="4"/>
      <c r="LC387" s="4"/>
      <c r="LD387" s="4"/>
      <c r="LE387" s="4"/>
      <c r="LF387" s="4"/>
      <c r="LG387" s="4"/>
      <c r="LH387" s="4"/>
      <c r="LI387" s="4"/>
      <c r="LJ387" s="4"/>
      <c r="LK387" s="4"/>
      <c r="LL387" s="4"/>
      <c r="LM387" s="4"/>
      <c r="LN387" s="4"/>
      <c r="LO387" s="4"/>
      <c r="LP387" s="4"/>
      <c r="LQ387" s="4"/>
      <c r="LR387" s="4"/>
      <c r="LS387" s="4"/>
      <c r="LT387" s="4"/>
      <c r="LU387" s="4"/>
      <c r="LV387" s="4"/>
      <c r="LW387" s="4"/>
      <c r="LX387" s="4"/>
      <c r="LY387" s="4"/>
      <c r="LZ387" s="4"/>
      <c r="MA387" s="4"/>
      <c r="MB387" s="4"/>
      <c r="MC387" s="4"/>
      <c r="MD387" s="4"/>
      <c r="ME387" s="4"/>
      <c r="MF387" s="4"/>
      <c r="MG387" s="4"/>
      <c r="MH387" s="4"/>
      <c r="MI387" s="4"/>
      <c r="MJ387" s="4"/>
      <c r="MK387" s="4"/>
      <c r="ML387" s="4"/>
      <c r="MM387" s="4"/>
      <c r="MN387" s="4"/>
      <c r="MO387" s="4"/>
      <c r="MP387" s="4"/>
      <c r="MQ387" s="4"/>
      <c r="MR387" s="4"/>
      <c r="MS387" s="4"/>
      <c r="MT387" s="4"/>
      <c r="MU387" s="4"/>
      <c r="MV387" s="4"/>
      <c r="MW387" s="4"/>
      <c r="MX387" s="4"/>
      <c r="MY387" s="4"/>
      <c r="MZ387" s="4"/>
      <c r="NA387" s="4"/>
      <c r="NB387" s="4"/>
      <c r="NC387" s="4"/>
      <c r="ND387" s="4"/>
      <c r="NE387" s="4"/>
      <c r="NF387" s="4"/>
      <c r="NG387" s="4"/>
      <c r="NH387" s="4"/>
      <c r="NI387" s="4"/>
      <c r="NJ387" s="4"/>
      <c r="NK387" s="4"/>
      <c r="NL387" s="4"/>
      <c r="NM387" s="4"/>
      <c r="NN387" s="4"/>
      <c r="NO387" s="4"/>
      <c r="NP387" s="4"/>
      <c r="NQ387" s="4"/>
      <c r="NR387" s="4"/>
      <c r="NS387" s="4"/>
      <c r="NT387" s="4"/>
      <c r="NU387" s="4"/>
      <c r="NV387" s="4"/>
      <c r="NW387" s="4"/>
      <c r="NX387" s="4"/>
      <c r="NY387" s="4"/>
      <c r="NZ387" s="4"/>
      <c r="OA387" s="4"/>
      <c r="OB387" s="4"/>
      <c r="OC387" s="4"/>
      <c r="OD387" s="4"/>
      <c r="OE387" s="4"/>
      <c r="OF387" s="4"/>
      <c r="OG387" s="4"/>
      <c r="OH387" s="4"/>
      <c r="OI387" s="4"/>
      <c r="OJ387" s="4"/>
      <c r="OK387" s="4"/>
      <c r="OL387" s="4"/>
      <c r="OM387" s="4"/>
      <c r="ON387" s="4"/>
      <c r="OO387" s="4"/>
      <c r="OP387" s="4"/>
      <c r="OQ387" s="4"/>
      <c r="OR387" s="4"/>
      <c r="OS387" s="4"/>
      <c r="OT387" s="4"/>
      <c r="OU387" s="4"/>
      <c r="OV387" s="4"/>
      <c r="OW387" s="4"/>
      <c r="OX387" s="4"/>
      <c r="OY387" s="4"/>
      <c r="OZ387" s="4"/>
      <c r="PA387" s="4"/>
      <c r="PB387" s="4"/>
      <c r="PC387" s="4"/>
      <c r="PD387" s="4"/>
      <c r="PE387" s="4"/>
      <c r="PF387" s="4"/>
      <c r="PG387" s="4"/>
      <c r="PH387" s="4"/>
      <c r="PI387" s="4"/>
      <c r="PJ387" s="4"/>
      <c r="PK387" s="4"/>
      <c r="PL387" s="4"/>
      <c r="PM387" s="4"/>
      <c r="PN387" s="4"/>
      <c r="PO387" s="4"/>
      <c r="PP387" s="4"/>
      <c r="PQ387" s="4"/>
      <c r="PR387" s="4"/>
      <c r="PS387" s="4"/>
      <c r="PT387" s="4"/>
      <c r="PU387" s="4"/>
      <c r="PV387" s="4"/>
      <c r="PW387" s="4"/>
      <c r="PX387" s="4"/>
      <c r="PY387" s="4"/>
      <c r="PZ387" s="4"/>
      <c r="QA387" s="4"/>
      <c r="QB387" s="4"/>
      <c r="QC387" s="4"/>
      <c r="QD387" s="4"/>
      <c r="QE387" s="4"/>
      <c r="QF387" s="4"/>
      <c r="QG387" s="4"/>
      <c r="QH387" s="4"/>
      <c r="QI387" s="4"/>
      <c r="QJ387" s="4"/>
      <c r="QK387" s="4"/>
      <c r="QL387" s="4"/>
      <c r="QM387" s="4"/>
      <c r="QN387" s="4"/>
      <c r="QO387" s="4"/>
      <c r="QP387" s="4"/>
      <c r="QQ387" s="4"/>
      <c r="QR387" s="4"/>
      <c r="QS387" s="4"/>
      <c r="QT387" s="4"/>
      <c r="QU387" s="4"/>
      <c r="QV387" s="4"/>
      <c r="QW387" s="4"/>
      <c r="QX387" s="4"/>
      <c r="QY387" s="4"/>
      <c r="QZ387" s="4"/>
      <c r="RA387" s="4"/>
      <c r="RB387" s="4"/>
      <c r="RC387" s="4"/>
      <c r="RD387" s="4"/>
      <c r="RE387" s="4"/>
      <c r="RF387" s="4"/>
      <c r="RG387" s="4"/>
      <c r="RH387" s="4"/>
    </row>
    <row r="388" ht="12.75" customHeight="1">
      <c r="A388" s="6">
        <v>44280.0</v>
      </c>
      <c r="B388" s="7">
        <f t="shared" si="36"/>
        <v>386</v>
      </c>
      <c r="C388" s="55">
        <f t="shared" si="40"/>
        <v>2154962</v>
      </c>
      <c r="D388" s="7">
        <f t="shared" si="2"/>
        <v>14.58328365</v>
      </c>
      <c r="E388" s="46">
        <f t="shared" si="28"/>
        <v>2434777.313</v>
      </c>
      <c r="F388" s="46" t="str">
        <f t="shared" si="29"/>
        <v/>
      </c>
      <c r="G388" s="55">
        <v>34151.0</v>
      </c>
      <c r="H388" s="11">
        <f t="shared" si="9"/>
        <v>0.01610280218</v>
      </c>
      <c r="I388" s="55">
        <f t="shared" si="26"/>
        <v>381246</v>
      </c>
      <c r="J388" s="55">
        <f t="shared" si="10"/>
        <v>18621</v>
      </c>
      <c r="K388" s="9">
        <f t="shared" si="11"/>
        <v>12.85120012</v>
      </c>
      <c r="L388" s="52">
        <f t="shared" si="30"/>
        <v>559046.2777</v>
      </c>
      <c r="M388" s="10" t="str">
        <f t="shared" si="31"/>
        <v/>
      </c>
      <c r="N388" s="11">
        <f t="shared" si="5"/>
        <v>0.02360134425</v>
      </c>
      <c r="O388" s="23">
        <f t="shared" si="32"/>
        <v>0.05135056877</v>
      </c>
      <c r="P388" s="55">
        <v>50860.0</v>
      </c>
      <c r="Q388" s="55">
        <v>1722856.0</v>
      </c>
      <c r="R388" s="12"/>
      <c r="S388" s="56">
        <f t="shared" si="13"/>
        <v>520</v>
      </c>
      <c r="T388" s="12"/>
      <c r="U388" s="12"/>
      <c r="V388" s="4"/>
      <c r="W388" s="4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  <c r="IZ388" s="4"/>
      <c r="JA388" s="4"/>
      <c r="JB388" s="4"/>
      <c r="JC388" s="4"/>
      <c r="JD388" s="4"/>
      <c r="JE388" s="4"/>
      <c r="JF388" s="4"/>
      <c r="JG388" s="4"/>
      <c r="JH388" s="4"/>
      <c r="JI388" s="4"/>
      <c r="JJ388" s="4"/>
      <c r="JK388" s="4"/>
      <c r="JL388" s="4"/>
      <c r="JM388" s="4"/>
      <c r="JN388" s="4"/>
      <c r="JO388" s="4"/>
      <c r="JP388" s="4"/>
      <c r="JQ388" s="4"/>
      <c r="JR388" s="4"/>
      <c r="JS388" s="4"/>
      <c r="JT388" s="4"/>
      <c r="JU388" s="4"/>
      <c r="JV388" s="4"/>
      <c r="JW388" s="4"/>
      <c r="JX388" s="4"/>
      <c r="JY388" s="4"/>
      <c r="JZ388" s="4"/>
      <c r="KA388" s="4"/>
      <c r="KB388" s="4"/>
      <c r="KC388" s="4"/>
      <c r="KD388" s="4"/>
      <c r="KE388" s="4"/>
      <c r="KF388" s="4"/>
      <c r="KG388" s="4"/>
      <c r="KH388" s="4"/>
      <c r="KI388" s="4"/>
      <c r="KJ388" s="4"/>
      <c r="KK388" s="4"/>
      <c r="KL388" s="4"/>
      <c r="KM388" s="4"/>
      <c r="KN388" s="4"/>
      <c r="KO388" s="4"/>
      <c r="KP388" s="4"/>
      <c r="KQ388" s="4"/>
      <c r="KR388" s="4"/>
      <c r="KS388" s="4"/>
      <c r="KT388" s="4"/>
      <c r="KU388" s="4"/>
      <c r="KV388" s="4"/>
      <c r="KW388" s="4"/>
      <c r="KX388" s="4"/>
      <c r="KY388" s="4"/>
      <c r="KZ388" s="4"/>
      <c r="LA388" s="4"/>
      <c r="LB388" s="4"/>
      <c r="LC388" s="4"/>
      <c r="LD388" s="4"/>
      <c r="LE388" s="4"/>
      <c r="LF388" s="4"/>
      <c r="LG388" s="4"/>
      <c r="LH388" s="4"/>
      <c r="LI388" s="4"/>
      <c r="LJ388" s="4"/>
      <c r="LK388" s="4"/>
      <c r="LL388" s="4"/>
      <c r="LM388" s="4"/>
      <c r="LN388" s="4"/>
      <c r="LO388" s="4"/>
      <c r="LP388" s="4"/>
      <c r="LQ388" s="4"/>
      <c r="LR388" s="4"/>
      <c r="LS388" s="4"/>
      <c r="LT388" s="4"/>
      <c r="LU388" s="4"/>
      <c r="LV388" s="4"/>
      <c r="LW388" s="4"/>
      <c r="LX388" s="4"/>
      <c r="LY388" s="4"/>
      <c r="LZ388" s="4"/>
      <c r="MA388" s="4"/>
      <c r="MB388" s="4"/>
      <c r="MC388" s="4"/>
      <c r="MD388" s="4"/>
      <c r="ME388" s="4"/>
      <c r="MF388" s="4"/>
      <c r="MG388" s="4"/>
      <c r="MH388" s="4"/>
      <c r="MI388" s="4"/>
      <c r="MJ388" s="4"/>
      <c r="MK388" s="4"/>
      <c r="ML388" s="4"/>
      <c r="MM388" s="4"/>
      <c r="MN388" s="4"/>
      <c r="MO388" s="4"/>
      <c r="MP388" s="4"/>
      <c r="MQ388" s="4"/>
      <c r="MR388" s="4"/>
      <c r="MS388" s="4"/>
      <c r="MT388" s="4"/>
      <c r="MU388" s="4"/>
      <c r="MV388" s="4"/>
      <c r="MW388" s="4"/>
      <c r="MX388" s="4"/>
      <c r="MY388" s="4"/>
      <c r="MZ388" s="4"/>
      <c r="NA388" s="4"/>
      <c r="NB388" s="4"/>
      <c r="NC388" s="4"/>
      <c r="ND388" s="4"/>
      <c r="NE388" s="4"/>
      <c r="NF388" s="4"/>
      <c r="NG388" s="4"/>
      <c r="NH388" s="4"/>
      <c r="NI388" s="4"/>
      <c r="NJ388" s="4"/>
      <c r="NK388" s="4"/>
      <c r="NL388" s="4"/>
      <c r="NM388" s="4"/>
      <c r="NN388" s="4"/>
      <c r="NO388" s="4"/>
      <c r="NP388" s="4"/>
      <c r="NQ388" s="4"/>
      <c r="NR388" s="4"/>
      <c r="NS388" s="4"/>
      <c r="NT388" s="4"/>
      <c r="NU388" s="4"/>
      <c r="NV388" s="4"/>
      <c r="NW388" s="4"/>
      <c r="NX388" s="4"/>
      <c r="NY388" s="4"/>
      <c r="NZ388" s="4"/>
      <c r="OA388" s="4"/>
      <c r="OB388" s="4"/>
      <c r="OC388" s="4"/>
      <c r="OD388" s="4"/>
      <c r="OE388" s="4"/>
      <c r="OF388" s="4"/>
      <c r="OG388" s="4"/>
      <c r="OH388" s="4"/>
      <c r="OI388" s="4"/>
      <c r="OJ388" s="4"/>
      <c r="OK388" s="4"/>
      <c r="OL388" s="4"/>
      <c r="OM388" s="4"/>
      <c r="ON388" s="4"/>
      <c r="OO388" s="4"/>
      <c r="OP388" s="4"/>
      <c r="OQ388" s="4"/>
      <c r="OR388" s="4"/>
      <c r="OS388" s="4"/>
      <c r="OT388" s="4"/>
      <c r="OU388" s="4"/>
      <c r="OV388" s="4"/>
      <c r="OW388" s="4"/>
      <c r="OX388" s="4"/>
      <c r="OY388" s="4"/>
      <c r="OZ388" s="4"/>
      <c r="PA388" s="4"/>
      <c r="PB388" s="4"/>
      <c r="PC388" s="4"/>
      <c r="PD388" s="4"/>
      <c r="PE388" s="4"/>
      <c r="PF388" s="4"/>
      <c r="PG388" s="4"/>
      <c r="PH388" s="4"/>
      <c r="PI388" s="4"/>
      <c r="PJ388" s="4"/>
      <c r="PK388" s="4"/>
      <c r="PL388" s="4"/>
      <c r="PM388" s="4"/>
      <c r="PN388" s="4"/>
      <c r="PO388" s="4"/>
      <c r="PP388" s="4"/>
      <c r="PQ388" s="4"/>
      <c r="PR388" s="4"/>
      <c r="PS388" s="4"/>
      <c r="PT388" s="4"/>
      <c r="PU388" s="4"/>
      <c r="PV388" s="4"/>
      <c r="PW388" s="4"/>
      <c r="PX388" s="4"/>
      <c r="PY388" s="4"/>
      <c r="PZ388" s="4"/>
      <c r="QA388" s="4"/>
      <c r="QB388" s="4"/>
      <c r="QC388" s="4"/>
      <c r="QD388" s="4"/>
      <c r="QE388" s="4"/>
      <c r="QF388" s="4"/>
      <c r="QG388" s="4"/>
      <c r="QH388" s="4"/>
      <c r="QI388" s="4"/>
      <c r="QJ388" s="4"/>
      <c r="QK388" s="4"/>
      <c r="QL388" s="4"/>
      <c r="QM388" s="4"/>
      <c r="QN388" s="4"/>
      <c r="QO388" s="4"/>
      <c r="QP388" s="4"/>
      <c r="QQ388" s="4"/>
      <c r="QR388" s="4"/>
      <c r="QS388" s="4"/>
      <c r="QT388" s="4"/>
      <c r="QU388" s="4"/>
      <c r="QV388" s="4"/>
      <c r="QW388" s="4"/>
      <c r="QX388" s="4"/>
      <c r="QY388" s="4"/>
      <c r="QZ388" s="4"/>
      <c r="RA388" s="4"/>
      <c r="RB388" s="4"/>
      <c r="RC388" s="4"/>
      <c r="RD388" s="4"/>
      <c r="RE388" s="4"/>
      <c r="RF388" s="4"/>
      <c r="RG388" s="4"/>
      <c r="RH388" s="4"/>
    </row>
    <row r="389" ht="12.75" customHeight="1">
      <c r="A389" s="6">
        <v>44281.0</v>
      </c>
      <c r="B389" s="7">
        <f t="shared" si="36"/>
        <v>387</v>
      </c>
      <c r="C389" s="55">
        <f t="shared" si="40"/>
        <v>2190105</v>
      </c>
      <c r="D389" s="7">
        <f t="shared" si="2"/>
        <v>14.59946005</v>
      </c>
      <c r="E389" s="46">
        <f t="shared" si="28"/>
        <v>2444743.726</v>
      </c>
      <c r="F389" s="46" t="str">
        <f t="shared" si="29"/>
        <v/>
      </c>
      <c r="G389" s="55">
        <v>35143.0</v>
      </c>
      <c r="H389" s="11">
        <f t="shared" si="9"/>
        <v>0.01630794418</v>
      </c>
      <c r="I389" s="55">
        <f t="shared" si="26"/>
        <v>391577</v>
      </c>
      <c r="J389" s="55">
        <f t="shared" si="10"/>
        <v>10331</v>
      </c>
      <c r="K389" s="9">
        <f t="shared" si="11"/>
        <v>12.87793745</v>
      </c>
      <c r="L389" s="52">
        <f t="shared" si="30"/>
        <v>545444.094</v>
      </c>
      <c r="M389" s="10" t="str">
        <f t="shared" si="31"/>
        <v/>
      </c>
      <c r="N389" s="11">
        <f t="shared" si="5"/>
        <v>0.02342581748</v>
      </c>
      <c r="O389" s="23">
        <f t="shared" si="32"/>
        <v>0.02709798922</v>
      </c>
      <c r="P389" s="9">
        <v>51305.0</v>
      </c>
      <c r="Q389" s="55">
        <v>1747223.0</v>
      </c>
      <c r="R389" s="12"/>
      <c r="S389" s="56">
        <f t="shared" si="13"/>
        <v>445</v>
      </c>
      <c r="T389" s="12"/>
      <c r="U389" s="12"/>
      <c r="V389" s="4"/>
      <c r="W389" s="4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  <c r="IZ389" s="4"/>
      <c r="JA389" s="4"/>
      <c r="JB389" s="4"/>
      <c r="JC389" s="4"/>
      <c r="JD389" s="4"/>
      <c r="JE389" s="4"/>
      <c r="JF389" s="4"/>
      <c r="JG389" s="4"/>
      <c r="JH389" s="4"/>
      <c r="JI389" s="4"/>
      <c r="JJ389" s="4"/>
      <c r="JK389" s="4"/>
      <c r="JL389" s="4"/>
      <c r="JM389" s="4"/>
      <c r="JN389" s="4"/>
      <c r="JO389" s="4"/>
      <c r="JP389" s="4"/>
      <c r="JQ389" s="4"/>
      <c r="JR389" s="4"/>
      <c r="JS389" s="4"/>
      <c r="JT389" s="4"/>
      <c r="JU389" s="4"/>
      <c r="JV389" s="4"/>
      <c r="JW389" s="4"/>
      <c r="JX389" s="4"/>
      <c r="JY389" s="4"/>
      <c r="JZ389" s="4"/>
      <c r="KA389" s="4"/>
      <c r="KB389" s="4"/>
      <c r="KC389" s="4"/>
      <c r="KD389" s="4"/>
      <c r="KE389" s="4"/>
      <c r="KF389" s="4"/>
      <c r="KG389" s="4"/>
      <c r="KH389" s="4"/>
      <c r="KI389" s="4"/>
      <c r="KJ389" s="4"/>
      <c r="KK389" s="4"/>
      <c r="KL389" s="4"/>
      <c r="KM389" s="4"/>
      <c r="KN389" s="4"/>
      <c r="KO389" s="4"/>
      <c r="KP389" s="4"/>
      <c r="KQ389" s="4"/>
      <c r="KR389" s="4"/>
      <c r="KS389" s="4"/>
      <c r="KT389" s="4"/>
      <c r="KU389" s="4"/>
      <c r="KV389" s="4"/>
      <c r="KW389" s="4"/>
      <c r="KX389" s="4"/>
      <c r="KY389" s="4"/>
      <c r="KZ389" s="4"/>
      <c r="LA389" s="4"/>
      <c r="LB389" s="4"/>
      <c r="LC389" s="4"/>
      <c r="LD389" s="4"/>
      <c r="LE389" s="4"/>
      <c r="LF389" s="4"/>
      <c r="LG389" s="4"/>
      <c r="LH389" s="4"/>
      <c r="LI389" s="4"/>
      <c r="LJ389" s="4"/>
      <c r="LK389" s="4"/>
      <c r="LL389" s="4"/>
      <c r="LM389" s="4"/>
      <c r="LN389" s="4"/>
      <c r="LO389" s="4"/>
      <c r="LP389" s="4"/>
      <c r="LQ389" s="4"/>
      <c r="LR389" s="4"/>
      <c r="LS389" s="4"/>
      <c r="LT389" s="4"/>
      <c r="LU389" s="4"/>
      <c r="LV389" s="4"/>
      <c r="LW389" s="4"/>
      <c r="LX389" s="4"/>
      <c r="LY389" s="4"/>
      <c r="LZ389" s="4"/>
      <c r="MA389" s="4"/>
      <c r="MB389" s="4"/>
      <c r="MC389" s="4"/>
      <c r="MD389" s="4"/>
      <c r="ME389" s="4"/>
      <c r="MF389" s="4"/>
      <c r="MG389" s="4"/>
      <c r="MH389" s="4"/>
      <c r="MI389" s="4"/>
      <c r="MJ389" s="4"/>
      <c r="MK389" s="4"/>
      <c r="ML389" s="4"/>
      <c r="MM389" s="4"/>
      <c r="MN389" s="4"/>
      <c r="MO389" s="4"/>
      <c r="MP389" s="4"/>
      <c r="MQ389" s="4"/>
      <c r="MR389" s="4"/>
      <c r="MS389" s="4"/>
      <c r="MT389" s="4"/>
      <c r="MU389" s="4"/>
      <c r="MV389" s="4"/>
      <c r="MW389" s="4"/>
      <c r="MX389" s="4"/>
      <c r="MY389" s="4"/>
      <c r="MZ389" s="4"/>
      <c r="NA389" s="4"/>
      <c r="NB389" s="4"/>
      <c r="NC389" s="4"/>
      <c r="ND389" s="4"/>
      <c r="NE389" s="4"/>
      <c r="NF389" s="4"/>
      <c r="NG389" s="4"/>
      <c r="NH389" s="4"/>
      <c r="NI389" s="4"/>
      <c r="NJ389" s="4"/>
      <c r="NK389" s="4"/>
      <c r="NL389" s="4"/>
      <c r="NM389" s="4"/>
      <c r="NN389" s="4"/>
      <c r="NO389" s="4"/>
      <c r="NP389" s="4"/>
      <c r="NQ389" s="4"/>
      <c r="NR389" s="4"/>
      <c r="NS389" s="4"/>
      <c r="NT389" s="4"/>
      <c r="NU389" s="4"/>
      <c r="NV389" s="4"/>
      <c r="NW389" s="4"/>
      <c r="NX389" s="4"/>
      <c r="NY389" s="4"/>
      <c r="NZ389" s="4"/>
      <c r="OA389" s="4"/>
      <c r="OB389" s="4"/>
      <c r="OC389" s="4"/>
      <c r="OD389" s="4"/>
      <c r="OE389" s="4"/>
      <c r="OF389" s="4"/>
      <c r="OG389" s="4"/>
      <c r="OH389" s="4"/>
      <c r="OI389" s="4"/>
      <c r="OJ389" s="4"/>
      <c r="OK389" s="4"/>
      <c r="OL389" s="4"/>
      <c r="OM389" s="4"/>
      <c r="ON389" s="4"/>
      <c r="OO389" s="4"/>
      <c r="OP389" s="4"/>
      <c r="OQ389" s="4"/>
      <c r="OR389" s="4"/>
      <c r="OS389" s="4"/>
      <c r="OT389" s="4"/>
      <c r="OU389" s="4"/>
      <c r="OV389" s="4"/>
      <c r="OW389" s="4"/>
      <c r="OX389" s="4"/>
      <c r="OY389" s="4"/>
      <c r="OZ389" s="4"/>
      <c r="PA389" s="4"/>
      <c r="PB389" s="4"/>
      <c r="PC389" s="4"/>
      <c r="PD389" s="4"/>
      <c r="PE389" s="4"/>
      <c r="PF389" s="4"/>
      <c r="PG389" s="4"/>
      <c r="PH389" s="4"/>
      <c r="PI389" s="4"/>
      <c r="PJ389" s="4"/>
      <c r="PK389" s="4"/>
      <c r="PL389" s="4"/>
      <c r="PM389" s="4"/>
      <c r="PN389" s="4"/>
      <c r="PO389" s="4"/>
      <c r="PP389" s="4"/>
      <c r="PQ389" s="4"/>
      <c r="PR389" s="4"/>
      <c r="PS389" s="4"/>
      <c r="PT389" s="4"/>
      <c r="PU389" s="4"/>
      <c r="PV389" s="4"/>
      <c r="PW389" s="4"/>
      <c r="PX389" s="4"/>
      <c r="PY389" s="4"/>
      <c r="PZ389" s="4"/>
      <c r="QA389" s="4"/>
      <c r="QB389" s="4"/>
      <c r="QC389" s="4"/>
      <c r="QD389" s="4"/>
      <c r="QE389" s="4"/>
      <c r="QF389" s="4"/>
      <c r="QG389" s="4"/>
      <c r="QH389" s="4"/>
      <c r="QI389" s="4"/>
      <c r="QJ389" s="4"/>
      <c r="QK389" s="4"/>
      <c r="QL389" s="4"/>
      <c r="QM389" s="4"/>
      <c r="QN389" s="4"/>
      <c r="QO389" s="4"/>
      <c r="QP389" s="4"/>
      <c r="QQ389" s="4"/>
      <c r="QR389" s="4"/>
      <c r="QS389" s="4"/>
      <c r="QT389" s="4"/>
      <c r="QU389" s="4"/>
      <c r="QV389" s="4"/>
      <c r="QW389" s="4"/>
      <c r="QX389" s="4"/>
      <c r="QY389" s="4"/>
      <c r="QZ389" s="4"/>
      <c r="RA389" s="4"/>
      <c r="RB389" s="4"/>
      <c r="RC389" s="4"/>
      <c r="RD389" s="4"/>
      <c r="RE389" s="4"/>
      <c r="RF389" s="4"/>
      <c r="RG389" s="4"/>
      <c r="RH389" s="4"/>
    </row>
    <row r="390" ht="12.75" customHeight="1">
      <c r="A390" s="6">
        <v>44282.0</v>
      </c>
      <c r="B390" s="7">
        <f t="shared" si="36"/>
        <v>388</v>
      </c>
      <c r="C390" s="55">
        <f t="shared" si="40"/>
        <v>2221862</v>
      </c>
      <c r="D390" s="7">
        <f t="shared" si="2"/>
        <v>14.61385614</v>
      </c>
      <c r="E390" s="46">
        <f t="shared" si="28"/>
        <v>2454750.934</v>
      </c>
      <c r="F390" s="46" t="str">
        <f t="shared" si="29"/>
        <v/>
      </c>
      <c r="G390" s="55">
        <v>31757.0</v>
      </c>
      <c r="H390" s="11">
        <f t="shared" si="9"/>
        <v>0.01450021803</v>
      </c>
      <c r="I390" s="55">
        <f t="shared" si="26"/>
        <v>395041</v>
      </c>
      <c r="J390" s="55">
        <f t="shared" si="10"/>
        <v>3464</v>
      </c>
      <c r="K390" s="9">
        <f t="shared" si="11"/>
        <v>12.88674484</v>
      </c>
      <c r="L390" s="52">
        <f t="shared" si="30"/>
        <v>532172.8657</v>
      </c>
      <c r="M390" s="10" t="str">
        <f t="shared" si="31"/>
        <v/>
      </c>
      <c r="N390" s="11">
        <f t="shared" si="5"/>
        <v>0.02329262573</v>
      </c>
      <c r="O390" s="23">
        <f t="shared" si="32"/>
        <v>0.008846280553</v>
      </c>
      <c r="P390" s="9">
        <v>51753.0</v>
      </c>
      <c r="Q390" s="55">
        <v>1775068.0</v>
      </c>
      <c r="R390" s="12"/>
      <c r="S390" s="12">
        <f t="shared" si="13"/>
        <v>448</v>
      </c>
      <c r="T390" s="12"/>
      <c r="U390" s="12"/>
      <c r="V390" s="4"/>
      <c r="W390" s="4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  <c r="IZ390" s="4"/>
      <c r="JA390" s="4"/>
      <c r="JB390" s="4"/>
      <c r="JC390" s="4"/>
      <c r="JD390" s="4"/>
      <c r="JE390" s="4"/>
      <c r="JF390" s="4"/>
      <c r="JG390" s="4"/>
      <c r="JH390" s="4"/>
      <c r="JI390" s="4"/>
      <c r="JJ390" s="4"/>
      <c r="JK390" s="4"/>
      <c r="JL390" s="4"/>
      <c r="JM390" s="4"/>
      <c r="JN390" s="4"/>
      <c r="JO390" s="4"/>
      <c r="JP390" s="4"/>
      <c r="JQ390" s="4"/>
      <c r="JR390" s="4"/>
      <c r="JS390" s="4"/>
      <c r="JT390" s="4"/>
      <c r="JU390" s="4"/>
      <c r="JV390" s="4"/>
      <c r="JW390" s="4"/>
      <c r="JX390" s="4"/>
      <c r="JY390" s="4"/>
      <c r="JZ390" s="4"/>
      <c r="KA390" s="4"/>
      <c r="KB390" s="4"/>
      <c r="KC390" s="4"/>
      <c r="KD390" s="4"/>
      <c r="KE390" s="4"/>
      <c r="KF390" s="4"/>
      <c r="KG390" s="4"/>
      <c r="KH390" s="4"/>
      <c r="KI390" s="4"/>
      <c r="KJ390" s="4"/>
      <c r="KK390" s="4"/>
      <c r="KL390" s="4"/>
      <c r="KM390" s="4"/>
      <c r="KN390" s="4"/>
      <c r="KO390" s="4"/>
      <c r="KP390" s="4"/>
      <c r="KQ390" s="4"/>
      <c r="KR390" s="4"/>
      <c r="KS390" s="4"/>
      <c r="KT390" s="4"/>
      <c r="KU390" s="4"/>
      <c r="KV390" s="4"/>
      <c r="KW390" s="4"/>
      <c r="KX390" s="4"/>
      <c r="KY390" s="4"/>
      <c r="KZ390" s="4"/>
      <c r="LA390" s="4"/>
      <c r="LB390" s="4"/>
      <c r="LC390" s="4"/>
      <c r="LD390" s="4"/>
      <c r="LE390" s="4"/>
      <c r="LF390" s="4"/>
      <c r="LG390" s="4"/>
      <c r="LH390" s="4"/>
      <c r="LI390" s="4"/>
      <c r="LJ390" s="4"/>
      <c r="LK390" s="4"/>
      <c r="LL390" s="4"/>
      <c r="LM390" s="4"/>
      <c r="LN390" s="4"/>
      <c r="LO390" s="4"/>
      <c r="LP390" s="4"/>
      <c r="LQ390" s="4"/>
      <c r="LR390" s="4"/>
      <c r="LS390" s="4"/>
      <c r="LT390" s="4"/>
      <c r="LU390" s="4"/>
      <c r="LV390" s="4"/>
      <c r="LW390" s="4"/>
      <c r="LX390" s="4"/>
      <c r="LY390" s="4"/>
      <c r="LZ390" s="4"/>
      <c r="MA390" s="4"/>
      <c r="MB390" s="4"/>
      <c r="MC390" s="4"/>
      <c r="MD390" s="4"/>
      <c r="ME390" s="4"/>
      <c r="MF390" s="4"/>
      <c r="MG390" s="4"/>
      <c r="MH390" s="4"/>
      <c r="MI390" s="4"/>
      <c r="MJ390" s="4"/>
      <c r="MK390" s="4"/>
      <c r="ML390" s="4"/>
      <c r="MM390" s="4"/>
      <c r="MN390" s="4"/>
      <c r="MO390" s="4"/>
      <c r="MP390" s="4"/>
      <c r="MQ390" s="4"/>
      <c r="MR390" s="4"/>
      <c r="MS390" s="4"/>
      <c r="MT390" s="4"/>
      <c r="MU390" s="4"/>
      <c r="MV390" s="4"/>
      <c r="MW390" s="4"/>
      <c r="MX390" s="4"/>
      <c r="MY390" s="4"/>
      <c r="MZ390" s="4"/>
      <c r="NA390" s="4"/>
      <c r="NB390" s="4"/>
      <c r="NC390" s="4"/>
      <c r="ND390" s="4"/>
      <c r="NE390" s="4"/>
      <c r="NF390" s="4"/>
      <c r="NG390" s="4"/>
      <c r="NH390" s="4"/>
      <c r="NI390" s="4"/>
      <c r="NJ390" s="4"/>
      <c r="NK390" s="4"/>
      <c r="NL390" s="4"/>
      <c r="NM390" s="4"/>
      <c r="NN390" s="4"/>
      <c r="NO390" s="4"/>
      <c r="NP390" s="4"/>
      <c r="NQ390" s="4"/>
      <c r="NR390" s="4"/>
      <c r="NS390" s="4"/>
      <c r="NT390" s="4"/>
      <c r="NU390" s="4"/>
      <c r="NV390" s="4"/>
      <c r="NW390" s="4"/>
      <c r="NX390" s="4"/>
      <c r="NY390" s="4"/>
      <c r="NZ390" s="4"/>
      <c r="OA390" s="4"/>
      <c r="OB390" s="4"/>
      <c r="OC390" s="4"/>
      <c r="OD390" s="4"/>
      <c r="OE390" s="4"/>
      <c r="OF390" s="4"/>
      <c r="OG390" s="4"/>
      <c r="OH390" s="4"/>
      <c r="OI390" s="4"/>
      <c r="OJ390" s="4"/>
      <c r="OK390" s="4"/>
      <c r="OL390" s="4"/>
      <c r="OM390" s="4"/>
      <c r="ON390" s="4"/>
      <c r="OO390" s="4"/>
      <c r="OP390" s="4"/>
      <c r="OQ390" s="4"/>
      <c r="OR390" s="4"/>
      <c r="OS390" s="4"/>
      <c r="OT390" s="4"/>
      <c r="OU390" s="4"/>
      <c r="OV390" s="4"/>
      <c r="OW390" s="4"/>
      <c r="OX390" s="4"/>
      <c r="OY390" s="4"/>
      <c r="OZ390" s="4"/>
      <c r="PA390" s="4"/>
      <c r="PB390" s="4"/>
      <c r="PC390" s="4"/>
      <c r="PD390" s="4"/>
      <c r="PE390" s="4"/>
      <c r="PF390" s="4"/>
      <c r="PG390" s="4"/>
      <c r="PH390" s="4"/>
      <c r="PI390" s="4"/>
      <c r="PJ390" s="4"/>
      <c r="PK390" s="4"/>
      <c r="PL390" s="4"/>
      <c r="PM390" s="4"/>
      <c r="PN390" s="4"/>
      <c r="PO390" s="4"/>
      <c r="PP390" s="4"/>
      <c r="PQ390" s="4"/>
      <c r="PR390" s="4"/>
      <c r="PS390" s="4"/>
      <c r="PT390" s="4"/>
      <c r="PU390" s="4"/>
      <c r="PV390" s="4"/>
      <c r="PW390" s="4"/>
      <c r="PX390" s="4"/>
      <c r="PY390" s="4"/>
      <c r="PZ390" s="4"/>
      <c r="QA390" s="4"/>
      <c r="QB390" s="4"/>
      <c r="QC390" s="4"/>
      <c r="QD390" s="4"/>
      <c r="QE390" s="4"/>
      <c r="QF390" s="4"/>
      <c r="QG390" s="4"/>
      <c r="QH390" s="4"/>
      <c r="QI390" s="4"/>
      <c r="QJ390" s="4"/>
      <c r="QK390" s="4"/>
      <c r="QL390" s="4"/>
      <c r="QM390" s="4"/>
      <c r="QN390" s="4"/>
      <c r="QO390" s="4"/>
      <c r="QP390" s="4"/>
      <c r="QQ390" s="4"/>
      <c r="QR390" s="4"/>
      <c r="QS390" s="4"/>
      <c r="QT390" s="4"/>
      <c r="QU390" s="4"/>
      <c r="QV390" s="4"/>
      <c r="QW390" s="4"/>
      <c r="QX390" s="4"/>
      <c r="QY390" s="4"/>
      <c r="QZ390" s="4"/>
      <c r="RA390" s="4"/>
      <c r="RB390" s="4"/>
      <c r="RC390" s="4"/>
      <c r="RD390" s="4"/>
      <c r="RE390" s="4"/>
      <c r="RF390" s="4"/>
      <c r="RG390" s="4"/>
      <c r="RH390" s="4"/>
    </row>
    <row r="391" ht="12.75" customHeight="1">
      <c r="A391" s="6">
        <v>44283.0</v>
      </c>
      <c r="B391" s="7">
        <f t="shared" si="36"/>
        <v>389</v>
      </c>
      <c r="C391" s="55">
        <f t="shared" si="40"/>
        <v>2251115</v>
      </c>
      <c r="D391" s="7">
        <f t="shared" si="2"/>
        <v>14.62693621</v>
      </c>
      <c r="E391" s="46">
        <f t="shared" si="28"/>
        <v>2464799.106</v>
      </c>
      <c r="F391" s="46" t="str">
        <f t="shared" si="29"/>
        <v/>
      </c>
      <c r="G391" s="55">
        <v>29253.0</v>
      </c>
      <c r="H391" s="11">
        <f t="shared" si="9"/>
        <v>0.01316598421</v>
      </c>
      <c r="I391" s="55">
        <f t="shared" si="26"/>
        <v>400309</v>
      </c>
      <c r="J391" s="55">
        <f t="shared" si="10"/>
        <v>5268</v>
      </c>
      <c r="K391" s="9">
        <f t="shared" si="11"/>
        <v>12.89999203</v>
      </c>
      <c r="L391" s="52">
        <f t="shared" si="30"/>
        <v>519224.5403</v>
      </c>
      <c r="M391" s="10" t="str">
        <f t="shared" si="31"/>
        <v/>
      </c>
      <c r="N391" s="11">
        <f t="shared" si="5"/>
        <v>0.02304813392</v>
      </c>
      <c r="O391" s="23">
        <f t="shared" si="32"/>
        <v>0.01333532469</v>
      </c>
      <c r="P391" s="55">
        <v>51884.0</v>
      </c>
      <c r="Q391" s="55">
        <v>1798922.0</v>
      </c>
      <c r="R391" s="12"/>
      <c r="S391" s="56">
        <f t="shared" si="13"/>
        <v>131</v>
      </c>
      <c r="T391" s="12"/>
      <c r="U391" s="12"/>
      <c r="V391" s="4"/>
      <c r="W391" s="4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  <c r="IZ391" s="4"/>
      <c r="JA391" s="4"/>
      <c r="JB391" s="4"/>
      <c r="JC391" s="4"/>
      <c r="JD391" s="4"/>
      <c r="JE391" s="4"/>
      <c r="JF391" s="4"/>
      <c r="JG391" s="4"/>
      <c r="JH391" s="4"/>
      <c r="JI391" s="4"/>
      <c r="JJ391" s="4"/>
      <c r="JK391" s="4"/>
      <c r="JL391" s="4"/>
      <c r="JM391" s="4"/>
      <c r="JN391" s="4"/>
      <c r="JO391" s="4"/>
      <c r="JP391" s="4"/>
      <c r="JQ391" s="4"/>
      <c r="JR391" s="4"/>
      <c r="JS391" s="4"/>
      <c r="JT391" s="4"/>
      <c r="JU391" s="4"/>
      <c r="JV391" s="4"/>
      <c r="JW391" s="4"/>
      <c r="JX391" s="4"/>
      <c r="JY391" s="4"/>
      <c r="JZ391" s="4"/>
      <c r="KA391" s="4"/>
      <c r="KB391" s="4"/>
      <c r="KC391" s="4"/>
      <c r="KD391" s="4"/>
      <c r="KE391" s="4"/>
      <c r="KF391" s="4"/>
      <c r="KG391" s="4"/>
      <c r="KH391" s="4"/>
      <c r="KI391" s="4"/>
      <c r="KJ391" s="4"/>
      <c r="KK391" s="4"/>
      <c r="KL391" s="4"/>
      <c r="KM391" s="4"/>
      <c r="KN391" s="4"/>
      <c r="KO391" s="4"/>
      <c r="KP391" s="4"/>
      <c r="KQ391" s="4"/>
      <c r="KR391" s="4"/>
      <c r="KS391" s="4"/>
      <c r="KT391" s="4"/>
      <c r="KU391" s="4"/>
      <c r="KV391" s="4"/>
      <c r="KW391" s="4"/>
      <c r="KX391" s="4"/>
      <c r="KY391" s="4"/>
      <c r="KZ391" s="4"/>
      <c r="LA391" s="4"/>
      <c r="LB391" s="4"/>
      <c r="LC391" s="4"/>
      <c r="LD391" s="4"/>
      <c r="LE391" s="4"/>
      <c r="LF391" s="4"/>
      <c r="LG391" s="4"/>
      <c r="LH391" s="4"/>
      <c r="LI391" s="4"/>
      <c r="LJ391" s="4"/>
      <c r="LK391" s="4"/>
      <c r="LL391" s="4"/>
      <c r="LM391" s="4"/>
      <c r="LN391" s="4"/>
      <c r="LO391" s="4"/>
      <c r="LP391" s="4"/>
      <c r="LQ391" s="4"/>
      <c r="LR391" s="4"/>
      <c r="LS391" s="4"/>
      <c r="LT391" s="4"/>
      <c r="LU391" s="4"/>
      <c r="LV391" s="4"/>
      <c r="LW391" s="4"/>
      <c r="LX391" s="4"/>
      <c r="LY391" s="4"/>
      <c r="LZ391" s="4"/>
      <c r="MA391" s="4"/>
      <c r="MB391" s="4"/>
      <c r="MC391" s="4"/>
      <c r="MD391" s="4"/>
      <c r="ME391" s="4"/>
      <c r="MF391" s="4"/>
      <c r="MG391" s="4"/>
      <c r="MH391" s="4"/>
      <c r="MI391" s="4"/>
      <c r="MJ391" s="4"/>
      <c r="MK391" s="4"/>
      <c r="ML391" s="4"/>
      <c r="MM391" s="4"/>
      <c r="MN391" s="4"/>
      <c r="MO391" s="4"/>
      <c r="MP391" s="4"/>
      <c r="MQ391" s="4"/>
      <c r="MR391" s="4"/>
      <c r="MS391" s="4"/>
      <c r="MT391" s="4"/>
      <c r="MU391" s="4"/>
      <c r="MV391" s="4"/>
      <c r="MW391" s="4"/>
      <c r="MX391" s="4"/>
      <c r="MY391" s="4"/>
      <c r="MZ391" s="4"/>
      <c r="NA391" s="4"/>
      <c r="NB391" s="4"/>
      <c r="NC391" s="4"/>
      <c r="ND391" s="4"/>
      <c r="NE391" s="4"/>
      <c r="NF391" s="4"/>
      <c r="NG391" s="4"/>
      <c r="NH391" s="4"/>
      <c r="NI391" s="4"/>
      <c r="NJ391" s="4"/>
      <c r="NK391" s="4"/>
      <c r="NL391" s="4"/>
      <c r="NM391" s="4"/>
      <c r="NN391" s="4"/>
      <c r="NO391" s="4"/>
      <c r="NP391" s="4"/>
      <c r="NQ391" s="4"/>
      <c r="NR391" s="4"/>
      <c r="NS391" s="4"/>
      <c r="NT391" s="4"/>
      <c r="NU391" s="4"/>
      <c r="NV391" s="4"/>
      <c r="NW391" s="4"/>
      <c r="NX391" s="4"/>
      <c r="NY391" s="4"/>
      <c r="NZ391" s="4"/>
      <c r="OA391" s="4"/>
      <c r="OB391" s="4"/>
      <c r="OC391" s="4"/>
      <c r="OD391" s="4"/>
      <c r="OE391" s="4"/>
      <c r="OF391" s="4"/>
      <c r="OG391" s="4"/>
      <c r="OH391" s="4"/>
      <c r="OI391" s="4"/>
      <c r="OJ391" s="4"/>
      <c r="OK391" s="4"/>
      <c r="OL391" s="4"/>
      <c r="OM391" s="4"/>
      <c r="ON391" s="4"/>
      <c r="OO391" s="4"/>
      <c r="OP391" s="4"/>
      <c r="OQ391" s="4"/>
      <c r="OR391" s="4"/>
      <c r="OS391" s="4"/>
      <c r="OT391" s="4"/>
      <c r="OU391" s="4"/>
      <c r="OV391" s="4"/>
      <c r="OW391" s="4"/>
      <c r="OX391" s="4"/>
      <c r="OY391" s="4"/>
      <c r="OZ391" s="4"/>
      <c r="PA391" s="4"/>
      <c r="PB391" s="4"/>
      <c r="PC391" s="4"/>
      <c r="PD391" s="4"/>
      <c r="PE391" s="4"/>
      <c r="PF391" s="4"/>
      <c r="PG391" s="4"/>
      <c r="PH391" s="4"/>
      <c r="PI391" s="4"/>
      <c r="PJ391" s="4"/>
      <c r="PK391" s="4"/>
      <c r="PL391" s="4"/>
      <c r="PM391" s="4"/>
      <c r="PN391" s="4"/>
      <c r="PO391" s="4"/>
      <c r="PP391" s="4"/>
      <c r="PQ391" s="4"/>
      <c r="PR391" s="4"/>
      <c r="PS391" s="4"/>
      <c r="PT391" s="4"/>
      <c r="PU391" s="4"/>
      <c r="PV391" s="4"/>
      <c r="PW391" s="4"/>
      <c r="PX391" s="4"/>
      <c r="PY391" s="4"/>
      <c r="PZ391" s="4"/>
      <c r="QA391" s="4"/>
      <c r="QB391" s="4"/>
      <c r="QC391" s="4"/>
      <c r="QD391" s="4"/>
      <c r="QE391" s="4"/>
      <c r="QF391" s="4"/>
      <c r="QG391" s="4"/>
      <c r="QH391" s="4"/>
      <c r="QI391" s="4"/>
      <c r="QJ391" s="4"/>
      <c r="QK391" s="4"/>
      <c r="QL391" s="4"/>
      <c r="QM391" s="4"/>
      <c r="QN391" s="4"/>
      <c r="QO391" s="4"/>
      <c r="QP391" s="4"/>
      <c r="QQ391" s="4"/>
      <c r="QR391" s="4"/>
      <c r="QS391" s="4"/>
      <c r="QT391" s="4"/>
      <c r="QU391" s="4"/>
      <c r="QV391" s="4"/>
      <c r="QW391" s="4"/>
      <c r="QX391" s="4"/>
      <c r="QY391" s="4"/>
      <c r="QZ391" s="4"/>
      <c r="RA391" s="4"/>
      <c r="RB391" s="4"/>
      <c r="RC391" s="4"/>
      <c r="RD391" s="4"/>
      <c r="RE391" s="4"/>
      <c r="RF391" s="4"/>
      <c r="RG391" s="4"/>
      <c r="RH391" s="4"/>
    </row>
    <row r="392" ht="12.75" customHeight="1">
      <c r="A392" s="6">
        <v>44284.0</v>
      </c>
      <c r="B392" s="7">
        <f t="shared" si="36"/>
        <v>390</v>
      </c>
      <c r="C392" s="55">
        <f t="shared" si="40"/>
        <v>2268080</v>
      </c>
      <c r="D392" s="7">
        <f t="shared" si="2"/>
        <v>14.63444422</v>
      </c>
      <c r="E392" s="46">
        <f t="shared" si="28"/>
        <v>2474888.409</v>
      </c>
      <c r="F392" s="46" t="str">
        <f t="shared" si="29"/>
        <v/>
      </c>
      <c r="G392" s="55">
        <v>16965.0</v>
      </c>
      <c r="H392" s="11">
        <f t="shared" si="9"/>
        <v>0.007536265362</v>
      </c>
      <c r="I392" s="55">
        <f t="shared" si="26"/>
        <v>391717</v>
      </c>
      <c r="J392" s="55">
        <f t="shared" si="10"/>
        <v>-8592</v>
      </c>
      <c r="K392" s="9">
        <f t="shared" si="11"/>
        <v>12.87829492</v>
      </c>
      <c r="L392" s="52">
        <f t="shared" si="30"/>
        <v>506591.2614</v>
      </c>
      <c r="M392" s="10" t="str">
        <f t="shared" si="31"/>
        <v/>
      </c>
      <c r="N392" s="11">
        <f t="shared" si="5"/>
        <v>0.02289689958</v>
      </c>
      <c r="O392" s="23">
        <f t="shared" si="32"/>
        <v>-0.02146341951</v>
      </c>
      <c r="P392" s="9">
        <v>51932.0</v>
      </c>
      <c r="Q392" s="55">
        <v>1824431.0</v>
      </c>
      <c r="R392" s="12"/>
      <c r="S392" s="56">
        <f t="shared" si="13"/>
        <v>48</v>
      </c>
      <c r="T392" s="12"/>
      <c r="U392" s="12"/>
      <c r="V392" s="4"/>
      <c r="W392" s="4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  <c r="IZ392" s="4"/>
      <c r="JA392" s="4"/>
      <c r="JB392" s="4"/>
      <c r="JC392" s="4"/>
      <c r="JD392" s="4"/>
      <c r="JE392" s="4"/>
      <c r="JF392" s="4"/>
      <c r="JG392" s="4"/>
      <c r="JH392" s="4"/>
      <c r="JI392" s="4"/>
      <c r="JJ392" s="4"/>
      <c r="JK392" s="4"/>
      <c r="JL392" s="4"/>
      <c r="JM392" s="4"/>
      <c r="JN392" s="4"/>
      <c r="JO392" s="4"/>
      <c r="JP392" s="4"/>
      <c r="JQ392" s="4"/>
      <c r="JR392" s="4"/>
      <c r="JS392" s="4"/>
      <c r="JT392" s="4"/>
      <c r="JU392" s="4"/>
      <c r="JV392" s="4"/>
      <c r="JW392" s="4"/>
      <c r="JX392" s="4"/>
      <c r="JY392" s="4"/>
      <c r="JZ392" s="4"/>
      <c r="KA392" s="4"/>
      <c r="KB392" s="4"/>
      <c r="KC392" s="4"/>
      <c r="KD392" s="4"/>
      <c r="KE392" s="4"/>
      <c r="KF392" s="4"/>
      <c r="KG392" s="4"/>
      <c r="KH392" s="4"/>
      <c r="KI392" s="4"/>
      <c r="KJ392" s="4"/>
      <c r="KK392" s="4"/>
      <c r="KL392" s="4"/>
      <c r="KM392" s="4"/>
      <c r="KN392" s="4"/>
      <c r="KO392" s="4"/>
      <c r="KP392" s="4"/>
      <c r="KQ392" s="4"/>
      <c r="KR392" s="4"/>
      <c r="KS392" s="4"/>
      <c r="KT392" s="4"/>
      <c r="KU392" s="4"/>
      <c r="KV392" s="4"/>
      <c r="KW392" s="4"/>
      <c r="KX392" s="4"/>
      <c r="KY392" s="4"/>
      <c r="KZ392" s="4"/>
      <c r="LA392" s="4"/>
      <c r="LB392" s="4"/>
      <c r="LC392" s="4"/>
      <c r="LD392" s="4"/>
      <c r="LE392" s="4"/>
      <c r="LF392" s="4"/>
      <c r="LG392" s="4"/>
      <c r="LH392" s="4"/>
      <c r="LI392" s="4"/>
      <c r="LJ392" s="4"/>
      <c r="LK392" s="4"/>
      <c r="LL392" s="4"/>
      <c r="LM392" s="4"/>
      <c r="LN392" s="4"/>
      <c r="LO392" s="4"/>
      <c r="LP392" s="4"/>
      <c r="LQ392" s="4"/>
      <c r="LR392" s="4"/>
      <c r="LS392" s="4"/>
      <c r="LT392" s="4"/>
      <c r="LU392" s="4"/>
      <c r="LV392" s="4"/>
      <c r="LW392" s="4"/>
      <c r="LX392" s="4"/>
      <c r="LY392" s="4"/>
      <c r="LZ392" s="4"/>
      <c r="MA392" s="4"/>
      <c r="MB392" s="4"/>
      <c r="MC392" s="4"/>
      <c r="MD392" s="4"/>
      <c r="ME392" s="4"/>
      <c r="MF392" s="4"/>
      <c r="MG392" s="4"/>
      <c r="MH392" s="4"/>
      <c r="MI392" s="4"/>
      <c r="MJ392" s="4"/>
      <c r="MK392" s="4"/>
      <c r="ML392" s="4"/>
      <c r="MM392" s="4"/>
      <c r="MN392" s="4"/>
      <c r="MO392" s="4"/>
      <c r="MP392" s="4"/>
      <c r="MQ392" s="4"/>
      <c r="MR392" s="4"/>
      <c r="MS392" s="4"/>
      <c r="MT392" s="4"/>
      <c r="MU392" s="4"/>
      <c r="MV392" s="4"/>
      <c r="MW392" s="4"/>
      <c r="MX392" s="4"/>
      <c r="MY392" s="4"/>
      <c r="MZ392" s="4"/>
      <c r="NA392" s="4"/>
      <c r="NB392" s="4"/>
      <c r="NC392" s="4"/>
      <c r="ND392" s="4"/>
      <c r="NE392" s="4"/>
      <c r="NF392" s="4"/>
      <c r="NG392" s="4"/>
      <c r="NH392" s="4"/>
      <c r="NI392" s="4"/>
      <c r="NJ392" s="4"/>
      <c r="NK392" s="4"/>
      <c r="NL392" s="4"/>
      <c r="NM392" s="4"/>
      <c r="NN392" s="4"/>
      <c r="NO392" s="4"/>
      <c r="NP392" s="4"/>
      <c r="NQ392" s="4"/>
      <c r="NR392" s="4"/>
      <c r="NS392" s="4"/>
      <c r="NT392" s="4"/>
      <c r="NU392" s="4"/>
      <c r="NV392" s="4"/>
      <c r="NW392" s="4"/>
      <c r="NX392" s="4"/>
      <c r="NY392" s="4"/>
      <c r="NZ392" s="4"/>
      <c r="OA392" s="4"/>
      <c r="OB392" s="4"/>
      <c r="OC392" s="4"/>
      <c r="OD392" s="4"/>
      <c r="OE392" s="4"/>
      <c r="OF392" s="4"/>
      <c r="OG392" s="4"/>
      <c r="OH392" s="4"/>
      <c r="OI392" s="4"/>
      <c r="OJ392" s="4"/>
      <c r="OK392" s="4"/>
      <c r="OL392" s="4"/>
      <c r="OM392" s="4"/>
      <c r="ON392" s="4"/>
      <c r="OO392" s="4"/>
      <c r="OP392" s="4"/>
      <c r="OQ392" s="4"/>
      <c r="OR392" s="4"/>
      <c r="OS392" s="4"/>
      <c r="OT392" s="4"/>
      <c r="OU392" s="4"/>
      <c r="OV392" s="4"/>
      <c r="OW392" s="4"/>
      <c r="OX392" s="4"/>
      <c r="OY392" s="4"/>
      <c r="OZ392" s="4"/>
      <c r="PA392" s="4"/>
      <c r="PB392" s="4"/>
      <c r="PC392" s="4"/>
      <c r="PD392" s="4"/>
      <c r="PE392" s="4"/>
      <c r="PF392" s="4"/>
      <c r="PG392" s="4"/>
      <c r="PH392" s="4"/>
      <c r="PI392" s="4"/>
      <c r="PJ392" s="4"/>
      <c r="PK392" s="4"/>
      <c r="PL392" s="4"/>
      <c r="PM392" s="4"/>
      <c r="PN392" s="4"/>
      <c r="PO392" s="4"/>
      <c r="PP392" s="4"/>
      <c r="PQ392" s="4"/>
      <c r="PR392" s="4"/>
      <c r="PS392" s="4"/>
      <c r="PT392" s="4"/>
      <c r="PU392" s="4"/>
      <c r="PV392" s="4"/>
      <c r="PW392" s="4"/>
      <c r="PX392" s="4"/>
      <c r="PY392" s="4"/>
      <c r="PZ392" s="4"/>
      <c r="QA392" s="4"/>
      <c r="QB392" s="4"/>
      <c r="QC392" s="4"/>
      <c r="QD392" s="4"/>
      <c r="QE392" s="4"/>
      <c r="QF392" s="4"/>
      <c r="QG392" s="4"/>
      <c r="QH392" s="4"/>
      <c r="QI392" s="4"/>
      <c r="QJ392" s="4"/>
      <c r="QK392" s="4"/>
      <c r="QL392" s="4"/>
      <c r="QM392" s="4"/>
      <c r="QN392" s="4"/>
      <c r="QO392" s="4"/>
      <c r="QP392" s="4"/>
      <c r="QQ392" s="4"/>
      <c r="QR392" s="4"/>
      <c r="QS392" s="4"/>
      <c r="QT392" s="4"/>
      <c r="QU392" s="4"/>
      <c r="QV392" s="4"/>
      <c r="QW392" s="4"/>
      <c r="QX392" s="4"/>
      <c r="QY392" s="4"/>
      <c r="QZ392" s="4"/>
      <c r="RA392" s="4"/>
      <c r="RB392" s="4"/>
      <c r="RC392" s="4"/>
      <c r="RD392" s="4"/>
      <c r="RE392" s="4"/>
      <c r="RF392" s="4"/>
      <c r="RG392" s="4"/>
      <c r="RH392" s="4"/>
    </row>
    <row r="393" ht="12.75" customHeight="1">
      <c r="A393" s="6">
        <v>44285.0</v>
      </c>
      <c r="B393" s="7">
        <f t="shared" si="36"/>
        <v>391</v>
      </c>
      <c r="C393" s="55">
        <f t="shared" si="40"/>
        <v>2288950</v>
      </c>
      <c r="D393" s="7">
        <f t="shared" si="2"/>
        <v>14.64360376</v>
      </c>
      <c r="E393" s="46">
        <f t="shared" si="28"/>
        <v>2485019.01</v>
      </c>
      <c r="F393" s="46" t="str">
        <f t="shared" si="29"/>
        <v/>
      </c>
      <c r="G393" s="55">
        <v>20870.0</v>
      </c>
      <c r="H393" s="11">
        <f t="shared" si="9"/>
        <v>0.009201615463</v>
      </c>
      <c r="I393" s="55">
        <f t="shared" si="26"/>
        <v>388359</v>
      </c>
      <c r="J393" s="55">
        <f t="shared" si="10"/>
        <v>-3358</v>
      </c>
      <c r="K393" s="9">
        <f t="shared" si="11"/>
        <v>12.86968545</v>
      </c>
      <c r="L393" s="52">
        <f t="shared" si="30"/>
        <v>494265.3634</v>
      </c>
      <c r="M393" s="10" t="str">
        <f t="shared" si="31"/>
        <v/>
      </c>
      <c r="N393" s="11">
        <f t="shared" si="5"/>
        <v>0.02288909762</v>
      </c>
      <c r="O393" s="23">
        <f t="shared" si="32"/>
        <v>-0.008572515362</v>
      </c>
      <c r="P393" s="55">
        <v>52392.0</v>
      </c>
      <c r="Q393" s="55">
        <v>1848199.0</v>
      </c>
      <c r="R393" s="12"/>
      <c r="S393" s="56">
        <f t="shared" si="13"/>
        <v>460</v>
      </c>
      <c r="T393" s="12"/>
      <c r="U393" s="12"/>
      <c r="V393" s="4"/>
      <c r="W393" s="4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  <c r="IZ393" s="4"/>
      <c r="JA393" s="4"/>
      <c r="JB393" s="4"/>
      <c r="JC393" s="4"/>
      <c r="JD393" s="4"/>
      <c r="JE393" s="4"/>
      <c r="JF393" s="4"/>
      <c r="JG393" s="4"/>
      <c r="JH393" s="4"/>
      <c r="JI393" s="4"/>
      <c r="JJ393" s="4"/>
      <c r="JK393" s="4"/>
      <c r="JL393" s="4"/>
      <c r="JM393" s="4"/>
      <c r="JN393" s="4"/>
      <c r="JO393" s="4"/>
      <c r="JP393" s="4"/>
      <c r="JQ393" s="4"/>
      <c r="JR393" s="4"/>
      <c r="JS393" s="4"/>
      <c r="JT393" s="4"/>
      <c r="JU393" s="4"/>
      <c r="JV393" s="4"/>
      <c r="JW393" s="4"/>
      <c r="JX393" s="4"/>
      <c r="JY393" s="4"/>
      <c r="JZ393" s="4"/>
      <c r="KA393" s="4"/>
      <c r="KB393" s="4"/>
      <c r="KC393" s="4"/>
      <c r="KD393" s="4"/>
      <c r="KE393" s="4"/>
      <c r="KF393" s="4"/>
      <c r="KG393" s="4"/>
      <c r="KH393" s="4"/>
      <c r="KI393" s="4"/>
      <c r="KJ393" s="4"/>
      <c r="KK393" s="4"/>
      <c r="KL393" s="4"/>
      <c r="KM393" s="4"/>
      <c r="KN393" s="4"/>
      <c r="KO393" s="4"/>
      <c r="KP393" s="4"/>
      <c r="KQ393" s="4"/>
      <c r="KR393" s="4"/>
      <c r="KS393" s="4"/>
      <c r="KT393" s="4"/>
      <c r="KU393" s="4"/>
      <c r="KV393" s="4"/>
      <c r="KW393" s="4"/>
      <c r="KX393" s="4"/>
      <c r="KY393" s="4"/>
      <c r="KZ393" s="4"/>
      <c r="LA393" s="4"/>
      <c r="LB393" s="4"/>
      <c r="LC393" s="4"/>
      <c r="LD393" s="4"/>
      <c r="LE393" s="4"/>
      <c r="LF393" s="4"/>
      <c r="LG393" s="4"/>
      <c r="LH393" s="4"/>
      <c r="LI393" s="4"/>
      <c r="LJ393" s="4"/>
      <c r="LK393" s="4"/>
      <c r="LL393" s="4"/>
      <c r="LM393" s="4"/>
      <c r="LN393" s="4"/>
      <c r="LO393" s="4"/>
      <c r="LP393" s="4"/>
      <c r="LQ393" s="4"/>
      <c r="LR393" s="4"/>
      <c r="LS393" s="4"/>
      <c r="LT393" s="4"/>
      <c r="LU393" s="4"/>
      <c r="LV393" s="4"/>
      <c r="LW393" s="4"/>
      <c r="LX393" s="4"/>
      <c r="LY393" s="4"/>
      <c r="LZ393" s="4"/>
      <c r="MA393" s="4"/>
      <c r="MB393" s="4"/>
      <c r="MC393" s="4"/>
      <c r="MD393" s="4"/>
      <c r="ME393" s="4"/>
      <c r="MF393" s="4"/>
      <c r="MG393" s="4"/>
      <c r="MH393" s="4"/>
      <c r="MI393" s="4"/>
      <c r="MJ393" s="4"/>
      <c r="MK393" s="4"/>
      <c r="ML393" s="4"/>
      <c r="MM393" s="4"/>
      <c r="MN393" s="4"/>
      <c r="MO393" s="4"/>
      <c r="MP393" s="4"/>
      <c r="MQ393" s="4"/>
      <c r="MR393" s="4"/>
      <c r="MS393" s="4"/>
      <c r="MT393" s="4"/>
      <c r="MU393" s="4"/>
      <c r="MV393" s="4"/>
      <c r="MW393" s="4"/>
      <c r="MX393" s="4"/>
      <c r="MY393" s="4"/>
      <c r="MZ393" s="4"/>
      <c r="NA393" s="4"/>
      <c r="NB393" s="4"/>
      <c r="NC393" s="4"/>
      <c r="ND393" s="4"/>
      <c r="NE393" s="4"/>
      <c r="NF393" s="4"/>
      <c r="NG393" s="4"/>
      <c r="NH393" s="4"/>
      <c r="NI393" s="4"/>
      <c r="NJ393" s="4"/>
      <c r="NK393" s="4"/>
      <c r="NL393" s="4"/>
      <c r="NM393" s="4"/>
      <c r="NN393" s="4"/>
      <c r="NO393" s="4"/>
      <c r="NP393" s="4"/>
      <c r="NQ393" s="4"/>
      <c r="NR393" s="4"/>
      <c r="NS393" s="4"/>
      <c r="NT393" s="4"/>
      <c r="NU393" s="4"/>
      <c r="NV393" s="4"/>
      <c r="NW393" s="4"/>
      <c r="NX393" s="4"/>
      <c r="NY393" s="4"/>
      <c r="NZ393" s="4"/>
      <c r="OA393" s="4"/>
      <c r="OB393" s="4"/>
      <c r="OC393" s="4"/>
      <c r="OD393" s="4"/>
      <c r="OE393" s="4"/>
      <c r="OF393" s="4"/>
      <c r="OG393" s="4"/>
      <c r="OH393" s="4"/>
      <c r="OI393" s="4"/>
      <c r="OJ393" s="4"/>
      <c r="OK393" s="4"/>
      <c r="OL393" s="4"/>
      <c r="OM393" s="4"/>
      <c r="ON393" s="4"/>
      <c r="OO393" s="4"/>
      <c r="OP393" s="4"/>
      <c r="OQ393" s="4"/>
      <c r="OR393" s="4"/>
      <c r="OS393" s="4"/>
      <c r="OT393" s="4"/>
      <c r="OU393" s="4"/>
      <c r="OV393" s="4"/>
      <c r="OW393" s="4"/>
      <c r="OX393" s="4"/>
      <c r="OY393" s="4"/>
      <c r="OZ393" s="4"/>
      <c r="PA393" s="4"/>
      <c r="PB393" s="4"/>
      <c r="PC393" s="4"/>
      <c r="PD393" s="4"/>
      <c r="PE393" s="4"/>
      <c r="PF393" s="4"/>
      <c r="PG393" s="4"/>
      <c r="PH393" s="4"/>
      <c r="PI393" s="4"/>
      <c r="PJ393" s="4"/>
      <c r="PK393" s="4"/>
      <c r="PL393" s="4"/>
      <c r="PM393" s="4"/>
      <c r="PN393" s="4"/>
      <c r="PO393" s="4"/>
      <c r="PP393" s="4"/>
      <c r="PQ393" s="4"/>
      <c r="PR393" s="4"/>
      <c r="PS393" s="4"/>
      <c r="PT393" s="4"/>
      <c r="PU393" s="4"/>
      <c r="PV393" s="4"/>
      <c r="PW393" s="4"/>
      <c r="PX393" s="4"/>
      <c r="PY393" s="4"/>
      <c r="PZ393" s="4"/>
      <c r="QA393" s="4"/>
      <c r="QB393" s="4"/>
      <c r="QC393" s="4"/>
      <c r="QD393" s="4"/>
      <c r="QE393" s="4"/>
      <c r="QF393" s="4"/>
      <c r="QG393" s="4"/>
      <c r="QH393" s="4"/>
      <c r="QI393" s="4"/>
      <c r="QJ393" s="4"/>
      <c r="QK393" s="4"/>
      <c r="QL393" s="4"/>
      <c r="QM393" s="4"/>
      <c r="QN393" s="4"/>
      <c r="QO393" s="4"/>
      <c r="QP393" s="4"/>
      <c r="QQ393" s="4"/>
      <c r="QR393" s="4"/>
      <c r="QS393" s="4"/>
      <c r="QT393" s="4"/>
      <c r="QU393" s="4"/>
      <c r="QV393" s="4"/>
      <c r="QW393" s="4"/>
      <c r="QX393" s="4"/>
      <c r="QY393" s="4"/>
      <c r="QZ393" s="4"/>
      <c r="RA393" s="4"/>
      <c r="RB393" s="4"/>
      <c r="RC393" s="4"/>
      <c r="RD393" s="4"/>
      <c r="RE393" s="4"/>
      <c r="RF393" s="4"/>
      <c r="RG393" s="4"/>
      <c r="RH393" s="4"/>
    </row>
    <row r="394" ht="12.75" customHeight="1">
      <c r="A394" s="6">
        <v>44286.0</v>
      </c>
      <c r="B394" s="7">
        <f t="shared" si="36"/>
        <v>392</v>
      </c>
      <c r="C394" s="55">
        <f t="shared" si="40"/>
        <v>2321824</v>
      </c>
      <c r="D394" s="7">
        <f t="shared" si="2"/>
        <v>14.65786364</v>
      </c>
      <c r="E394" s="46">
        <f t="shared" si="28"/>
        <v>2495191.08</v>
      </c>
      <c r="F394" s="46" t="str">
        <f t="shared" si="29"/>
        <v/>
      </c>
      <c r="G394" s="55">
        <v>32874.0</v>
      </c>
      <c r="H394" s="11">
        <f t="shared" si="9"/>
        <v>0.01436204373</v>
      </c>
      <c r="I394" s="55">
        <f t="shared" si="26"/>
        <v>406854</v>
      </c>
      <c r="J394" s="55">
        <f t="shared" si="10"/>
        <v>18495</v>
      </c>
      <c r="K394" s="9">
        <f t="shared" si="11"/>
        <v>12.91620968</v>
      </c>
      <c r="L394" s="52">
        <f t="shared" si="30"/>
        <v>482239.3674</v>
      </c>
      <c r="M394" s="10" t="str">
        <f t="shared" si="31"/>
        <v/>
      </c>
      <c r="N394" s="11">
        <f t="shared" si="5"/>
        <v>0.02284626225</v>
      </c>
      <c r="O394" s="23">
        <f t="shared" si="32"/>
        <v>0.0476234618</v>
      </c>
      <c r="P394" s="55">
        <v>53045.0</v>
      </c>
      <c r="Q394" s="55">
        <v>1861925.0</v>
      </c>
      <c r="R394" s="12"/>
      <c r="S394" s="56">
        <f t="shared" si="13"/>
        <v>653</v>
      </c>
      <c r="T394" s="12"/>
      <c r="U394" s="12"/>
      <c r="V394" s="4"/>
      <c r="W394" s="47">
        <f>MAX(G336:G410)</f>
        <v>35251</v>
      </c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  <c r="IZ394" s="4"/>
      <c r="JA394" s="4"/>
      <c r="JB394" s="4"/>
      <c r="JC394" s="4"/>
      <c r="JD394" s="4"/>
      <c r="JE394" s="4"/>
      <c r="JF394" s="4"/>
      <c r="JG394" s="4"/>
      <c r="JH394" s="4"/>
      <c r="JI394" s="4"/>
      <c r="JJ394" s="4"/>
      <c r="JK394" s="4"/>
      <c r="JL394" s="4"/>
      <c r="JM394" s="4"/>
      <c r="JN394" s="4"/>
      <c r="JO394" s="4"/>
      <c r="JP394" s="4"/>
      <c r="JQ394" s="4"/>
      <c r="JR394" s="4"/>
      <c r="JS394" s="4"/>
      <c r="JT394" s="4"/>
      <c r="JU394" s="4"/>
      <c r="JV394" s="4"/>
      <c r="JW394" s="4"/>
      <c r="JX394" s="4"/>
      <c r="JY394" s="4"/>
      <c r="JZ394" s="4"/>
      <c r="KA394" s="4"/>
      <c r="KB394" s="4"/>
      <c r="KC394" s="4"/>
      <c r="KD394" s="4"/>
      <c r="KE394" s="4"/>
      <c r="KF394" s="4"/>
      <c r="KG394" s="4"/>
      <c r="KH394" s="4"/>
      <c r="KI394" s="4"/>
      <c r="KJ394" s="4"/>
      <c r="KK394" s="4"/>
      <c r="KL394" s="4"/>
      <c r="KM394" s="4"/>
      <c r="KN394" s="4"/>
      <c r="KO394" s="4"/>
      <c r="KP394" s="4"/>
      <c r="KQ394" s="4"/>
      <c r="KR394" s="4"/>
      <c r="KS394" s="4"/>
      <c r="KT394" s="4"/>
      <c r="KU394" s="4"/>
      <c r="KV394" s="4"/>
      <c r="KW394" s="4"/>
      <c r="KX394" s="4"/>
      <c r="KY394" s="4"/>
      <c r="KZ394" s="4"/>
      <c r="LA394" s="4"/>
      <c r="LB394" s="4"/>
      <c r="LC394" s="4"/>
      <c r="LD394" s="4"/>
      <c r="LE394" s="4"/>
      <c r="LF394" s="4"/>
      <c r="LG394" s="4"/>
      <c r="LH394" s="4"/>
      <c r="LI394" s="4"/>
      <c r="LJ394" s="4"/>
      <c r="LK394" s="4"/>
      <c r="LL394" s="4"/>
      <c r="LM394" s="4"/>
      <c r="LN394" s="4"/>
      <c r="LO394" s="4"/>
      <c r="LP394" s="4"/>
      <c r="LQ394" s="4"/>
      <c r="LR394" s="4"/>
      <c r="LS394" s="4"/>
      <c r="LT394" s="4"/>
      <c r="LU394" s="4"/>
      <c r="LV394" s="4"/>
      <c r="LW394" s="4"/>
      <c r="LX394" s="4"/>
      <c r="LY394" s="4"/>
      <c r="LZ394" s="4"/>
      <c r="MA394" s="4"/>
      <c r="MB394" s="4"/>
      <c r="MC394" s="4"/>
      <c r="MD394" s="4"/>
      <c r="ME394" s="4"/>
      <c r="MF394" s="4"/>
      <c r="MG394" s="4"/>
      <c r="MH394" s="4"/>
      <c r="MI394" s="4"/>
      <c r="MJ394" s="4"/>
      <c r="MK394" s="4"/>
      <c r="ML394" s="4"/>
      <c r="MM394" s="4"/>
      <c r="MN394" s="4"/>
      <c r="MO394" s="4"/>
      <c r="MP394" s="4"/>
      <c r="MQ394" s="4"/>
      <c r="MR394" s="4"/>
      <c r="MS394" s="4"/>
      <c r="MT394" s="4"/>
      <c r="MU394" s="4"/>
      <c r="MV394" s="4"/>
      <c r="MW394" s="4"/>
      <c r="MX394" s="4"/>
      <c r="MY394" s="4"/>
      <c r="MZ394" s="4"/>
      <c r="NA394" s="4"/>
      <c r="NB394" s="4"/>
      <c r="NC394" s="4"/>
      <c r="ND394" s="4"/>
      <c r="NE394" s="4"/>
      <c r="NF394" s="4"/>
      <c r="NG394" s="4"/>
      <c r="NH394" s="4"/>
      <c r="NI394" s="4"/>
      <c r="NJ394" s="4"/>
      <c r="NK394" s="4"/>
      <c r="NL394" s="4"/>
      <c r="NM394" s="4"/>
      <c r="NN394" s="4"/>
      <c r="NO394" s="4"/>
      <c r="NP394" s="4"/>
      <c r="NQ394" s="4"/>
      <c r="NR394" s="4"/>
      <c r="NS394" s="4"/>
      <c r="NT394" s="4"/>
      <c r="NU394" s="4"/>
      <c r="NV394" s="4"/>
      <c r="NW394" s="4"/>
      <c r="NX394" s="4"/>
      <c r="NY394" s="4"/>
      <c r="NZ394" s="4"/>
      <c r="OA394" s="4"/>
      <c r="OB394" s="4"/>
      <c r="OC394" s="4"/>
      <c r="OD394" s="4"/>
      <c r="OE394" s="4"/>
      <c r="OF394" s="4"/>
      <c r="OG394" s="4"/>
      <c r="OH394" s="4"/>
      <c r="OI394" s="4"/>
      <c r="OJ394" s="4"/>
      <c r="OK394" s="4"/>
      <c r="OL394" s="4"/>
      <c r="OM394" s="4"/>
      <c r="ON394" s="4"/>
      <c r="OO394" s="4"/>
      <c r="OP394" s="4"/>
      <c r="OQ394" s="4"/>
      <c r="OR394" s="4"/>
      <c r="OS394" s="4"/>
      <c r="OT394" s="4"/>
      <c r="OU394" s="4"/>
      <c r="OV394" s="4"/>
      <c r="OW394" s="4"/>
      <c r="OX394" s="4"/>
      <c r="OY394" s="4"/>
      <c r="OZ394" s="4"/>
      <c r="PA394" s="4"/>
      <c r="PB394" s="4"/>
      <c r="PC394" s="4"/>
      <c r="PD394" s="4"/>
      <c r="PE394" s="4"/>
      <c r="PF394" s="4"/>
      <c r="PG394" s="4"/>
      <c r="PH394" s="4"/>
      <c r="PI394" s="4"/>
      <c r="PJ394" s="4"/>
      <c r="PK394" s="4"/>
      <c r="PL394" s="4"/>
      <c r="PM394" s="4"/>
      <c r="PN394" s="4"/>
      <c r="PO394" s="4"/>
      <c r="PP394" s="4"/>
      <c r="PQ394" s="4"/>
      <c r="PR394" s="4"/>
      <c r="PS394" s="4"/>
      <c r="PT394" s="4"/>
      <c r="PU394" s="4"/>
      <c r="PV394" s="4"/>
      <c r="PW394" s="4"/>
      <c r="PX394" s="4"/>
      <c r="PY394" s="4"/>
      <c r="PZ394" s="4"/>
      <c r="QA394" s="4"/>
      <c r="QB394" s="4"/>
      <c r="QC394" s="4"/>
      <c r="QD394" s="4"/>
      <c r="QE394" s="4"/>
      <c r="QF394" s="4"/>
      <c r="QG394" s="4"/>
      <c r="QH394" s="4"/>
      <c r="QI394" s="4"/>
      <c r="QJ394" s="4"/>
      <c r="QK394" s="4"/>
      <c r="QL394" s="4"/>
      <c r="QM394" s="4"/>
      <c r="QN394" s="4"/>
      <c r="QO394" s="4"/>
      <c r="QP394" s="4"/>
      <c r="QQ394" s="4"/>
      <c r="QR394" s="4"/>
      <c r="QS394" s="4"/>
      <c r="QT394" s="4"/>
      <c r="QU394" s="4"/>
      <c r="QV394" s="4"/>
      <c r="QW394" s="4"/>
      <c r="QX394" s="4"/>
      <c r="QY394" s="4"/>
      <c r="QZ394" s="4"/>
      <c r="RA394" s="4"/>
      <c r="RB394" s="4"/>
      <c r="RC394" s="4"/>
      <c r="RD394" s="4"/>
      <c r="RE394" s="4"/>
      <c r="RF394" s="4"/>
      <c r="RG394" s="4"/>
      <c r="RH394" s="4"/>
    </row>
    <row r="395" ht="12.75" customHeight="1">
      <c r="A395" s="6">
        <v>44287.0</v>
      </c>
      <c r="B395" s="7">
        <f t="shared" si="36"/>
        <v>393</v>
      </c>
      <c r="C395" s="55">
        <f t="shared" si="40"/>
        <v>2357075</v>
      </c>
      <c r="D395" s="7">
        <f t="shared" si="2"/>
        <v>14.672932</v>
      </c>
      <c r="E395" s="46">
        <f t="shared" si="28"/>
        <v>2505404.788</v>
      </c>
      <c r="F395" s="46" t="str">
        <f t="shared" si="29"/>
        <v/>
      </c>
      <c r="G395" s="55">
        <v>35251.0</v>
      </c>
      <c r="H395" s="11">
        <f t="shared" si="9"/>
        <v>0.01518246</v>
      </c>
      <c r="I395" s="9">
        <v>421126.0</v>
      </c>
      <c r="J395" s="55">
        <f t="shared" si="10"/>
        <v>14272</v>
      </c>
      <c r="K395" s="9">
        <f t="shared" si="11"/>
        <v>12.95068736</v>
      </c>
      <c r="L395" s="52">
        <f t="shared" si="30"/>
        <v>470505.9766</v>
      </c>
      <c r="M395" s="10" t="str">
        <f t="shared" si="31"/>
        <v/>
      </c>
      <c r="N395" s="11">
        <f t="shared" si="5"/>
        <v>0.02276762513</v>
      </c>
      <c r="O395" s="23">
        <f t="shared" si="32"/>
        <v>0.03507892266</v>
      </c>
      <c r="P395" s="9">
        <v>53665.0</v>
      </c>
      <c r="Q395" s="55">
        <f t="shared" ref="Q395:Q400" si="41">-P395-I395+C395</f>
        <v>1882284</v>
      </c>
      <c r="R395" s="12"/>
      <c r="S395" s="56">
        <f t="shared" si="13"/>
        <v>620</v>
      </c>
      <c r="T395" s="12"/>
      <c r="U395" s="12"/>
      <c r="V395" s="4"/>
      <c r="W395" s="4">
        <f>MAX(S2:S410)</f>
        <v>956</v>
      </c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  <c r="IZ395" s="4"/>
      <c r="JA395" s="4"/>
      <c r="JB395" s="4"/>
      <c r="JC395" s="4"/>
      <c r="JD395" s="4"/>
      <c r="JE395" s="4"/>
      <c r="JF395" s="4"/>
      <c r="JG395" s="4"/>
      <c r="JH395" s="4"/>
      <c r="JI395" s="4"/>
      <c r="JJ395" s="4"/>
      <c r="JK395" s="4"/>
      <c r="JL395" s="4"/>
      <c r="JM395" s="4"/>
      <c r="JN395" s="4"/>
      <c r="JO395" s="4"/>
      <c r="JP395" s="4"/>
      <c r="JQ395" s="4"/>
      <c r="JR395" s="4"/>
      <c r="JS395" s="4"/>
      <c r="JT395" s="4"/>
      <c r="JU395" s="4"/>
      <c r="JV395" s="4"/>
      <c r="JW395" s="4"/>
      <c r="JX395" s="4"/>
      <c r="JY395" s="4"/>
      <c r="JZ395" s="4"/>
      <c r="KA395" s="4"/>
      <c r="KB395" s="4"/>
      <c r="KC395" s="4"/>
      <c r="KD395" s="4"/>
      <c r="KE395" s="4"/>
      <c r="KF395" s="4"/>
      <c r="KG395" s="4"/>
      <c r="KH395" s="4"/>
      <c r="KI395" s="4"/>
      <c r="KJ395" s="4"/>
      <c r="KK395" s="4"/>
      <c r="KL395" s="4"/>
      <c r="KM395" s="4"/>
      <c r="KN395" s="4"/>
      <c r="KO395" s="4"/>
      <c r="KP395" s="4"/>
      <c r="KQ395" s="4"/>
      <c r="KR395" s="4"/>
      <c r="KS395" s="4"/>
      <c r="KT395" s="4"/>
      <c r="KU395" s="4"/>
      <c r="KV395" s="4"/>
      <c r="KW395" s="4"/>
      <c r="KX395" s="4"/>
      <c r="KY395" s="4"/>
      <c r="KZ395" s="4"/>
      <c r="LA395" s="4"/>
      <c r="LB395" s="4"/>
      <c r="LC395" s="4"/>
      <c r="LD395" s="4"/>
      <c r="LE395" s="4"/>
      <c r="LF395" s="4"/>
      <c r="LG395" s="4"/>
      <c r="LH395" s="4"/>
      <c r="LI395" s="4"/>
      <c r="LJ395" s="4"/>
      <c r="LK395" s="4"/>
      <c r="LL395" s="4"/>
      <c r="LM395" s="4"/>
      <c r="LN395" s="4"/>
      <c r="LO395" s="4"/>
      <c r="LP395" s="4"/>
      <c r="LQ395" s="4"/>
      <c r="LR395" s="4"/>
      <c r="LS395" s="4"/>
      <c r="LT395" s="4"/>
      <c r="LU395" s="4"/>
      <c r="LV395" s="4"/>
      <c r="LW395" s="4"/>
      <c r="LX395" s="4"/>
      <c r="LY395" s="4"/>
      <c r="LZ395" s="4"/>
      <c r="MA395" s="4"/>
      <c r="MB395" s="4"/>
      <c r="MC395" s="4"/>
      <c r="MD395" s="4"/>
      <c r="ME395" s="4"/>
      <c r="MF395" s="4"/>
      <c r="MG395" s="4"/>
      <c r="MH395" s="4"/>
      <c r="MI395" s="4"/>
      <c r="MJ395" s="4"/>
      <c r="MK395" s="4"/>
      <c r="ML395" s="4"/>
      <c r="MM395" s="4"/>
      <c r="MN395" s="4"/>
      <c r="MO395" s="4"/>
      <c r="MP395" s="4"/>
      <c r="MQ395" s="4"/>
      <c r="MR395" s="4"/>
      <c r="MS395" s="4"/>
      <c r="MT395" s="4"/>
      <c r="MU395" s="4"/>
      <c r="MV395" s="4"/>
      <c r="MW395" s="4"/>
      <c r="MX395" s="4"/>
      <c r="MY395" s="4"/>
      <c r="MZ395" s="4"/>
      <c r="NA395" s="4"/>
      <c r="NB395" s="4"/>
      <c r="NC395" s="4"/>
      <c r="ND395" s="4"/>
      <c r="NE395" s="4"/>
      <c r="NF395" s="4"/>
      <c r="NG395" s="4"/>
      <c r="NH395" s="4"/>
      <c r="NI395" s="4"/>
      <c r="NJ395" s="4"/>
      <c r="NK395" s="4"/>
      <c r="NL395" s="4"/>
      <c r="NM395" s="4"/>
      <c r="NN395" s="4"/>
      <c r="NO395" s="4"/>
      <c r="NP395" s="4"/>
      <c r="NQ395" s="4"/>
      <c r="NR395" s="4"/>
      <c r="NS395" s="4"/>
      <c r="NT395" s="4"/>
      <c r="NU395" s="4"/>
      <c r="NV395" s="4"/>
      <c r="NW395" s="4"/>
      <c r="NX395" s="4"/>
      <c r="NY395" s="4"/>
      <c r="NZ395" s="4"/>
      <c r="OA395" s="4"/>
      <c r="OB395" s="4"/>
      <c r="OC395" s="4"/>
      <c r="OD395" s="4"/>
      <c r="OE395" s="4"/>
      <c r="OF395" s="4"/>
      <c r="OG395" s="4"/>
      <c r="OH395" s="4"/>
      <c r="OI395" s="4"/>
      <c r="OJ395" s="4"/>
      <c r="OK395" s="4"/>
      <c r="OL395" s="4"/>
      <c r="OM395" s="4"/>
      <c r="ON395" s="4"/>
      <c r="OO395" s="4"/>
      <c r="OP395" s="4"/>
      <c r="OQ395" s="4"/>
      <c r="OR395" s="4"/>
      <c r="OS395" s="4"/>
      <c r="OT395" s="4"/>
      <c r="OU395" s="4"/>
      <c r="OV395" s="4"/>
      <c r="OW395" s="4"/>
      <c r="OX395" s="4"/>
      <c r="OY395" s="4"/>
      <c r="OZ395" s="4"/>
      <c r="PA395" s="4"/>
      <c r="PB395" s="4"/>
      <c r="PC395" s="4"/>
      <c r="PD395" s="4"/>
      <c r="PE395" s="4"/>
      <c r="PF395" s="4"/>
      <c r="PG395" s="4"/>
      <c r="PH395" s="4"/>
      <c r="PI395" s="4"/>
      <c r="PJ395" s="4"/>
      <c r="PK395" s="4"/>
      <c r="PL395" s="4"/>
      <c r="PM395" s="4"/>
      <c r="PN395" s="4"/>
      <c r="PO395" s="4"/>
      <c r="PP395" s="4"/>
      <c r="PQ395" s="4"/>
      <c r="PR395" s="4"/>
      <c r="PS395" s="4"/>
      <c r="PT395" s="4"/>
      <c r="PU395" s="4"/>
      <c r="PV395" s="4"/>
      <c r="PW395" s="4"/>
      <c r="PX395" s="4"/>
      <c r="PY395" s="4"/>
      <c r="PZ395" s="4"/>
      <c r="QA395" s="4"/>
      <c r="QB395" s="4"/>
      <c r="QC395" s="4"/>
      <c r="QD395" s="4"/>
      <c r="QE395" s="4"/>
      <c r="QF395" s="4"/>
      <c r="QG395" s="4"/>
      <c r="QH395" s="4"/>
      <c r="QI395" s="4"/>
      <c r="QJ395" s="4"/>
      <c r="QK395" s="4"/>
      <c r="QL395" s="4"/>
      <c r="QM395" s="4"/>
      <c r="QN395" s="4"/>
      <c r="QO395" s="4"/>
      <c r="QP395" s="4"/>
      <c r="QQ395" s="4"/>
      <c r="QR395" s="4"/>
      <c r="QS395" s="4"/>
      <c r="QT395" s="4"/>
      <c r="QU395" s="4"/>
      <c r="QV395" s="4"/>
      <c r="QW395" s="4"/>
      <c r="QX395" s="4"/>
      <c r="QY395" s="4"/>
      <c r="QZ395" s="4"/>
      <c r="RA395" s="4"/>
      <c r="RB395" s="4"/>
      <c r="RC395" s="4"/>
      <c r="RD395" s="4"/>
      <c r="RE395" s="4"/>
      <c r="RF395" s="4"/>
      <c r="RG395" s="4"/>
      <c r="RH395" s="4"/>
    </row>
    <row r="396" ht="12.75" customHeight="1">
      <c r="A396" s="6">
        <v>44288.0</v>
      </c>
      <c r="B396" s="7">
        <f t="shared" si="36"/>
        <v>394</v>
      </c>
      <c r="C396" s="55">
        <f t="shared" si="40"/>
        <v>2387621</v>
      </c>
      <c r="D396" s="7">
        <f t="shared" si="2"/>
        <v>14.68580803</v>
      </c>
      <c r="E396" s="46">
        <f t="shared" si="28"/>
        <v>2515660.304</v>
      </c>
      <c r="F396" s="46" t="str">
        <f t="shared" si="29"/>
        <v/>
      </c>
      <c r="G396" s="55">
        <v>30546.0</v>
      </c>
      <c r="H396" s="11">
        <f t="shared" si="9"/>
        <v>0.01295928216</v>
      </c>
      <c r="I396" s="55">
        <v>422097.0</v>
      </c>
      <c r="J396" s="55">
        <f t="shared" si="10"/>
        <v>971</v>
      </c>
      <c r="K396" s="9">
        <f t="shared" si="11"/>
        <v>12.95299042</v>
      </c>
      <c r="L396" s="52">
        <f t="shared" si="30"/>
        <v>459058.0715</v>
      </c>
      <c r="M396" s="10" t="str">
        <f t="shared" si="31"/>
        <v/>
      </c>
      <c r="N396" s="11">
        <f t="shared" si="5"/>
        <v>0.02268576127</v>
      </c>
      <c r="O396" s="23">
        <f t="shared" si="32"/>
        <v>0.002305723228</v>
      </c>
      <c r="P396" s="55">
        <v>54165.0</v>
      </c>
      <c r="Q396" s="55">
        <f t="shared" si="41"/>
        <v>1911359</v>
      </c>
      <c r="R396" s="12"/>
      <c r="S396" s="56">
        <f t="shared" si="13"/>
        <v>500</v>
      </c>
      <c r="T396" s="12"/>
      <c r="U396" s="12"/>
      <c r="V396" s="4"/>
      <c r="W396" s="4">
        <f>MAX(I2:I410)</f>
        <v>446285</v>
      </c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s="4"/>
      <c r="KE396" s="4"/>
      <c r="KF396" s="4"/>
      <c r="KG396" s="4"/>
      <c r="KH396" s="4"/>
      <c r="KI396" s="4"/>
      <c r="KJ396" s="4"/>
      <c r="KK396" s="4"/>
      <c r="KL396" s="4"/>
      <c r="KM396" s="4"/>
      <c r="KN396" s="4"/>
      <c r="KO396" s="4"/>
      <c r="KP396" s="4"/>
      <c r="KQ396" s="4"/>
      <c r="KR396" s="4"/>
      <c r="KS396" s="4"/>
      <c r="KT396" s="4"/>
      <c r="KU396" s="4"/>
      <c r="KV396" s="4"/>
      <c r="KW396" s="4"/>
      <c r="KX396" s="4"/>
      <c r="KY396" s="4"/>
      <c r="KZ396" s="4"/>
      <c r="LA396" s="4"/>
      <c r="LB396" s="4"/>
      <c r="LC396" s="4"/>
      <c r="LD396" s="4"/>
      <c r="LE396" s="4"/>
      <c r="LF396" s="4"/>
      <c r="LG396" s="4"/>
      <c r="LH396" s="4"/>
      <c r="LI396" s="4"/>
      <c r="LJ396" s="4"/>
      <c r="LK396" s="4"/>
      <c r="LL396" s="4"/>
      <c r="LM396" s="4"/>
      <c r="LN396" s="4"/>
      <c r="LO396" s="4"/>
      <c r="LP396" s="4"/>
      <c r="LQ396" s="4"/>
      <c r="LR396" s="4"/>
      <c r="LS396" s="4"/>
      <c r="LT396" s="4"/>
      <c r="LU396" s="4"/>
      <c r="LV396" s="4"/>
      <c r="LW396" s="4"/>
      <c r="LX396" s="4"/>
      <c r="LY396" s="4"/>
      <c r="LZ396" s="4"/>
      <c r="MA396" s="4"/>
      <c r="MB396" s="4"/>
      <c r="MC396" s="4"/>
      <c r="MD396" s="4"/>
      <c r="ME396" s="4"/>
      <c r="MF396" s="4"/>
      <c r="MG396" s="4"/>
      <c r="MH396" s="4"/>
      <c r="MI396" s="4"/>
      <c r="MJ396" s="4"/>
      <c r="MK396" s="4"/>
      <c r="ML396" s="4"/>
      <c r="MM396" s="4"/>
      <c r="MN396" s="4"/>
      <c r="MO396" s="4"/>
      <c r="MP396" s="4"/>
      <c r="MQ396" s="4"/>
      <c r="MR396" s="4"/>
      <c r="MS396" s="4"/>
      <c r="MT396" s="4"/>
      <c r="MU396" s="4"/>
      <c r="MV396" s="4"/>
      <c r="MW396" s="4"/>
      <c r="MX396" s="4"/>
      <c r="MY396" s="4"/>
      <c r="MZ396" s="4"/>
      <c r="NA396" s="4"/>
      <c r="NB396" s="4"/>
      <c r="NC396" s="4"/>
      <c r="ND396" s="4"/>
      <c r="NE396" s="4"/>
      <c r="NF396" s="4"/>
      <c r="NG396" s="4"/>
      <c r="NH396" s="4"/>
      <c r="NI396" s="4"/>
      <c r="NJ396" s="4"/>
      <c r="NK396" s="4"/>
      <c r="NL396" s="4"/>
      <c r="NM396" s="4"/>
      <c r="NN396" s="4"/>
      <c r="NO396" s="4"/>
      <c r="NP396" s="4"/>
      <c r="NQ396" s="4"/>
      <c r="NR396" s="4"/>
      <c r="NS396" s="4"/>
      <c r="NT396" s="4"/>
      <c r="NU396" s="4"/>
      <c r="NV396" s="4"/>
      <c r="NW396" s="4"/>
      <c r="NX396" s="4"/>
      <c r="NY396" s="4"/>
      <c r="NZ396" s="4"/>
      <c r="OA396" s="4"/>
      <c r="OB396" s="4"/>
      <c r="OC396" s="4"/>
      <c r="OD396" s="4"/>
      <c r="OE396" s="4"/>
      <c r="OF396" s="4"/>
      <c r="OG396" s="4"/>
      <c r="OH396" s="4"/>
      <c r="OI396" s="4"/>
      <c r="OJ396" s="4"/>
      <c r="OK396" s="4"/>
      <c r="OL396" s="4"/>
      <c r="OM396" s="4"/>
      <c r="ON396" s="4"/>
      <c r="OO396" s="4"/>
      <c r="OP396" s="4"/>
      <c r="OQ396" s="4"/>
      <c r="OR396" s="4"/>
      <c r="OS396" s="4"/>
      <c r="OT396" s="4"/>
      <c r="OU396" s="4"/>
      <c r="OV396" s="4"/>
      <c r="OW396" s="4"/>
      <c r="OX396" s="4"/>
      <c r="OY396" s="4"/>
      <c r="OZ396" s="4"/>
      <c r="PA396" s="4"/>
      <c r="PB396" s="4"/>
      <c r="PC396" s="4"/>
      <c r="PD396" s="4"/>
      <c r="PE396" s="4"/>
      <c r="PF396" s="4"/>
      <c r="PG396" s="4"/>
      <c r="PH396" s="4"/>
      <c r="PI396" s="4"/>
      <c r="PJ396" s="4"/>
      <c r="PK396" s="4"/>
      <c r="PL396" s="4"/>
      <c r="PM396" s="4"/>
      <c r="PN396" s="4"/>
      <c r="PO396" s="4"/>
      <c r="PP396" s="4"/>
      <c r="PQ396" s="4"/>
      <c r="PR396" s="4"/>
      <c r="PS396" s="4"/>
      <c r="PT396" s="4"/>
      <c r="PU396" s="4"/>
      <c r="PV396" s="4"/>
      <c r="PW396" s="4"/>
      <c r="PX396" s="4"/>
      <c r="PY396" s="4"/>
      <c r="PZ396" s="4"/>
      <c r="QA396" s="4"/>
      <c r="QB396" s="4"/>
      <c r="QC396" s="4"/>
      <c r="QD396" s="4"/>
      <c r="QE396" s="4"/>
      <c r="QF396" s="4"/>
      <c r="QG396" s="4"/>
      <c r="QH396" s="4"/>
      <c r="QI396" s="4"/>
      <c r="QJ396" s="4"/>
      <c r="QK396" s="4"/>
      <c r="QL396" s="4"/>
      <c r="QM396" s="4"/>
      <c r="QN396" s="4"/>
      <c r="QO396" s="4"/>
      <c r="QP396" s="4"/>
      <c r="QQ396" s="4"/>
      <c r="QR396" s="4"/>
      <c r="QS396" s="4"/>
      <c r="QT396" s="4"/>
      <c r="QU396" s="4"/>
      <c r="QV396" s="4"/>
      <c r="QW396" s="4"/>
      <c r="QX396" s="4"/>
      <c r="QY396" s="4"/>
      <c r="QZ396" s="4"/>
      <c r="RA396" s="4"/>
      <c r="RB396" s="4"/>
      <c r="RC396" s="4"/>
      <c r="RD396" s="4"/>
      <c r="RE396" s="4"/>
      <c r="RF396" s="4"/>
      <c r="RG396" s="4"/>
      <c r="RH396" s="4"/>
    </row>
    <row r="397" ht="12.75" customHeight="1">
      <c r="A397" s="6">
        <v>44289.0</v>
      </c>
      <c r="B397" s="7">
        <f t="shared" si="36"/>
        <v>395</v>
      </c>
      <c r="C397" s="55">
        <f t="shared" si="40"/>
        <v>2415694</v>
      </c>
      <c r="D397" s="7">
        <f t="shared" si="2"/>
        <v>14.69749717</v>
      </c>
      <c r="E397" s="46">
        <f t="shared" si="28"/>
        <v>2525957.8</v>
      </c>
      <c r="F397" s="46" t="str">
        <f t="shared" si="29"/>
        <v/>
      </c>
      <c r="G397" s="55">
        <v>28073.0</v>
      </c>
      <c r="H397" s="11">
        <f t="shared" si="9"/>
        <v>0.01175772872</v>
      </c>
      <c r="I397" s="55">
        <v>414853.0</v>
      </c>
      <c r="J397" s="55">
        <f t="shared" si="10"/>
        <v>-7244</v>
      </c>
      <c r="K397" s="9">
        <f t="shared" si="11"/>
        <v>12.93567952</v>
      </c>
      <c r="L397" s="52">
        <f t="shared" si="30"/>
        <v>447888.706</v>
      </c>
      <c r="M397" s="10" t="str">
        <f t="shared" si="31"/>
        <v/>
      </c>
      <c r="N397" s="11">
        <f t="shared" si="5"/>
        <v>0.02265891293</v>
      </c>
      <c r="O397" s="23">
        <f t="shared" si="32"/>
        <v>-0.01716193197</v>
      </c>
      <c r="P397" s="55">
        <v>54737.0</v>
      </c>
      <c r="Q397" s="55">
        <f t="shared" si="41"/>
        <v>1946104</v>
      </c>
      <c r="R397" s="12"/>
      <c r="S397" s="56">
        <f t="shared" si="13"/>
        <v>572</v>
      </c>
      <c r="T397" s="12"/>
      <c r="U397" s="12"/>
      <c r="V397" s="4"/>
      <c r="W397" s="4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  <c r="IZ397" s="4"/>
      <c r="JA397" s="4"/>
      <c r="JB397" s="4"/>
      <c r="JC397" s="4"/>
      <c r="JD397" s="4"/>
      <c r="JE397" s="4"/>
      <c r="JF397" s="4"/>
      <c r="JG397" s="4"/>
      <c r="JH397" s="4"/>
      <c r="JI397" s="4"/>
      <c r="JJ397" s="4"/>
      <c r="JK397" s="4"/>
      <c r="JL397" s="4"/>
      <c r="JM397" s="4"/>
      <c r="JN397" s="4"/>
      <c r="JO397" s="4"/>
      <c r="JP397" s="4"/>
      <c r="JQ397" s="4"/>
      <c r="JR397" s="4"/>
      <c r="JS397" s="4"/>
      <c r="JT397" s="4"/>
      <c r="JU397" s="4"/>
      <c r="JV397" s="4"/>
      <c r="JW397" s="4"/>
      <c r="JX397" s="4"/>
      <c r="JY397" s="4"/>
      <c r="JZ397" s="4"/>
      <c r="KA397" s="4"/>
      <c r="KB397" s="4"/>
      <c r="KC397" s="4"/>
      <c r="KD397" s="4"/>
      <c r="KE397" s="4"/>
      <c r="KF397" s="4"/>
      <c r="KG397" s="4"/>
      <c r="KH397" s="4"/>
      <c r="KI397" s="4"/>
      <c r="KJ397" s="4"/>
      <c r="KK397" s="4"/>
      <c r="KL397" s="4"/>
      <c r="KM397" s="4"/>
      <c r="KN397" s="4"/>
      <c r="KO397" s="4"/>
      <c r="KP397" s="4"/>
      <c r="KQ397" s="4"/>
      <c r="KR397" s="4"/>
      <c r="KS397" s="4"/>
      <c r="KT397" s="4"/>
      <c r="KU397" s="4"/>
      <c r="KV397" s="4"/>
      <c r="KW397" s="4"/>
      <c r="KX397" s="4"/>
      <c r="KY397" s="4"/>
      <c r="KZ397" s="4"/>
      <c r="LA397" s="4"/>
      <c r="LB397" s="4"/>
      <c r="LC397" s="4"/>
      <c r="LD397" s="4"/>
      <c r="LE397" s="4"/>
      <c r="LF397" s="4"/>
      <c r="LG397" s="4"/>
      <c r="LH397" s="4"/>
      <c r="LI397" s="4"/>
      <c r="LJ397" s="4"/>
      <c r="LK397" s="4"/>
      <c r="LL397" s="4"/>
      <c r="LM397" s="4"/>
      <c r="LN397" s="4"/>
      <c r="LO397" s="4"/>
      <c r="LP397" s="4"/>
      <c r="LQ397" s="4"/>
      <c r="LR397" s="4"/>
      <c r="LS397" s="4"/>
      <c r="LT397" s="4"/>
      <c r="LU397" s="4"/>
      <c r="LV397" s="4"/>
      <c r="LW397" s="4"/>
      <c r="LX397" s="4"/>
      <c r="LY397" s="4"/>
      <c r="LZ397" s="4"/>
      <c r="MA397" s="4"/>
      <c r="MB397" s="4"/>
      <c r="MC397" s="4"/>
      <c r="MD397" s="4"/>
      <c r="ME397" s="4"/>
      <c r="MF397" s="4"/>
      <c r="MG397" s="4"/>
      <c r="MH397" s="4"/>
      <c r="MI397" s="4"/>
      <c r="MJ397" s="4"/>
      <c r="MK397" s="4"/>
      <c r="ML397" s="4"/>
      <c r="MM397" s="4"/>
      <c r="MN397" s="4"/>
      <c r="MO397" s="4"/>
      <c r="MP397" s="4"/>
      <c r="MQ397" s="4"/>
      <c r="MR397" s="4"/>
      <c r="MS397" s="4"/>
      <c r="MT397" s="4"/>
      <c r="MU397" s="4"/>
      <c r="MV397" s="4"/>
      <c r="MW397" s="4"/>
      <c r="MX397" s="4"/>
      <c r="MY397" s="4"/>
      <c r="MZ397" s="4"/>
      <c r="NA397" s="4"/>
      <c r="NB397" s="4"/>
      <c r="NC397" s="4"/>
      <c r="ND397" s="4"/>
      <c r="NE397" s="4"/>
      <c r="NF397" s="4"/>
      <c r="NG397" s="4"/>
      <c r="NH397" s="4"/>
      <c r="NI397" s="4"/>
      <c r="NJ397" s="4"/>
      <c r="NK397" s="4"/>
      <c r="NL397" s="4"/>
      <c r="NM397" s="4"/>
      <c r="NN397" s="4"/>
      <c r="NO397" s="4"/>
      <c r="NP397" s="4"/>
      <c r="NQ397" s="4"/>
      <c r="NR397" s="4"/>
      <c r="NS397" s="4"/>
      <c r="NT397" s="4"/>
      <c r="NU397" s="4"/>
      <c r="NV397" s="4"/>
      <c r="NW397" s="4"/>
      <c r="NX397" s="4"/>
      <c r="NY397" s="4"/>
      <c r="NZ397" s="4"/>
      <c r="OA397" s="4"/>
      <c r="OB397" s="4"/>
      <c r="OC397" s="4"/>
      <c r="OD397" s="4"/>
      <c r="OE397" s="4"/>
      <c r="OF397" s="4"/>
      <c r="OG397" s="4"/>
      <c r="OH397" s="4"/>
      <c r="OI397" s="4"/>
      <c r="OJ397" s="4"/>
      <c r="OK397" s="4"/>
      <c r="OL397" s="4"/>
      <c r="OM397" s="4"/>
      <c r="ON397" s="4"/>
      <c r="OO397" s="4"/>
      <c r="OP397" s="4"/>
      <c r="OQ397" s="4"/>
      <c r="OR397" s="4"/>
      <c r="OS397" s="4"/>
      <c r="OT397" s="4"/>
      <c r="OU397" s="4"/>
      <c r="OV397" s="4"/>
      <c r="OW397" s="4"/>
      <c r="OX397" s="4"/>
      <c r="OY397" s="4"/>
      <c r="OZ397" s="4"/>
      <c r="PA397" s="4"/>
      <c r="PB397" s="4"/>
      <c r="PC397" s="4"/>
      <c r="PD397" s="4"/>
      <c r="PE397" s="4"/>
      <c r="PF397" s="4"/>
      <c r="PG397" s="4"/>
      <c r="PH397" s="4"/>
      <c r="PI397" s="4"/>
      <c r="PJ397" s="4"/>
      <c r="PK397" s="4"/>
      <c r="PL397" s="4"/>
      <c r="PM397" s="4"/>
      <c r="PN397" s="4"/>
      <c r="PO397" s="4"/>
      <c r="PP397" s="4"/>
      <c r="PQ397" s="4"/>
      <c r="PR397" s="4"/>
      <c r="PS397" s="4"/>
      <c r="PT397" s="4"/>
      <c r="PU397" s="4"/>
      <c r="PV397" s="4"/>
      <c r="PW397" s="4"/>
      <c r="PX397" s="4"/>
      <c r="PY397" s="4"/>
      <c r="PZ397" s="4"/>
      <c r="QA397" s="4"/>
      <c r="QB397" s="4"/>
      <c r="QC397" s="4"/>
      <c r="QD397" s="4"/>
      <c r="QE397" s="4"/>
      <c r="QF397" s="4"/>
      <c r="QG397" s="4"/>
      <c r="QH397" s="4"/>
      <c r="QI397" s="4"/>
      <c r="QJ397" s="4"/>
      <c r="QK397" s="4"/>
      <c r="QL397" s="4"/>
      <c r="QM397" s="4"/>
      <c r="QN397" s="4"/>
      <c r="QO397" s="4"/>
      <c r="QP397" s="4"/>
      <c r="QQ397" s="4"/>
      <c r="QR397" s="4"/>
      <c r="QS397" s="4"/>
      <c r="QT397" s="4"/>
      <c r="QU397" s="4"/>
      <c r="QV397" s="4"/>
      <c r="QW397" s="4"/>
      <c r="QX397" s="4"/>
      <c r="QY397" s="4"/>
      <c r="QZ397" s="4"/>
      <c r="RA397" s="4"/>
      <c r="RB397" s="4"/>
      <c r="RC397" s="4"/>
      <c r="RD397" s="4"/>
      <c r="RE397" s="4"/>
      <c r="RF397" s="4"/>
      <c r="RG397" s="4"/>
      <c r="RH397" s="4"/>
    </row>
    <row r="398" ht="12.75" customHeight="1">
      <c r="A398" s="6">
        <v>44290.0</v>
      </c>
      <c r="B398" s="7">
        <f t="shared" si="36"/>
        <v>396</v>
      </c>
      <c r="C398" s="55">
        <f t="shared" si="40"/>
        <v>2438641</v>
      </c>
      <c r="D398" s="7">
        <f t="shared" si="2"/>
        <v>14.70695147</v>
      </c>
      <c r="E398" s="46">
        <f t="shared" si="28"/>
        <v>2536297.447</v>
      </c>
      <c r="F398" s="46" t="str">
        <f t="shared" si="29"/>
        <v/>
      </c>
      <c r="G398" s="55">
        <v>22947.0</v>
      </c>
      <c r="H398" s="11">
        <f t="shared" si="9"/>
        <v>0.009499133582</v>
      </c>
      <c r="I398" s="9">
        <v>405168.0</v>
      </c>
      <c r="J398" s="55">
        <f t="shared" si="10"/>
        <v>-9685</v>
      </c>
      <c r="K398" s="9">
        <f t="shared" si="11"/>
        <v>12.91205707</v>
      </c>
      <c r="L398" s="52">
        <f t="shared" si="30"/>
        <v>436991.1028</v>
      </c>
      <c r="M398" s="10" t="str">
        <f t="shared" si="31"/>
        <v/>
      </c>
      <c r="N398" s="11">
        <f t="shared" si="5"/>
        <v>0.02252935139</v>
      </c>
      <c r="O398" s="23">
        <f t="shared" si="32"/>
        <v>-0.02334561881</v>
      </c>
      <c r="P398" s="9">
        <v>54941.0</v>
      </c>
      <c r="Q398" s="55">
        <f t="shared" si="41"/>
        <v>1978532</v>
      </c>
      <c r="R398" s="12"/>
      <c r="S398" s="56">
        <f t="shared" si="13"/>
        <v>204</v>
      </c>
      <c r="T398" s="12"/>
      <c r="U398" s="12"/>
      <c r="V398" s="4"/>
      <c r="W398" s="4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  <c r="IZ398" s="4"/>
      <c r="JA398" s="4"/>
      <c r="JB398" s="4"/>
      <c r="JC398" s="4"/>
      <c r="JD398" s="4"/>
      <c r="JE398" s="4"/>
      <c r="JF398" s="4"/>
      <c r="JG398" s="4"/>
      <c r="JH398" s="4"/>
      <c r="JI398" s="4"/>
      <c r="JJ398" s="4"/>
      <c r="JK398" s="4"/>
      <c r="JL398" s="4"/>
      <c r="JM398" s="4"/>
      <c r="JN398" s="4"/>
      <c r="JO398" s="4"/>
      <c r="JP398" s="4"/>
      <c r="JQ398" s="4"/>
      <c r="JR398" s="4"/>
      <c r="JS398" s="4"/>
      <c r="JT398" s="4"/>
      <c r="JU398" s="4"/>
      <c r="JV398" s="4"/>
      <c r="JW398" s="4"/>
      <c r="JX398" s="4"/>
      <c r="JY398" s="4"/>
      <c r="JZ398" s="4"/>
      <c r="KA398" s="4"/>
      <c r="KB398" s="4"/>
      <c r="KC398" s="4"/>
      <c r="KD398" s="4"/>
      <c r="KE398" s="4"/>
      <c r="KF398" s="4"/>
      <c r="KG398" s="4"/>
      <c r="KH398" s="4"/>
      <c r="KI398" s="4"/>
      <c r="KJ398" s="4"/>
      <c r="KK398" s="4"/>
      <c r="KL398" s="4"/>
      <c r="KM398" s="4"/>
      <c r="KN398" s="4"/>
      <c r="KO398" s="4"/>
      <c r="KP398" s="4"/>
      <c r="KQ398" s="4"/>
      <c r="KR398" s="4"/>
      <c r="KS398" s="4"/>
      <c r="KT398" s="4"/>
      <c r="KU398" s="4"/>
      <c r="KV398" s="4"/>
      <c r="KW398" s="4"/>
      <c r="KX398" s="4"/>
      <c r="KY398" s="4"/>
      <c r="KZ398" s="4"/>
      <c r="LA398" s="4"/>
      <c r="LB398" s="4"/>
      <c r="LC398" s="4"/>
      <c r="LD398" s="4"/>
      <c r="LE398" s="4"/>
      <c r="LF398" s="4"/>
      <c r="LG398" s="4"/>
      <c r="LH398" s="4"/>
      <c r="LI398" s="4"/>
      <c r="LJ398" s="4"/>
      <c r="LK398" s="4"/>
      <c r="LL398" s="4"/>
      <c r="LM398" s="4"/>
      <c r="LN398" s="4"/>
      <c r="LO398" s="4"/>
      <c r="LP398" s="4"/>
      <c r="LQ398" s="4"/>
      <c r="LR398" s="4"/>
      <c r="LS398" s="4"/>
      <c r="LT398" s="4"/>
      <c r="LU398" s="4"/>
      <c r="LV398" s="4"/>
      <c r="LW398" s="4"/>
      <c r="LX398" s="4"/>
      <c r="LY398" s="4"/>
      <c r="LZ398" s="4"/>
      <c r="MA398" s="4"/>
      <c r="MB398" s="4"/>
      <c r="MC398" s="4"/>
      <c r="MD398" s="4"/>
      <c r="ME398" s="4"/>
      <c r="MF398" s="4"/>
      <c r="MG398" s="4"/>
      <c r="MH398" s="4"/>
      <c r="MI398" s="4"/>
      <c r="MJ398" s="4"/>
      <c r="MK398" s="4"/>
      <c r="ML398" s="4"/>
      <c r="MM398" s="4"/>
      <c r="MN398" s="4"/>
      <c r="MO398" s="4"/>
      <c r="MP398" s="4"/>
      <c r="MQ398" s="4"/>
      <c r="MR398" s="4"/>
      <c r="MS398" s="4"/>
      <c r="MT398" s="4"/>
      <c r="MU398" s="4"/>
      <c r="MV398" s="4"/>
      <c r="MW398" s="4"/>
      <c r="MX398" s="4"/>
      <c r="MY398" s="4"/>
      <c r="MZ398" s="4"/>
      <c r="NA398" s="4"/>
      <c r="NB398" s="4"/>
      <c r="NC398" s="4"/>
      <c r="ND398" s="4"/>
      <c r="NE398" s="4"/>
      <c r="NF398" s="4"/>
      <c r="NG398" s="4"/>
      <c r="NH398" s="4"/>
      <c r="NI398" s="4"/>
      <c r="NJ398" s="4"/>
      <c r="NK398" s="4"/>
      <c r="NL398" s="4"/>
      <c r="NM398" s="4"/>
      <c r="NN398" s="4"/>
      <c r="NO398" s="4"/>
      <c r="NP398" s="4"/>
      <c r="NQ398" s="4"/>
      <c r="NR398" s="4"/>
      <c r="NS398" s="4"/>
      <c r="NT398" s="4"/>
      <c r="NU398" s="4"/>
      <c r="NV398" s="4"/>
      <c r="NW398" s="4"/>
      <c r="NX398" s="4"/>
      <c r="NY398" s="4"/>
      <c r="NZ398" s="4"/>
      <c r="OA398" s="4"/>
      <c r="OB398" s="4"/>
      <c r="OC398" s="4"/>
      <c r="OD398" s="4"/>
      <c r="OE398" s="4"/>
      <c r="OF398" s="4"/>
      <c r="OG398" s="4"/>
      <c r="OH398" s="4"/>
      <c r="OI398" s="4"/>
      <c r="OJ398" s="4"/>
      <c r="OK398" s="4"/>
      <c r="OL398" s="4"/>
      <c r="OM398" s="4"/>
      <c r="ON398" s="4"/>
      <c r="OO398" s="4"/>
      <c r="OP398" s="4"/>
      <c r="OQ398" s="4"/>
      <c r="OR398" s="4"/>
      <c r="OS398" s="4"/>
      <c r="OT398" s="4"/>
      <c r="OU398" s="4"/>
      <c r="OV398" s="4"/>
      <c r="OW398" s="4"/>
      <c r="OX398" s="4"/>
      <c r="OY398" s="4"/>
      <c r="OZ398" s="4"/>
      <c r="PA398" s="4"/>
      <c r="PB398" s="4"/>
      <c r="PC398" s="4"/>
      <c r="PD398" s="4"/>
      <c r="PE398" s="4"/>
      <c r="PF398" s="4"/>
      <c r="PG398" s="4"/>
      <c r="PH398" s="4"/>
      <c r="PI398" s="4"/>
      <c r="PJ398" s="4"/>
      <c r="PK398" s="4"/>
      <c r="PL398" s="4"/>
      <c r="PM398" s="4"/>
      <c r="PN398" s="4"/>
      <c r="PO398" s="4"/>
      <c r="PP398" s="4"/>
      <c r="PQ398" s="4"/>
      <c r="PR398" s="4"/>
      <c r="PS398" s="4"/>
      <c r="PT398" s="4"/>
      <c r="PU398" s="4"/>
      <c r="PV398" s="4"/>
      <c r="PW398" s="4"/>
      <c r="PX398" s="4"/>
      <c r="PY398" s="4"/>
      <c r="PZ398" s="4"/>
      <c r="QA398" s="4"/>
      <c r="QB398" s="4"/>
      <c r="QC398" s="4"/>
      <c r="QD398" s="4"/>
      <c r="QE398" s="4"/>
      <c r="QF398" s="4"/>
      <c r="QG398" s="4"/>
      <c r="QH398" s="4"/>
      <c r="QI398" s="4"/>
      <c r="QJ398" s="4"/>
      <c r="QK398" s="4"/>
      <c r="QL398" s="4"/>
      <c r="QM398" s="4"/>
      <c r="QN398" s="4"/>
      <c r="QO398" s="4"/>
      <c r="QP398" s="4"/>
      <c r="QQ398" s="4"/>
      <c r="QR398" s="4"/>
      <c r="QS398" s="4"/>
      <c r="QT398" s="4"/>
      <c r="QU398" s="4"/>
      <c r="QV398" s="4"/>
      <c r="QW398" s="4"/>
      <c r="QX398" s="4"/>
      <c r="QY398" s="4"/>
      <c r="QZ398" s="4"/>
      <c r="RA398" s="4"/>
      <c r="RB398" s="4"/>
      <c r="RC398" s="4"/>
      <c r="RD398" s="4"/>
      <c r="RE398" s="4"/>
      <c r="RF398" s="4"/>
      <c r="RG398" s="4"/>
      <c r="RH398" s="4"/>
    </row>
    <row r="399" ht="12.75" customHeight="1">
      <c r="A399" s="6">
        <v>44291.0</v>
      </c>
      <c r="B399" s="7">
        <f t="shared" si="36"/>
        <v>397</v>
      </c>
      <c r="C399" s="55">
        <f t="shared" si="40"/>
        <v>2448543</v>
      </c>
      <c r="D399" s="7">
        <f t="shared" si="2"/>
        <v>14.71100371</v>
      </c>
      <c r="E399" s="46">
        <f t="shared" si="28"/>
        <v>2546679.417</v>
      </c>
      <c r="F399" s="46" t="str">
        <f t="shared" si="29"/>
        <v/>
      </c>
      <c r="G399" s="55">
        <v>9902.0</v>
      </c>
      <c r="H399" s="11">
        <f t="shared" si="9"/>
        <v>0.004060458263</v>
      </c>
      <c r="I399" s="9">
        <v>384150.0</v>
      </c>
      <c r="J399" s="9">
        <f t="shared" si="10"/>
        <v>-21018</v>
      </c>
      <c r="K399" s="9">
        <f t="shared" si="11"/>
        <v>12.85878838</v>
      </c>
      <c r="L399" s="52">
        <f t="shared" si="30"/>
        <v>426358.6499</v>
      </c>
      <c r="M399" s="10" t="str">
        <f t="shared" si="31"/>
        <v/>
      </c>
      <c r="N399" s="11">
        <f t="shared" si="5"/>
        <v>0.02246437984</v>
      </c>
      <c r="O399" s="23">
        <f t="shared" si="32"/>
        <v>-0.05187477787</v>
      </c>
      <c r="P399" s="9">
        <v>55005.0</v>
      </c>
      <c r="Q399" s="55">
        <f t="shared" si="41"/>
        <v>2009388</v>
      </c>
      <c r="R399" s="12"/>
      <c r="S399" s="12">
        <f t="shared" si="13"/>
        <v>64</v>
      </c>
      <c r="T399" s="12"/>
      <c r="U399" s="12"/>
      <c r="V399" s="4"/>
      <c r="W399" s="4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  <c r="IZ399" s="4"/>
      <c r="JA399" s="4"/>
      <c r="JB399" s="4"/>
      <c r="JC399" s="4"/>
      <c r="JD399" s="4"/>
      <c r="JE399" s="4"/>
      <c r="JF399" s="4"/>
      <c r="JG399" s="4"/>
      <c r="JH399" s="4"/>
      <c r="JI399" s="4"/>
      <c r="JJ399" s="4"/>
      <c r="JK399" s="4"/>
      <c r="JL399" s="4"/>
      <c r="JM399" s="4"/>
      <c r="JN399" s="4"/>
      <c r="JO399" s="4"/>
      <c r="JP399" s="4"/>
      <c r="JQ399" s="4"/>
      <c r="JR399" s="4"/>
      <c r="JS399" s="4"/>
      <c r="JT399" s="4"/>
      <c r="JU399" s="4"/>
      <c r="JV399" s="4"/>
      <c r="JW399" s="4"/>
      <c r="JX399" s="4"/>
      <c r="JY399" s="4"/>
      <c r="JZ399" s="4"/>
      <c r="KA399" s="4"/>
      <c r="KB399" s="4"/>
      <c r="KC399" s="4"/>
      <c r="KD399" s="4"/>
      <c r="KE399" s="4"/>
      <c r="KF399" s="4"/>
      <c r="KG399" s="4"/>
      <c r="KH399" s="4"/>
      <c r="KI399" s="4"/>
      <c r="KJ399" s="4"/>
      <c r="KK399" s="4"/>
      <c r="KL399" s="4"/>
      <c r="KM399" s="4"/>
      <c r="KN399" s="4"/>
      <c r="KO399" s="4"/>
      <c r="KP399" s="4"/>
      <c r="KQ399" s="4"/>
      <c r="KR399" s="4"/>
      <c r="KS399" s="4"/>
      <c r="KT399" s="4"/>
      <c r="KU399" s="4"/>
      <c r="KV399" s="4"/>
      <c r="KW399" s="4"/>
      <c r="KX399" s="4"/>
      <c r="KY399" s="4"/>
      <c r="KZ399" s="4"/>
      <c r="LA399" s="4"/>
      <c r="LB399" s="4"/>
      <c r="LC399" s="4"/>
      <c r="LD399" s="4"/>
      <c r="LE399" s="4"/>
      <c r="LF399" s="4"/>
      <c r="LG399" s="4"/>
      <c r="LH399" s="4"/>
      <c r="LI399" s="4"/>
      <c r="LJ399" s="4"/>
      <c r="LK399" s="4"/>
      <c r="LL399" s="4"/>
      <c r="LM399" s="4"/>
      <c r="LN399" s="4"/>
      <c r="LO399" s="4"/>
      <c r="LP399" s="4"/>
      <c r="LQ399" s="4"/>
      <c r="LR399" s="4"/>
      <c r="LS399" s="4"/>
      <c r="LT399" s="4"/>
      <c r="LU399" s="4"/>
      <c r="LV399" s="4"/>
      <c r="LW399" s="4"/>
      <c r="LX399" s="4"/>
      <c r="LY399" s="4"/>
      <c r="LZ399" s="4"/>
      <c r="MA399" s="4"/>
      <c r="MB399" s="4"/>
      <c r="MC399" s="4"/>
      <c r="MD399" s="4"/>
      <c r="ME399" s="4"/>
      <c r="MF399" s="4"/>
      <c r="MG399" s="4"/>
      <c r="MH399" s="4"/>
      <c r="MI399" s="4"/>
      <c r="MJ399" s="4"/>
      <c r="MK399" s="4"/>
      <c r="ML399" s="4"/>
      <c r="MM399" s="4"/>
      <c r="MN399" s="4"/>
      <c r="MO399" s="4"/>
      <c r="MP399" s="4"/>
      <c r="MQ399" s="4"/>
      <c r="MR399" s="4"/>
      <c r="MS399" s="4"/>
      <c r="MT399" s="4"/>
      <c r="MU399" s="4"/>
      <c r="MV399" s="4"/>
      <c r="MW399" s="4"/>
      <c r="MX399" s="4"/>
      <c r="MY399" s="4"/>
      <c r="MZ399" s="4"/>
      <c r="NA399" s="4"/>
      <c r="NB399" s="4"/>
      <c r="NC399" s="4"/>
      <c r="ND399" s="4"/>
      <c r="NE399" s="4"/>
      <c r="NF399" s="4"/>
      <c r="NG399" s="4"/>
      <c r="NH399" s="4"/>
      <c r="NI399" s="4"/>
      <c r="NJ399" s="4"/>
      <c r="NK399" s="4"/>
      <c r="NL399" s="4"/>
      <c r="NM399" s="4"/>
      <c r="NN399" s="4"/>
      <c r="NO399" s="4"/>
      <c r="NP399" s="4"/>
      <c r="NQ399" s="4"/>
      <c r="NR399" s="4"/>
      <c r="NS399" s="4"/>
      <c r="NT399" s="4"/>
      <c r="NU399" s="4"/>
      <c r="NV399" s="4"/>
      <c r="NW399" s="4"/>
      <c r="NX399" s="4"/>
      <c r="NY399" s="4"/>
      <c r="NZ399" s="4"/>
      <c r="OA399" s="4"/>
      <c r="OB399" s="4"/>
      <c r="OC399" s="4"/>
      <c r="OD399" s="4"/>
      <c r="OE399" s="4"/>
      <c r="OF399" s="4"/>
      <c r="OG399" s="4"/>
      <c r="OH399" s="4"/>
      <c r="OI399" s="4"/>
      <c r="OJ399" s="4"/>
      <c r="OK399" s="4"/>
      <c r="OL399" s="4"/>
      <c r="OM399" s="4"/>
      <c r="ON399" s="4"/>
      <c r="OO399" s="4"/>
      <c r="OP399" s="4"/>
      <c r="OQ399" s="4"/>
      <c r="OR399" s="4"/>
      <c r="OS399" s="4"/>
      <c r="OT399" s="4"/>
      <c r="OU399" s="4"/>
      <c r="OV399" s="4"/>
      <c r="OW399" s="4"/>
      <c r="OX399" s="4"/>
      <c r="OY399" s="4"/>
      <c r="OZ399" s="4"/>
      <c r="PA399" s="4"/>
      <c r="PB399" s="4"/>
      <c r="PC399" s="4"/>
      <c r="PD399" s="4"/>
      <c r="PE399" s="4"/>
      <c r="PF399" s="4"/>
      <c r="PG399" s="4"/>
      <c r="PH399" s="4"/>
      <c r="PI399" s="4"/>
      <c r="PJ399" s="4"/>
      <c r="PK399" s="4"/>
      <c r="PL399" s="4"/>
      <c r="PM399" s="4"/>
      <c r="PN399" s="4"/>
      <c r="PO399" s="4"/>
      <c r="PP399" s="4"/>
      <c r="PQ399" s="4"/>
      <c r="PR399" s="4"/>
      <c r="PS399" s="4"/>
      <c r="PT399" s="4"/>
      <c r="PU399" s="4"/>
      <c r="PV399" s="4"/>
      <c r="PW399" s="4"/>
      <c r="PX399" s="4"/>
      <c r="PY399" s="4"/>
      <c r="PZ399" s="4"/>
      <c r="QA399" s="4"/>
      <c r="QB399" s="4"/>
      <c r="QC399" s="4"/>
      <c r="QD399" s="4"/>
      <c r="QE399" s="4"/>
      <c r="QF399" s="4"/>
      <c r="QG399" s="4"/>
      <c r="QH399" s="4"/>
      <c r="QI399" s="4"/>
      <c r="QJ399" s="4"/>
      <c r="QK399" s="4"/>
      <c r="QL399" s="4"/>
      <c r="QM399" s="4"/>
      <c r="QN399" s="4"/>
      <c r="QO399" s="4"/>
      <c r="QP399" s="4"/>
      <c r="QQ399" s="4"/>
      <c r="QR399" s="4"/>
      <c r="QS399" s="4"/>
      <c r="QT399" s="4"/>
      <c r="QU399" s="4"/>
      <c r="QV399" s="4"/>
      <c r="QW399" s="4"/>
      <c r="QX399" s="4"/>
      <c r="QY399" s="4"/>
      <c r="QZ399" s="4"/>
      <c r="RA399" s="4"/>
      <c r="RB399" s="4"/>
      <c r="RC399" s="4"/>
      <c r="RD399" s="4"/>
      <c r="RE399" s="4"/>
      <c r="RF399" s="4"/>
      <c r="RG399" s="4"/>
      <c r="RH399" s="4"/>
    </row>
    <row r="400" ht="12.75" customHeight="1">
      <c r="A400" s="6">
        <v>44292.0</v>
      </c>
      <c r="B400" s="7">
        <f t="shared" si="36"/>
        <v>398</v>
      </c>
      <c r="C400" s="55">
        <f t="shared" si="40"/>
        <v>2456788</v>
      </c>
      <c r="D400" s="7">
        <f t="shared" si="2"/>
        <v>14.71436536</v>
      </c>
      <c r="E400" s="46">
        <f t="shared" si="28"/>
        <v>2557103.885</v>
      </c>
      <c r="F400" s="46" t="str">
        <f t="shared" si="29"/>
        <v/>
      </c>
      <c r="G400" s="55">
        <v>8245.0</v>
      </c>
      <c r="H400" s="11">
        <f t="shared" si="9"/>
        <v>0.00336730864</v>
      </c>
      <c r="I400" s="55">
        <v>365067.0</v>
      </c>
      <c r="J400" s="55">
        <f t="shared" si="10"/>
        <v>-19083</v>
      </c>
      <c r="K400" s="9">
        <f t="shared" si="11"/>
        <v>12.80783618</v>
      </c>
      <c r="L400" s="52">
        <f t="shared" si="30"/>
        <v>415984.8956</v>
      </c>
      <c r="M400" s="10" t="str">
        <f t="shared" si="31"/>
        <v/>
      </c>
      <c r="N400" s="11">
        <f t="shared" si="5"/>
        <v>0.02241341133</v>
      </c>
      <c r="O400" s="23">
        <f t="shared" si="32"/>
        <v>-0.04967590785</v>
      </c>
      <c r="P400" s="9">
        <v>55065.0</v>
      </c>
      <c r="Q400" s="55">
        <f t="shared" si="41"/>
        <v>2036656</v>
      </c>
      <c r="R400" s="12"/>
      <c r="S400" s="12">
        <f t="shared" si="13"/>
        <v>60</v>
      </c>
      <c r="T400" s="12"/>
      <c r="U400" s="12"/>
      <c r="V400" s="4"/>
      <c r="W400" s="4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  <c r="IZ400" s="4"/>
      <c r="JA400" s="4"/>
      <c r="JB400" s="4"/>
      <c r="JC400" s="4"/>
      <c r="JD400" s="4"/>
      <c r="JE400" s="4"/>
      <c r="JF400" s="4"/>
      <c r="JG400" s="4"/>
      <c r="JH400" s="4"/>
      <c r="JI400" s="4"/>
      <c r="JJ400" s="4"/>
      <c r="JK400" s="4"/>
      <c r="JL400" s="4"/>
      <c r="JM400" s="4"/>
      <c r="JN400" s="4"/>
      <c r="JO400" s="4"/>
      <c r="JP400" s="4"/>
      <c r="JQ400" s="4"/>
      <c r="JR400" s="4"/>
      <c r="JS400" s="4"/>
      <c r="JT400" s="4"/>
      <c r="JU400" s="4"/>
      <c r="JV400" s="4"/>
      <c r="JW400" s="4"/>
      <c r="JX400" s="4"/>
      <c r="JY400" s="4"/>
      <c r="JZ400" s="4"/>
      <c r="KA400" s="4"/>
      <c r="KB400" s="4"/>
      <c r="KC400" s="4"/>
      <c r="KD400" s="4"/>
      <c r="KE400" s="4"/>
      <c r="KF400" s="4"/>
      <c r="KG400" s="4"/>
      <c r="KH400" s="4"/>
      <c r="KI400" s="4"/>
      <c r="KJ400" s="4"/>
      <c r="KK400" s="4"/>
      <c r="KL400" s="4"/>
      <c r="KM400" s="4"/>
      <c r="KN400" s="4"/>
      <c r="KO400" s="4"/>
      <c r="KP400" s="4"/>
      <c r="KQ400" s="4"/>
      <c r="KR400" s="4"/>
      <c r="KS400" s="4"/>
      <c r="KT400" s="4"/>
      <c r="KU400" s="4"/>
      <c r="KV400" s="4"/>
      <c r="KW400" s="4"/>
      <c r="KX400" s="4"/>
      <c r="KY400" s="4"/>
      <c r="KZ400" s="4"/>
      <c r="LA400" s="4"/>
      <c r="LB400" s="4"/>
      <c r="LC400" s="4"/>
      <c r="LD400" s="4"/>
      <c r="LE400" s="4"/>
      <c r="LF400" s="4"/>
      <c r="LG400" s="4"/>
      <c r="LH400" s="4"/>
      <c r="LI400" s="4"/>
      <c r="LJ400" s="4"/>
      <c r="LK400" s="4"/>
      <c r="LL400" s="4"/>
      <c r="LM400" s="4"/>
      <c r="LN400" s="4"/>
      <c r="LO400" s="4"/>
      <c r="LP400" s="4"/>
      <c r="LQ400" s="4"/>
      <c r="LR400" s="4"/>
      <c r="LS400" s="4"/>
      <c r="LT400" s="4"/>
      <c r="LU400" s="4"/>
      <c r="LV400" s="4"/>
      <c r="LW400" s="4"/>
      <c r="LX400" s="4"/>
      <c r="LY400" s="4"/>
      <c r="LZ400" s="4"/>
      <c r="MA400" s="4"/>
      <c r="MB400" s="4"/>
      <c r="MC400" s="4"/>
      <c r="MD400" s="4"/>
      <c r="ME400" s="4"/>
      <c r="MF400" s="4"/>
      <c r="MG400" s="4"/>
      <c r="MH400" s="4"/>
      <c r="MI400" s="4"/>
      <c r="MJ400" s="4"/>
      <c r="MK400" s="4"/>
      <c r="ML400" s="4"/>
      <c r="MM400" s="4"/>
      <c r="MN400" s="4"/>
      <c r="MO400" s="4"/>
      <c r="MP400" s="4"/>
      <c r="MQ400" s="4"/>
      <c r="MR400" s="4"/>
      <c r="MS400" s="4"/>
      <c r="MT400" s="4"/>
      <c r="MU400" s="4"/>
      <c r="MV400" s="4"/>
      <c r="MW400" s="4"/>
      <c r="MX400" s="4"/>
      <c r="MY400" s="4"/>
      <c r="MZ400" s="4"/>
      <c r="NA400" s="4"/>
      <c r="NB400" s="4"/>
      <c r="NC400" s="4"/>
      <c r="ND400" s="4"/>
      <c r="NE400" s="4"/>
      <c r="NF400" s="4"/>
      <c r="NG400" s="4"/>
      <c r="NH400" s="4"/>
      <c r="NI400" s="4"/>
      <c r="NJ400" s="4"/>
      <c r="NK400" s="4"/>
      <c r="NL400" s="4"/>
      <c r="NM400" s="4"/>
      <c r="NN400" s="4"/>
      <c r="NO400" s="4"/>
      <c r="NP400" s="4"/>
      <c r="NQ400" s="4"/>
      <c r="NR400" s="4"/>
      <c r="NS400" s="4"/>
      <c r="NT400" s="4"/>
      <c r="NU400" s="4"/>
      <c r="NV400" s="4"/>
      <c r="NW400" s="4"/>
      <c r="NX400" s="4"/>
      <c r="NY400" s="4"/>
      <c r="NZ400" s="4"/>
      <c r="OA400" s="4"/>
      <c r="OB400" s="4"/>
      <c r="OC400" s="4"/>
      <c r="OD400" s="4"/>
      <c r="OE400" s="4"/>
      <c r="OF400" s="4"/>
      <c r="OG400" s="4"/>
      <c r="OH400" s="4"/>
      <c r="OI400" s="4"/>
      <c r="OJ400" s="4"/>
      <c r="OK400" s="4"/>
      <c r="OL400" s="4"/>
      <c r="OM400" s="4"/>
      <c r="ON400" s="4"/>
      <c r="OO400" s="4"/>
      <c r="OP400" s="4"/>
      <c r="OQ400" s="4"/>
      <c r="OR400" s="4"/>
      <c r="OS400" s="4"/>
      <c r="OT400" s="4"/>
      <c r="OU400" s="4"/>
      <c r="OV400" s="4"/>
      <c r="OW400" s="4"/>
      <c r="OX400" s="4"/>
      <c r="OY400" s="4"/>
      <c r="OZ400" s="4"/>
      <c r="PA400" s="4"/>
      <c r="PB400" s="4"/>
      <c r="PC400" s="4"/>
      <c r="PD400" s="4"/>
      <c r="PE400" s="4"/>
      <c r="PF400" s="4"/>
      <c r="PG400" s="4"/>
      <c r="PH400" s="4"/>
      <c r="PI400" s="4"/>
      <c r="PJ400" s="4"/>
      <c r="PK400" s="4"/>
      <c r="PL400" s="4"/>
      <c r="PM400" s="4"/>
      <c r="PN400" s="4"/>
      <c r="PO400" s="4"/>
      <c r="PP400" s="4"/>
      <c r="PQ400" s="4"/>
      <c r="PR400" s="4"/>
      <c r="PS400" s="4"/>
      <c r="PT400" s="4"/>
      <c r="PU400" s="4"/>
      <c r="PV400" s="4"/>
      <c r="PW400" s="4"/>
      <c r="PX400" s="4"/>
      <c r="PY400" s="4"/>
      <c r="PZ400" s="4"/>
      <c r="QA400" s="4"/>
      <c r="QB400" s="4"/>
      <c r="QC400" s="4"/>
      <c r="QD400" s="4"/>
      <c r="QE400" s="4"/>
      <c r="QF400" s="4"/>
      <c r="QG400" s="4"/>
      <c r="QH400" s="4"/>
      <c r="QI400" s="4"/>
      <c r="QJ400" s="4"/>
      <c r="QK400" s="4"/>
      <c r="QL400" s="4"/>
      <c r="QM400" s="4"/>
      <c r="QN400" s="4"/>
      <c r="QO400" s="4"/>
      <c r="QP400" s="4"/>
      <c r="QQ400" s="4"/>
      <c r="QR400" s="4"/>
      <c r="QS400" s="4"/>
      <c r="QT400" s="4"/>
      <c r="QU400" s="4"/>
      <c r="QV400" s="4"/>
      <c r="QW400" s="4"/>
      <c r="QX400" s="4"/>
      <c r="QY400" s="4"/>
      <c r="QZ400" s="4"/>
      <c r="RA400" s="4"/>
      <c r="RB400" s="4"/>
      <c r="RC400" s="4"/>
      <c r="RD400" s="4"/>
      <c r="RE400" s="4"/>
      <c r="RF400" s="4"/>
      <c r="RG400" s="4"/>
      <c r="RH400" s="4"/>
    </row>
    <row r="401" ht="12.75" customHeight="1">
      <c r="A401" s="6">
        <v>44293.0</v>
      </c>
      <c r="B401" s="7">
        <f t="shared" si="36"/>
        <v>399</v>
      </c>
      <c r="C401" s="55">
        <f t="shared" si="40"/>
        <v>2471698</v>
      </c>
      <c r="D401" s="7">
        <f t="shared" si="2"/>
        <v>14.72041592</v>
      </c>
      <c r="E401" s="46">
        <f t="shared" si="28"/>
        <v>2567571.024</v>
      </c>
      <c r="F401" s="46" t="str">
        <f t="shared" si="29"/>
        <v/>
      </c>
      <c r="G401" s="55">
        <v>14910.0</v>
      </c>
      <c r="H401" s="11">
        <f t="shared" si="9"/>
        <v>0.006068899718</v>
      </c>
      <c r="I401" s="9">
        <v>361217.0</v>
      </c>
      <c r="J401" s="55">
        <f t="shared" si="10"/>
        <v>-3850</v>
      </c>
      <c r="K401" s="9">
        <f t="shared" si="11"/>
        <v>12.79723416</v>
      </c>
      <c r="L401" s="52">
        <f t="shared" si="30"/>
        <v>405863.5458</v>
      </c>
      <c r="M401" s="10" t="str">
        <f t="shared" si="31"/>
        <v/>
      </c>
      <c r="N401" s="11">
        <f t="shared" si="5"/>
        <v>0.02253632928</v>
      </c>
      <c r="O401" s="23">
        <f t="shared" si="32"/>
        <v>-0.01054600936</v>
      </c>
      <c r="P401" s="9">
        <v>55703.0</v>
      </c>
      <c r="Q401" s="55">
        <v>2054697.0</v>
      </c>
      <c r="R401" s="12"/>
      <c r="S401" s="12">
        <f t="shared" si="13"/>
        <v>638</v>
      </c>
      <c r="T401" s="12"/>
      <c r="U401" s="12"/>
      <c r="V401" s="4"/>
      <c r="W401" s="4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  <c r="IZ401" s="4"/>
      <c r="JA401" s="4"/>
      <c r="JB401" s="4"/>
      <c r="JC401" s="4"/>
      <c r="JD401" s="4"/>
      <c r="JE401" s="4"/>
      <c r="JF401" s="4"/>
      <c r="JG401" s="4"/>
      <c r="JH401" s="4"/>
      <c r="JI401" s="4"/>
      <c r="JJ401" s="4"/>
      <c r="JK401" s="4"/>
      <c r="JL401" s="4"/>
      <c r="JM401" s="4"/>
      <c r="JN401" s="4"/>
      <c r="JO401" s="4"/>
      <c r="JP401" s="4"/>
      <c r="JQ401" s="4"/>
      <c r="JR401" s="4"/>
      <c r="JS401" s="4"/>
      <c r="JT401" s="4"/>
      <c r="JU401" s="4"/>
      <c r="JV401" s="4"/>
      <c r="JW401" s="4"/>
      <c r="JX401" s="4"/>
      <c r="JY401" s="4"/>
      <c r="JZ401" s="4"/>
      <c r="KA401" s="4"/>
      <c r="KB401" s="4"/>
      <c r="KC401" s="4"/>
      <c r="KD401" s="4"/>
      <c r="KE401" s="4"/>
      <c r="KF401" s="4"/>
      <c r="KG401" s="4"/>
      <c r="KH401" s="4"/>
      <c r="KI401" s="4"/>
      <c r="KJ401" s="4"/>
      <c r="KK401" s="4"/>
      <c r="KL401" s="4"/>
      <c r="KM401" s="4"/>
      <c r="KN401" s="4"/>
      <c r="KO401" s="4"/>
      <c r="KP401" s="4"/>
      <c r="KQ401" s="4"/>
      <c r="KR401" s="4"/>
      <c r="KS401" s="4"/>
      <c r="KT401" s="4"/>
      <c r="KU401" s="4"/>
      <c r="KV401" s="4"/>
      <c r="KW401" s="4"/>
      <c r="KX401" s="4"/>
      <c r="KY401" s="4"/>
      <c r="KZ401" s="4"/>
      <c r="LA401" s="4"/>
      <c r="LB401" s="4"/>
      <c r="LC401" s="4"/>
      <c r="LD401" s="4"/>
      <c r="LE401" s="4"/>
      <c r="LF401" s="4"/>
      <c r="LG401" s="4"/>
      <c r="LH401" s="4"/>
      <c r="LI401" s="4"/>
      <c r="LJ401" s="4"/>
      <c r="LK401" s="4"/>
      <c r="LL401" s="4"/>
      <c r="LM401" s="4"/>
      <c r="LN401" s="4"/>
      <c r="LO401" s="4"/>
      <c r="LP401" s="4"/>
      <c r="LQ401" s="4"/>
      <c r="LR401" s="4"/>
      <c r="LS401" s="4"/>
      <c r="LT401" s="4"/>
      <c r="LU401" s="4"/>
      <c r="LV401" s="4"/>
      <c r="LW401" s="4"/>
      <c r="LX401" s="4"/>
      <c r="LY401" s="4"/>
      <c r="LZ401" s="4"/>
      <c r="MA401" s="4"/>
      <c r="MB401" s="4"/>
      <c r="MC401" s="4"/>
      <c r="MD401" s="4"/>
      <c r="ME401" s="4"/>
      <c r="MF401" s="4"/>
      <c r="MG401" s="4"/>
      <c r="MH401" s="4"/>
      <c r="MI401" s="4"/>
      <c r="MJ401" s="4"/>
      <c r="MK401" s="4"/>
      <c r="ML401" s="4"/>
      <c r="MM401" s="4"/>
      <c r="MN401" s="4"/>
      <c r="MO401" s="4"/>
      <c r="MP401" s="4"/>
      <c r="MQ401" s="4"/>
      <c r="MR401" s="4"/>
      <c r="MS401" s="4"/>
      <c r="MT401" s="4"/>
      <c r="MU401" s="4"/>
      <c r="MV401" s="4"/>
      <c r="MW401" s="4"/>
      <c r="MX401" s="4"/>
      <c r="MY401" s="4"/>
      <c r="MZ401" s="4"/>
      <c r="NA401" s="4"/>
      <c r="NB401" s="4"/>
      <c r="NC401" s="4"/>
      <c r="ND401" s="4"/>
      <c r="NE401" s="4"/>
      <c r="NF401" s="4"/>
      <c r="NG401" s="4"/>
      <c r="NH401" s="4"/>
      <c r="NI401" s="4"/>
      <c r="NJ401" s="4"/>
      <c r="NK401" s="4"/>
      <c r="NL401" s="4"/>
      <c r="NM401" s="4"/>
      <c r="NN401" s="4"/>
      <c r="NO401" s="4"/>
      <c r="NP401" s="4"/>
      <c r="NQ401" s="4"/>
      <c r="NR401" s="4"/>
      <c r="NS401" s="4"/>
      <c r="NT401" s="4"/>
      <c r="NU401" s="4"/>
      <c r="NV401" s="4"/>
      <c r="NW401" s="4"/>
      <c r="NX401" s="4"/>
      <c r="NY401" s="4"/>
      <c r="NZ401" s="4"/>
      <c r="OA401" s="4"/>
      <c r="OB401" s="4"/>
      <c r="OC401" s="4"/>
      <c r="OD401" s="4"/>
      <c r="OE401" s="4"/>
      <c r="OF401" s="4"/>
      <c r="OG401" s="4"/>
      <c r="OH401" s="4"/>
      <c r="OI401" s="4"/>
      <c r="OJ401" s="4"/>
      <c r="OK401" s="4"/>
      <c r="OL401" s="4"/>
      <c r="OM401" s="4"/>
      <c r="ON401" s="4"/>
      <c r="OO401" s="4"/>
      <c r="OP401" s="4"/>
      <c r="OQ401" s="4"/>
      <c r="OR401" s="4"/>
      <c r="OS401" s="4"/>
      <c r="OT401" s="4"/>
      <c r="OU401" s="4"/>
      <c r="OV401" s="4"/>
      <c r="OW401" s="4"/>
      <c r="OX401" s="4"/>
      <c r="OY401" s="4"/>
      <c r="OZ401" s="4"/>
      <c r="PA401" s="4"/>
      <c r="PB401" s="4"/>
      <c r="PC401" s="4"/>
      <c r="PD401" s="4"/>
      <c r="PE401" s="4"/>
      <c r="PF401" s="4"/>
      <c r="PG401" s="4"/>
      <c r="PH401" s="4"/>
      <c r="PI401" s="4"/>
      <c r="PJ401" s="4"/>
      <c r="PK401" s="4"/>
      <c r="PL401" s="4"/>
      <c r="PM401" s="4"/>
      <c r="PN401" s="4"/>
      <c r="PO401" s="4"/>
      <c r="PP401" s="4"/>
      <c r="PQ401" s="4"/>
      <c r="PR401" s="4"/>
      <c r="PS401" s="4"/>
      <c r="PT401" s="4"/>
      <c r="PU401" s="4"/>
      <c r="PV401" s="4"/>
      <c r="PW401" s="4"/>
      <c r="PX401" s="4"/>
      <c r="PY401" s="4"/>
      <c r="PZ401" s="4"/>
      <c r="QA401" s="4"/>
      <c r="QB401" s="4"/>
      <c r="QC401" s="4"/>
      <c r="QD401" s="4"/>
      <c r="QE401" s="4"/>
      <c r="QF401" s="4"/>
      <c r="QG401" s="4"/>
      <c r="QH401" s="4"/>
      <c r="QI401" s="4"/>
      <c r="QJ401" s="4"/>
      <c r="QK401" s="4"/>
      <c r="QL401" s="4"/>
      <c r="QM401" s="4"/>
      <c r="QN401" s="4"/>
      <c r="QO401" s="4"/>
      <c r="QP401" s="4"/>
      <c r="QQ401" s="4"/>
      <c r="QR401" s="4"/>
      <c r="QS401" s="4"/>
      <c r="QT401" s="4"/>
      <c r="QU401" s="4"/>
      <c r="QV401" s="4"/>
      <c r="QW401" s="4"/>
      <c r="QX401" s="4"/>
      <c r="QY401" s="4"/>
      <c r="QZ401" s="4"/>
      <c r="RA401" s="4"/>
      <c r="RB401" s="4"/>
      <c r="RC401" s="4"/>
      <c r="RD401" s="4"/>
      <c r="RE401" s="4"/>
      <c r="RF401" s="4"/>
      <c r="RG401" s="4"/>
      <c r="RH401" s="4"/>
    </row>
    <row r="402" ht="12.75" customHeight="1">
      <c r="A402" s="6">
        <v>44294.0</v>
      </c>
      <c r="B402" s="7">
        <f t="shared" si="36"/>
        <v>400</v>
      </c>
      <c r="C402" s="55">
        <f t="shared" si="40"/>
        <v>2499585</v>
      </c>
      <c r="D402" s="7">
        <f t="shared" si="2"/>
        <v>14.73163528</v>
      </c>
      <c r="E402" s="46">
        <f t="shared" si="28"/>
        <v>2578081.009</v>
      </c>
      <c r="F402" s="46" t="str">
        <f t="shared" si="29"/>
        <v/>
      </c>
      <c r="G402" s="55">
        <v>27887.0</v>
      </c>
      <c r="H402" s="11">
        <f t="shared" si="9"/>
        <v>0.01128252723</v>
      </c>
      <c r="I402" s="55">
        <f t="shared" ref="I402:I431" si="42">IF(ISBLANK(C402), "", C402-P402-Q402)</f>
        <v>366422</v>
      </c>
      <c r="J402" s="55">
        <f t="shared" si="10"/>
        <v>5205</v>
      </c>
      <c r="K402" s="9">
        <f t="shared" si="11"/>
        <v>12.81154095</v>
      </c>
      <c r="L402" s="52">
        <f t="shared" si="30"/>
        <v>395988.459</v>
      </c>
      <c r="M402" s="10" t="str">
        <f t="shared" si="31"/>
        <v/>
      </c>
      <c r="N402" s="11">
        <f t="shared" si="5"/>
        <v>0.02266736278</v>
      </c>
      <c r="O402" s="23">
        <f t="shared" si="32"/>
        <v>0.01440962081</v>
      </c>
      <c r="P402" s="9">
        <v>56659.0</v>
      </c>
      <c r="Q402" s="9">
        <v>2076504.0</v>
      </c>
      <c r="R402" s="12"/>
      <c r="S402" s="12">
        <f t="shared" si="13"/>
        <v>956</v>
      </c>
      <c r="T402" s="12"/>
      <c r="U402" s="12"/>
      <c r="V402" s="4"/>
      <c r="W402" s="4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  <c r="IZ402" s="4"/>
      <c r="JA402" s="4"/>
      <c r="JB402" s="4"/>
      <c r="JC402" s="4"/>
      <c r="JD402" s="4"/>
      <c r="JE402" s="4"/>
      <c r="JF402" s="4"/>
      <c r="JG402" s="4"/>
      <c r="JH402" s="4"/>
      <c r="JI402" s="4"/>
      <c r="JJ402" s="4"/>
      <c r="JK402" s="4"/>
      <c r="JL402" s="4"/>
      <c r="JM402" s="4"/>
      <c r="JN402" s="4"/>
      <c r="JO402" s="4"/>
      <c r="JP402" s="4"/>
      <c r="JQ402" s="4"/>
      <c r="JR402" s="4"/>
      <c r="JS402" s="4"/>
      <c r="JT402" s="4"/>
      <c r="JU402" s="4"/>
      <c r="JV402" s="4"/>
      <c r="JW402" s="4"/>
      <c r="JX402" s="4"/>
      <c r="JY402" s="4"/>
      <c r="JZ402" s="4"/>
      <c r="KA402" s="4"/>
      <c r="KB402" s="4"/>
      <c r="KC402" s="4"/>
      <c r="KD402" s="4"/>
      <c r="KE402" s="4"/>
      <c r="KF402" s="4"/>
      <c r="KG402" s="4"/>
      <c r="KH402" s="4"/>
      <c r="KI402" s="4"/>
      <c r="KJ402" s="4"/>
      <c r="KK402" s="4"/>
      <c r="KL402" s="4"/>
      <c r="KM402" s="4"/>
      <c r="KN402" s="4"/>
      <c r="KO402" s="4"/>
      <c r="KP402" s="4"/>
      <c r="KQ402" s="4"/>
      <c r="KR402" s="4"/>
      <c r="KS402" s="4"/>
      <c r="KT402" s="4"/>
      <c r="KU402" s="4"/>
      <c r="KV402" s="4"/>
      <c r="KW402" s="4"/>
      <c r="KX402" s="4"/>
      <c r="KY402" s="4"/>
      <c r="KZ402" s="4"/>
      <c r="LA402" s="4"/>
      <c r="LB402" s="4"/>
      <c r="LC402" s="4"/>
      <c r="LD402" s="4"/>
      <c r="LE402" s="4"/>
      <c r="LF402" s="4"/>
      <c r="LG402" s="4"/>
      <c r="LH402" s="4"/>
      <c r="LI402" s="4"/>
      <c r="LJ402" s="4"/>
      <c r="LK402" s="4"/>
      <c r="LL402" s="4"/>
      <c r="LM402" s="4"/>
      <c r="LN402" s="4"/>
      <c r="LO402" s="4"/>
      <c r="LP402" s="4"/>
      <c r="LQ402" s="4"/>
      <c r="LR402" s="4"/>
      <c r="LS402" s="4"/>
      <c r="LT402" s="4"/>
      <c r="LU402" s="4"/>
      <c r="LV402" s="4"/>
      <c r="LW402" s="4"/>
      <c r="LX402" s="4"/>
      <c r="LY402" s="4"/>
      <c r="LZ402" s="4"/>
      <c r="MA402" s="4"/>
      <c r="MB402" s="4"/>
      <c r="MC402" s="4"/>
      <c r="MD402" s="4"/>
      <c r="ME402" s="4"/>
      <c r="MF402" s="4"/>
      <c r="MG402" s="4"/>
      <c r="MH402" s="4"/>
      <c r="MI402" s="4"/>
      <c r="MJ402" s="4"/>
      <c r="MK402" s="4"/>
      <c r="ML402" s="4"/>
      <c r="MM402" s="4"/>
      <c r="MN402" s="4"/>
      <c r="MO402" s="4"/>
      <c r="MP402" s="4"/>
      <c r="MQ402" s="4"/>
      <c r="MR402" s="4"/>
      <c r="MS402" s="4"/>
      <c r="MT402" s="4"/>
      <c r="MU402" s="4"/>
      <c r="MV402" s="4"/>
      <c r="MW402" s="4"/>
      <c r="MX402" s="4"/>
      <c r="MY402" s="4"/>
      <c r="MZ402" s="4"/>
      <c r="NA402" s="4"/>
      <c r="NB402" s="4"/>
      <c r="NC402" s="4"/>
      <c r="ND402" s="4"/>
      <c r="NE402" s="4"/>
      <c r="NF402" s="4"/>
      <c r="NG402" s="4"/>
      <c r="NH402" s="4"/>
      <c r="NI402" s="4"/>
      <c r="NJ402" s="4"/>
      <c r="NK402" s="4"/>
      <c r="NL402" s="4"/>
      <c r="NM402" s="4"/>
      <c r="NN402" s="4"/>
      <c r="NO402" s="4"/>
      <c r="NP402" s="4"/>
      <c r="NQ402" s="4"/>
      <c r="NR402" s="4"/>
      <c r="NS402" s="4"/>
      <c r="NT402" s="4"/>
      <c r="NU402" s="4"/>
      <c r="NV402" s="4"/>
      <c r="NW402" s="4"/>
      <c r="NX402" s="4"/>
      <c r="NY402" s="4"/>
      <c r="NZ402" s="4"/>
      <c r="OA402" s="4"/>
      <c r="OB402" s="4"/>
      <c r="OC402" s="4"/>
      <c r="OD402" s="4"/>
      <c r="OE402" s="4"/>
      <c r="OF402" s="4"/>
      <c r="OG402" s="4"/>
      <c r="OH402" s="4"/>
      <c r="OI402" s="4"/>
      <c r="OJ402" s="4"/>
      <c r="OK402" s="4"/>
      <c r="OL402" s="4"/>
      <c r="OM402" s="4"/>
      <c r="ON402" s="4"/>
      <c r="OO402" s="4"/>
      <c r="OP402" s="4"/>
      <c r="OQ402" s="4"/>
      <c r="OR402" s="4"/>
      <c r="OS402" s="4"/>
      <c r="OT402" s="4"/>
      <c r="OU402" s="4"/>
      <c r="OV402" s="4"/>
      <c r="OW402" s="4"/>
      <c r="OX402" s="4"/>
      <c r="OY402" s="4"/>
      <c r="OZ402" s="4"/>
      <c r="PA402" s="4"/>
      <c r="PB402" s="4"/>
      <c r="PC402" s="4"/>
      <c r="PD402" s="4"/>
      <c r="PE402" s="4"/>
      <c r="PF402" s="4"/>
      <c r="PG402" s="4"/>
      <c r="PH402" s="4"/>
      <c r="PI402" s="4"/>
      <c r="PJ402" s="4"/>
      <c r="PK402" s="4"/>
      <c r="PL402" s="4"/>
      <c r="PM402" s="4"/>
      <c r="PN402" s="4"/>
      <c r="PO402" s="4"/>
      <c r="PP402" s="4"/>
      <c r="PQ402" s="4"/>
      <c r="PR402" s="4"/>
      <c r="PS402" s="4"/>
      <c r="PT402" s="4"/>
      <c r="PU402" s="4"/>
      <c r="PV402" s="4"/>
      <c r="PW402" s="4"/>
      <c r="PX402" s="4"/>
      <c r="PY402" s="4"/>
      <c r="PZ402" s="4"/>
      <c r="QA402" s="4"/>
      <c r="QB402" s="4"/>
      <c r="QC402" s="4"/>
      <c r="QD402" s="4"/>
      <c r="QE402" s="4"/>
      <c r="QF402" s="4"/>
      <c r="QG402" s="4"/>
      <c r="QH402" s="4"/>
      <c r="QI402" s="4"/>
      <c r="QJ402" s="4"/>
      <c r="QK402" s="4"/>
      <c r="QL402" s="4"/>
      <c r="QM402" s="4"/>
      <c r="QN402" s="4"/>
      <c r="QO402" s="4"/>
      <c r="QP402" s="4"/>
      <c r="QQ402" s="4"/>
      <c r="QR402" s="4"/>
      <c r="QS402" s="4"/>
      <c r="QT402" s="4"/>
      <c r="QU402" s="4"/>
      <c r="QV402" s="4"/>
      <c r="QW402" s="4"/>
      <c r="QX402" s="4"/>
      <c r="QY402" s="4"/>
      <c r="QZ402" s="4"/>
      <c r="RA402" s="4"/>
      <c r="RB402" s="4"/>
      <c r="RC402" s="4"/>
      <c r="RD402" s="4"/>
      <c r="RE402" s="4"/>
      <c r="RF402" s="4"/>
      <c r="RG402" s="4"/>
      <c r="RH402" s="4"/>
    </row>
    <row r="403" ht="12.75" customHeight="1">
      <c r="A403" s="6">
        <v>44295.0</v>
      </c>
      <c r="B403" s="7">
        <f t="shared" si="36"/>
        <v>401</v>
      </c>
      <c r="C403" s="55">
        <f t="shared" si="40"/>
        <v>2528072</v>
      </c>
      <c r="D403" s="7">
        <f t="shared" si="2"/>
        <v>14.74296751</v>
      </c>
      <c r="E403" s="46">
        <f t="shared" si="28"/>
        <v>2588634.015</v>
      </c>
      <c r="F403" s="46" t="str">
        <f t="shared" si="29"/>
        <v/>
      </c>
      <c r="G403" s="55">
        <v>28487.0</v>
      </c>
      <c r="H403" s="11">
        <f t="shared" si="9"/>
        <v>0.01139669185</v>
      </c>
      <c r="I403" s="55">
        <f t="shared" si="42"/>
        <v>362869</v>
      </c>
      <c r="J403" s="55">
        <f t="shared" si="10"/>
        <v>-3553</v>
      </c>
      <c r="K403" s="9">
        <f t="shared" si="11"/>
        <v>12.80179717</v>
      </c>
      <c r="L403" s="52">
        <f t="shared" si="30"/>
        <v>386353.6434</v>
      </c>
      <c r="M403" s="10" t="str">
        <f t="shared" si="31"/>
        <v/>
      </c>
      <c r="N403" s="11">
        <f t="shared" si="5"/>
        <v>0.02271572962</v>
      </c>
      <c r="O403" s="23">
        <f t="shared" si="32"/>
        <v>-0.00969647019</v>
      </c>
      <c r="P403" s="9">
        <v>57427.0</v>
      </c>
      <c r="Q403" s="55">
        <v>2107776.0</v>
      </c>
      <c r="R403" s="12"/>
      <c r="S403" s="12">
        <f t="shared" si="13"/>
        <v>768</v>
      </c>
      <c r="T403" s="12"/>
      <c r="U403" s="12"/>
      <c r="V403" s="4"/>
      <c r="W403" s="4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  <c r="IZ403" s="4"/>
      <c r="JA403" s="4"/>
      <c r="JB403" s="4"/>
      <c r="JC403" s="4"/>
      <c r="JD403" s="4"/>
      <c r="JE403" s="4"/>
      <c r="JF403" s="4"/>
      <c r="JG403" s="4"/>
      <c r="JH403" s="4"/>
      <c r="JI403" s="4"/>
      <c r="JJ403" s="4"/>
      <c r="JK403" s="4"/>
      <c r="JL403" s="4"/>
      <c r="JM403" s="4"/>
      <c r="JN403" s="4"/>
      <c r="JO403" s="4"/>
      <c r="JP403" s="4"/>
      <c r="JQ403" s="4"/>
      <c r="JR403" s="4"/>
      <c r="JS403" s="4"/>
      <c r="JT403" s="4"/>
      <c r="JU403" s="4"/>
      <c r="JV403" s="4"/>
      <c r="JW403" s="4"/>
      <c r="JX403" s="4"/>
      <c r="JY403" s="4"/>
      <c r="JZ403" s="4"/>
      <c r="KA403" s="4"/>
      <c r="KB403" s="4"/>
      <c r="KC403" s="4"/>
      <c r="KD403" s="4"/>
      <c r="KE403" s="4"/>
      <c r="KF403" s="4"/>
      <c r="KG403" s="4"/>
      <c r="KH403" s="4"/>
      <c r="KI403" s="4"/>
      <c r="KJ403" s="4"/>
      <c r="KK403" s="4"/>
      <c r="KL403" s="4"/>
      <c r="KM403" s="4"/>
      <c r="KN403" s="4"/>
      <c r="KO403" s="4"/>
      <c r="KP403" s="4"/>
      <c r="KQ403" s="4"/>
      <c r="KR403" s="4"/>
      <c r="KS403" s="4"/>
      <c r="KT403" s="4"/>
      <c r="KU403" s="4"/>
      <c r="KV403" s="4"/>
      <c r="KW403" s="4"/>
      <c r="KX403" s="4"/>
      <c r="KY403" s="4"/>
      <c r="KZ403" s="4"/>
      <c r="LA403" s="4"/>
      <c r="LB403" s="4"/>
      <c r="LC403" s="4"/>
      <c r="LD403" s="4"/>
      <c r="LE403" s="4"/>
      <c r="LF403" s="4"/>
      <c r="LG403" s="4"/>
      <c r="LH403" s="4"/>
      <c r="LI403" s="4"/>
      <c r="LJ403" s="4"/>
      <c r="LK403" s="4"/>
      <c r="LL403" s="4"/>
      <c r="LM403" s="4"/>
      <c r="LN403" s="4"/>
      <c r="LO403" s="4"/>
      <c r="LP403" s="4"/>
      <c r="LQ403" s="4"/>
      <c r="LR403" s="4"/>
      <c r="LS403" s="4"/>
      <c r="LT403" s="4"/>
      <c r="LU403" s="4"/>
      <c r="LV403" s="4"/>
      <c r="LW403" s="4"/>
      <c r="LX403" s="4"/>
      <c r="LY403" s="4"/>
      <c r="LZ403" s="4"/>
      <c r="MA403" s="4"/>
      <c r="MB403" s="4"/>
      <c r="MC403" s="4"/>
      <c r="MD403" s="4"/>
      <c r="ME403" s="4"/>
      <c r="MF403" s="4"/>
      <c r="MG403" s="4"/>
      <c r="MH403" s="4"/>
      <c r="MI403" s="4"/>
      <c r="MJ403" s="4"/>
      <c r="MK403" s="4"/>
      <c r="ML403" s="4"/>
      <c r="MM403" s="4"/>
      <c r="MN403" s="4"/>
      <c r="MO403" s="4"/>
      <c r="MP403" s="4"/>
      <c r="MQ403" s="4"/>
      <c r="MR403" s="4"/>
      <c r="MS403" s="4"/>
      <c r="MT403" s="4"/>
      <c r="MU403" s="4"/>
      <c r="MV403" s="4"/>
      <c r="MW403" s="4"/>
      <c r="MX403" s="4"/>
      <c r="MY403" s="4"/>
      <c r="MZ403" s="4"/>
      <c r="NA403" s="4"/>
      <c r="NB403" s="4"/>
      <c r="NC403" s="4"/>
      <c r="ND403" s="4"/>
      <c r="NE403" s="4"/>
      <c r="NF403" s="4"/>
      <c r="NG403" s="4"/>
      <c r="NH403" s="4"/>
      <c r="NI403" s="4"/>
      <c r="NJ403" s="4"/>
      <c r="NK403" s="4"/>
      <c r="NL403" s="4"/>
      <c r="NM403" s="4"/>
      <c r="NN403" s="4"/>
      <c r="NO403" s="4"/>
      <c r="NP403" s="4"/>
      <c r="NQ403" s="4"/>
      <c r="NR403" s="4"/>
      <c r="NS403" s="4"/>
      <c r="NT403" s="4"/>
      <c r="NU403" s="4"/>
      <c r="NV403" s="4"/>
      <c r="NW403" s="4"/>
      <c r="NX403" s="4"/>
      <c r="NY403" s="4"/>
      <c r="NZ403" s="4"/>
      <c r="OA403" s="4"/>
      <c r="OB403" s="4"/>
      <c r="OC403" s="4"/>
      <c r="OD403" s="4"/>
      <c r="OE403" s="4"/>
      <c r="OF403" s="4"/>
      <c r="OG403" s="4"/>
      <c r="OH403" s="4"/>
      <c r="OI403" s="4"/>
      <c r="OJ403" s="4"/>
      <c r="OK403" s="4"/>
      <c r="OL403" s="4"/>
      <c r="OM403" s="4"/>
      <c r="ON403" s="4"/>
      <c r="OO403" s="4"/>
      <c r="OP403" s="4"/>
      <c r="OQ403" s="4"/>
      <c r="OR403" s="4"/>
      <c r="OS403" s="4"/>
      <c r="OT403" s="4"/>
      <c r="OU403" s="4"/>
      <c r="OV403" s="4"/>
      <c r="OW403" s="4"/>
      <c r="OX403" s="4"/>
      <c r="OY403" s="4"/>
      <c r="OZ403" s="4"/>
      <c r="PA403" s="4"/>
      <c r="PB403" s="4"/>
      <c r="PC403" s="4"/>
      <c r="PD403" s="4"/>
      <c r="PE403" s="4"/>
      <c r="PF403" s="4"/>
      <c r="PG403" s="4"/>
      <c r="PH403" s="4"/>
      <c r="PI403" s="4"/>
      <c r="PJ403" s="4"/>
      <c r="PK403" s="4"/>
      <c r="PL403" s="4"/>
      <c r="PM403" s="4"/>
      <c r="PN403" s="4"/>
      <c r="PO403" s="4"/>
      <c r="PP403" s="4"/>
      <c r="PQ403" s="4"/>
      <c r="PR403" s="4"/>
      <c r="PS403" s="4"/>
      <c r="PT403" s="4"/>
      <c r="PU403" s="4"/>
      <c r="PV403" s="4"/>
      <c r="PW403" s="4"/>
      <c r="PX403" s="4"/>
      <c r="PY403" s="4"/>
      <c r="PZ403" s="4"/>
      <c r="QA403" s="4"/>
      <c r="QB403" s="4"/>
      <c r="QC403" s="4"/>
      <c r="QD403" s="4"/>
      <c r="QE403" s="4"/>
      <c r="QF403" s="4"/>
      <c r="QG403" s="4"/>
      <c r="QH403" s="4"/>
      <c r="QI403" s="4"/>
      <c r="QJ403" s="4"/>
      <c r="QK403" s="4"/>
      <c r="QL403" s="4"/>
      <c r="QM403" s="4"/>
      <c r="QN403" s="4"/>
      <c r="QO403" s="4"/>
      <c r="QP403" s="4"/>
      <c r="QQ403" s="4"/>
      <c r="QR403" s="4"/>
      <c r="QS403" s="4"/>
      <c r="QT403" s="4"/>
      <c r="QU403" s="4"/>
      <c r="QV403" s="4"/>
      <c r="QW403" s="4"/>
      <c r="QX403" s="4"/>
      <c r="QY403" s="4"/>
      <c r="QZ403" s="4"/>
      <c r="RA403" s="4"/>
      <c r="RB403" s="4"/>
      <c r="RC403" s="4"/>
      <c r="RD403" s="4"/>
      <c r="RE403" s="4"/>
      <c r="RF403" s="4"/>
      <c r="RG403" s="4"/>
      <c r="RH403" s="4"/>
    </row>
    <row r="404" ht="12.75" customHeight="1">
      <c r="A404" s="6">
        <v>44296.0</v>
      </c>
      <c r="B404" s="7">
        <f t="shared" si="36"/>
        <v>402</v>
      </c>
      <c r="C404" s="55">
        <f t="shared" si="40"/>
        <v>2552928</v>
      </c>
      <c r="D404" s="7">
        <f t="shared" si="2"/>
        <v>14.75275149</v>
      </c>
      <c r="E404" s="46">
        <f t="shared" si="28"/>
        <v>2599230.218</v>
      </c>
      <c r="F404" s="46" t="str">
        <f t="shared" si="29"/>
        <v/>
      </c>
      <c r="G404" s="55">
        <v>24856.0</v>
      </c>
      <c r="H404" s="11">
        <f t="shared" si="9"/>
        <v>0.009831998456</v>
      </c>
      <c r="I404" s="55">
        <f t="shared" si="42"/>
        <v>351687</v>
      </c>
      <c r="J404" s="55">
        <f t="shared" si="10"/>
        <v>-11182</v>
      </c>
      <c r="K404" s="9">
        <f t="shared" si="11"/>
        <v>12.77049685</v>
      </c>
      <c r="L404" s="52">
        <f t="shared" si="30"/>
        <v>376953.2531</v>
      </c>
      <c r="M404" s="10" t="str">
        <f t="shared" si="31"/>
        <v/>
      </c>
      <c r="N404" s="11">
        <f t="shared" si="5"/>
        <v>0.02278795172</v>
      </c>
      <c r="O404" s="23">
        <f t="shared" si="32"/>
        <v>-0.03081552847</v>
      </c>
      <c r="P404" s="9">
        <v>58176.0</v>
      </c>
      <c r="Q404" s="55">
        <v>2143065.0</v>
      </c>
      <c r="R404" s="12"/>
      <c r="S404" s="12">
        <f t="shared" si="13"/>
        <v>749</v>
      </c>
      <c r="T404" s="12"/>
      <c r="U404" s="12"/>
      <c r="V404" s="4"/>
      <c r="W404" s="4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  <c r="JW404" s="4"/>
      <c r="JX404" s="4"/>
      <c r="JY404" s="4"/>
      <c r="JZ404" s="4"/>
      <c r="KA404" s="4"/>
      <c r="KB404" s="4"/>
      <c r="KC404" s="4"/>
      <c r="KD404" s="4"/>
      <c r="KE404" s="4"/>
      <c r="KF404" s="4"/>
      <c r="KG404" s="4"/>
      <c r="KH404" s="4"/>
      <c r="KI404" s="4"/>
      <c r="KJ404" s="4"/>
      <c r="KK404" s="4"/>
      <c r="KL404" s="4"/>
      <c r="KM404" s="4"/>
      <c r="KN404" s="4"/>
      <c r="KO404" s="4"/>
      <c r="KP404" s="4"/>
      <c r="KQ404" s="4"/>
      <c r="KR404" s="4"/>
      <c r="KS404" s="4"/>
      <c r="KT404" s="4"/>
      <c r="KU404" s="4"/>
      <c r="KV404" s="4"/>
      <c r="KW404" s="4"/>
      <c r="KX404" s="4"/>
      <c r="KY404" s="4"/>
      <c r="KZ404" s="4"/>
      <c r="LA404" s="4"/>
      <c r="LB404" s="4"/>
      <c r="LC404" s="4"/>
      <c r="LD404" s="4"/>
      <c r="LE404" s="4"/>
      <c r="LF404" s="4"/>
      <c r="LG404" s="4"/>
      <c r="LH404" s="4"/>
      <c r="LI404" s="4"/>
      <c r="LJ404" s="4"/>
      <c r="LK404" s="4"/>
      <c r="LL404" s="4"/>
      <c r="LM404" s="4"/>
      <c r="LN404" s="4"/>
      <c r="LO404" s="4"/>
      <c r="LP404" s="4"/>
      <c r="LQ404" s="4"/>
      <c r="LR404" s="4"/>
      <c r="LS404" s="4"/>
      <c r="LT404" s="4"/>
      <c r="LU404" s="4"/>
      <c r="LV404" s="4"/>
      <c r="LW404" s="4"/>
      <c r="LX404" s="4"/>
      <c r="LY404" s="4"/>
      <c r="LZ404" s="4"/>
      <c r="MA404" s="4"/>
      <c r="MB404" s="4"/>
      <c r="MC404" s="4"/>
      <c r="MD404" s="4"/>
      <c r="ME404" s="4"/>
      <c r="MF404" s="4"/>
      <c r="MG404" s="4"/>
      <c r="MH404" s="4"/>
      <c r="MI404" s="4"/>
      <c r="MJ404" s="4"/>
      <c r="MK404" s="4"/>
      <c r="ML404" s="4"/>
      <c r="MM404" s="4"/>
      <c r="MN404" s="4"/>
      <c r="MO404" s="4"/>
      <c r="MP404" s="4"/>
      <c r="MQ404" s="4"/>
      <c r="MR404" s="4"/>
      <c r="MS404" s="4"/>
      <c r="MT404" s="4"/>
      <c r="MU404" s="4"/>
      <c r="MV404" s="4"/>
      <c r="MW404" s="4"/>
      <c r="MX404" s="4"/>
      <c r="MY404" s="4"/>
      <c r="MZ404" s="4"/>
      <c r="NA404" s="4"/>
      <c r="NB404" s="4"/>
      <c r="NC404" s="4"/>
      <c r="ND404" s="4"/>
      <c r="NE404" s="4"/>
      <c r="NF404" s="4"/>
      <c r="NG404" s="4"/>
      <c r="NH404" s="4"/>
      <c r="NI404" s="4"/>
      <c r="NJ404" s="4"/>
      <c r="NK404" s="4"/>
      <c r="NL404" s="4"/>
      <c r="NM404" s="4"/>
      <c r="NN404" s="4"/>
      <c r="NO404" s="4"/>
      <c r="NP404" s="4"/>
      <c r="NQ404" s="4"/>
      <c r="NR404" s="4"/>
      <c r="NS404" s="4"/>
      <c r="NT404" s="4"/>
      <c r="NU404" s="4"/>
      <c r="NV404" s="4"/>
      <c r="NW404" s="4"/>
      <c r="NX404" s="4"/>
      <c r="NY404" s="4"/>
      <c r="NZ404" s="4"/>
      <c r="OA404" s="4"/>
      <c r="OB404" s="4"/>
      <c r="OC404" s="4"/>
      <c r="OD404" s="4"/>
      <c r="OE404" s="4"/>
      <c r="OF404" s="4"/>
      <c r="OG404" s="4"/>
      <c r="OH404" s="4"/>
      <c r="OI404" s="4"/>
      <c r="OJ404" s="4"/>
      <c r="OK404" s="4"/>
      <c r="OL404" s="4"/>
      <c r="OM404" s="4"/>
      <c r="ON404" s="4"/>
      <c r="OO404" s="4"/>
      <c r="OP404" s="4"/>
      <c r="OQ404" s="4"/>
      <c r="OR404" s="4"/>
      <c r="OS404" s="4"/>
      <c r="OT404" s="4"/>
      <c r="OU404" s="4"/>
      <c r="OV404" s="4"/>
      <c r="OW404" s="4"/>
      <c r="OX404" s="4"/>
      <c r="OY404" s="4"/>
      <c r="OZ404" s="4"/>
      <c r="PA404" s="4"/>
      <c r="PB404" s="4"/>
      <c r="PC404" s="4"/>
      <c r="PD404" s="4"/>
      <c r="PE404" s="4"/>
      <c r="PF404" s="4"/>
      <c r="PG404" s="4"/>
      <c r="PH404" s="4"/>
      <c r="PI404" s="4"/>
      <c r="PJ404" s="4"/>
      <c r="PK404" s="4"/>
      <c r="PL404" s="4"/>
      <c r="PM404" s="4"/>
      <c r="PN404" s="4"/>
      <c r="PO404" s="4"/>
      <c r="PP404" s="4"/>
      <c r="PQ404" s="4"/>
      <c r="PR404" s="4"/>
      <c r="PS404" s="4"/>
      <c r="PT404" s="4"/>
      <c r="PU404" s="4"/>
      <c r="PV404" s="4"/>
      <c r="PW404" s="4"/>
      <c r="PX404" s="4"/>
      <c r="PY404" s="4"/>
      <c r="PZ404" s="4"/>
      <c r="QA404" s="4"/>
      <c r="QB404" s="4"/>
      <c r="QC404" s="4"/>
      <c r="QD404" s="4"/>
      <c r="QE404" s="4"/>
      <c r="QF404" s="4"/>
      <c r="QG404" s="4"/>
      <c r="QH404" s="4"/>
      <c r="QI404" s="4"/>
      <c r="QJ404" s="4"/>
      <c r="QK404" s="4"/>
      <c r="QL404" s="4"/>
      <c r="QM404" s="4"/>
      <c r="QN404" s="4"/>
      <c r="QO404" s="4"/>
      <c r="QP404" s="4"/>
      <c r="QQ404" s="4"/>
      <c r="QR404" s="4"/>
      <c r="QS404" s="4"/>
      <c r="QT404" s="4"/>
      <c r="QU404" s="4"/>
      <c r="QV404" s="4"/>
      <c r="QW404" s="4"/>
      <c r="QX404" s="4"/>
      <c r="QY404" s="4"/>
      <c r="QZ404" s="4"/>
      <c r="RA404" s="4"/>
      <c r="RB404" s="4"/>
      <c r="RC404" s="4"/>
      <c r="RD404" s="4"/>
      <c r="RE404" s="4"/>
      <c r="RF404" s="4"/>
      <c r="RG404" s="4"/>
      <c r="RH404" s="4"/>
    </row>
    <row r="405" ht="12.75" customHeight="1">
      <c r="A405" s="6">
        <v>44297.0</v>
      </c>
      <c r="B405" s="7">
        <f t="shared" si="36"/>
        <v>403</v>
      </c>
      <c r="C405" s="55">
        <f t="shared" si="40"/>
        <v>2574631</v>
      </c>
      <c r="D405" s="7">
        <f t="shared" si="2"/>
        <v>14.76121678</v>
      </c>
      <c r="E405" s="46">
        <f t="shared" si="28"/>
        <v>2609869.795</v>
      </c>
      <c r="F405" s="46" t="str">
        <f t="shared" si="29"/>
        <v/>
      </c>
      <c r="G405" s="55">
        <v>21703.0</v>
      </c>
      <c r="H405" s="11">
        <f t="shared" si="9"/>
        <v>0.008501218992</v>
      </c>
      <c r="I405" s="55">
        <f t="shared" si="42"/>
        <v>344909</v>
      </c>
      <c r="J405" s="55">
        <f t="shared" si="10"/>
        <v>-6778</v>
      </c>
      <c r="K405" s="9">
        <f t="shared" si="11"/>
        <v>12.75103589</v>
      </c>
      <c r="L405" s="52">
        <f t="shared" si="30"/>
        <v>367781.5841</v>
      </c>
      <c r="M405" s="10" t="str">
        <f t="shared" si="31"/>
        <v/>
      </c>
      <c r="N405" s="11">
        <f t="shared" si="5"/>
        <v>0.02269101864</v>
      </c>
      <c r="O405" s="23">
        <f t="shared" si="32"/>
        <v>-0.0192728193</v>
      </c>
      <c r="P405" s="9">
        <v>58421.0</v>
      </c>
      <c r="Q405" s="55">
        <v>2171301.0</v>
      </c>
      <c r="R405" s="12"/>
      <c r="S405" s="12">
        <f t="shared" si="13"/>
        <v>245</v>
      </c>
      <c r="T405" s="12"/>
      <c r="U405" s="12"/>
      <c r="V405" s="4"/>
      <c r="W405" s="4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  <c r="JW405" s="4"/>
      <c r="JX405" s="4"/>
      <c r="JY405" s="4"/>
      <c r="JZ405" s="4"/>
      <c r="KA405" s="4"/>
      <c r="KB405" s="4"/>
      <c r="KC405" s="4"/>
      <c r="KD405" s="4"/>
      <c r="KE405" s="4"/>
      <c r="KF405" s="4"/>
      <c r="KG405" s="4"/>
      <c r="KH405" s="4"/>
      <c r="KI405" s="4"/>
      <c r="KJ405" s="4"/>
      <c r="KK405" s="4"/>
      <c r="KL405" s="4"/>
      <c r="KM405" s="4"/>
      <c r="KN405" s="4"/>
      <c r="KO405" s="4"/>
      <c r="KP405" s="4"/>
      <c r="KQ405" s="4"/>
      <c r="KR405" s="4"/>
      <c r="KS405" s="4"/>
      <c r="KT405" s="4"/>
      <c r="KU405" s="4"/>
      <c r="KV405" s="4"/>
      <c r="KW405" s="4"/>
      <c r="KX405" s="4"/>
      <c r="KY405" s="4"/>
      <c r="KZ405" s="4"/>
      <c r="LA405" s="4"/>
      <c r="LB405" s="4"/>
      <c r="LC405" s="4"/>
      <c r="LD405" s="4"/>
      <c r="LE405" s="4"/>
      <c r="LF405" s="4"/>
      <c r="LG405" s="4"/>
      <c r="LH405" s="4"/>
      <c r="LI405" s="4"/>
      <c r="LJ405" s="4"/>
      <c r="LK405" s="4"/>
      <c r="LL405" s="4"/>
      <c r="LM405" s="4"/>
      <c r="LN405" s="4"/>
      <c r="LO405" s="4"/>
      <c r="LP405" s="4"/>
      <c r="LQ405" s="4"/>
      <c r="LR405" s="4"/>
      <c r="LS405" s="4"/>
      <c r="LT405" s="4"/>
      <c r="LU405" s="4"/>
      <c r="LV405" s="4"/>
      <c r="LW405" s="4"/>
      <c r="LX405" s="4"/>
      <c r="LY405" s="4"/>
      <c r="LZ405" s="4"/>
      <c r="MA405" s="4"/>
      <c r="MB405" s="4"/>
      <c r="MC405" s="4"/>
      <c r="MD405" s="4"/>
      <c r="ME405" s="4"/>
      <c r="MF405" s="4"/>
      <c r="MG405" s="4"/>
      <c r="MH405" s="4"/>
      <c r="MI405" s="4"/>
      <c r="MJ405" s="4"/>
      <c r="MK405" s="4"/>
      <c r="ML405" s="4"/>
      <c r="MM405" s="4"/>
      <c r="MN405" s="4"/>
      <c r="MO405" s="4"/>
      <c r="MP405" s="4"/>
      <c r="MQ405" s="4"/>
      <c r="MR405" s="4"/>
      <c r="MS405" s="4"/>
      <c r="MT405" s="4"/>
      <c r="MU405" s="4"/>
      <c r="MV405" s="4"/>
      <c r="MW405" s="4"/>
      <c r="MX405" s="4"/>
      <c r="MY405" s="4"/>
      <c r="MZ405" s="4"/>
      <c r="NA405" s="4"/>
      <c r="NB405" s="4"/>
      <c r="NC405" s="4"/>
      <c r="ND405" s="4"/>
      <c r="NE405" s="4"/>
      <c r="NF405" s="4"/>
      <c r="NG405" s="4"/>
      <c r="NH405" s="4"/>
      <c r="NI405" s="4"/>
      <c r="NJ405" s="4"/>
      <c r="NK405" s="4"/>
      <c r="NL405" s="4"/>
      <c r="NM405" s="4"/>
      <c r="NN405" s="4"/>
      <c r="NO405" s="4"/>
      <c r="NP405" s="4"/>
      <c r="NQ405" s="4"/>
      <c r="NR405" s="4"/>
      <c r="NS405" s="4"/>
      <c r="NT405" s="4"/>
      <c r="NU405" s="4"/>
      <c r="NV405" s="4"/>
      <c r="NW405" s="4"/>
      <c r="NX405" s="4"/>
      <c r="NY405" s="4"/>
      <c r="NZ405" s="4"/>
      <c r="OA405" s="4"/>
      <c r="OB405" s="4"/>
      <c r="OC405" s="4"/>
      <c r="OD405" s="4"/>
      <c r="OE405" s="4"/>
      <c r="OF405" s="4"/>
      <c r="OG405" s="4"/>
      <c r="OH405" s="4"/>
      <c r="OI405" s="4"/>
      <c r="OJ405" s="4"/>
      <c r="OK405" s="4"/>
      <c r="OL405" s="4"/>
      <c r="OM405" s="4"/>
      <c r="ON405" s="4"/>
      <c r="OO405" s="4"/>
      <c r="OP405" s="4"/>
      <c r="OQ405" s="4"/>
      <c r="OR405" s="4"/>
      <c r="OS405" s="4"/>
      <c r="OT405" s="4"/>
      <c r="OU405" s="4"/>
      <c r="OV405" s="4"/>
      <c r="OW405" s="4"/>
      <c r="OX405" s="4"/>
      <c r="OY405" s="4"/>
      <c r="OZ405" s="4"/>
      <c r="PA405" s="4"/>
      <c r="PB405" s="4"/>
      <c r="PC405" s="4"/>
      <c r="PD405" s="4"/>
      <c r="PE405" s="4"/>
      <c r="PF405" s="4"/>
      <c r="PG405" s="4"/>
      <c r="PH405" s="4"/>
      <c r="PI405" s="4"/>
      <c r="PJ405" s="4"/>
      <c r="PK405" s="4"/>
      <c r="PL405" s="4"/>
      <c r="PM405" s="4"/>
      <c r="PN405" s="4"/>
      <c r="PO405" s="4"/>
      <c r="PP405" s="4"/>
      <c r="PQ405" s="4"/>
      <c r="PR405" s="4"/>
      <c r="PS405" s="4"/>
      <c r="PT405" s="4"/>
      <c r="PU405" s="4"/>
      <c r="PV405" s="4"/>
      <c r="PW405" s="4"/>
      <c r="PX405" s="4"/>
      <c r="PY405" s="4"/>
      <c r="PZ405" s="4"/>
      <c r="QA405" s="4"/>
      <c r="QB405" s="4"/>
      <c r="QC405" s="4"/>
      <c r="QD405" s="4"/>
      <c r="QE405" s="4"/>
      <c r="QF405" s="4"/>
      <c r="QG405" s="4"/>
      <c r="QH405" s="4"/>
      <c r="QI405" s="4"/>
      <c r="QJ405" s="4"/>
      <c r="QK405" s="4"/>
      <c r="QL405" s="4"/>
      <c r="QM405" s="4"/>
      <c r="QN405" s="4"/>
      <c r="QO405" s="4"/>
      <c r="QP405" s="4"/>
      <c r="QQ405" s="4"/>
      <c r="QR405" s="4"/>
      <c r="QS405" s="4"/>
      <c r="QT405" s="4"/>
      <c r="QU405" s="4"/>
      <c r="QV405" s="4"/>
      <c r="QW405" s="4"/>
      <c r="QX405" s="4"/>
      <c r="QY405" s="4"/>
      <c r="QZ405" s="4"/>
      <c r="RA405" s="4"/>
      <c r="RB405" s="4"/>
      <c r="RC405" s="4"/>
      <c r="RD405" s="4"/>
      <c r="RE405" s="4"/>
      <c r="RF405" s="4"/>
      <c r="RG405" s="4"/>
      <c r="RH405" s="4"/>
    </row>
    <row r="406" ht="12.75" customHeight="1">
      <c r="A406" s="6">
        <v>44298.0</v>
      </c>
      <c r="B406" s="7">
        <f t="shared" si="36"/>
        <v>404</v>
      </c>
      <c r="C406" s="55">
        <f t="shared" si="40"/>
        <v>2586644</v>
      </c>
      <c r="D406" s="7">
        <f t="shared" si="2"/>
        <v>14.76587184</v>
      </c>
      <c r="E406" s="46">
        <f t="shared" si="28"/>
        <v>2620552.924</v>
      </c>
      <c r="F406" s="46" t="str">
        <f t="shared" si="29"/>
        <v/>
      </c>
      <c r="G406" s="55">
        <v>12013.0</v>
      </c>
      <c r="H406" s="11">
        <f t="shared" si="9"/>
        <v>0.004665911348</v>
      </c>
      <c r="I406" s="55">
        <f t="shared" si="42"/>
        <v>330381</v>
      </c>
      <c r="J406" s="55">
        <f t="shared" si="10"/>
        <v>-14528</v>
      </c>
      <c r="K406" s="9">
        <f t="shared" si="11"/>
        <v>12.70800181</v>
      </c>
      <c r="L406" s="52">
        <f t="shared" si="30"/>
        <v>358833.0715</v>
      </c>
      <c r="M406" s="10" t="str">
        <f t="shared" si="31"/>
        <v/>
      </c>
      <c r="N406" s="11">
        <f t="shared" si="5"/>
        <v>0.02260883214</v>
      </c>
      <c r="O406" s="23">
        <f t="shared" si="32"/>
        <v>-0.04212125517</v>
      </c>
      <c r="P406" s="9">
        <v>58481.0</v>
      </c>
      <c r="Q406" s="55">
        <v>2197782.0</v>
      </c>
      <c r="R406" s="12"/>
      <c r="S406" s="12">
        <f t="shared" si="13"/>
        <v>60</v>
      </c>
      <c r="T406" s="12"/>
      <c r="U406" s="12"/>
      <c r="V406" s="4"/>
      <c r="W406" s="4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  <c r="JW406" s="4"/>
      <c r="JX406" s="4"/>
      <c r="JY406" s="4"/>
      <c r="JZ406" s="4"/>
      <c r="KA406" s="4"/>
      <c r="KB406" s="4"/>
      <c r="KC406" s="4"/>
      <c r="KD406" s="4"/>
      <c r="KE406" s="4"/>
      <c r="KF406" s="4"/>
      <c r="KG406" s="4"/>
      <c r="KH406" s="4"/>
      <c r="KI406" s="4"/>
      <c r="KJ406" s="4"/>
      <c r="KK406" s="4"/>
      <c r="KL406" s="4"/>
      <c r="KM406" s="4"/>
      <c r="KN406" s="4"/>
      <c r="KO406" s="4"/>
      <c r="KP406" s="4"/>
      <c r="KQ406" s="4"/>
      <c r="KR406" s="4"/>
      <c r="KS406" s="4"/>
      <c r="KT406" s="4"/>
      <c r="KU406" s="4"/>
      <c r="KV406" s="4"/>
      <c r="KW406" s="4"/>
      <c r="KX406" s="4"/>
      <c r="KY406" s="4"/>
      <c r="KZ406" s="4"/>
      <c r="LA406" s="4"/>
      <c r="LB406" s="4"/>
      <c r="LC406" s="4"/>
      <c r="LD406" s="4"/>
      <c r="LE406" s="4"/>
      <c r="LF406" s="4"/>
      <c r="LG406" s="4"/>
      <c r="LH406" s="4"/>
      <c r="LI406" s="4"/>
      <c r="LJ406" s="4"/>
      <c r="LK406" s="4"/>
      <c r="LL406" s="4"/>
      <c r="LM406" s="4"/>
      <c r="LN406" s="4"/>
      <c r="LO406" s="4"/>
      <c r="LP406" s="4"/>
      <c r="LQ406" s="4"/>
      <c r="LR406" s="4"/>
      <c r="LS406" s="4"/>
      <c r="LT406" s="4"/>
      <c r="LU406" s="4"/>
      <c r="LV406" s="4"/>
      <c r="LW406" s="4"/>
      <c r="LX406" s="4"/>
      <c r="LY406" s="4"/>
      <c r="LZ406" s="4"/>
      <c r="MA406" s="4"/>
      <c r="MB406" s="4"/>
      <c r="MC406" s="4"/>
      <c r="MD406" s="4"/>
      <c r="ME406" s="4"/>
      <c r="MF406" s="4"/>
      <c r="MG406" s="4"/>
      <c r="MH406" s="4"/>
      <c r="MI406" s="4"/>
      <c r="MJ406" s="4"/>
      <c r="MK406" s="4"/>
      <c r="ML406" s="4"/>
      <c r="MM406" s="4"/>
      <c r="MN406" s="4"/>
      <c r="MO406" s="4"/>
      <c r="MP406" s="4"/>
      <c r="MQ406" s="4"/>
      <c r="MR406" s="4"/>
      <c r="MS406" s="4"/>
      <c r="MT406" s="4"/>
      <c r="MU406" s="4"/>
      <c r="MV406" s="4"/>
      <c r="MW406" s="4"/>
      <c r="MX406" s="4"/>
      <c r="MY406" s="4"/>
      <c r="MZ406" s="4"/>
      <c r="NA406" s="4"/>
      <c r="NB406" s="4"/>
      <c r="NC406" s="4"/>
      <c r="ND406" s="4"/>
      <c r="NE406" s="4"/>
      <c r="NF406" s="4"/>
      <c r="NG406" s="4"/>
      <c r="NH406" s="4"/>
      <c r="NI406" s="4"/>
      <c r="NJ406" s="4"/>
      <c r="NK406" s="4"/>
      <c r="NL406" s="4"/>
      <c r="NM406" s="4"/>
      <c r="NN406" s="4"/>
      <c r="NO406" s="4"/>
      <c r="NP406" s="4"/>
      <c r="NQ406" s="4"/>
      <c r="NR406" s="4"/>
      <c r="NS406" s="4"/>
      <c r="NT406" s="4"/>
      <c r="NU406" s="4"/>
      <c r="NV406" s="4"/>
      <c r="NW406" s="4"/>
      <c r="NX406" s="4"/>
      <c r="NY406" s="4"/>
      <c r="NZ406" s="4"/>
      <c r="OA406" s="4"/>
      <c r="OB406" s="4"/>
      <c r="OC406" s="4"/>
      <c r="OD406" s="4"/>
      <c r="OE406" s="4"/>
      <c r="OF406" s="4"/>
      <c r="OG406" s="4"/>
      <c r="OH406" s="4"/>
      <c r="OI406" s="4"/>
      <c r="OJ406" s="4"/>
      <c r="OK406" s="4"/>
      <c r="OL406" s="4"/>
      <c r="OM406" s="4"/>
      <c r="ON406" s="4"/>
      <c r="OO406" s="4"/>
      <c r="OP406" s="4"/>
      <c r="OQ406" s="4"/>
      <c r="OR406" s="4"/>
      <c r="OS406" s="4"/>
      <c r="OT406" s="4"/>
      <c r="OU406" s="4"/>
      <c r="OV406" s="4"/>
      <c r="OW406" s="4"/>
      <c r="OX406" s="4"/>
      <c r="OY406" s="4"/>
      <c r="OZ406" s="4"/>
      <c r="PA406" s="4"/>
      <c r="PB406" s="4"/>
      <c r="PC406" s="4"/>
      <c r="PD406" s="4"/>
      <c r="PE406" s="4"/>
      <c r="PF406" s="4"/>
      <c r="PG406" s="4"/>
      <c r="PH406" s="4"/>
      <c r="PI406" s="4"/>
      <c r="PJ406" s="4"/>
      <c r="PK406" s="4"/>
      <c r="PL406" s="4"/>
      <c r="PM406" s="4"/>
      <c r="PN406" s="4"/>
      <c r="PO406" s="4"/>
      <c r="PP406" s="4"/>
      <c r="PQ406" s="4"/>
      <c r="PR406" s="4"/>
      <c r="PS406" s="4"/>
      <c r="PT406" s="4"/>
      <c r="PU406" s="4"/>
      <c r="PV406" s="4"/>
      <c r="PW406" s="4"/>
      <c r="PX406" s="4"/>
      <c r="PY406" s="4"/>
      <c r="PZ406" s="4"/>
      <c r="QA406" s="4"/>
      <c r="QB406" s="4"/>
      <c r="QC406" s="4"/>
      <c r="QD406" s="4"/>
      <c r="QE406" s="4"/>
      <c r="QF406" s="4"/>
      <c r="QG406" s="4"/>
      <c r="QH406" s="4"/>
      <c r="QI406" s="4"/>
      <c r="QJ406" s="4"/>
      <c r="QK406" s="4"/>
      <c r="QL406" s="4"/>
      <c r="QM406" s="4"/>
      <c r="QN406" s="4"/>
      <c r="QO406" s="4"/>
      <c r="QP406" s="4"/>
      <c r="QQ406" s="4"/>
      <c r="QR406" s="4"/>
      <c r="QS406" s="4"/>
      <c r="QT406" s="4"/>
      <c r="QU406" s="4"/>
      <c r="QV406" s="4"/>
      <c r="QW406" s="4"/>
      <c r="QX406" s="4"/>
      <c r="QY406" s="4"/>
      <c r="QZ406" s="4"/>
      <c r="RA406" s="4"/>
      <c r="RB406" s="4"/>
      <c r="RC406" s="4"/>
      <c r="RD406" s="4"/>
      <c r="RE406" s="4"/>
      <c r="RF406" s="4"/>
      <c r="RG406" s="4"/>
      <c r="RH406" s="4"/>
    </row>
    <row r="407" ht="12.75" customHeight="1">
      <c r="A407" s="6">
        <v>44299.0</v>
      </c>
      <c r="B407" s="7">
        <f t="shared" si="36"/>
        <v>405</v>
      </c>
      <c r="C407" s="55">
        <f t="shared" si="40"/>
        <v>2599871</v>
      </c>
      <c r="D407" s="7">
        <f t="shared" si="2"/>
        <v>14.77097239</v>
      </c>
      <c r="E407" s="46">
        <f t="shared" si="28"/>
        <v>2631279.782</v>
      </c>
      <c r="F407" s="46" t="str">
        <f t="shared" si="29"/>
        <v/>
      </c>
      <c r="G407" s="55">
        <v>13227.0</v>
      </c>
      <c r="H407" s="11">
        <f t="shared" si="9"/>
        <v>0.005113575738</v>
      </c>
      <c r="I407" s="55">
        <f t="shared" si="42"/>
        <v>321090</v>
      </c>
      <c r="J407" s="55">
        <f t="shared" si="10"/>
        <v>-9291</v>
      </c>
      <c r="K407" s="9">
        <f t="shared" si="11"/>
        <v>12.67947674</v>
      </c>
      <c r="L407" s="52">
        <f t="shared" si="30"/>
        <v>350102.2856</v>
      </c>
      <c r="M407" s="10" t="str">
        <f t="shared" si="31"/>
        <v/>
      </c>
      <c r="N407" s="11">
        <f t="shared" si="5"/>
        <v>0.02274189758</v>
      </c>
      <c r="O407" s="23">
        <f t="shared" si="32"/>
        <v>-0.02812207724</v>
      </c>
      <c r="P407" s="9">
        <v>59126.0</v>
      </c>
      <c r="Q407" s="55">
        <v>2219655.0</v>
      </c>
      <c r="R407" s="12"/>
      <c r="S407" s="12">
        <f t="shared" si="13"/>
        <v>645</v>
      </c>
      <c r="T407" s="12"/>
      <c r="U407" s="12"/>
      <c r="V407" s="4"/>
      <c r="W407" s="4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  <c r="JW407" s="4"/>
      <c r="JX407" s="4"/>
      <c r="JY407" s="4"/>
      <c r="JZ407" s="4"/>
      <c r="KA407" s="4"/>
      <c r="KB407" s="4"/>
      <c r="KC407" s="4"/>
      <c r="KD407" s="4"/>
      <c r="KE407" s="4"/>
      <c r="KF407" s="4"/>
      <c r="KG407" s="4"/>
      <c r="KH407" s="4"/>
      <c r="KI407" s="4"/>
      <c r="KJ407" s="4"/>
      <c r="KK407" s="4"/>
      <c r="KL407" s="4"/>
      <c r="KM407" s="4"/>
      <c r="KN407" s="4"/>
      <c r="KO407" s="4"/>
      <c r="KP407" s="4"/>
      <c r="KQ407" s="4"/>
      <c r="KR407" s="4"/>
      <c r="KS407" s="4"/>
      <c r="KT407" s="4"/>
      <c r="KU407" s="4"/>
      <c r="KV407" s="4"/>
      <c r="KW407" s="4"/>
      <c r="KX407" s="4"/>
      <c r="KY407" s="4"/>
      <c r="KZ407" s="4"/>
      <c r="LA407" s="4"/>
      <c r="LB407" s="4"/>
      <c r="LC407" s="4"/>
      <c r="LD407" s="4"/>
      <c r="LE407" s="4"/>
      <c r="LF407" s="4"/>
      <c r="LG407" s="4"/>
      <c r="LH407" s="4"/>
      <c r="LI407" s="4"/>
      <c r="LJ407" s="4"/>
      <c r="LK407" s="4"/>
      <c r="LL407" s="4"/>
      <c r="LM407" s="4"/>
      <c r="LN407" s="4"/>
      <c r="LO407" s="4"/>
      <c r="LP407" s="4"/>
      <c r="LQ407" s="4"/>
      <c r="LR407" s="4"/>
      <c r="LS407" s="4"/>
      <c r="LT407" s="4"/>
      <c r="LU407" s="4"/>
      <c r="LV407" s="4"/>
      <c r="LW407" s="4"/>
      <c r="LX407" s="4"/>
      <c r="LY407" s="4"/>
      <c r="LZ407" s="4"/>
      <c r="MA407" s="4"/>
      <c r="MB407" s="4"/>
      <c r="MC407" s="4"/>
      <c r="MD407" s="4"/>
      <c r="ME407" s="4"/>
      <c r="MF407" s="4"/>
      <c r="MG407" s="4"/>
      <c r="MH407" s="4"/>
      <c r="MI407" s="4"/>
      <c r="MJ407" s="4"/>
      <c r="MK407" s="4"/>
      <c r="ML407" s="4"/>
      <c r="MM407" s="4"/>
      <c r="MN407" s="4"/>
      <c r="MO407" s="4"/>
      <c r="MP407" s="4"/>
      <c r="MQ407" s="4"/>
      <c r="MR407" s="4"/>
      <c r="MS407" s="4"/>
      <c r="MT407" s="4"/>
      <c r="MU407" s="4"/>
      <c r="MV407" s="4"/>
      <c r="MW407" s="4"/>
      <c r="MX407" s="4"/>
      <c r="MY407" s="4"/>
      <c r="MZ407" s="4"/>
      <c r="NA407" s="4"/>
      <c r="NB407" s="4"/>
      <c r="NC407" s="4"/>
      <c r="ND407" s="4"/>
      <c r="NE407" s="4"/>
      <c r="NF407" s="4"/>
      <c r="NG407" s="4"/>
      <c r="NH407" s="4"/>
      <c r="NI407" s="4"/>
      <c r="NJ407" s="4"/>
      <c r="NK407" s="4"/>
      <c r="NL407" s="4"/>
      <c r="NM407" s="4"/>
      <c r="NN407" s="4"/>
      <c r="NO407" s="4"/>
      <c r="NP407" s="4"/>
      <c r="NQ407" s="4"/>
      <c r="NR407" s="4"/>
      <c r="NS407" s="4"/>
      <c r="NT407" s="4"/>
      <c r="NU407" s="4"/>
      <c r="NV407" s="4"/>
      <c r="NW407" s="4"/>
      <c r="NX407" s="4"/>
      <c r="NY407" s="4"/>
      <c r="NZ407" s="4"/>
      <c r="OA407" s="4"/>
      <c r="OB407" s="4"/>
      <c r="OC407" s="4"/>
      <c r="OD407" s="4"/>
      <c r="OE407" s="4"/>
      <c r="OF407" s="4"/>
      <c r="OG407" s="4"/>
      <c r="OH407" s="4"/>
      <c r="OI407" s="4"/>
      <c r="OJ407" s="4"/>
      <c r="OK407" s="4"/>
      <c r="OL407" s="4"/>
      <c r="OM407" s="4"/>
      <c r="ON407" s="4"/>
      <c r="OO407" s="4"/>
      <c r="OP407" s="4"/>
      <c r="OQ407" s="4"/>
      <c r="OR407" s="4"/>
      <c r="OS407" s="4"/>
      <c r="OT407" s="4"/>
      <c r="OU407" s="4"/>
      <c r="OV407" s="4"/>
      <c r="OW407" s="4"/>
      <c r="OX407" s="4"/>
      <c r="OY407" s="4"/>
      <c r="OZ407" s="4"/>
      <c r="PA407" s="4"/>
      <c r="PB407" s="4"/>
      <c r="PC407" s="4"/>
      <c r="PD407" s="4"/>
      <c r="PE407" s="4"/>
      <c r="PF407" s="4"/>
      <c r="PG407" s="4"/>
      <c r="PH407" s="4"/>
      <c r="PI407" s="4"/>
      <c r="PJ407" s="4"/>
      <c r="PK407" s="4"/>
      <c r="PL407" s="4"/>
      <c r="PM407" s="4"/>
      <c r="PN407" s="4"/>
      <c r="PO407" s="4"/>
      <c r="PP407" s="4"/>
      <c r="PQ407" s="4"/>
      <c r="PR407" s="4"/>
      <c r="PS407" s="4"/>
      <c r="PT407" s="4"/>
      <c r="PU407" s="4"/>
      <c r="PV407" s="4"/>
      <c r="PW407" s="4"/>
      <c r="PX407" s="4"/>
      <c r="PY407" s="4"/>
      <c r="PZ407" s="4"/>
      <c r="QA407" s="4"/>
      <c r="QB407" s="4"/>
      <c r="QC407" s="4"/>
      <c r="QD407" s="4"/>
      <c r="QE407" s="4"/>
      <c r="QF407" s="4"/>
      <c r="QG407" s="4"/>
      <c r="QH407" s="4"/>
      <c r="QI407" s="4"/>
      <c r="QJ407" s="4"/>
      <c r="QK407" s="4"/>
      <c r="QL407" s="4"/>
      <c r="QM407" s="4"/>
      <c r="QN407" s="4"/>
      <c r="QO407" s="4"/>
      <c r="QP407" s="4"/>
      <c r="QQ407" s="4"/>
      <c r="QR407" s="4"/>
      <c r="QS407" s="4"/>
      <c r="QT407" s="4"/>
      <c r="QU407" s="4"/>
      <c r="QV407" s="4"/>
      <c r="QW407" s="4"/>
      <c r="QX407" s="4"/>
      <c r="QY407" s="4"/>
      <c r="QZ407" s="4"/>
      <c r="RA407" s="4"/>
      <c r="RB407" s="4"/>
      <c r="RC407" s="4"/>
      <c r="RD407" s="4"/>
      <c r="RE407" s="4"/>
      <c r="RF407" s="4"/>
      <c r="RG407" s="4"/>
      <c r="RH407" s="4"/>
    </row>
    <row r="408" ht="12.75" customHeight="1">
      <c r="A408" s="6">
        <v>44300.0</v>
      </c>
      <c r="B408" s="7">
        <f t="shared" si="36"/>
        <v>406</v>
      </c>
      <c r="C408" s="55">
        <f t="shared" si="40"/>
        <v>2621154</v>
      </c>
      <c r="D408" s="7">
        <f t="shared" si="2"/>
        <v>14.77912524</v>
      </c>
      <c r="E408" s="46">
        <f t="shared" si="28"/>
        <v>2642050.55</v>
      </c>
      <c r="F408" s="46" t="str">
        <f t="shared" si="29"/>
        <v/>
      </c>
      <c r="G408" s="55">
        <v>21283.0</v>
      </c>
      <c r="H408" s="11">
        <f t="shared" si="9"/>
        <v>0.008186175391</v>
      </c>
      <c r="I408" s="55">
        <f t="shared" si="42"/>
        <v>331423</v>
      </c>
      <c r="J408" s="55">
        <f t="shared" si="10"/>
        <v>10333</v>
      </c>
      <c r="K408" s="9">
        <f t="shared" si="11"/>
        <v>12.71115078</v>
      </c>
      <c r="L408" s="52">
        <f t="shared" si="30"/>
        <v>341583.9289</v>
      </c>
      <c r="M408" s="10" t="str">
        <f t="shared" si="31"/>
        <v/>
      </c>
      <c r="N408" s="11">
        <f t="shared" si="5"/>
        <v>0.02286397518</v>
      </c>
      <c r="O408" s="23">
        <f t="shared" si="32"/>
        <v>0.03218100844</v>
      </c>
      <c r="P408" s="9">
        <v>59930.0</v>
      </c>
      <c r="Q408" s="55">
        <v>2229801.0</v>
      </c>
      <c r="R408" s="12"/>
      <c r="S408" s="12">
        <f t="shared" si="13"/>
        <v>804</v>
      </c>
      <c r="T408" s="12"/>
      <c r="U408" s="12"/>
      <c r="V408" s="4"/>
      <c r="W408" s="4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  <c r="JW408" s="4"/>
      <c r="JX408" s="4"/>
      <c r="JY408" s="4"/>
      <c r="JZ408" s="4"/>
      <c r="KA408" s="4"/>
      <c r="KB408" s="4"/>
      <c r="KC408" s="4"/>
      <c r="KD408" s="4"/>
      <c r="KE408" s="4"/>
      <c r="KF408" s="4"/>
      <c r="KG408" s="4"/>
      <c r="KH408" s="4"/>
      <c r="KI408" s="4"/>
      <c r="KJ408" s="4"/>
      <c r="KK408" s="4"/>
      <c r="KL408" s="4"/>
      <c r="KM408" s="4"/>
      <c r="KN408" s="4"/>
      <c r="KO408" s="4"/>
      <c r="KP408" s="4"/>
      <c r="KQ408" s="4"/>
      <c r="KR408" s="4"/>
      <c r="KS408" s="4"/>
      <c r="KT408" s="4"/>
      <c r="KU408" s="4"/>
      <c r="KV408" s="4"/>
      <c r="KW408" s="4"/>
      <c r="KX408" s="4"/>
      <c r="KY408" s="4"/>
      <c r="KZ408" s="4"/>
      <c r="LA408" s="4"/>
      <c r="LB408" s="4"/>
      <c r="LC408" s="4"/>
      <c r="LD408" s="4"/>
      <c r="LE408" s="4"/>
      <c r="LF408" s="4"/>
      <c r="LG408" s="4"/>
      <c r="LH408" s="4"/>
      <c r="LI408" s="4"/>
      <c r="LJ408" s="4"/>
      <c r="LK408" s="4"/>
      <c r="LL408" s="4"/>
      <c r="LM408" s="4"/>
      <c r="LN408" s="4"/>
      <c r="LO408" s="4"/>
      <c r="LP408" s="4"/>
      <c r="LQ408" s="4"/>
      <c r="LR408" s="4"/>
      <c r="LS408" s="4"/>
      <c r="LT408" s="4"/>
      <c r="LU408" s="4"/>
      <c r="LV408" s="4"/>
      <c r="LW408" s="4"/>
      <c r="LX408" s="4"/>
      <c r="LY408" s="4"/>
      <c r="LZ408" s="4"/>
      <c r="MA408" s="4"/>
      <c r="MB408" s="4"/>
      <c r="MC408" s="4"/>
      <c r="MD408" s="4"/>
      <c r="ME408" s="4"/>
      <c r="MF408" s="4"/>
      <c r="MG408" s="4"/>
      <c r="MH408" s="4"/>
      <c r="MI408" s="4"/>
      <c r="MJ408" s="4"/>
      <c r="MK408" s="4"/>
      <c r="ML408" s="4"/>
      <c r="MM408" s="4"/>
      <c r="MN408" s="4"/>
      <c r="MO408" s="4"/>
      <c r="MP408" s="4"/>
      <c r="MQ408" s="4"/>
      <c r="MR408" s="4"/>
      <c r="MS408" s="4"/>
      <c r="MT408" s="4"/>
      <c r="MU408" s="4"/>
      <c r="MV408" s="4"/>
      <c r="MW408" s="4"/>
      <c r="MX408" s="4"/>
      <c r="MY408" s="4"/>
      <c r="MZ408" s="4"/>
      <c r="NA408" s="4"/>
      <c r="NB408" s="4"/>
      <c r="NC408" s="4"/>
      <c r="ND408" s="4"/>
      <c r="NE408" s="4"/>
      <c r="NF408" s="4"/>
      <c r="NG408" s="4"/>
      <c r="NH408" s="4"/>
      <c r="NI408" s="4"/>
      <c r="NJ408" s="4"/>
      <c r="NK408" s="4"/>
      <c r="NL408" s="4"/>
      <c r="NM408" s="4"/>
      <c r="NN408" s="4"/>
      <c r="NO408" s="4"/>
      <c r="NP408" s="4"/>
      <c r="NQ408" s="4"/>
      <c r="NR408" s="4"/>
      <c r="NS408" s="4"/>
      <c r="NT408" s="4"/>
      <c r="NU408" s="4"/>
      <c r="NV408" s="4"/>
      <c r="NW408" s="4"/>
      <c r="NX408" s="4"/>
      <c r="NY408" s="4"/>
      <c r="NZ408" s="4"/>
      <c r="OA408" s="4"/>
      <c r="OB408" s="4"/>
      <c r="OC408" s="4"/>
      <c r="OD408" s="4"/>
      <c r="OE408" s="4"/>
      <c r="OF408" s="4"/>
      <c r="OG408" s="4"/>
      <c r="OH408" s="4"/>
      <c r="OI408" s="4"/>
      <c r="OJ408" s="4"/>
      <c r="OK408" s="4"/>
      <c r="OL408" s="4"/>
      <c r="OM408" s="4"/>
      <c r="ON408" s="4"/>
      <c r="OO408" s="4"/>
      <c r="OP408" s="4"/>
      <c r="OQ408" s="4"/>
      <c r="OR408" s="4"/>
      <c r="OS408" s="4"/>
      <c r="OT408" s="4"/>
      <c r="OU408" s="4"/>
      <c r="OV408" s="4"/>
      <c r="OW408" s="4"/>
      <c r="OX408" s="4"/>
      <c r="OY408" s="4"/>
      <c r="OZ408" s="4"/>
      <c r="PA408" s="4"/>
      <c r="PB408" s="4"/>
      <c r="PC408" s="4"/>
      <c r="PD408" s="4"/>
      <c r="PE408" s="4"/>
      <c r="PF408" s="4"/>
      <c r="PG408" s="4"/>
      <c r="PH408" s="4"/>
      <c r="PI408" s="4"/>
      <c r="PJ408" s="4"/>
      <c r="PK408" s="4"/>
      <c r="PL408" s="4"/>
      <c r="PM408" s="4"/>
      <c r="PN408" s="4"/>
      <c r="PO408" s="4"/>
      <c r="PP408" s="4"/>
      <c r="PQ408" s="4"/>
      <c r="PR408" s="4"/>
      <c r="PS408" s="4"/>
      <c r="PT408" s="4"/>
      <c r="PU408" s="4"/>
      <c r="PV408" s="4"/>
      <c r="PW408" s="4"/>
      <c r="PX408" s="4"/>
      <c r="PY408" s="4"/>
      <c r="PZ408" s="4"/>
      <c r="QA408" s="4"/>
      <c r="QB408" s="4"/>
      <c r="QC408" s="4"/>
      <c r="QD408" s="4"/>
      <c r="QE408" s="4"/>
      <c r="QF408" s="4"/>
      <c r="QG408" s="4"/>
      <c r="QH408" s="4"/>
      <c r="QI408" s="4"/>
      <c r="QJ408" s="4"/>
      <c r="QK408" s="4"/>
      <c r="QL408" s="4"/>
      <c r="QM408" s="4"/>
      <c r="QN408" s="4"/>
      <c r="QO408" s="4"/>
      <c r="QP408" s="4"/>
      <c r="QQ408" s="4"/>
      <c r="QR408" s="4"/>
      <c r="QS408" s="4"/>
      <c r="QT408" s="4"/>
      <c r="QU408" s="4"/>
      <c r="QV408" s="4"/>
      <c r="QW408" s="4"/>
      <c r="QX408" s="4"/>
      <c r="QY408" s="4"/>
      <c r="QZ408" s="4"/>
      <c r="RA408" s="4"/>
      <c r="RB408" s="4"/>
      <c r="RC408" s="4"/>
      <c r="RD408" s="4"/>
      <c r="RE408" s="4"/>
      <c r="RF408" s="4"/>
      <c r="RG408" s="4"/>
      <c r="RH408" s="4"/>
    </row>
    <row r="409" ht="12.75" customHeight="1">
      <c r="A409" s="6">
        <v>44301.0</v>
      </c>
      <c r="B409" s="7">
        <f t="shared" si="36"/>
        <v>407</v>
      </c>
      <c r="C409" s="55">
        <f t="shared" si="40"/>
        <v>2642284</v>
      </c>
      <c r="D409" s="7">
        <f t="shared" si="2"/>
        <v>14.78715425</v>
      </c>
      <c r="E409" s="46">
        <f t="shared" si="28"/>
        <v>2652865.406</v>
      </c>
      <c r="F409" s="46" t="str">
        <f t="shared" si="29"/>
        <v/>
      </c>
      <c r="G409" s="55">
        <v>21130.0</v>
      </c>
      <c r="H409" s="11">
        <f t="shared" si="9"/>
        <v>0.008061334817</v>
      </c>
      <c r="I409" s="55">
        <f t="shared" si="42"/>
        <v>343034</v>
      </c>
      <c r="J409" s="55">
        <f t="shared" si="10"/>
        <v>11611</v>
      </c>
      <c r="K409" s="9">
        <f t="shared" si="11"/>
        <v>12.74558485</v>
      </c>
      <c r="L409" s="52">
        <f t="shared" si="30"/>
        <v>333272.8328</v>
      </c>
      <c r="M409" s="10" t="str">
        <f t="shared" si="31"/>
        <v/>
      </c>
      <c r="N409" s="11">
        <f t="shared" si="5"/>
        <v>0.02293924499</v>
      </c>
      <c r="O409" s="23">
        <f t="shared" si="32"/>
        <v>0.03503377859</v>
      </c>
      <c r="P409" s="9">
        <v>60612.0</v>
      </c>
      <c r="Q409" s="55">
        <v>2238638.0</v>
      </c>
      <c r="R409" s="12"/>
      <c r="S409" s="12">
        <f t="shared" si="13"/>
        <v>682</v>
      </c>
      <c r="T409" s="12"/>
      <c r="U409" s="12"/>
      <c r="V409" s="4"/>
      <c r="W409" s="4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s="4"/>
      <c r="KE409" s="4"/>
      <c r="KF409" s="4"/>
      <c r="KG409" s="4"/>
      <c r="KH409" s="4"/>
      <c r="KI409" s="4"/>
      <c r="KJ409" s="4"/>
      <c r="KK409" s="4"/>
      <c r="KL409" s="4"/>
      <c r="KM409" s="4"/>
      <c r="KN409" s="4"/>
      <c r="KO409" s="4"/>
      <c r="KP409" s="4"/>
      <c r="KQ409" s="4"/>
      <c r="KR409" s="4"/>
      <c r="KS409" s="4"/>
      <c r="KT409" s="4"/>
      <c r="KU409" s="4"/>
      <c r="KV409" s="4"/>
      <c r="KW409" s="4"/>
      <c r="KX409" s="4"/>
      <c r="KY409" s="4"/>
      <c r="KZ409" s="4"/>
      <c r="LA409" s="4"/>
      <c r="LB409" s="4"/>
      <c r="LC409" s="4"/>
      <c r="LD409" s="4"/>
      <c r="LE409" s="4"/>
      <c r="LF409" s="4"/>
      <c r="LG409" s="4"/>
      <c r="LH409" s="4"/>
      <c r="LI409" s="4"/>
      <c r="LJ409" s="4"/>
      <c r="LK409" s="4"/>
      <c r="LL409" s="4"/>
      <c r="LM409" s="4"/>
      <c r="LN409" s="4"/>
      <c r="LO409" s="4"/>
      <c r="LP409" s="4"/>
      <c r="LQ409" s="4"/>
      <c r="LR409" s="4"/>
      <c r="LS409" s="4"/>
      <c r="LT409" s="4"/>
      <c r="LU409" s="4"/>
      <c r="LV409" s="4"/>
      <c r="LW409" s="4"/>
      <c r="LX409" s="4"/>
      <c r="LY409" s="4"/>
      <c r="LZ409" s="4"/>
      <c r="MA409" s="4"/>
      <c r="MB409" s="4"/>
      <c r="MC409" s="4"/>
      <c r="MD409" s="4"/>
      <c r="ME409" s="4"/>
      <c r="MF409" s="4"/>
      <c r="MG409" s="4"/>
      <c r="MH409" s="4"/>
      <c r="MI409" s="4"/>
      <c r="MJ409" s="4"/>
      <c r="MK409" s="4"/>
      <c r="ML409" s="4"/>
      <c r="MM409" s="4"/>
      <c r="MN409" s="4"/>
      <c r="MO409" s="4"/>
      <c r="MP409" s="4"/>
      <c r="MQ409" s="4"/>
      <c r="MR409" s="4"/>
      <c r="MS409" s="4"/>
      <c r="MT409" s="4"/>
      <c r="MU409" s="4"/>
      <c r="MV409" s="4"/>
      <c r="MW409" s="4"/>
      <c r="MX409" s="4"/>
      <c r="MY409" s="4"/>
      <c r="MZ409" s="4"/>
      <c r="NA409" s="4"/>
      <c r="NB409" s="4"/>
      <c r="NC409" s="4"/>
      <c r="ND409" s="4"/>
      <c r="NE409" s="4"/>
      <c r="NF409" s="4"/>
      <c r="NG409" s="4"/>
      <c r="NH409" s="4"/>
      <c r="NI409" s="4"/>
      <c r="NJ409" s="4"/>
      <c r="NK409" s="4"/>
      <c r="NL409" s="4"/>
      <c r="NM409" s="4"/>
      <c r="NN409" s="4"/>
      <c r="NO409" s="4"/>
      <c r="NP409" s="4"/>
      <c r="NQ409" s="4"/>
      <c r="NR409" s="4"/>
      <c r="NS409" s="4"/>
      <c r="NT409" s="4"/>
      <c r="NU409" s="4"/>
      <c r="NV409" s="4"/>
      <c r="NW409" s="4"/>
      <c r="NX409" s="4"/>
      <c r="NY409" s="4"/>
      <c r="NZ409" s="4"/>
      <c r="OA409" s="4"/>
      <c r="OB409" s="4"/>
      <c r="OC409" s="4"/>
      <c r="OD409" s="4"/>
      <c r="OE409" s="4"/>
      <c r="OF409" s="4"/>
      <c r="OG409" s="4"/>
      <c r="OH409" s="4"/>
      <c r="OI409" s="4"/>
      <c r="OJ409" s="4"/>
      <c r="OK409" s="4"/>
      <c r="OL409" s="4"/>
      <c r="OM409" s="4"/>
      <c r="ON409" s="4"/>
      <c r="OO409" s="4"/>
      <c r="OP409" s="4"/>
      <c r="OQ409" s="4"/>
      <c r="OR409" s="4"/>
      <c r="OS409" s="4"/>
      <c r="OT409" s="4"/>
      <c r="OU409" s="4"/>
      <c r="OV409" s="4"/>
      <c r="OW409" s="4"/>
      <c r="OX409" s="4"/>
      <c r="OY409" s="4"/>
      <c r="OZ409" s="4"/>
      <c r="PA409" s="4"/>
      <c r="PB409" s="4"/>
      <c r="PC409" s="4"/>
      <c r="PD409" s="4"/>
      <c r="PE409" s="4"/>
      <c r="PF409" s="4"/>
      <c r="PG409" s="4"/>
      <c r="PH409" s="4"/>
      <c r="PI409" s="4"/>
      <c r="PJ409" s="4"/>
      <c r="PK409" s="4"/>
      <c r="PL409" s="4"/>
      <c r="PM409" s="4"/>
      <c r="PN409" s="4"/>
      <c r="PO409" s="4"/>
      <c r="PP409" s="4"/>
      <c r="PQ409" s="4"/>
      <c r="PR409" s="4"/>
      <c r="PS409" s="4"/>
      <c r="PT409" s="4"/>
      <c r="PU409" s="4"/>
      <c r="PV409" s="4"/>
      <c r="PW409" s="4"/>
      <c r="PX409" s="4"/>
      <c r="PY409" s="4"/>
      <c r="PZ409" s="4"/>
      <c r="QA409" s="4"/>
      <c r="QB409" s="4"/>
      <c r="QC409" s="4"/>
      <c r="QD409" s="4"/>
      <c r="QE409" s="4"/>
      <c r="QF409" s="4"/>
      <c r="QG409" s="4"/>
      <c r="QH409" s="4"/>
      <c r="QI409" s="4"/>
      <c r="QJ409" s="4"/>
      <c r="QK409" s="4"/>
      <c r="QL409" s="4"/>
      <c r="QM409" s="4"/>
      <c r="QN409" s="4"/>
      <c r="QO409" s="4"/>
      <c r="QP409" s="4"/>
      <c r="QQ409" s="4"/>
      <c r="QR409" s="4"/>
      <c r="QS409" s="4"/>
      <c r="QT409" s="4"/>
      <c r="QU409" s="4"/>
      <c r="QV409" s="4"/>
      <c r="QW409" s="4"/>
      <c r="QX409" s="4"/>
      <c r="QY409" s="4"/>
      <c r="QZ409" s="4"/>
      <c r="RA409" s="4"/>
      <c r="RB409" s="4"/>
      <c r="RC409" s="4"/>
      <c r="RD409" s="4"/>
      <c r="RE409" s="4"/>
      <c r="RF409" s="4"/>
      <c r="RG409" s="4"/>
      <c r="RH409" s="4"/>
    </row>
    <row r="410" ht="12.75" customHeight="1">
      <c r="A410" s="6">
        <v>44302.0</v>
      </c>
      <c r="B410" s="7">
        <f t="shared" si="36"/>
        <v>408</v>
      </c>
      <c r="C410" s="55">
        <f t="shared" si="40"/>
        <v>2660131</v>
      </c>
      <c r="D410" s="7">
        <f t="shared" si="2"/>
        <v>14.79388593</v>
      </c>
      <c r="E410" s="46">
        <f t="shared" si="28"/>
        <v>2663724.531</v>
      </c>
      <c r="F410" s="46" t="str">
        <f t="shared" si="29"/>
        <v/>
      </c>
      <c r="G410" s="55">
        <v>17847.0</v>
      </c>
      <c r="H410" s="11">
        <f t="shared" si="9"/>
        <v>0.006754383707</v>
      </c>
      <c r="I410" s="55">
        <f t="shared" si="42"/>
        <v>343691</v>
      </c>
      <c r="J410" s="55">
        <f t="shared" si="10"/>
        <v>657</v>
      </c>
      <c r="K410" s="9">
        <f t="shared" si="11"/>
        <v>12.74749828</v>
      </c>
      <c r="L410" s="52">
        <f t="shared" si="30"/>
        <v>325163.9543</v>
      </c>
      <c r="M410" s="10" t="str">
        <f t="shared" si="31"/>
        <v/>
      </c>
      <c r="N410" s="11">
        <f t="shared" si="5"/>
        <v>0.02300939315</v>
      </c>
      <c r="O410" s="23">
        <f t="shared" si="32"/>
        <v>0.001915262044</v>
      </c>
      <c r="P410" s="55">
        <v>61208.0</v>
      </c>
      <c r="Q410" s="55">
        <v>2255232.0</v>
      </c>
      <c r="R410" s="12"/>
      <c r="S410" s="56">
        <f t="shared" si="13"/>
        <v>596</v>
      </c>
      <c r="T410" s="12"/>
      <c r="U410" s="12"/>
      <c r="V410" s="4"/>
      <c r="W410" s="4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  <c r="JX410" s="4"/>
      <c r="JY410" s="4"/>
      <c r="JZ410" s="4"/>
      <c r="KA410" s="4"/>
      <c r="KB410" s="4"/>
      <c r="KC410" s="4"/>
      <c r="KD410" s="4"/>
      <c r="KE410" s="4"/>
      <c r="KF410" s="4"/>
      <c r="KG410" s="4"/>
      <c r="KH410" s="4"/>
      <c r="KI410" s="4"/>
      <c r="KJ410" s="4"/>
      <c r="KK410" s="4"/>
      <c r="KL410" s="4"/>
      <c r="KM410" s="4"/>
      <c r="KN410" s="4"/>
      <c r="KO410" s="4"/>
      <c r="KP410" s="4"/>
      <c r="KQ410" s="4"/>
      <c r="KR410" s="4"/>
      <c r="KS410" s="4"/>
      <c r="KT410" s="4"/>
      <c r="KU410" s="4"/>
      <c r="KV410" s="4"/>
      <c r="KW410" s="4"/>
      <c r="KX410" s="4"/>
      <c r="KY410" s="4"/>
      <c r="KZ410" s="4"/>
      <c r="LA410" s="4"/>
      <c r="LB410" s="4"/>
      <c r="LC410" s="4"/>
      <c r="LD410" s="4"/>
      <c r="LE410" s="4"/>
      <c r="LF410" s="4"/>
      <c r="LG410" s="4"/>
      <c r="LH410" s="4"/>
      <c r="LI410" s="4"/>
      <c r="LJ410" s="4"/>
      <c r="LK410" s="4"/>
      <c r="LL410" s="4"/>
      <c r="LM410" s="4"/>
      <c r="LN410" s="4"/>
      <c r="LO410" s="4"/>
      <c r="LP410" s="4"/>
      <c r="LQ410" s="4"/>
      <c r="LR410" s="4"/>
      <c r="LS410" s="4"/>
      <c r="LT410" s="4"/>
      <c r="LU410" s="4"/>
      <c r="LV410" s="4"/>
      <c r="LW410" s="4"/>
      <c r="LX410" s="4"/>
      <c r="LY410" s="4"/>
      <c r="LZ410" s="4"/>
      <c r="MA410" s="4"/>
      <c r="MB410" s="4"/>
      <c r="MC410" s="4"/>
      <c r="MD410" s="4"/>
      <c r="ME410" s="4"/>
      <c r="MF410" s="4"/>
      <c r="MG410" s="4"/>
      <c r="MH410" s="4"/>
      <c r="MI410" s="4"/>
      <c r="MJ410" s="4"/>
      <c r="MK410" s="4"/>
      <c r="ML410" s="4"/>
      <c r="MM410" s="4"/>
      <c r="MN410" s="4"/>
      <c r="MO410" s="4"/>
      <c r="MP410" s="4"/>
      <c r="MQ410" s="4"/>
      <c r="MR410" s="4"/>
      <c r="MS410" s="4"/>
      <c r="MT410" s="4"/>
      <c r="MU410" s="4"/>
      <c r="MV410" s="4"/>
      <c r="MW410" s="4"/>
      <c r="MX410" s="4"/>
      <c r="MY410" s="4"/>
      <c r="MZ410" s="4"/>
      <c r="NA410" s="4"/>
      <c r="NB410" s="4"/>
      <c r="NC410" s="4"/>
      <c r="ND410" s="4"/>
      <c r="NE410" s="4"/>
      <c r="NF410" s="4"/>
      <c r="NG410" s="4"/>
      <c r="NH410" s="4"/>
      <c r="NI410" s="4"/>
      <c r="NJ410" s="4"/>
      <c r="NK410" s="4"/>
      <c r="NL410" s="4"/>
      <c r="NM410" s="4"/>
      <c r="NN410" s="4"/>
      <c r="NO410" s="4"/>
      <c r="NP410" s="4"/>
      <c r="NQ410" s="4"/>
      <c r="NR410" s="4"/>
      <c r="NS410" s="4"/>
      <c r="NT410" s="4"/>
      <c r="NU410" s="4"/>
      <c r="NV410" s="4"/>
      <c r="NW410" s="4"/>
      <c r="NX410" s="4"/>
      <c r="NY410" s="4"/>
      <c r="NZ410" s="4"/>
      <c r="OA410" s="4"/>
      <c r="OB410" s="4"/>
      <c r="OC410" s="4"/>
      <c r="OD410" s="4"/>
      <c r="OE410" s="4"/>
      <c r="OF410" s="4"/>
      <c r="OG410" s="4"/>
      <c r="OH410" s="4"/>
      <c r="OI410" s="4"/>
      <c r="OJ410" s="4"/>
      <c r="OK410" s="4"/>
      <c r="OL410" s="4"/>
      <c r="OM410" s="4"/>
      <c r="ON410" s="4"/>
      <c r="OO410" s="4"/>
      <c r="OP410" s="4"/>
      <c r="OQ410" s="4"/>
      <c r="OR410" s="4"/>
      <c r="OS410" s="4"/>
      <c r="OT410" s="4"/>
      <c r="OU410" s="4"/>
      <c r="OV410" s="4"/>
      <c r="OW410" s="4"/>
      <c r="OX410" s="4"/>
      <c r="OY410" s="4"/>
      <c r="OZ410" s="4"/>
      <c r="PA410" s="4"/>
      <c r="PB410" s="4"/>
      <c r="PC410" s="4"/>
      <c r="PD410" s="4"/>
      <c r="PE410" s="4"/>
      <c r="PF410" s="4"/>
      <c r="PG410" s="4"/>
      <c r="PH410" s="4"/>
      <c r="PI410" s="4"/>
      <c r="PJ410" s="4"/>
      <c r="PK410" s="4"/>
      <c r="PL410" s="4"/>
      <c r="PM410" s="4"/>
      <c r="PN410" s="4"/>
      <c r="PO410" s="4"/>
      <c r="PP410" s="4"/>
      <c r="PQ410" s="4"/>
      <c r="PR410" s="4"/>
      <c r="PS410" s="4"/>
      <c r="PT410" s="4"/>
      <c r="PU410" s="4"/>
      <c r="PV410" s="4"/>
      <c r="PW410" s="4"/>
      <c r="PX410" s="4"/>
      <c r="PY410" s="4"/>
      <c r="PZ410" s="4"/>
      <c r="QA410" s="4"/>
      <c r="QB410" s="4"/>
      <c r="QC410" s="4"/>
      <c r="QD410" s="4"/>
      <c r="QE410" s="4"/>
      <c r="QF410" s="4"/>
      <c r="QG410" s="4"/>
      <c r="QH410" s="4"/>
      <c r="QI410" s="4"/>
      <c r="QJ410" s="4"/>
      <c r="QK410" s="4"/>
      <c r="QL410" s="4"/>
      <c r="QM410" s="4"/>
      <c r="QN410" s="4"/>
      <c r="QO410" s="4"/>
      <c r="QP410" s="4"/>
      <c r="QQ410" s="4"/>
      <c r="QR410" s="4"/>
      <c r="QS410" s="4"/>
      <c r="QT410" s="4"/>
      <c r="QU410" s="4"/>
      <c r="QV410" s="4"/>
      <c r="QW410" s="4"/>
      <c r="QX410" s="4"/>
      <c r="QY410" s="4"/>
      <c r="QZ410" s="4"/>
      <c r="RA410" s="4"/>
      <c r="RB410" s="4"/>
      <c r="RC410" s="4"/>
      <c r="RD410" s="4"/>
      <c r="RE410" s="4"/>
      <c r="RF410" s="4"/>
      <c r="RG410" s="4"/>
      <c r="RH410" s="4"/>
    </row>
    <row r="411" ht="12.75" customHeight="1">
      <c r="A411" s="6">
        <v>44303.0</v>
      </c>
      <c r="B411" s="7">
        <f t="shared" si="36"/>
        <v>409</v>
      </c>
      <c r="C411" s="55">
        <f t="shared" si="40"/>
        <v>2675894</v>
      </c>
      <c r="D411" s="7">
        <f t="shared" si="2"/>
        <v>14.79979409</v>
      </c>
      <c r="E411" s="46">
        <f t="shared" si="28"/>
        <v>2674628.106</v>
      </c>
      <c r="F411" s="46" t="str">
        <f t="shared" si="29"/>
        <v/>
      </c>
      <c r="G411" s="55">
        <v>15763.0</v>
      </c>
      <c r="H411" s="11">
        <f t="shared" si="9"/>
        <v>0.005925648023</v>
      </c>
      <c r="I411" s="55">
        <f t="shared" si="42"/>
        <v>328848</v>
      </c>
      <c r="J411" s="55">
        <f t="shared" si="10"/>
        <v>-14843</v>
      </c>
      <c r="K411" s="9">
        <f t="shared" si="11"/>
        <v>12.70335092</v>
      </c>
      <c r="L411" s="52">
        <f t="shared" si="30"/>
        <v>317252.3735</v>
      </c>
      <c r="M411" s="10" t="str">
        <f t="shared" si="31"/>
        <v/>
      </c>
      <c r="N411" s="11">
        <f t="shared" si="5"/>
        <v>0.0231044279</v>
      </c>
      <c r="O411" s="23">
        <f t="shared" si="32"/>
        <v>-0.04318704883</v>
      </c>
      <c r="P411" s="55">
        <v>61825.0</v>
      </c>
      <c r="Q411" s="55">
        <v>2285221.0</v>
      </c>
      <c r="R411" s="12"/>
      <c r="S411" s="56">
        <f t="shared" si="13"/>
        <v>617</v>
      </c>
      <c r="T411" s="12"/>
      <c r="U411" s="12"/>
      <c r="V411" s="4"/>
      <c r="W411" s="4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  <c r="JX411" s="4"/>
      <c r="JY411" s="4"/>
      <c r="JZ411" s="4"/>
      <c r="KA411" s="4"/>
      <c r="KB411" s="4"/>
      <c r="KC411" s="4"/>
      <c r="KD411" s="4"/>
      <c r="KE411" s="4"/>
      <c r="KF411" s="4"/>
      <c r="KG411" s="4"/>
      <c r="KH411" s="4"/>
      <c r="KI411" s="4"/>
      <c r="KJ411" s="4"/>
      <c r="KK411" s="4"/>
      <c r="KL411" s="4"/>
      <c r="KM411" s="4"/>
      <c r="KN411" s="4"/>
      <c r="KO411" s="4"/>
      <c r="KP411" s="4"/>
      <c r="KQ411" s="4"/>
      <c r="KR411" s="4"/>
      <c r="KS411" s="4"/>
      <c r="KT411" s="4"/>
      <c r="KU411" s="4"/>
      <c r="KV411" s="4"/>
      <c r="KW411" s="4"/>
      <c r="KX411" s="4"/>
      <c r="KY411" s="4"/>
      <c r="KZ411" s="4"/>
      <c r="LA411" s="4"/>
      <c r="LB411" s="4"/>
      <c r="LC411" s="4"/>
      <c r="LD411" s="4"/>
      <c r="LE411" s="4"/>
      <c r="LF411" s="4"/>
      <c r="LG411" s="4"/>
      <c r="LH411" s="4"/>
      <c r="LI411" s="4"/>
      <c r="LJ411" s="4"/>
      <c r="LK411" s="4"/>
      <c r="LL411" s="4"/>
      <c r="LM411" s="4"/>
      <c r="LN411" s="4"/>
      <c r="LO411" s="4"/>
      <c r="LP411" s="4"/>
      <c r="LQ411" s="4"/>
      <c r="LR411" s="4"/>
      <c r="LS411" s="4"/>
      <c r="LT411" s="4"/>
      <c r="LU411" s="4"/>
      <c r="LV411" s="4"/>
      <c r="LW411" s="4"/>
      <c r="LX411" s="4"/>
      <c r="LY411" s="4"/>
      <c r="LZ411" s="4"/>
      <c r="MA411" s="4"/>
      <c r="MB411" s="4"/>
      <c r="MC411" s="4"/>
      <c r="MD411" s="4"/>
      <c r="ME411" s="4"/>
      <c r="MF411" s="4"/>
      <c r="MG411" s="4"/>
      <c r="MH411" s="4"/>
      <c r="MI411" s="4"/>
      <c r="MJ411" s="4"/>
      <c r="MK411" s="4"/>
      <c r="ML411" s="4"/>
      <c r="MM411" s="4"/>
      <c r="MN411" s="4"/>
      <c r="MO411" s="4"/>
      <c r="MP411" s="4"/>
      <c r="MQ411" s="4"/>
      <c r="MR411" s="4"/>
      <c r="MS411" s="4"/>
      <c r="MT411" s="4"/>
      <c r="MU411" s="4"/>
      <c r="MV411" s="4"/>
      <c r="MW411" s="4"/>
      <c r="MX411" s="4"/>
      <c r="MY411" s="4"/>
      <c r="MZ411" s="4"/>
      <c r="NA411" s="4"/>
      <c r="NB411" s="4"/>
      <c r="NC411" s="4"/>
      <c r="ND411" s="4"/>
      <c r="NE411" s="4"/>
      <c r="NF411" s="4"/>
      <c r="NG411" s="4"/>
      <c r="NH411" s="4"/>
      <c r="NI411" s="4"/>
      <c r="NJ411" s="4"/>
      <c r="NK411" s="4"/>
      <c r="NL411" s="4"/>
      <c r="NM411" s="4"/>
      <c r="NN411" s="4"/>
      <c r="NO411" s="4"/>
      <c r="NP411" s="4"/>
      <c r="NQ411" s="4"/>
      <c r="NR411" s="4"/>
      <c r="NS411" s="4"/>
      <c r="NT411" s="4"/>
      <c r="NU411" s="4"/>
      <c r="NV411" s="4"/>
      <c r="NW411" s="4"/>
      <c r="NX411" s="4"/>
      <c r="NY411" s="4"/>
      <c r="NZ411" s="4"/>
      <c r="OA411" s="4"/>
      <c r="OB411" s="4"/>
      <c r="OC411" s="4"/>
      <c r="OD411" s="4"/>
      <c r="OE411" s="4"/>
      <c r="OF411" s="4"/>
      <c r="OG411" s="4"/>
      <c r="OH411" s="4"/>
      <c r="OI411" s="4"/>
      <c r="OJ411" s="4"/>
      <c r="OK411" s="4"/>
      <c r="OL411" s="4"/>
      <c r="OM411" s="4"/>
      <c r="ON411" s="4"/>
      <c r="OO411" s="4"/>
      <c r="OP411" s="4"/>
      <c r="OQ411" s="4"/>
      <c r="OR411" s="4"/>
      <c r="OS411" s="4"/>
      <c r="OT411" s="4"/>
      <c r="OU411" s="4"/>
      <c r="OV411" s="4"/>
      <c r="OW411" s="4"/>
      <c r="OX411" s="4"/>
      <c r="OY411" s="4"/>
      <c r="OZ411" s="4"/>
      <c r="PA411" s="4"/>
      <c r="PB411" s="4"/>
      <c r="PC411" s="4"/>
      <c r="PD411" s="4"/>
      <c r="PE411" s="4"/>
      <c r="PF411" s="4"/>
      <c r="PG411" s="4"/>
      <c r="PH411" s="4"/>
      <c r="PI411" s="4"/>
      <c r="PJ411" s="4"/>
      <c r="PK411" s="4"/>
      <c r="PL411" s="4"/>
      <c r="PM411" s="4"/>
      <c r="PN411" s="4"/>
      <c r="PO411" s="4"/>
      <c r="PP411" s="4"/>
      <c r="PQ411" s="4"/>
      <c r="PR411" s="4"/>
      <c r="PS411" s="4"/>
      <c r="PT411" s="4"/>
      <c r="PU411" s="4"/>
      <c r="PV411" s="4"/>
      <c r="PW411" s="4"/>
      <c r="PX411" s="4"/>
      <c r="PY411" s="4"/>
      <c r="PZ411" s="4"/>
      <c r="QA411" s="4"/>
      <c r="QB411" s="4"/>
      <c r="QC411" s="4"/>
      <c r="QD411" s="4"/>
      <c r="QE411" s="4"/>
      <c r="QF411" s="4"/>
      <c r="QG411" s="4"/>
      <c r="QH411" s="4"/>
      <c r="QI411" s="4"/>
      <c r="QJ411" s="4"/>
      <c r="QK411" s="4"/>
      <c r="QL411" s="4"/>
      <c r="QM411" s="4"/>
      <c r="QN411" s="4"/>
      <c r="QO411" s="4"/>
      <c r="QP411" s="4"/>
      <c r="QQ411" s="4"/>
      <c r="QR411" s="4"/>
      <c r="QS411" s="4"/>
      <c r="QT411" s="4"/>
      <c r="QU411" s="4"/>
      <c r="QV411" s="4"/>
      <c r="QW411" s="4"/>
      <c r="QX411" s="4"/>
      <c r="QY411" s="4"/>
      <c r="QZ411" s="4"/>
      <c r="RA411" s="4"/>
      <c r="RB411" s="4"/>
      <c r="RC411" s="4"/>
      <c r="RD411" s="4"/>
      <c r="RE411" s="4"/>
      <c r="RF411" s="4"/>
      <c r="RG411" s="4"/>
      <c r="RH411" s="4"/>
    </row>
    <row r="412" ht="12.75" customHeight="1">
      <c r="A412" s="6">
        <v>44304.0</v>
      </c>
      <c r="B412" s="7">
        <f t="shared" si="36"/>
        <v>410</v>
      </c>
      <c r="C412" s="55">
        <f t="shared" si="40"/>
        <v>2688047</v>
      </c>
      <c r="D412" s="7">
        <f t="shared" si="2"/>
        <v>14.80432547</v>
      </c>
      <c r="E412" s="46">
        <f t="shared" si="28"/>
        <v>2685576.314</v>
      </c>
      <c r="F412" s="46" t="str">
        <f t="shared" si="29"/>
        <v/>
      </c>
      <c r="G412" s="55">
        <v>12153.0</v>
      </c>
      <c r="H412" s="11">
        <f t="shared" si="9"/>
        <v>0.004541659722</v>
      </c>
      <c r="I412" s="55">
        <f t="shared" si="42"/>
        <v>314870</v>
      </c>
      <c r="J412" s="55">
        <f t="shared" si="10"/>
        <v>-13978</v>
      </c>
      <c r="K412" s="9">
        <f t="shared" si="11"/>
        <v>12.65991513</v>
      </c>
      <c r="L412" s="52">
        <f t="shared" si="30"/>
        <v>309533.2897</v>
      </c>
      <c r="M412" s="10" t="str">
        <f t="shared" si="31"/>
        <v/>
      </c>
      <c r="N412" s="11">
        <f t="shared" si="5"/>
        <v>0.02307697745</v>
      </c>
      <c r="O412" s="23">
        <f t="shared" si="32"/>
        <v>-0.0425059602</v>
      </c>
      <c r="P412" s="55">
        <v>62032.0</v>
      </c>
      <c r="Q412" s="55">
        <v>2311145.0</v>
      </c>
      <c r="R412" s="12"/>
      <c r="S412" s="56">
        <f t="shared" si="13"/>
        <v>207</v>
      </c>
      <c r="T412" s="12"/>
      <c r="U412" s="12"/>
      <c r="V412" s="4"/>
      <c r="W412" s="4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  <c r="JX412" s="4"/>
      <c r="JY412" s="4"/>
      <c r="JZ412" s="4"/>
      <c r="KA412" s="4"/>
      <c r="KB412" s="4"/>
      <c r="KC412" s="4"/>
      <c r="KD412" s="4"/>
      <c r="KE412" s="4"/>
      <c r="KF412" s="4"/>
      <c r="KG412" s="4"/>
      <c r="KH412" s="4"/>
      <c r="KI412" s="4"/>
      <c r="KJ412" s="4"/>
      <c r="KK412" s="4"/>
      <c r="KL412" s="4"/>
      <c r="KM412" s="4"/>
      <c r="KN412" s="4"/>
      <c r="KO412" s="4"/>
      <c r="KP412" s="4"/>
      <c r="KQ412" s="4"/>
      <c r="KR412" s="4"/>
      <c r="KS412" s="4"/>
      <c r="KT412" s="4"/>
      <c r="KU412" s="4"/>
      <c r="KV412" s="4"/>
      <c r="KW412" s="4"/>
      <c r="KX412" s="4"/>
      <c r="KY412" s="4"/>
      <c r="KZ412" s="4"/>
      <c r="LA412" s="4"/>
      <c r="LB412" s="4"/>
      <c r="LC412" s="4"/>
      <c r="LD412" s="4"/>
      <c r="LE412" s="4"/>
      <c r="LF412" s="4"/>
      <c r="LG412" s="4"/>
      <c r="LH412" s="4"/>
      <c r="LI412" s="4"/>
      <c r="LJ412" s="4"/>
      <c r="LK412" s="4"/>
      <c r="LL412" s="4"/>
      <c r="LM412" s="4"/>
      <c r="LN412" s="4"/>
      <c r="LO412" s="4"/>
      <c r="LP412" s="4"/>
      <c r="LQ412" s="4"/>
      <c r="LR412" s="4"/>
      <c r="LS412" s="4"/>
      <c r="LT412" s="4"/>
      <c r="LU412" s="4"/>
      <c r="LV412" s="4"/>
      <c r="LW412" s="4"/>
      <c r="LX412" s="4"/>
      <c r="LY412" s="4"/>
      <c r="LZ412" s="4"/>
      <c r="MA412" s="4"/>
      <c r="MB412" s="4"/>
      <c r="MC412" s="4"/>
      <c r="MD412" s="4"/>
      <c r="ME412" s="4"/>
      <c r="MF412" s="4"/>
      <c r="MG412" s="4"/>
      <c r="MH412" s="4"/>
      <c r="MI412" s="4"/>
      <c r="MJ412" s="4"/>
      <c r="MK412" s="4"/>
      <c r="ML412" s="4"/>
      <c r="MM412" s="4"/>
      <c r="MN412" s="4"/>
      <c r="MO412" s="4"/>
      <c r="MP412" s="4"/>
      <c r="MQ412" s="4"/>
      <c r="MR412" s="4"/>
      <c r="MS412" s="4"/>
      <c r="MT412" s="4"/>
      <c r="MU412" s="4"/>
      <c r="MV412" s="4"/>
      <c r="MW412" s="4"/>
      <c r="MX412" s="4"/>
      <c r="MY412" s="4"/>
      <c r="MZ412" s="4"/>
      <c r="NA412" s="4"/>
      <c r="NB412" s="4"/>
      <c r="NC412" s="4"/>
      <c r="ND412" s="4"/>
      <c r="NE412" s="4"/>
      <c r="NF412" s="4"/>
      <c r="NG412" s="4"/>
      <c r="NH412" s="4"/>
      <c r="NI412" s="4"/>
      <c r="NJ412" s="4"/>
      <c r="NK412" s="4"/>
      <c r="NL412" s="4"/>
      <c r="NM412" s="4"/>
      <c r="NN412" s="4"/>
      <c r="NO412" s="4"/>
      <c r="NP412" s="4"/>
      <c r="NQ412" s="4"/>
      <c r="NR412" s="4"/>
      <c r="NS412" s="4"/>
      <c r="NT412" s="4"/>
      <c r="NU412" s="4"/>
      <c r="NV412" s="4"/>
      <c r="NW412" s="4"/>
      <c r="NX412" s="4"/>
      <c r="NY412" s="4"/>
      <c r="NZ412" s="4"/>
      <c r="OA412" s="4"/>
      <c r="OB412" s="4"/>
      <c r="OC412" s="4"/>
      <c r="OD412" s="4"/>
      <c r="OE412" s="4"/>
      <c r="OF412" s="4"/>
      <c r="OG412" s="4"/>
      <c r="OH412" s="4"/>
      <c r="OI412" s="4"/>
      <c r="OJ412" s="4"/>
      <c r="OK412" s="4"/>
      <c r="OL412" s="4"/>
      <c r="OM412" s="4"/>
      <c r="ON412" s="4"/>
      <c r="OO412" s="4"/>
      <c r="OP412" s="4"/>
      <c r="OQ412" s="4"/>
      <c r="OR412" s="4"/>
      <c r="OS412" s="4"/>
      <c r="OT412" s="4"/>
      <c r="OU412" s="4"/>
      <c r="OV412" s="4"/>
      <c r="OW412" s="4"/>
      <c r="OX412" s="4"/>
      <c r="OY412" s="4"/>
      <c r="OZ412" s="4"/>
      <c r="PA412" s="4"/>
      <c r="PB412" s="4"/>
      <c r="PC412" s="4"/>
      <c r="PD412" s="4"/>
      <c r="PE412" s="4"/>
      <c r="PF412" s="4"/>
      <c r="PG412" s="4"/>
      <c r="PH412" s="4"/>
      <c r="PI412" s="4"/>
      <c r="PJ412" s="4"/>
      <c r="PK412" s="4"/>
      <c r="PL412" s="4"/>
      <c r="PM412" s="4"/>
      <c r="PN412" s="4"/>
      <c r="PO412" s="4"/>
      <c r="PP412" s="4"/>
      <c r="PQ412" s="4"/>
      <c r="PR412" s="4"/>
      <c r="PS412" s="4"/>
      <c r="PT412" s="4"/>
      <c r="PU412" s="4"/>
      <c r="PV412" s="4"/>
      <c r="PW412" s="4"/>
      <c r="PX412" s="4"/>
      <c r="PY412" s="4"/>
      <c r="PZ412" s="4"/>
      <c r="QA412" s="4"/>
      <c r="QB412" s="4"/>
      <c r="QC412" s="4"/>
      <c r="QD412" s="4"/>
      <c r="QE412" s="4"/>
      <c r="QF412" s="4"/>
      <c r="QG412" s="4"/>
      <c r="QH412" s="4"/>
      <c r="QI412" s="4"/>
      <c r="QJ412" s="4"/>
      <c r="QK412" s="4"/>
      <c r="QL412" s="4"/>
      <c r="QM412" s="4"/>
      <c r="QN412" s="4"/>
      <c r="QO412" s="4"/>
      <c r="QP412" s="4"/>
      <c r="QQ412" s="4"/>
      <c r="QR412" s="4"/>
      <c r="QS412" s="4"/>
      <c r="QT412" s="4"/>
      <c r="QU412" s="4"/>
      <c r="QV412" s="4"/>
      <c r="QW412" s="4"/>
      <c r="QX412" s="4"/>
      <c r="QY412" s="4"/>
      <c r="QZ412" s="4"/>
      <c r="RA412" s="4"/>
      <c r="RB412" s="4"/>
      <c r="RC412" s="4"/>
      <c r="RD412" s="4"/>
      <c r="RE412" s="4"/>
      <c r="RF412" s="4"/>
      <c r="RG412" s="4"/>
      <c r="RH412" s="4"/>
    </row>
    <row r="413" ht="12.75" customHeight="1">
      <c r="A413" s="6">
        <v>44305.0</v>
      </c>
      <c r="B413" s="7">
        <f t="shared" si="36"/>
        <v>411</v>
      </c>
      <c r="C413" s="55">
        <f t="shared" si="40"/>
        <v>2695330</v>
      </c>
      <c r="D413" s="7">
        <f t="shared" si="2"/>
        <v>14.8070312</v>
      </c>
      <c r="E413" s="46">
        <f t="shared" si="28"/>
        <v>2696569.336</v>
      </c>
      <c r="F413" s="46" t="str">
        <f t="shared" si="29"/>
        <v/>
      </c>
      <c r="G413" s="55">
        <v>7283.0</v>
      </c>
      <c r="H413" s="11">
        <f t="shared" si="9"/>
        <v>0.002709402031</v>
      </c>
      <c r="I413" s="55">
        <f t="shared" si="42"/>
        <v>298219</v>
      </c>
      <c r="J413" s="55">
        <f t="shared" si="10"/>
        <v>-16651</v>
      </c>
      <c r="K413" s="9">
        <f t="shared" si="11"/>
        <v>12.60558339</v>
      </c>
      <c r="L413" s="52">
        <f t="shared" si="30"/>
        <v>302002.0193</v>
      </c>
      <c r="M413" s="10" t="str">
        <f t="shared" si="31"/>
        <v/>
      </c>
      <c r="N413" s="11">
        <f t="shared" si="5"/>
        <v>0.02305209381</v>
      </c>
      <c r="O413" s="23">
        <f t="shared" si="32"/>
        <v>-0.05288214184</v>
      </c>
      <c r="P413" s="55">
        <v>62133.0</v>
      </c>
      <c r="Q413" s="55">
        <v>2334978.0</v>
      </c>
      <c r="R413" s="12"/>
      <c r="S413" s="56">
        <f t="shared" si="13"/>
        <v>101</v>
      </c>
      <c r="T413" s="12"/>
      <c r="U413" s="12"/>
      <c r="V413" s="4"/>
      <c r="W413" s="4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  <c r="JX413" s="4"/>
      <c r="JY413" s="4"/>
      <c r="JZ413" s="4"/>
      <c r="KA413" s="4"/>
      <c r="KB413" s="4"/>
      <c r="KC413" s="4"/>
      <c r="KD413" s="4"/>
      <c r="KE413" s="4"/>
      <c r="KF413" s="4"/>
      <c r="KG413" s="4"/>
      <c r="KH413" s="4"/>
      <c r="KI413" s="4"/>
      <c r="KJ413" s="4"/>
      <c r="KK413" s="4"/>
      <c r="KL413" s="4"/>
      <c r="KM413" s="4"/>
      <c r="KN413" s="4"/>
      <c r="KO413" s="4"/>
      <c r="KP413" s="4"/>
      <c r="KQ413" s="4"/>
      <c r="KR413" s="4"/>
      <c r="KS413" s="4"/>
      <c r="KT413" s="4"/>
      <c r="KU413" s="4"/>
      <c r="KV413" s="4"/>
      <c r="KW413" s="4"/>
      <c r="KX413" s="4"/>
      <c r="KY413" s="4"/>
      <c r="KZ413" s="4"/>
      <c r="LA413" s="4"/>
      <c r="LB413" s="4"/>
      <c r="LC413" s="4"/>
      <c r="LD413" s="4"/>
      <c r="LE413" s="4"/>
      <c r="LF413" s="4"/>
      <c r="LG413" s="4"/>
      <c r="LH413" s="4"/>
      <c r="LI413" s="4"/>
      <c r="LJ413" s="4"/>
      <c r="LK413" s="4"/>
      <c r="LL413" s="4"/>
      <c r="LM413" s="4"/>
      <c r="LN413" s="4"/>
      <c r="LO413" s="4"/>
      <c r="LP413" s="4"/>
      <c r="LQ413" s="4"/>
      <c r="LR413" s="4"/>
      <c r="LS413" s="4"/>
      <c r="LT413" s="4"/>
      <c r="LU413" s="4"/>
      <c r="LV413" s="4"/>
      <c r="LW413" s="4"/>
      <c r="LX413" s="4"/>
      <c r="LY413" s="4"/>
      <c r="LZ413" s="4"/>
      <c r="MA413" s="4"/>
      <c r="MB413" s="4"/>
      <c r="MC413" s="4"/>
      <c r="MD413" s="4"/>
      <c r="ME413" s="4"/>
      <c r="MF413" s="4"/>
      <c r="MG413" s="4"/>
      <c r="MH413" s="4"/>
      <c r="MI413" s="4"/>
      <c r="MJ413" s="4"/>
      <c r="MK413" s="4"/>
      <c r="ML413" s="4"/>
      <c r="MM413" s="4"/>
      <c r="MN413" s="4"/>
      <c r="MO413" s="4"/>
      <c r="MP413" s="4"/>
      <c r="MQ413" s="4"/>
      <c r="MR413" s="4"/>
      <c r="MS413" s="4"/>
      <c r="MT413" s="4"/>
      <c r="MU413" s="4"/>
      <c r="MV413" s="4"/>
      <c r="MW413" s="4"/>
      <c r="MX413" s="4"/>
      <c r="MY413" s="4"/>
      <c r="MZ413" s="4"/>
      <c r="NA413" s="4"/>
      <c r="NB413" s="4"/>
      <c r="NC413" s="4"/>
      <c r="ND413" s="4"/>
      <c r="NE413" s="4"/>
      <c r="NF413" s="4"/>
      <c r="NG413" s="4"/>
      <c r="NH413" s="4"/>
      <c r="NI413" s="4"/>
      <c r="NJ413" s="4"/>
      <c r="NK413" s="4"/>
      <c r="NL413" s="4"/>
      <c r="NM413" s="4"/>
      <c r="NN413" s="4"/>
      <c r="NO413" s="4"/>
      <c r="NP413" s="4"/>
      <c r="NQ413" s="4"/>
      <c r="NR413" s="4"/>
      <c r="NS413" s="4"/>
      <c r="NT413" s="4"/>
      <c r="NU413" s="4"/>
      <c r="NV413" s="4"/>
      <c r="NW413" s="4"/>
      <c r="NX413" s="4"/>
      <c r="NY413" s="4"/>
      <c r="NZ413" s="4"/>
      <c r="OA413" s="4"/>
      <c r="OB413" s="4"/>
      <c r="OC413" s="4"/>
      <c r="OD413" s="4"/>
      <c r="OE413" s="4"/>
      <c r="OF413" s="4"/>
      <c r="OG413" s="4"/>
      <c r="OH413" s="4"/>
      <c r="OI413" s="4"/>
      <c r="OJ413" s="4"/>
      <c r="OK413" s="4"/>
      <c r="OL413" s="4"/>
      <c r="OM413" s="4"/>
      <c r="ON413" s="4"/>
      <c r="OO413" s="4"/>
      <c r="OP413" s="4"/>
      <c r="OQ413" s="4"/>
      <c r="OR413" s="4"/>
      <c r="OS413" s="4"/>
      <c r="OT413" s="4"/>
      <c r="OU413" s="4"/>
      <c r="OV413" s="4"/>
      <c r="OW413" s="4"/>
      <c r="OX413" s="4"/>
      <c r="OY413" s="4"/>
      <c r="OZ413" s="4"/>
      <c r="PA413" s="4"/>
      <c r="PB413" s="4"/>
      <c r="PC413" s="4"/>
      <c r="PD413" s="4"/>
      <c r="PE413" s="4"/>
      <c r="PF413" s="4"/>
      <c r="PG413" s="4"/>
      <c r="PH413" s="4"/>
      <c r="PI413" s="4"/>
      <c r="PJ413" s="4"/>
      <c r="PK413" s="4"/>
      <c r="PL413" s="4"/>
      <c r="PM413" s="4"/>
      <c r="PN413" s="4"/>
      <c r="PO413" s="4"/>
      <c r="PP413" s="4"/>
      <c r="PQ413" s="4"/>
      <c r="PR413" s="4"/>
      <c r="PS413" s="4"/>
      <c r="PT413" s="4"/>
      <c r="PU413" s="4"/>
      <c r="PV413" s="4"/>
      <c r="PW413" s="4"/>
      <c r="PX413" s="4"/>
      <c r="PY413" s="4"/>
      <c r="PZ413" s="4"/>
      <c r="QA413" s="4"/>
      <c r="QB413" s="4"/>
      <c r="QC413" s="4"/>
      <c r="QD413" s="4"/>
      <c r="QE413" s="4"/>
      <c r="QF413" s="4"/>
      <c r="QG413" s="4"/>
      <c r="QH413" s="4"/>
      <c r="QI413" s="4"/>
      <c r="QJ413" s="4"/>
      <c r="QK413" s="4"/>
      <c r="QL413" s="4"/>
      <c r="QM413" s="4"/>
      <c r="QN413" s="4"/>
      <c r="QO413" s="4"/>
      <c r="QP413" s="4"/>
      <c r="QQ413" s="4"/>
      <c r="QR413" s="4"/>
      <c r="QS413" s="4"/>
      <c r="QT413" s="4"/>
      <c r="QU413" s="4"/>
      <c r="QV413" s="4"/>
      <c r="QW413" s="4"/>
      <c r="QX413" s="4"/>
      <c r="QY413" s="4"/>
      <c r="QZ413" s="4"/>
      <c r="RA413" s="4"/>
      <c r="RB413" s="4"/>
      <c r="RC413" s="4"/>
      <c r="RD413" s="4"/>
      <c r="RE413" s="4"/>
      <c r="RF413" s="4"/>
      <c r="RG413" s="4"/>
      <c r="RH413" s="4"/>
    </row>
    <row r="414" ht="12.75" customHeight="1">
      <c r="A414" s="6">
        <v>44306.0</v>
      </c>
      <c r="B414" s="7">
        <f t="shared" si="36"/>
        <v>412</v>
      </c>
      <c r="C414" s="55">
        <f t="shared" si="40"/>
        <v>2704576</v>
      </c>
      <c r="D414" s="7">
        <f t="shared" si="2"/>
        <v>14.81045571</v>
      </c>
      <c r="E414" s="46">
        <f t="shared" si="28"/>
        <v>2707607.357</v>
      </c>
      <c r="F414" s="46" t="str">
        <f t="shared" si="29"/>
        <v/>
      </c>
      <c r="G414" s="55">
        <v>9246.0</v>
      </c>
      <c r="H414" s="11">
        <f t="shared" si="9"/>
        <v>0.003430377727</v>
      </c>
      <c r="I414" s="55">
        <f t="shared" si="42"/>
        <v>287190</v>
      </c>
      <c r="J414" s="55">
        <f t="shared" si="10"/>
        <v>-11029</v>
      </c>
      <c r="K414" s="9">
        <f t="shared" si="11"/>
        <v>12.5678993</v>
      </c>
      <c r="L414" s="52">
        <f t="shared" si="30"/>
        <v>294653.9926</v>
      </c>
      <c r="M414" s="10" t="str">
        <f t="shared" si="31"/>
        <v/>
      </c>
      <c r="N414" s="11">
        <f t="shared" si="5"/>
        <v>0.02319550273</v>
      </c>
      <c r="O414" s="23">
        <f t="shared" si="32"/>
        <v>-0.03698288841</v>
      </c>
      <c r="P414" s="55">
        <v>62734.0</v>
      </c>
      <c r="Q414" s="55">
        <v>2354652.0</v>
      </c>
      <c r="R414" s="12"/>
      <c r="S414" s="56">
        <f t="shared" si="13"/>
        <v>601</v>
      </c>
      <c r="T414" s="12"/>
      <c r="U414" s="12"/>
      <c r="V414" s="4"/>
      <c r="W414" s="4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  <c r="JX414" s="4"/>
      <c r="JY414" s="4"/>
      <c r="JZ414" s="4"/>
      <c r="KA414" s="4"/>
      <c r="KB414" s="4"/>
      <c r="KC414" s="4"/>
      <c r="KD414" s="4"/>
      <c r="KE414" s="4"/>
      <c r="KF414" s="4"/>
      <c r="KG414" s="4"/>
      <c r="KH414" s="4"/>
      <c r="KI414" s="4"/>
      <c r="KJ414" s="4"/>
      <c r="KK414" s="4"/>
      <c r="KL414" s="4"/>
      <c r="KM414" s="4"/>
      <c r="KN414" s="4"/>
      <c r="KO414" s="4"/>
      <c r="KP414" s="4"/>
      <c r="KQ414" s="4"/>
      <c r="KR414" s="4"/>
      <c r="KS414" s="4"/>
      <c r="KT414" s="4"/>
      <c r="KU414" s="4"/>
      <c r="KV414" s="4"/>
      <c r="KW414" s="4"/>
      <c r="KX414" s="4"/>
      <c r="KY414" s="4"/>
      <c r="KZ414" s="4"/>
      <c r="LA414" s="4"/>
      <c r="LB414" s="4"/>
      <c r="LC414" s="4"/>
      <c r="LD414" s="4"/>
      <c r="LE414" s="4"/>
      <c r="LF414" s="4"/>
      <c r="LG414" s="4"/>
      <c r="LH414" s="4"/>
      <c r="LI414" s="4"/>
      <c r="LJ414" s="4"/>
      <c r="LK414" s="4"/>
      <c r="LL414" s="4"/>
      <c r="LM414" s="4"/>
      <c r="LN414" s="4"/>
      <c r="LO414" s="4"/>
      <c r="LP414" s="4"/>
      <c r="LQ414" s="4"/>
      <c r="LR414" s="4"/>
      <c r="LS414" s="4"/>
      <c r="LT414" s="4"/>
      <c r="LU414" s="4"/>
      <c r="LV414" s="4"/>
      <c r="LW414" s="4"/>
      <c r="LX414" s="4"/>
      <c r="LY414" s="4"/>
      <c r="LZ414" s="4"/>
      <c r="MA414" s="4"/>
      <c r="MB414" s="4"/>
      <c r="MC414" s="4"/>
      <c r="MD414" s="4"/>
      <c r="ME414" s="4"/>
      <c r="MF414" s="4"/>
      <c r="MG414" s="4"/>
      <c r="MH414" s="4"/>
      <c r="MI414" s="4"/>
      <c r="MJ414" s="4"/>
      <c r="MK414" s="4"/>
      <c r="ML414" s="4"/>
      <c r="MM414" s="4"/>
      <c r="MN414" s="4"/>
      <c r="MO414" s="4"/>
      <c r="MP414" s="4"/>
      <c r="MQ414" s="4"/>
      <c r="MR414" s="4"/>
      <c r="MS414" s="4"/>
      <c r="MT414" s="4"/>
      <c r="MU414" s="4"/>
      <c r="MV414" s="4"/>
      <c r="MW414" s="4"/>
      <c r="MX414" s="4"/>
      <c r="MY414" s="4"/>
      <c r="MZ414" s="4"/>
      <c r="NA414" s="4"/>
      <c r="NB414" s="4"/>
      <c r="NC414" s="4"/>
      <c r="ND414" s="4"/>
      <c r="NE414" s="4"/>
      <c r="NF414" s="4"/>
      <c r="NG414" s="4"/>
      <c r="NH414" s="4"/>
      <c r="NI414" s="4"/>
      <c r="NJ414" s="4"/>
      <c r="NK414" s="4"/>
      <c r="NL414" s="4"/>
      <c r="NM414" s="4"/>
      <c r="NN414" s="4"/>
      <c r="NO414" s="4"/>
      <c r="NP414" s="4"/>
      <c r="NQ414" s="4"/>
      <c r="NR414" s="4"/>
      <c r="NS414" s="4"/>
      <c r="NT414" s="4"/>
      <c r="NU414" s="4"/>
      <c r="NV414" s="4"/>
      <c r="NW414" s="4"/>
      <c r="NX414" s="4"/>
      <c r="NY414" s="4"/>
      <c r="NZ414" s="4"/>
      <c r="OA414" s="4"/>
      <c r="OB414" s="4"/>
      <c r="OC414" s="4"/>
      <c r="OD414" s="4"/>
      <c r="OE414" s="4"/>
      <c r="OF414" s="4"/>
      <c r="OG414" s="4"/>
      <c r="OH414" s="4"/>
      <c r="OI414" s="4"/>
      <c r="OJ414" s="4"/>
      <c r="OK414" s="4"/>
      <c r="OL414" s="4"/>
      <c r="OM414" s="4"/>
      <c r="ON414" s="4"/>
      <c r="OO414" s="4"/>
      <c r="OP414" s="4"/>
      <c r="OQ414" s="4"/>
      <c r="OR414" s="4"/>
      <c r="OS414" s="4"/>
      <c r="OT414" s="4"/>
      <c r="OU414" s="4"/>
      <c r="OV414" s="4"/>
      <c r="OW414" s="4"/>
      <c r="OX414" s="4"/>
      <c r="OY414" s="4"/>
      <c r="OZ414" s="4"/>
      <c r="PA414" s="4"/>
      <c r="PB414" s="4"/>
      <c r="PC414" s="4"/>
      <c r="PD414" s="4"/>
      <c r="PE414" s="4"/>
      <c r="PF414" s="4"/>
      <c r="PG414" s="4"/>
      <c r="PH414" s="4"/>
      <c r="PI414" s="4"/>
      <c r="PJ414" s="4"/>
      <c r="PK414" s="4"/>
      <c r="PL414" s="4"/>
      <c r="PM414" s="4"/>
      <c r="PN414" s="4"/>
      <c r="PO414" s="4"/>
      <c r="PP414" s="4"/>
      <c r="PQ414" s="4"/>
      <c r="PR414" s="4"/>
      <c r="PS414" s="4"/>
      <c r="PT414" s="4"/>
      <c r="PU414" s="4"/>
      <c r="PV414" s="4"/>
      <c r="PW414" s="4"/>
      <c r="PX414" s="4"/>
      <c r="PY414" s="4"/>
      <c r="PZ414" s="4"/>
      <c r="QA414" s="4"/>
      <c r="QB414" s="4"/>
      <c r="QC414" s="4"/>
      <c r="QD414" s="4"/>
      <c r="QE414" s="4"/>
      <c r="QF414" s="4"/>
      <c r="QG414" s="4"/>
      <c r="QH414" s="4"/>
      <c r="QI414" s="4"/>
      <c r="QJ414" s="4"/>
      <c r="QK414" s="4"/>
      <c r="QL414" s="4"/>
      <c r="QM414" s="4"/>
      <c r="QN414" s="4"/>
      <c r="QO414" s="4"/>
      <c r="QP414" s="4"/>
      <c r="QQ414" s="4"/>
      <c r="QR414" s="4"/>
      <c r="QS414" s="4"/>
      <c r="QT414" s="4"/>
      <c r="QU414" s="4"/>
      <c r="QV414" s="4"/>
      <c r="QW414" s="4"/>
      <c r="QX414" s="4"/>
      <c r="QY414" s="4"/>
      <c r="QZ414" s="4"/>
      <c r="RA414" s="4"/>
      <c r="RB414" s="4"/>
      <c r="RC414" s="4"/>
      <c r="RD414" s="4"/>
      <c r="RE414" s="4"/>
      <c r="RF414" s="4"/>
      <c r="RG414" s="4"/>
      <c r="RH414" s="4"/>
    </row>
    <row r="415" ht="12.75" customHeight="1">
      <c r="A415" s="6">
        <v>44307.0</v>
      </c>
      <c r="B415" s="7">
        <f t="shared" si="36"/>
        <v>413</v>
      </c>
      <c r="C415" s="55">
        <f t="shared" si="40"/>
        <v>2718502</v>
      </c>
      <c r="D415" s="7">
        <f t="shared" si="2"/>
        <v>14.81559155</v>
      </c>
      <c r="E415" s="46">
        <f t="shared" si="28"/>
        <v>2718690.56</v>
      </c>
      <c r="F415" s="46" t="str">
        <f t="shared" si="29"/>
        <v/>
      </c>
      <c r="G415" s="55">
        <v>13926.0</v>
      </c>
      <c r="H415" s="11">
        <f t="shared" si="9"/>
        <v>0.00514905109</v>
      </c>
      <c r="I415" s="55">
        <f t="shared" si="42"/>
        <v>288799</v>
      </c>
      <c r="J415" s="55">
        <f t="shared" si="10"/>
        <v>1609</v>
      </c>
      <c r="K415" s="9">
        <f t="shared" si="11"/>
        <v>12.57348622</v>
      </c>
      <c r="L415" s="52">
        <f t="shared" si="30"/>
        <v>287484.7512</v>
      </c>
      <c r="M415" s="10" t="str">
        <f t="shared" si="31"/>
        <v/>
      </c>
      <c r="N415" s="11">
        <f t="shared" si="5"/>
        <v>0.02334852062</v>
      </c>
      <c r="O415" s="23">
        <f t="shared" si="32"/>
        <v>0.005602562763</v>
      </c>
      <c r="P415" s="55">
        <v>63473.0</v>
      </c>
      <c r="Q415" s="55">
        <v>2366230.0</v>
      </c>
      <c r="R415" s="12"/>
      <c r="S415" s="56">
        <f t="shared" si="13"/>
        <v>739</v>
      </c>
      <c r="T415" s="12"/>
      <c r="U415" s="12"/>
      <c r="V415" s="4"/>
      <c r="W415" s="4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  <c r="JW415" s="4"/>
      <c r="JX415" s="4"/>
      <c r="JY415" s="4"/>
      <c r="JZ415" s="4"/>
      <c r="KA415" s="4"/>
      <c r="KB415" s="4"/>
      <c r="KC415" s="4"/>
      <c r="KD415" s="4"/>
      <c r="KE415" s="4"/>
      <c r="KF415" s="4"/>
      <c r="KG415" s="4"/>
      <c r="KH415" s="4"/>
      <c r="KI415" s="4"/>
      <c r="KJ415" s="4"/>
      <c r="KK415" s="4"/>
      <c r="KL415" s="4"/>
      <c r="KM415" s="4"/>
      <c r="KN415" s="4"/>
      <c r="KO415" s="4"/>
      <c r="KP415" s="4"/>
      <c r="KQ415" s="4"/>
      <c r="KR415" s="4"/>
      <c r="KS415" s="4"/>
      <c r="KT415" s="4"/>
      <c r="KU415" s="4"/>
      <c r="KV415" s="4"/>
      <c r="KW415" s="4"/>
      <c r="KX415" s="4"/>
      <c r="KY415" s="4"/>
      <c r="KZ415" s="4"/>
      <c r="LA415" s="4"/>
      <c r="LB415" s="4"/>
      <c r="LC415" s="4"/>
      <c r="LD415" s="4"/>
      <c r="LE415" s="4"/>
      <c r="LF415" s="4"/>
      <c r="LG415" s="4"/>
      <c r="LH415" s="4"/>
      <c r="LI415" s="4"/>
      <c r="LJ415" s="4"/>
      <c r="LK415" s="4"/>
      <c r="LL415" s="4"/>
      <c r="LM415" s="4"/>
      <c r="LN415" s="4"/>
      <c r="LO415" s="4"/>
      <c r="LP415" s="4"/>
      <c r="LQ415" s="4"/>
      <c r="LR415" s="4"/>
      <c r="LS415" s="4"/>
      <c r="LT415" s="4"/>
      <c r="LU415" s="4"/>
      <c r="LV415" s="4"/>
      <c r="LW415" s="4"/>
      <c r="LX415" s="4"/>
      <c r="LY415" s="4"/>
      <c r="LZ415" s="4"/>
      <c r="MA415" s="4"/>
      <c r="MB415" s="4"/>
      <c r="MC415" s="4"/>
      <c r="MD415" s="4"/>
      <c r="ME415" s="4"/>
      <c r="MF415" s="4"/>
      <c r="MG415" s="4"/>
      <c r="MH415" s="4"/>
      <c r="MI415" s="4"/>
      <c r="MJ415" s="4"/>
      <c r="MK415" s="4"/>
      <c r="ML415" s="4"/>
      <c r="MM415" s="4"/>
      <c r="MN415" s="4"/>
      <c r="MO415" s="4"/>
      <c r="MP415" s="4"/>
      <c r="MQ415" s="4"/>
      <c r="MR415" s="4"/>
      <c r="MS415" s="4"/>
      <c r="MT415" s="4"/>
      <c r="MU415" s="4"/>
      <c r="MV415" s="4"/>
      <c r="MW415" s="4"/>
      <c r="MX415" s="4"/>
      <c r="MY415" s="4"/>
      <c r="MZ415" s="4"/>
      <c r="NA415" s="4"/>
      <c r="NB415" s="4"/>
      <c r="NC415" s="4"/>
      <c r="ND415" s="4"/>
      <c r="NE415" s="4"/>
      <c r="NF415" s="4"/>
      <c r="NG415" s="4"/>
      <c r="NH415" s="4"/>
      <c r="NI415" s="4"/>
      <c r="NJ415" s="4"/>
      <c r="NK415" s="4"/>
      <c r="NL415" s="4"/>
      <c r="NM415" s="4"/>
      <c r="NN415" s="4"/>
      <c r="NO415" s="4"/>
      <c r="NP415" s="4"/>
      <c r="NQ415" s="4"/>
      <c r="NR415" s="4"/>
      <c r="NS415" s="4"/>
      <c r="NT415" s="4"/>
      <c r="NU415" s="4"/>
      <c r="NV415" s="4"/>
      <c r="NW415" s="4"/>
      <c r="NX415" s="4"/>
      <c r="NY415" s="4"/>
      <c r="NZ415" s="4"/>
      <c r="OA415" s="4"/>
      <c r="OB415" s="4"/>
      <c r="OC415" s="4"/>
      <c r="OD415" s="4"/>
      <c r="OE415" s="4"/>
      <c r="OF415" s="4"/>
      <c r="OG415" s="4"/>
      <c r="OH415" s="4"/>
      <c r="OI415" s="4"/>
      <c r="OJ415" s="4"/>
      <c r="OK415" s="4"/>
      <c r="OL415" s="4"/>
      <c r="OM415" s="4"/>
      <c r="ON415" s="4"/>
      <c r="OO415" s="4"/>
      <c r="OP415" s="4"/>
      <c r="OQ415" s="4"/>
      <c r="OR415" s="4"/>
      <c r="OS415" s="4"/>
      <c r="OT415" s="4"/>
      <c r="OU415" s="4"/>
      <c r="OV415" s="4"/>
      <c r="OW415" s="4"/>
      <c r="OX415" s="4"/>
      <c r="OY415" s="4"/>
      <c r="OZ415" s="4"/>
      <c r="PA415" s="4"/>
      <c r="PB415" s="4"/>
      <c r="PC415" s="4"/>
      <c r="PD415" s="4"/>
      <c r="PE415" s="4"/>
      <c r="PF415" s="4"/>
      <c r="PG415" s="4"/>
      <c r="PH415" s="4"/>
      <c r="PI415" s="4"/>
      <c r="PJ415" s="4"/>
      <c r="PK415" s="4"/>
      <c r="PL415" s="4"/>
      <c r="PM415" s="4"/>
      <c r="PN415" s="4"/>
      <c r="PO415" s="4"/>
      <c r="PP415" s="4"/>
      <c r="PQ415" s="4"/>
      <c r="PR415" s="4"/>
      <c r="PS415" s="4"/>
      <c r="PT415" s="4"/>
      <c r="PU415" s="4"/>
      <c r="PV415" s="4"/>
      <c r="PW415" s="4"/>
      <c r="PX415" s="4"/>
      <c r="PY415" s="4"/>
      <c r="PZ415" s="4"/>
      <c r="QA415" s="4"/>
      <c r="QB415" s="4"/>
      <c r="QC415" s="4"/>
      <c r="QD415" s="4"/>
      <c r="QE415" s="4"/>
      <c r="QF415" s="4"/>
      <c r="QG415" s="4"/>
      <c r="QH415" s="4"/>
      <c r="QI415" s="4"/>
      <c r="QJ415" s="4"/>
      <c r="QK415" s="4"/>
      <c r="QL415" s="4"/>
      <c r="QM415" s="4"/>
      <c r="QN415" s="4"/>
      <c r="QO415" s="4"/>
      <c r="QP415" s="4"/>
      <c r="QQ415" s="4"/>
      <c r="QR415" s="4"/>
      <c r="QS415" s="4"/>
      <c r="QT415" s="4"/>
      <c r="QU415" s="4"/>
      <c r="QV415" s="4"/>
      <c r="QW415" s="4"/>
      <c r="QX415" s="4"/>
      <c r="QY415" s="4"/>
      <c r="QZ415" s="4"/>
      <c r="RA415" s="4"/>
      <c r="RB415" s="4"/>
      <c r="RC415" s="4"/>
      <c r="RD415" s="4"/>
      <c r="RE415" s="4"/>
      <c r="RF415" s="4"/>
      <c r="RG415" s="4"/>
      <c r="RH415" s="4"/>
    </row>
    <row r="416" ht="12.75" customHeight="1">
      <c r="A416" s="6">
        <v>44308.0</v>
      </c>
      <c r="B416" s="7">
        <f t="shared" si="36"/>
        <v>414</v>
      </c>
      <c r="C416" s="55">
        <f t="shared" si="40"/>
        <v>2731264</v>
      </c>
      <c r="D416" s="7">
        <f t="shared" si="2"/>
        <v>14.82027506</v>
      </c>
      <c r="E416" s="46">
        <f t="shared" si="28"/>
        <v>2729819.131</v>
      </c>
      <c r="F416" s="46" t="str">
        <f t="shared" si="29"/>
        <v/>
      </c>
      <c r="G416" s="55">
        <v>12762.0</v>
      </c>
      <c r="H416" s="11">
        <f t="shared" si="9"/>
        <v>0.00469449719</v>
      </c>
      <c r="I416" s="55">
        <f t="shared" si="42"/>
        <v>286309</v>
      </c>
      <c r="J416" s="55">
        <f t="shared" si="10"/>
        <v>-2490</v>
      </c>
      <c r="K416" s="9">
        <f t="shared" si="11"/>
        <v>12.56482693</v>
      </c>
      <c r="L416" s="52">
        <f t="shared" si="30"/>
        <v>280489.945</v>
      </c>
      <c r="M416" s="10" t="str">
        <f t="shared" si="31"/>
        <v/>
      </c>
      <c r="N416" s="11">
        <f t="shared" si="5"/>
        <v>0.02349388415</v>
      </c>
      <c r="O416" s="23">
        <f t="shared" si="32"/>
        <v>-0.008621913511</v>
      </c>
      <c r="P416" s="55">
        <v>64168.0</v>
      </c>
      <c r="Q416" s="55">
        <v>2380787.0</v>
      </c>
      <c r="R416" s="12"/>
      <c r="S416" s="56">
        <f t="shared" si="13"/>
        <v>695</v>
      </c>
      <c r="T416" s="12"/>
      <c r="U416" s="12"/>
      <c r="V416" s="4"/>
      <c r="W416" s="4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  <c r="JX416" s="4"/>
      <c r="JY416" s="4"/>
      <c r="JZ416" s="4"/>
      <c r="KA416" s="4"/>
      <c r="KB416" s="4"/>
      <c r="KC416" s="4"/>
      <c r="KD416" s="4"/>
      <c r="KE416" s="4"/>
      <c r="KF416" s="4"/>
      <c r="KG416" s="4"/>
      <c r="KH416" s="4"/>
      <c r="KI416" s="4"/>
      <c r="KJ416" s="4"/>
      <c r="KK416" s="4"/>
      <c r="KL416" s="4"/>
      <c r="KM416" s="4"/>
      <c r="KN416" s="4"/>
      <c r="KO416" s="4"/>
      <c r="KP416" s="4"/>
      <c r="KQ416" s="4"/>
      <c r="KR416" s="4"/>
      <c r="KS416" s="4"/>
      <c r="KT416" s="4"/>
      <c r="KU416" s="4"/>
      <c r="KV416" s="4"/>
      <c r="KW416" s="4"/>
      <c r="KX416" s="4"/>
      <c r="KY416" s="4"/>
      <c r="KZ416" s="4"/>
      <c r="LA416" s="4"/>
      <c r="LB416" s="4"/>
      <c r="LC416" s="4"/>
      <c r="LD416" s="4"/>
      <c r="LE416" s="4"/>
      <c r="LF416" s="4"/>
      <c r="LG416" s="4"/>
      <c r="LH416" s="4"/>
      <c r="LI416" s="4"/>
      <c r="LJ416" s="4"/>
      <c r="LK416" s="4"/>
      <c r="LL416" s="4"/>
      <c r="LM416" s="4"/>
      <c r="LN416" s="4"/>
      <c r="LO416" s="4"/>
      <c r="LP416" s="4"/>
      <c r="LQ416" s="4"/>
      <c r="LR416" s="4"/>
      <c r="LS416" s="4"/>
      <c r="LT416" s="4"/>
      <c r="LU416" s="4"/>
      <c r="LV416" s="4"/>
      <c r="LW416" s="4"/>
      <c r="LX416" s="4"/>
      <c r="LY416" s="4"/>
      <c r="LZ416" s="4"/>
      <c r="MA416" s="4"/>
      <c r="MB416" s="4"/>
      <c r="MC416" s="4"/>
      <c r="MD416" s="4"/>
      <c r="ME416" s="4"/>
      <c r="MF416" s="4"/>
      <c r="MG416" s="4"/>
      <c r="MH416" s="4"/>
      <c r="MI416" s="4"/>
      <c r="MJ416" s="4"/>
      <c r="MK416" s="4"/>
      <c r="ML416" s="4"/>
      <c r="MM416" s="4"/>
      <c r="MN416" s="4"/>
      <c r="MO416" s="4"/>
      <c r="MP416" s="4"/>
      <c r="MQ416" s="4"/>
      <c r="MR416" s="4"/>
      <c r="MS416" s="4"/>
      <c r="MT416" s="4"/>
      <c r="MU416" s="4"/>
      <c r="MV416" s="4"/>
      <c r="MW416" s="4"/>
      <c r="MX416" s="4"/>
      <c r="MY416" s="4"/>
      <c r="MZ416" s="4"/>
      <c r="NA416" s="4"/>
      <c r="NB416" s="4"/>
      <c r="NC416" s="4"/>
      <c r="ND416" s="4"/>
      <c r="NE416" s="4"/>
      <c r="NF416" s="4"/>
      <c r="NG416" s="4"/>
      <c r="NH416" s="4"/>
      <c r="NI416" s="4"/>
      <c r="NJ416" s="4"/>
      <c r="NK416" s="4"/>
      <c r="NL416" s="4"/>
      <c r="NM416" s="4"/>
      <c r="NN416" s="4"/>
      <c r="NO416" s="4"/>
      <c r="NP416" s="4"/>
      <c r="NQ416" s="4"/>
      <c r="NR416" s="4"/>
      <c r="NS416" s="4"/>
      <c r="NT416" s="4"/>
      <c r="NU416" s="4"/>
      <c r="NV416" s="4"/>
      <c r="NW416" s="4"/>
      <c r="NX416" s="4"/>
      <c r="NY416" s="4"/>
      <c r="NZ416" s="4"/>
      <c r="OA416" s="4"/>
      <c r="OB416" s="4"/>
      <c r="OC416" s="4"/>
      <c r="OD416" s="4"/>
      <c r="OE416" s="4"/>
      <c r="OF416" s="4"/>
      <c r="OG416" s="4"/>
      <c r="OH416" s="4"/>
      <c r="OI416" s="4"/>
      <c r="OJ416" s="4"/>
      <c r="OK416" s="4"/>
      <c r="OL416" s="4"/>
      <c r="OM416" s="4"/>
      <c r="ON416" s="4"/>
      <c r="OO416" s="4"/>
      <c r="OP416" s="4"/>
      <c r="OQ416" s="4"/>
      <c r="OR416" s="4"/>
      <c r="OS416" s="4"/>
      <c r="OT416" s="4"/>
      <c r="OU416" s="4"/>
      <c r="OV416" s="4"/>
      <c r="OW416" s="4"/>
      <c r="OX416" s="4"/>
      <c r="OY416" s="4"/>
      <c r="OZ416" s="4"/>
      <c r="PA416" s="4"/>
      <c r="PB416" s="4"/>
      <c r="PC416" s="4"/>
      <c r="PD416" s="4"/>
      <c r="PE416" s="4"/>
      <c r="PF416" s="4"/>
      <c r="PG416" s="4"/>
      <c r="PH416" s="4"/>
      <c r="PI416" s="4"/>
      <c r="PJ416" s="4"/>
      <c r="PK416" s="4"/>
      <c r="PL416" s="4"/>
      <c r="PM416" s="4"/>
      <c r="PN416" s="4"/>
      <c r="PO416" s="4"/>
      <c r="PP416" s="4"/>
      <c r="PQ416" s="4"/>
      <c r="PR416" s="4"/>
      <c r="PS416" s="4"/>
      <c r="PT416" s="4"/>
      <c r="PU416" s="4"/>
      <c r="PV416" s="4"/>
      <c r="PW416" s="4"/>
      <c r="PX416" s="4"/>
      <c r="PY416" s="4"/>
      <c r="PZ416" s="4"/>
      <c r="QA416" s="4"/>
      <c r="QB416" s="4"/>
      <c r="QC416" s="4"/>
      <c r="QD416" s="4"/>
      <c r="QE416" s="4"/>
      <c r="QF416" s="4"/>
      <c r="QG416" s="4"/>
      <c r="QH416" s="4"/>
      <c r="QI416" s="4"/>
      <c r="QJ416" s="4"/>
      <c r="QK416" s="4"/>
      <c r="QL416" s="4"/>
      <c r="QM416" s="4"/>
      <c r="QN416" s="4"/>
      <c r="QO416" s="4"/>
      <c r="QP416" s="4"/>
      <c r="QQ416" s="4"/>
      <c r="QR416" s="4"/>
      <c r="QS416" s="4"/>
      <c r="QT416" s="4"/>
      <c r="QU416" s="4"/>
      <c r="QV416" s="4"/>
      <c r="QW416" s="4"/>
      <c r="QX416" s="4"/>
      <c r="QY416" s="4"/>
      <c r="QZ416" s="4"/>
      <c r="RA416" s="4"/>
      <c r="RB416" s="4"/>
      <c r="RC416" s="4"/>
      <c r="RD416" s="4"/>
      <c r="RE416" s="4"/>
      <c r="RF416" s="4"/>
      <c r="RG416" s="4"/>
      <c r="RH416" s="4"/>
    </row>
    <row r="417" ht="12.75" customHeight="1">
      <c r="A417" s="57">
        <v>44309.0</v>
      </c>
      <c r="B417" s="7">
        <f t="shared" si="36"/>
        <v>415</v>
      </c>
      <c r="C417" s="55">
        <v>2742122.0</v>
      </c>
      <c r="D417" s="7">
        <f t="shared" si="2"/>
        <v>14.82424263</v>
      </c>
      <c r="E417" s="46">
        <f t="shared" si="28"/>
        <v>2740993.255</v>
      </c>
      <c r="F417" s="46" t="str">
        <f t="shared" si="29"/>
        <v/>
      </c>
      <c r="G417" s="55">
        <v>10858.0</v>
      </c>
      <c r="H417" s="11">
        <f t="shared" si="9"/>
        <v>0.00397544873</v>
      </c>
      <c r="I417" s="55">
        <f t="shared" si="42"/>
        <v>275958</v>
      </c>
      <c r="J417" s="55">
        <f t="shared" si="10"/>
        <v>-10351</v>
      </c>
      <c r="K417" s="9">
        <f t="shared" si="11"/>
        <v>12.52800396</v>
      </c>
      <c r="L417" s="52">
        <f t="shared" si="30"/>
        <v>273665.3297</v>
      </c>
      <c r="M417" s="10" t="str">
        <f t="shared" si="31"/>
        <v/>
      </c>
      <c r="N417" s="11">
        <f t="shared" si="5"/>
        <v>0.02359741835</v>
      </c>
      <c r="O417" s="23">
        <f t="shared" si="32"/>
        <v>-0.03615324702</v>
      </c>
      <c r="P417" s="55">
        <v>64707.0</v>
      </c>
      <c r="Q417" s="55">
        <v>2401457.0</v>
      </c>
      <c r="R417" s="12"/>
      <c r="S417" s="56">
        <f t="shared" si="13"/>
        <v>539</v>
      </c>
      <c r="T417" s="12"/>
      <c r="U417" s="12"/>
      <c r="V417" s="4"/>
      <c r="W417" s="4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  <c r="JX417" s="4"/>
      <c r="JY417" s="4"/>
      <c r="JZ417" s="4"/>
      <c r="KA417" s="4"/>
      <c r="KB417" s="4"/>
      <c r="KC417" s="4"/>
      <c r="KD417" s="4"/>
      <c r="KE417" s="4"/>
      <c r="KF417" s="4"/>
      <c r="KG417" s="4"/>
      <c r="KH417" s="4"/>
      <c r="KI417" s="4"/>
      <c r="KJ417" s="4"/>
      <c r="KK417" s="4"/>
      <c r="KL417" s="4"/>
      <c r="KM417" s="4"/>
      <c r="KN417" s="4"/>
      <c r="KO417" s="4"/>
      <c r="KP417" s="4"/>
      <c r="KQ417" s="4"/>
      <c r="KR417" s="4"/>
      <c r="KS417" s="4"/>
      <c r="KT417" s="4"/>
      <c r="KU417" s="4"/>
      <c r="KV417" s="4"/>
      <c r="KW417" s="4"/>
      <c r="KX417" s="4"/>
      <c r="KY417" s="4"/>
      <c r="KZ417" s="4"/>
      <c r="LA417" s="4"/>
      <c r="LB417" s="4"/>
      <c r="LC417" s="4"/>
      <c r="LD417" s="4"/>
      <c r="LE417" s="4"/>
      <c r="LF417" s="4"/>
      <c r="LG417" s="4"/>
      <c r="LH417" s="4"/>
      <c r="LI417" s="4"/>
      <c r="LJ417" s="4"/>
      <c r="LK417" s="4"/>
      <c r="LL417" s="4"/>
      <c r="LM417" s="4"/>
      <c r="LN417" s="4"/>
      <c r="LO417" s="4"/>
      <c r="LP417" s="4"/>
      <c r="LQ417" s="4"/>
      <c r="LR417" s="4"/>
      <c r="LS417" s="4"/>
      <c r="LT417" s="4"/>
      <c r="LU417" s="4"/>
      <c r="LV417" s="4"/>
      <c r="LW417" s="4"/>
      <c r="LX417" s="4"/>
      <c r="LY417" s="4"/>
      <c r="LZ417" s="4"/>
      <c r="MA417" s="4"/>
      <c r="MB417" s="4"/>
      <c r="MC417" s="4"/>
      <c r="MD417" s="4"/>
      <c r="ME417" s="4"/>
      <c r="MF417" s="4"/>
      <c r="MG417" s="4"/>
      <c r="MH417" s="4"/>
      <c r="MI417" s="4"/>
      <c r="MJ417" s="4"/>
      <c r="MK417" s="4"/>
      <c r="ML417" s="4"/>
      <c r="MM417" s="4"/>
      <c r="MN417" s="4"/>
      <c r="MO417" s="4"/>
      <c r="MP417" s="4"/>
      <c r="MQ417" s="4"/>
      <c r="MR417" s="4"/>
      <c r="MS417" s="4"/>
      <c r="MT417" s="4"/>
      <c r="MU417" s="4"/>
      <c r="MV417" s="4"/>
      <c r="MW417" s="4"/>
      <c r="MX417" s="4"/>
      <c r="MY417" s="4"/>
      <c r="MZ417" s="4"/>
      <c r="NA417" s="4"/>
      <c r="NB417" s="4"/>
      <c r="NC417" s="4"/>
      <c r="ND417" s="4"/>
      <c r="NE417" s="4"/>
      <c r="NF417" s="4"/>
      <c r="NG417" s="4"/>
      <c r="NH417" s="4"/>
      <c r="NI417" s="4"/>
      <c r="NJ417" s="4"/>
      <c r="NK417" s="4"/>
      <c r="NL417" s="4"/>
      <c r="NM417" s="4"/>
      <c r="NN417" s="4"/>
      <c r="NO417" s="4"/>
      <c r="NP417" s="4"/>
      <c r="NQ417" s="4"/>
      <c r="NR417" s="4"/>
      <c r="NS417" s="4"/>
      <c r="NT417" s="4"/>
      <c r="NU417" s="4"/>
      <c r="NV417" s="4"/>
      <c r="NW417" s="4"/>
      <c r="NX417" s="4"/>
      <c r="NY417" s="4"/>
      <c r="NZ417" s="4"/>
      <c r="OA417" s="4"/>
      <c r="OB417" s="4"/>
      <c r="OC417" s="4"/>
      <c r="OD417" s="4"/>
      <c r="OE417" s="4"/>
      <c r="OF417" s="4"/>
      <c r="OG417" s="4"/>
      <c r="OH417" s="4"/>
      <c r="OI417" s="4"/>
      <c r="OJ417" s="4"/>
      <c r="OK417" s="4"/>
      <c r="OL417" s="4"/>
      <c r="OM417" s="4"/>
      <c r="ON417" s="4"/>
      <c r="OO417" s="4"/>
      <c r="OP417" s="4"/>
      <c r="OQ417" s="4"/>
      <c r="OR417" s="4"/>
      <c r="OS417" s="4"/>
      <c r="OT417" s="4"/>
      <c r="OU417" s="4"/>
      <c r="OV417" s="4"/>
      <c r="OW417" s="4"/>
      <c r="OX417" s="4"/>
      <c r="OY417" s="4"/>
      <c r="OZ417" s="4"/>
      <c r="PA417" s="4"/>
      <c r="PB417" s="4"/>
      <c r="PC417" s="4"/>
      <c r="PD417" s="4"/>
      <c r="PE417" s="4"/>
      <c r="PF417" s="4"/>
      <c r="PG417" s="4"/>
      <c r="PH417" s="4"/>
      <c r="PI417" s="4"/>
      <c r="PJ417" s="4"/>
      <c r="PK417" s="4"/>
      <c r="PL417" s="4"/>
      <c r="PM417" s="4"/>
      <c r="PN417" s="4"/>
      <c r="PO417" s="4"/>
      <c r="PP417" s="4"/>
      <c r="PQ417" s="4"/>
      <c r="PR417" s="4"/>
      <c r="PS417" s="4"/>
      <c r="PT417" s="4"/>
      <c r="PU417" s="4"/>
      <c r="PV417" s="4"/>
      <c r="PW417" s="4"/>
      <c r="PX417" s="4"/>
      <c r="PY417" s="4"/>
      <c r="PZ417" s="4"/>
      <c r="QA417" s="4"/>
      <c r="QB417" s="4"/>
      <c r="QC417" s="4"/>
      <c r="QD417" s="4"/>
      <c r="QE417" s="4"/>
      <c r="QF417" s="4"/>
      <c r="QG417" s="4"/>
      <c r="QH417" s="4"/>
      <c r="QI417" s="4"/>
      <c r="QJ417" s="4"/>
      <c r="QK417" s="4"/>
      <c r="QL417" s="4"/>
      <c r="QM417" s="4"/>
      <c r="QN417" s="4"/>
      <c r="QO417" s="4"/>
      <c r="QP417" s="4"/>
      <c r="QQ417" s="4"/>
      <c r="QR417" s="4"/>
      <c r="QS417" s="4"/>
      <c r="QT417" s="4"/>
      <c r="QU417" s="4"/>
      <c r="QV417" s="4"/>
      <c r="QW417" s="4"/>
      <c r="QX417" s="4"/>
      <c r="QY417" s="4"/>
      <c r="QZ417" s="4"/>
      <c r="RA417" s="4"/>
      <c r="RB417" s="4"/>
      <c r="RC417" s="4"/>
      <c r="RD417" s="4"/>
      <c r="RE417" s="4"/>
      <c r="RF417" s="4"/>
      <c r="RG417" s="4"/>
      <c r="RH417" s="4"/>
    </row>
    <row r="418" ht="12.75" customHeight="1">
      <c r="A418" s="6">
        <v>44310.0</v>
      </c>
      <c r="B418" s="7">
        <f t="shared" si="36"/>
        <v>416</v>
      </c>
      <c r="C418" s="58">
        <v>2751632.0</v>
      </c>
      <c r="D418" s="7">
        <f t="shared" si="2"/>
        <v>14.82770475</v>
      </c>
      <c r="E418" s="46">
        <f t="shared" si="28"/>
        <v>2752213.119</v>
      </c>
      <c r="F418" s="46" t="str">
        <f t="shared" si="29"/>
        <v/>
      </c>
      <c r="G418" s="58">
        <v>9505.0</v>
      </c>
      <c r="H418" s="11">
        <f t="shared" si="9"/>
        <v>0.003468117028</v>
      </c>
      <c r="I418" s="55">
        <f t="shared" si="42"/>
        <v>263751</v>
      </c>
      <c r="J418" s="55">
        <f t="shared" si="10"/>
        <v>-12207</v>
      </c>
      <c r="K418" s="9">
        <f t="shared" si="11"/>
        <v>12.48276076</v>
      </c>
      <c r="L418" s="52">
        <f t="shared" si="30"/>
        <v>267006.7645</v>
      </c>
      <c r="M418" s="10" t="str">
        <f t="shared" si="31"/>
        <v/>
      </c>
      <c r="N418" s="11">
        <f t="shared" si="5"/>
        <v>0.02370302424</v>
      </c>
      <c r="O418" s="23">
        <f t="shared" si="32"/>
        <v>-0.04423499228</v>
      </c>
      <c r="P418" s="58">
        <v>65222.0</v>
      </c>
      <c r="Q418" s="58">
        <v>2422659.0</v>
      </c>
      <c r="R418" s="12"/>
      <c r="S418" s="56">
        <f t="shared" si="13"/>
        <v>515</v>
      </c>
      <c r="T418" s="12"/>
      <c r="U418" s="12"/>
      <c r="V418" s="4"/>
      <c r="W418" s="4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  <c r="JX418" s="4"/>
      <c r="JY418" s="4"/>
      <c r="JZ418" s="4"/>
      <c r="KA418" s="4"/>
      <c r="KB418" s="4"/>
      <c r="KC418" s="4"/>
      <c r="KD418" s="4"/>
      <c r="KE418" s="4"/>
      <c r="KF418" s="4"/>
      <c r="KG418" s="4"/>
      <c r="KH418" s="4"/>
      <c r="KI418" s="4"/>
      <c r="KJ418" s="4"/>
      <c r="KK418" s="4"/>
      <c r="KL418" s="4"/>
      <c r="KM418" s="4"/>
      <c r="KN418" s="4"/>
      <c r="KO418" s="4"/>
      <c r="KP418" s="4"/>
      <c r="KQ418" s="4"/>
      <c r="KR418" s="4"/>
      <c r="KS418" s="4"/>
      <c r="KT418" s="4"/>
      <c r="KU418" s="4"/>
      <c r="KV418" s="4"/>
      <c r="KW418" s="4"/>
      <c r="KX418" s="4"/>
      <c r="KY418" s="4"/>
      <c r="KZ418" s="4"/>
      <c r="LA418" s="4"/>
      <c r="LB418" s="4"/>
      <c r="LC418" s="4"/>
      <c r="LD418" s="4"/>
      <c r="LE418" s="4"/>
      <c r="LF418" s="4"/>
      <c r="LG418" s="4"/>
      <c r="LH418" s="4"/>
      <c r="LI418" s="4"/>
      <c r="LJ418" s="4"/>
      <c r="LK418" s="4"/>
      <c r="LL418" s="4"/>
      <c r="LM418" s="4"/>
      <c r="LN418" s="4"/>
      <c r="LO418" s="4"/>
      <c r="LP418" s="4"/>
      <c r="LQ418" s="4"/>
      <c r="LR418" s="4"/>
      <c r="LS418" s="4"/>
      <c r="LT418" s="4"/>
      <c r="LU418" s="4"/>
      <c r="LV418" s="4"/>
      <c r="LW418" s="4"/>
      <c r="LX418" s="4"/>
      <c r="LY418" s="4"/>
      <c r="LZ418" s="4"/>
      <c r="MA418" s="4"/>
      <c r="MB418" s="4"/>
      <c r="MC418" s="4"/>
      <c r="MD418" s="4"/>
      <c r="ME418" s="4"/>
      <c r="MF418" s="4"/>
      <c r="MG418" s="4"/>
      <c r="MH418" s="4"/>
      <c r="MI418" s="4"/>
      <c r="MJ418" s="4"/>
      <c r="MK418" s="4"/>
      <c r="ML418" s="4"/>
      <c r="MM418" s="4"/>
      <c r="MN418" s="4"/>
      <c r="MO418" s="4"/>
      <c r="MP418" s="4"/>
      <c r="MQ418" s="4"/>
      <c r="MR418" s="4"/>
      <c r="MS418" s="4"/>
      <c r="MT418" s="4"/>
      <c r="MU418" s="4"/>
      <c r="MV418" s="4"/>
      <c r="MW418" s="4"/>
      <c r="MX418" s="4"/>
      <c r="MY418" s="4"/>
      <c r="MZ418" s="4"/>
      <c r="NA418" s="4"/>
      <c r="NB418" s="4"/>
      <c r="NC418" s="4"/>
      <c r="ND418" s="4"/>
      <c r="NE418" s="4"/>
      <c r="NF418" s="4"/>
      <c r="NG418" s="4"/>
      <c r="NH418" s="4"/>
      <c r="NI418" s="4"/>
      <c r="NJ418" s="4"/>
      <c r="NK418" s="4"/>
      <c r="NL418" s="4"/>
      <c r="NM418" s="4"/>
      <c r="NN418" s="4"/>
      <c r="NO418" s="4"/>
      <c r="NP418" s="4"/>
      <c r="NQ418" s="4"/>
      <c r="NR418" s="4"/>
      <c r="NS418" s="4"/>
      <c r="NT418" s="4"/>
      <c r="NU418" s="4"/>
      <c r="NV418" s="4"/>
      <c r="NW418" s="4"/>
      <c r="NX418" s="4"/>
      <c r="NY418" s="4"/>
      <c r="NZ418" s="4"/>
      <c r="OA418" s="4"/>
      <c r="OB418" s="4"/>
      <c r="OC418" s="4"/>
      <c r="OD418" s="4"/>
      <c r="OE418" s="4"/>
      <c r="OF418" s="4"/>
      <c r="OG418" s="4"/>
      <c r="OH418" s="4"/>
      <c r="OI418" s="4"/>
      <c r="OJ418" s="4"/>
      <c r="OK418" s="4"/>
      <c r="OL418" s="4"/>
      <c r="OM418" s="4"/>
      <c r="ON418" s="4"/>
      <c r="OO418" s="4"/>
      <c r="OP418" s="4"/>
      <c r="OQ418" s="4"/>
      <c r="OR418" s="4"/>
      <c r="OS418" s="4"/>
      <c r="OT418" s="4"/>
      <c r="OU418" s="4"/>
      <c r="OV418" s="4"/>
      <c r="OW418" s="4"/>
      <c r="OX418" s="4"/>
      <c r="OY418" s="4"/>
      <c r="OZ418" s="4"/>
      <c r="PA418" s="4"/>
      <c r="PB418" s="4"/>
      <c r="PC418" s="4"/>
      <c r="PD418" s="4"/>
      <c r="PE418" s="4"/>
      <c r="PF418" s="4"/>
      <c r="PG418" s="4"/>
      <c r="PH418" s="4"/>
      <c r="PI418" s="4"/>
      <c r="PJ418" s="4"/>
      <c r="PK418" s="4"/>
      <c r="PL418" s="4"/>
      <c r="PM418" s="4"/>
      <c r="PN418" s="4"/>
      <c r="PO418" s="4"/>
      <c r="PP418" s="4"/>
      <c r="PQ418" s="4"/>
      <c r="PR418" s="4"/>
      <c r="PS418" s="4"/>
      <c r="PT418" s="4"/>
      <c r="PU418" s="4"/>
      <c r="PV418" s="4"/>
      <c r="PW418" s="4"/>
      <c r="PX418" s="4"/>
      <c r="PY418" s="4"/>
      <c r="PZ418" s="4"/>
      <c r="QA418" s="4"/>
      <c r="QB418" s="4"/>
      <c r="QC418" s="4"/>
      <c r="QD418" s="4"/>
      <c r="QE418" s="4"/>
      <c r="QF418" s="4"/>
      <c r="QG418" s="4"/>
      <c r="QH418" s="4"/>
      <c r="QI418" s="4"/>
      <c r="QJ418" s="4"/>
      <c r="QK418" s="4"/>
      <c r="QL418" s="4"/>
      <c r="QM418" s="4"/>
      <c r="QN418" s="4"/>
      <c r="QO418" s="4"/>
      <c r="QP418" s="4"/>
      <c r="QQ418" s="4"/>
      <c r="QR418" s="4"/>
      <c r="QS418" s="4"/>
      <c r="QT418" s="4"/>
      <c r="QU418" s="4"/>
      <c r="QV418" s="4"/>
      <c r="QW418" s="4"/>
      <c r="QX418" s="4"/>
      <c r="QY418" s="4"/>
      <c r="QZ418" s="4"/>
      <c r="RA418" s="4"/>
      <c r="RB418" s="4"/>
      <c r="RC418" s="4"/>
      <c r="RD418" s="4"/>
      <c r="RE418" s="4"/>
      <c r="RF418" s="4"/>
      <c r="RG418" s="4"/>
      <c r="RH418" s="4"/>
    </row>
    <row r="419" ht="12.75" customHeight="1">
      <c r="A419" s="6">
        <v>44311.0</v>
      </c>
      <c r="B419" s="7">
        <f t="shared" si="36"/>
        <v>417</v>
      </c>
      <c r="C419" s="9"/>
      <c r="D419" s="7" t="str">
        <f t="shared" si="2"/>
        <v>#NUM!</v>
      </c>
      <c r="E419" s="46">
        <f t="shared" si="28"/>
        <v>2763478.91</v>
      </c>
      <c r="F419" s="46">
        <f t="shared" si="29"/>
        <v>2502968.701</v>
      </c>
      <c r="G419" s="22" t="str">
        <f t="shared" ref="G419:G422" si="43">IF(ISBLANK(C419),"", C419-C418)</f>
        <v/>
      </c>
      <c r="H419" s="11" t="str">
        <f t="shared" si="9"/>
        <v/>
      </c>
      <c r="I419" s="9" t="str">
        <f t="shared" si="42"/>
        <v/>
      </c>
      <c r="J419" s="9" t="str">
        <f t="shared" si="10"/>
        <v/>
      </c>
      <c r="K419" s="9" t="str">
        <f t="shared" si="11"/>
        <v>#NUM!</v>
      </c>
      <c r="L419" s="52">
        <f t="shared" si="30"/>
        <v>260510.2092</v>
      </c>
      <c r="M419" s="59">
        <f t="shared" si="31"/>
        <v>260510.2092</v>
      </c>
      <c r="N419" s="11" t="str">
        <f t="shared" si="5"/>
        <v/>
      </c>
      <c r="O419" s="23" t="str">
        <f t="shared" si="32"/>
        <v/>
      </c>
      <c r="P419" s="9"/>
      <c r="Q419" s="9"/>
      <c r="R419" s="12"/>
      <c r="S419" s="56">
        <f t="shared" si="13"/>
        <v>-65222</v>
      </c>
      <c r="T419" s="12"/>
      <c r="U419" s="12"/>
      <c r="V419" s="4"/>
      <c r="W419" s="4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  <c r="JX419" s="4"/>
      <c r="JY419" s="4"/>
      <c r="JZ419" s="4"/>
      <c r="KA419" s="4"/>
      <c r="KB419" s="4"/>
      <c r="KC419" s="4"/>
      <c r="KD419" s="4"/>
      <c r="KE419" s="4"/>
      <c r="KF419" s="4"/>
      <c r="KG419" s="4"/>
      <c r="KH419" s="4"/>
      <c r="KI419" s="4"/>
      <c r="KJ419" s="4"/>
      <c r="KK419" s="4"/>
      <c r="KL419" s="4"/>
      <c r="KM419" s="4"/>
      <c r="KN419" s="4"/>
      <c r="KO419" s="4"/>
      <c r="KP419" s="4"/>
      <c r="KQ419" s="4"/>
      <c r="KR419" s="4"/>
      <c r="KS419" s="4"/>
      <c r="KT419" s="4"/>
      <c r="KU419" s="4"/>
      <c r="KV419" s="4"/>
      <c r="KW419" s="4"/>
      <c r="KX419" s="4"/>
      <c r="KY419" s="4"/>
      <c r="KZ419" s="4"/>
      <c r="LA419" s="4"/>
      <c r="LB419" s="4"/>
      <c r="LC419" s="4"/>
      <c r="LD419" s="4"/>
      <c r="LE419" s="4"/>
      <c r="LF419" s="4"/>
      <c r="LG419" s="4"/>
      <c r="LH419" s="4"/>
      <c r="LI419" s="4"/>
      <c r="LJ419" s="4"/>
      <c r="LK419" s="4"/>
      <c r="LL419" s="4"/>
      <c r="LM419" s="4"/>
      <c r="LN419" s="4"/>
      <c r="LO419" s="4"/>
      <c r="LP419" s="4"/>
      <c r="LQ419" s="4"/>
      <c r="LR419" s="4"/>
      <c r="LS419" s="4"/>
      <c r="LT419" s="4"/>
      <c r="LU419" s="4"/>
      <c r="LV419" s="4"/>
      <c r="LW419" s="4"/>
      <c r="LX419" s="4"/>
      <c r="LY419" s="4"/>
      <c r="LZ419" s="4"/>
      <c r="MA419" s="4"/>
      <c r="MB419" s="4"/>
      <c r="MC419" s="4"/>
      <c r="MD419" s="4"/>
      <c r="ME419" s="4"/>
      <c r="MF419" s="4"/>
      <c r="MG419" s="4"/>
      <c r="MH419" s="4"/>
      <c r="MI419" s="4"/>
      <c r="MJ419" s="4"/>
      <c r="MK419" s="4"/>
      <c r="ML419" s="4"/>
      <c r="MM419" s="4"/>
      <c r="MN419" s="4"/>
      <c r="MO419" s="4"/>
      <c r="MP419" s="4"/>
      <c r="MQ419" s="4"/>
      <c r="MR419" s="4"/>
      <c r="MS419" s="4"/>
      <c r="MT419" s="4"/>
      <c r="MU419" s="4"/>
      <c r="MV419" s="4"/>
      <c r="MW419" s="4"/>
      <c r="MX419" s="4"/>
      <c r="MY419" s="4"/>
      <c r="MZ419" s="4"/>
      <c r="NA419" s="4"/>
      <c r="NB419" s="4"/>
      <c r="NC419" s="4"/>
      <c r="ND419" s="4"/>
      <c r="NE419" s="4"/>
      <c r="NF419" s="4"/>
      <c r="NG419" s="4"/>
      <c r="NH419" s="4"/>
      <c r="NI419" s="4"/>
      <c r="NJ419" s="4"/>
      <c r="NK419" s="4"/>
      <c r="NL419" s="4"/>
      <c r="NM419" s="4"/>
      <c r="NN419" s="4"/>
      <c r="NO419" s="4"/>
      <c r="NP419" s="4"/>
      <c r="NQ419" s="4"/>
      <c r="NR419" s="4"/>
      <c r="NS419" s="4"/>
      <c r="NT419" s="4"/>
      <c r="NU419" s="4"/>
      <c r="NV419" s="4"/>
      <c r="NW419" s="4"/>
      <c r="NX419" s="4"/>
      <c r="NY419" s="4"/>
      <c r="NZ419" s="4"/>
      <c r="OA419" s="4"/>
      <c r="OB419" s="4"/>
      <c r="OC419" s="4"/>
      <c r="OD419" s="4"/>
      <c r="OE419" s="4"/>
      <c r="OF419" s="4"/>
      <c r="OG419" s="4"/>
      <c r="OH419" s="4"/>
      <c r="OI419" s="4"/>
      <c r="OJ419" s="4"/>
      <c r="OK419" s="4"/>
      <c r="OL419" s="4"/>
      <c r="OM419" s="4"/>
      <c r="ON419" s="4"/>
      <c r="OO419" s="4"/>
      <c r="OP419" s="4"/>
      <c r="OQ419" s="4"/>
      <c r="OR419" s="4"/>
      <c r="OS419" s="4"/>
      <c r="OT419" s="4"/>
      <c r="OU419" s="4"/>
      <c r="OV419" s="4"/>
      <c r="OW419" s="4"/>
      <c r="OX419" s="4"/>
      <c r="OY419" s="4"/>
      <c r="OZ419" s="4"/>
      <c r="PA419" s="4"/>
      <c r="PB419" s="4"/>
      <c r="PC419" s="4"/>
      <c r="PD419" s="4"/>
      <c r="PE419" s="4"/>
      <c r="PF419" s="4"/>
      <c r="PG419" s="4"/>
      <c r="PH419" s="4"/>
      <c r="PI419" s="4"/>
      <c r="PJ419" s="4"/>
      <c r="PK419" s="4"/>
      <c r="PL419" s="4"/>
      <c r="PM419" s="4"/>
      <c r="PN419" s="4"/>
      <c r="PO419" s="4"/>
      <c r="PP419" s="4"/>
      <c r="PQ419" s="4"/>
      <c r="PR419" s="4"/>
      <c r="PS419" s="4"/>
      <c r="PT419" s="4"/>
      <c r="PU419" s="4"/>
      <c r="PV419" s="4"/>
      <c r="PW419" s="4"/>
      <c r="PX419" s="4"/>
      <c r="PY419" s="4"/>
      <c r="PZ419" s="4"/>
      <c r="QA419" s="4"/>
      <c r="QB419" s="4"/>
      <c r="QC419" s="4"/>
      <c r="QD419" s="4"/>
      <c r="QE419" s="4"/>
      <c r="QF419" s="4"/>
      <c r="QG419" s="4"/>
      <c r="QH419" s="4"/>
      <c r="QI419" s="4"/>
      <c r="QJ419" s="4"/>
      <c r="QK419" s="4"/>
      <c r="QL419" s="4"/>
      <c r="QM419" s="4"/>
      <c r="QN419" s="4"/>
      <c r="QO419" s="4"/>
      <c r="QP419" s="4"/>
      <c r="QQ419" s="4"/>
      <c r="QR419" s="4"/>
      <c r="QS419" s="4"/>
      <c r="QT419" s="4"/>
      <c r="QU419" s="4"/>
      <c r="QV419" s="4"/>
      <c r="QW419" s="4"/>
      <c r="QX419" s="4"/>
      <c r="QY419" s="4"/>
      <c r="QZ419" s="4"/>
      <c r="RA419" s="4"/>
      <c r="RB419" s="4"/>
      <c r="RC419" s="4"/>
      <c r="RD419" s="4"/>
      <c r="RE419" s="4"/>
      <c r="RF419" s="4"/>
      <c r="RG419" s="4"/>
      <c r="RH419" s="4"/>
    </row>
    <row r="420" ht="12.75" customHeight="1">
      <c r="A420" s="6">
        <v>44312.0</v>
      </c>
      <c r="B420" s="7">
        <f t="shared" si="36"/>
        <v>418</v>
      </c>
      <c r="C420" s="9"/>
      <c r="D420" s="7" t="str">
        <f t="shared" si="2"/>
        <v>#NUM!</v>
      </c>
      <c r="E420" s="46">
        <f t="shared" si="28"/>
        <v>2774790.815</v>
      </c>
      <c r="F420" s="46">
        <f t="shared" si="29"/>
        <v>2520619.094</v>
      </c>
      <c r="G420" s="22" t="str">
        <f t="shared" si="43"/>
        <v/>
      </c>
      <c r="H420" s="11" t="str">
        <f t="shared" si="9"/>
        <v/>
      </c>
      <c r="I420" s="9" t="str">
        <f t="shared" si="42"/>
        <v/>
      </c>
      <c r="J420" s="9" t="str">
        <f t="shared" si="10"/>
        <v/>
      </c>
      <c r="K420" s="9" t="str">
        <f t="shared" si="11"/>
        <v>#NUM!</v>
      </c>
      <c r="L420" s="52">
        <f t="shared" si="30"/>
        <v>254171.7219</v>
      </c>
      <c r="M420" s="59">
        <f t="shared" si="31"/>
        <v>254171.7219</v>
      </c>
      <c r="N420" s="11" t="str">
        <f t="shared" si="5"/>
        <v/>
      </c>
      <c r="O420" s="23" t="str">
        <f t="shared" si="32"/>
        <v/>
      </c>
      <c r="P420" s="9"/>
      <c r="Q420" s="9"/>
      <c r="R420" s="12"/>
      <c r="S420" s="12">
        <f t="shared" si="13"/>
        <v>0</v>
      </c>
      <c r="T420" s="12"/>
      <c r="U420" s="12"/>
      <c r="V420" s="4"/>
      <c r="W420" s="4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  <c r="JX420" s="4"/>
      <c r="JY420" s="4"/>
      <c r="JZ420" s="4"/>
      <c r="KA420" s="4"/>
      <c r="KB420" s="4"/>
      <c r="KC420" s="4"/>
      <c r="KD420" s="4"/>
      <c r="KE420" s="4"/>
      <c r="KF420" s="4"/>
      <c r="KG420" s="4"/>
      <c r="KH420" s="4"/>
      <c r="KI420" s="4"/>
      <c r="KJ420" s="4"/>
      <c r="KK420" s="4"/>
      <c r="KL420" s="4"/>
      <c r="KM420" s="4"/>
      <c r="KN420" s="4"/>
      <c r="KO420" s="4"/>
      <c r="KP420" s="4"/>
      <c r="KQ420" s="4"/>
      <c r="KR420" s="4"/>
      <c r="KS420" s="4"/>
      <c r="KT420" s="4"/>
      <c r="KU420" s="4"/>
      <c r="KV420" s="4"/>
      <c r="KW420" s="4"/>
      <c r="KX420" s="4"/>
      <c r="KY420" s="4"/>
      <c r="KZ420" s="4"/>
      <c r="LA420" s="4"/>
      <c r="LB420" s="4"/>
      <c r="LC420" s="4"/>
      <c r="LD420" s="4"/>
      <c r="LE420" s="4"/>
      <c r="LF420" s="4"/>
      <c r="LG420" s="4"/>
      <c r="LH420" s="4"/>
      <c r="LI420" s="4"/>
      <c r="LJ420" s="4"/>
      <c r="LK420" s="4"/>
      <c r="LL420" s="4"/>
      <c r="LM420" s="4"/>
      <c r="LN420" s="4"/>
      <c r="LO420" s="4"/>
      <c r="LP420" s="4"/>
      <c r="LQ420" s="4"/>
      <c r="LR420" s="4"/>
      <c r="LS420" s="4"/>
      <c r="LT420" s="4"/>
      <c r="LU420" s="4"/>
      <c r="LV420" s="4"/>
      <c r="LW420" s="4"/>
      <c r="LX420" s="4"/>
      <c r="LY420" s="4"/>
      <c r="LZ420" s="4"/>
      <c r="MA420" s="4"/>
      <c r="MB420" s="4"/>
      <c r="MC420" s="4"/>
      <c r="MD420" s="4"/>
      <c r="ME420" s="4"/>
      <c r="MF420" s="4"/>
      <c r="MG420" s="4"/>
      <c r="MH420" s="4"/>
      <c r="MI420" s="4"/>
      <c r="MJ420" s="4"/>
      <c r="MK420" s="4"/>
      <c r="ML420" s="4"/>
      <c r="MM420" s="4"/>
      <c r="MN420" s="4"/>
      <c r="MO420" s="4"/>
      <c r="MP420" s="4"/>
      <c r="MQ420" s="4"/>
      <c r="MR420" s="4"/>
      <c r="MS420" s="4"/>
      <c r="MT420" s="4"/>
      <c r="MU420" s="4"/>
      <c r="MV420" s="4"/>
      <c r="MW420" s="4"/>
      <c r="MX420" s="4"/>
      <c r="MY420" s="4"/>
      <c r="MZ420" s="4"/>
      <c r="NA420" s="4"/>
      <c r="NB420" s="4"/>
      <c r="NC420" s="4"/>
      <c r="ND420" s="4"/>
      <c r="NE420" s="4"/>
      <c r="NF420" s="4"/>
      <c r="NG420" s="4"/>
      <c r="NH420" s="4"/>
      <c r="NI420" s="4"/>
      <c r="NJ420" s="4"/>
      <c r="NK420" s="4"/>
      <c r="NL420" s="4"/>
      <c r="NM420" s="4"/>
      <c r="NN420" s="4"/>
      <c r="NO420" s="4"/>
      <c r="NP420" s="4"/>
      <c r="NQ420" s="4"/>
      <c r="NR420" s="4"/>
      <c r="NS420" s="4"/>
      <c r="NT420" s="4"/>
      <c r="NU420" s="4"/>
      <c r="NV420" s="4"/>
      <c r="NW420" s="4"/>
      <c r="NX420" s="4"/>
      <c r="NY420" s="4"/>
      <c r="NZ420" s="4"/>
      <c r="OA420" s="4"/>
      <c r="OB420" s="4"/>
      <c r="OC420" s="4"/>
      <c r="OD420" s="4"/>
      <c r="OE420" s="4"/>
      <c r="OF420" s="4"/>
      <c r="OG420" s="4"/>
      <c r="OH420" s="4"/>
      <c r="OI420" s="4"/>
      <c r="OJ420" s="4"/>
      <c r="OK420" s="4"/>
      <c r="OL420" s="4"/>
      <c r="OM420" s="4"/>
      <c r="ON420" s="4"/>
      <c r="OO420" s="4"/>
      <c r="OP420" s="4"/>
      <c r="OQ420" s="4"/>
      <c r="OR420" s="4"/>
      <c r="OS420" s="4"/>
      <c r="OT420" s="4"/>
      <c r="OU420" s="4"/>
      <c r="OV420" s="4"/>
      <c r="OW420" s="4"/>
      <c r="OX420" s="4"/>
      <c r="OY420" s="4"/>
      <c r="OZ420" s="4"/>
      <c r="PA420" s="4"/>
      <c r="PB420" s="4"/>
      <c r="PC420" s="4"/>
      <c r="PD420" s="4"/>
      <c r="PE420" s="4"/>
      <c r="PF420" s="4"/>
      <c r="PG420" s="4"/>
      <c r="PH420" s="4"/>
      <c r="PI420" s="4"/>
      <c r="PJ420" s="4"/>
      <c r="PK420" s="4"/>
      <c r="PL420" s="4"/>
      <c r="PM420" s="4"/>
      <c r="PN420" s="4"/>
      <c r="PO420" s="4"/>
      <c r="PP420" s="4"/>
      <c r="PQ420" s="4"/>
      <c r="PR420" s="4"/>
      <c r="PS420" s="4"/>
      <c r="PT420" s="4"/>
      <c r="PU420" s="4"/>
      <c r="PV420" s="4"/>
      <c r="PW420" s="4"/>
      <c r="PX420" s="4"/>
      <c r="PY420" s="4"/>
      <c r="PZ420" s="4"/>
      <c r="QA420" s="4"/>
      <c r="QB420" s="4"/>
      <c r="QC420" s="4"/>
      <c r="QD420" s="4"/>
      <c r="QE420" s="4"/>
      <c r="QF420" s="4"/>
      <c r="QG420" s="4"/>
      <c r="QH420" s="4"/>
      <c r="QI420" s="4"/>
      <c r="QJ420" s="4"/>
      <c r="QK420" s="4"/>
      <c r="QL420" s="4"/>
      <c r="QM420" s="4"/>
      <c r="QN420" s="4"/>
      <c r="QO420" s="4"/>
      <c r="QP420" s="4"/>
      <c r="QQ420" s="4"/>
      <c r="QR420" s="4"/>
      <c r="QS420" s="4"/>
      <c r="QT420" s="4"/>
      <c r="QU420" s="4"/>
      <c r="QV420" s="4"/>
      <c r="QW420" s="4"/>
      <c r="QX420" s="4"/>
      <c r="QY420" s="4"/>
      <c r="QZ420" s="4"/>
      <c r="RA420" s="4"/>
      <c r="RB420" s="4"/>
      <c r="RC420" s="4"/>
      <c r="RD420" s="4"/>
      <c r="RE420" s="4"/>
      <c r="RF420" s="4"/>
      <c r="RG420" s="4"/>
      <c r="RH420" s="4"/>
    </row>
    <row r="421" ht="12.75" customHeight="1">
      <c r="A421" s="6">
        <v>44313.0</v>
      </c>
      <c r="B421" s="7">
        <f t="shared" si="36"/>
        <v>419</v>
      </c>
      <c r="C421" s="9"/>
      <c r="D421" s="7" t="str">
        <f t="shared" si="2"/>
        <v>#NUM!</v>
      </c>
      <c r="E421" s="46">
        <f t="shared" si="28"/>
        <v>2786149.025</v>
      </c>
      <c r="F421" s="46">
        <f t="shared" si="29"/>
        <v>2538161.568</v>
      </c>
      <c r="G421" s="22" t="str">
        <f t="shared" si="43"/>
        <v/>
      </c>
      <c r="H421" s="11" t="str">
        <f t="shared" si="9"/>
        <v/>
      </c>
      <c r="I421" s="9" t="str">
        <f t="shared" si="42"/>
        <v/>
      </c>
      <c r="J421" s="9" t="str">
        <f t="shared" si="10"/>
        <v/>
      </c>
      <c r="K421" s="9" t="str">
        <f t="shared" si="11"/>
        <v>#NUM!</v>
      </c>
      <c r="L421" s="52">
        <f t="shared" si="30"/>
        <v>247987.4567</v>
      </c>
      <c r="M421" s="59">
        <f t="shared" si="31"/>
        <v>247987.4567</v>
      </c>
      <c r="N421" s="11" t="str">
        <f t="shared" si="5"/>
        <v/>
      </c>
      <c r="O421" s="23" t="str">
        <f t="shared" si="32"/>
        <v/>
      </c>
      <c r="P421" s="9"/>
      <c r="Q421" s="9"/>
      <c r="R421" s="12"/>
      <c r="S421" s="12">
        <f t="shared" si="13"/>
        <v>0</v>
      </c>
      <c r="T421" s="12"/>
      <c r="U421" s="12"/>
      <c r="V421" s="4"/>
      <c r="W421" s="4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  <c r="JX421" s="4"/>
      <c r="JY421" s="4"/>
      <c r="JZ421" s="4"/>
      <c r="KA421" s="4"/>
      <c r="KB421" s="4"/>
      <c r="KC421" s="4"/>
      <c r="KD421" s="4"/>
      <c r="KE421" s="4"/>
      <c r="KF421" s="4"/>
      <c r="KG421" s="4"/>
      <c r="KH421" s="4"/>
      <c r="KI421" s="4"/>
      <c r="KJ421" s="4"/>
      <c r="KK421" s="4"/>
      <c r="KL421" s="4"/>
      <c r="KM421" s="4"/>
      <c r="KN421" s="4"/>
      <c r="KO421" s="4"/>
      <c r="KP421" s="4"/>
      <c r="KQ421" s="4"/>
      <c r="KR421" s="4"/>
      <c r="KS421" s="4"/>
      <c r="KT421" s="4"/>
      <c r="KU421" s="4"/>
      <c r="KV421" s="4"/>
      <c r="KW421" s="4"/>
      <c r="KX421" s="4"/>
      <c r="KY421" s="4"/>
      <c r="KZ421" s="4"/>
      <c r="LA421" s="4"/>
      <c r="LB421" s="4"/>
      <c r="LC421" s="4"/>
      <c r="LD421" s="4"/>
      <c r="LE421" s="4"/>
      <c r="LF421" s="4"/>
      <c r="LG421" s="4"/>
      <c r="LH421" s="4"/>
      <c r="LI421" s="4"/>
      <c r="LJ421" s="4"/>
      <c r="LK421" s="4"/>
      <c r="LL421" s="4"/>
      <c r="LM421" s="4"/>
      <c r="LN421" s="4"/>
      <c r="LO421" s="4"/>
      <c r="LP421" s="4"/>
      <c r="LQ421" s="4"/>
      <c r="LR421" s="4"/>
      <c r="LS421" s="4"/>
      <c r="LT421" s="4"/>
      <c r="LU421" s="4"/>
      <c r="LV421" s="4"/>
      <c r="LW421" s="4"/>
      <c r="LX421" s="4"/>
      <c r="LY421" s="4"/>
      <c r="LZ421" s="4"/>
      <c r="MA421" s="4"/>
      <c r="MB421" s="4"/>
      <c r="MC421" s="4"/>
      <c r="MD421" s="4"/>
      <c r="ME421" s="4"/>
      <c r="MF421" s="4"/>
      <c r="MG421" s="4"/>
      <c r="MH421" s="4"/>
      <c r="MI421" s="4"/>
      <c r="MJ421" s="4"/>
      <c r="MK421" s="4"/>
      <c r="ML421" s="4"/>
      <c r="MM421" s="4"/>
      <c r="MN421" s="4"/>
      <c r="MO421" s="4"/>
      <c r="MP421" s="4"/>
      <c r="MQ421" s="4"/>
      <c r="MR421" s="4"/>
      <c r="MS421" s="4"/>
      <c r="MT421" s="4"/>
      <c r="MU421" s="4"/>
      <c r="MV421" s="4"/>
      <c r="MW421" s="4"/>
      <c r="MX421" s="4"/>
      <c r="MY421" s="4"/>
      <c r="MZ421" s="4"/>
      <c r="NA421" s="4"/>
      <c r="NB421" s="4"/>
      <c r="NC421" s="4"/>
      <c r="ND421" s="4"/>
      <c r="NE421" s="4"/>
      <c r="NF421" s="4"/>
      <c r="NG421" s="4"/>
      <c r="NH421" s="4"/>
      <c r="NI421" s="4"/>
      <c r="NJ421" s="4"/>
      <c r="NK421" s="4"/>
      <c r="NL421" s="4"/>
      <c r="NM421" s="4"/>
      <c r="NN421" s="4"/>
      <c r="NO421" s="4"/>
      <c r="NP421" s="4"/>
      <c r="NQ421" s="4"/>
      <c r="NR421" s="4"/>
      <c r="NS421" s="4"/>
      <c r="NT421" s="4"/>
      <c r="NU421" s="4"/>
      <c r="NV421" s="4"/>
      <c r="NW421" s="4"/>
      <c r="NX421" s="4"/>
      <c r="NY421" s="4"/>
      <c r="NZ421" s="4"/>
      <c r="OA421" s="4"/>
      <c r="OB421" s="4"/>
      <c r="OC421" s="4"/>
      <c r="OD421" s="4"/>
      <c r="OE421" s="4"/>
      <c r="OF421" s="4"/>
      <c r="OG421" s="4"/>
      <c r="OH421" s="4"/>
      <c r="OI421" s="4"/>
      <c r="OJ421" s="4"/>
      <c r="OK421" s="4"/>
      <c r="OL421" s="4"/>
      <c r="OM421" s="4"/>
      <c r="ON421" s="4"/>
      <c r="OO421" s="4"/>
      <c r="OP421" s="4"/>
      <c r="OQ421" s="4"/>
      <c r="OR421" s="4"/>
      <c r="OS421" s="4"/>
      <c r="OT421" s="4"/>
      <c r="OU421" s="4"/>
      <c r="OV421" s="4"/>
      <c r="OW421" s="4"/>
      <c r="OX421" s="4"/>
      <c r="OY421" s="4"/>
      <c r="OZ421" s="4"/>
      <c r="PA421" s="4"/>
      <c r="PB421" s="4"/>
      <c r="PC421" s="4"/>
      <c r="PD421" s="4"/>
      <c r="PE421" s="4"/>
      <c r="PF421" s="4"/>
      <c r="PG421" s="4"/>
      <c r="PH421" s="4"/>
      <c r="PI421" s="4"/>
      <c r="PJ421" s="4"/>
      <c r="PK421" s="4"/>
      <c r="PL421" s="4"/>
      <c r="PM421" s="4"/>
      <c r="PN421" s="4"/>
      <c r="PO421" s="4"/>
      <c r="PP421" s="4"/>
      <c r="PQ421" s="4"/>
      <c r="PR421" s="4"/>
      <c r="PS421" s="4"/>
      <c r="PT421" s="4"/>
      <c r="PU421" s="4"/>
      <c r="PV421" s="4"/>
      <c r="PW421" s="4"/>
      <c r="PX421" s="4"/>
      <c r="PY421" s="4"/>
      <c r="PZ421" s="4"/>
      <c r="QA421" s="4"/>
      <c r="QB421" s="4"/>
      <c r="QC421" s="4"/>
      <c r="QD421" s="4"/>
      <c r="QE421" s="4"/>
      <c r="QF421" s="4"/>
      <c r="QG421" s="4"/>
      <c r="QH421" s="4"/>
      <c r="QI421" s="4"/>
      <c r="QJ421" s="4"/>
      <c r="QK421" s="4"/>
      <c r="QL421" s="4"/>
      <c r="QM421" s="4"/>
      <c r="QN421" s="4"/>
      <c r="QO421" s="4"/>
      <c r="QP421" s="4"/>
      <c r="QQ421" s="4"/>
      <c r="QR421" s="4"/>
      <c r="QS421" s="4"/>
      <c r="QT421" s="4"/>
      <c r="QU421" s="4"/>
      <c r="QV421" s="4"/>
      <c r="QW421" s="4"/>
      <c r="QX421" s="4"/>
      <c r="QY421" s="4"/>
      <c r="QZ421" s="4"/>
      <c r="RA421" s="4"/>
      <c r="RB421" s="4"/>
      <c r="RC421" s="4"/>
      <c r="RD421" s="4"/>
      <c r="RE421" s="4"/>
      <c r="RF421" s="4"/>
      <c r="RG421" s="4"/>
      <c r="RH421" s="4"/>
    </row>
    <row r="422" ht="12.75" customHeight="1">
      <c r="A422" s="6">
        <v>44314.0</v>
      </c>
      <c r="B422" s="7">
        <f t="shared" si="36"/>
        <v>420</v>
      </c>
      <c r="C422" s="9"/>
      <c r="D422" s="7" t="str">
        <f t="shared" si="2"/>
        <v>#NUM!</v>
      </c>
      <c r="E422" s="46">
        <f t="shared" si="28"/>
        <v>2797553.727</v>
      </c>
      <c r="F422" s="46">
        <f t="shared" si="29"/>
        <v>2555600.066</v>
      </c>
      <c r="G422" s="22" t="str">
        <f t="shared" si="43"/>
        <v/>
      </c>
      <c r="H422" s="11" t="str">
        <f t="shared" si="9"/>
        <v/>
      </c>
      <c r="I422" s="9" t="str">
        <f t="shared" si="42"/>
        <v/>
      </c>
      <c r="J422" s="9" t="str">
        <f t="shared" si="10"/>
        <v/>
      </c>
      <c r="K422" s="9" t="str">
        <f t="shared" si="11"/>
        <v>#NUM!</v>
      </c>
      <c r="L422" s="52">
        <f t="shared" si="30"/>
        <v>241953.6611</v>
      </c>
      <c r="M422" s="59">
        <f t="shared" si="31"/>
        <v>241953.6611</v>
      </c>
      <c r="N422" s="11" t="str">
        <f t="shared" si="5"/>
        <v/>
      </c>
      <c r="O422" s="23" t="str">
        <f t="shared" si="32"/>
        <v/>
      </c>
      <c r="P422" s="9"/>
      <c r="Q422" s="9"/>
      <c r="R422" s="12"/>
      <c r="S422" s="12">
        <f t="shared" si="13"/>
        <v>0</v>
      </c>
      <c r="T422" s="12"/>
      <c r="U422" s="12"/>
      <c r="V422" s="4"/>
      <c r="W422" s="4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  <c r="JX422" s="4"/>
      <c r="JY422" s="4"/>
      <c r="JZ422" s="4"/>
      <c r="KA422" s="4"/>
      <c r="KB422" s="4"/>
      <c r="KC422" s="4"/>
      <c r="KD422" s="4"/>
      <c r="KE422" s="4"/>
      <c r="KF422" s="4"/>
      <c r="KG422" s="4"/>
      <c r="KH422" s="4"/>
      <c r="KI422" s="4"/>
      <c r="KJ422" s="4"/>
      <c r="KK422" s="4"/>
      <c r="KL422" s="4"/>
      <c r="KM422" s="4"/>
      <c r="KN422" s="4"/>
      <c r="KO422" s="4"/>
      <c r="KP422" s="4"/>
      <c r="KQ422" s="4"/>
      <c r="KR422" s="4"/>
      <c r="KS422" s="4"/>
      <c r="KT422" s="4"/>
      <c r="KU422" s="4"/>
      <c r="KV422" s="4"/>
      <c r="KW422" s="4"/>
      <c r="KX422" s="4"/>
      <c r="KY422" s="4"/>
      <c r="KZ422" s="4"/>
      <c r="LA422" s="4"/>
      <c r="LB422" s="4"/>
      <c r="LC422" s="4"/>
      <c r="LD422" s="4"/>
      <c r="LE422" s="4"/>
      <c r="LF422" s="4"/>
      <c r="LG422" s="4"/>
      <c r="LH422" s="4"/>
      <c r="LI422" s="4"/>
      <c r="LJ422" s="4"/>
      <c r="LK422" s="4"/>
      <c r="LL422" s="4"/>
      <c r="LM422" s="4"/>
      <c r="LN422" s="4"/>
      <c r="LO422" s="4"/>
      <c r="LP422" s="4"/>
      <c r="LQ422" s="4"/>
      <c r="LR422" s="4"/>
      <c r="LS422" s="4"/>
      <c r="LT422" s="4"/>
      <c r="LU422" s="4"/>
      <c r="LV422" s="4"/>
      <c r="LW422" s="4"/>
      <c r="LX422" s="4"/>
      <c r="LY422" s="4"/>
      <c r="LZ422" s="4"/>
      <c r="MA422" s="4"/>
      <c r="MB422" s="4"/>
      <c r="MC422" s="4"/>
      <c r="MD422" s="4"/>
      <c r="ME422" s="4"/>
      <c r="MF422" s="4"/>
      <c r="MG422" s="4"/>
      <c r="MH422" s="4"/>
      <c r="MI422" s="4"/>
      <c r="MJ422" s="4"/>
      <c r="MK422" s="4"/>
      <c r="ML422" s="4"/>
      <c r="MM422" s="4"/>
      <c r="MN422" s="4"/>
      <c r="MO422" s="4"/>
      <c r="MP422" s="4"/>
      <c r="MQ422" s="4"/>
      <c r="MR422" s="4"/>
      <c r="MS422" s="4"/>
      <c r="MT422" s="4"/>
      <c r="MU422" s="4"/>
      <c r="MV422" s="4"/>
      <c r="MW422" s="4"/>
      <c r="MX422" s="4"/>
      <c r="MY422" s="4"/>
      <c r="MZ422" s="4"/>
      <c r="NA422" s="4"/>
      <c r="NB422" s="4"/>
      <c r="NC422" s="4"/>
      <c r="ND422" s="4"/>
      <c r="NE422" s="4"/>
      <c r="NF422" s="4"/>
      <c r="NG422" s="4"/>
      <c r="NH422" s="4"/>
      <c r="NI422" s="4"/>
      <c r="NJ422" s="4"/>
      <c r="NK422" s="4"/>
      <c r="NL422" s="4"/>
      <c r="NM422" s="4"/>
      <c r="NN422" s="4"/>
      <c r="NO422" s="4"/>
      <c r="NP422" s="4"/>
      <c r="NQ422" s="4"/>
      <c r="NR422" s="4"/>
      <c r="NS422" s="4"/>
      <c r="NT422" s="4"/>
      <c r="NU422" s="4"/>
      <c r="NV422" s="4"/>
      <c r="NW422" s="4"/>
      <c r="NX422" s="4"/>
      <c r="NY422" s="4"/>
      <c r="NZ422" s="4"/>
      <c r="OA422" s="4"/>
      <c r="OB422" s="4"/>
      <c r="OC422" s="4"/>
      <c r="OD422" s="4"/>
      <c r="OE422" s="4"/>
      <c r="OF422" s="4"/>
      <c r="OG422" s="4"/>
      <c r="OH422" s="4"/>
      <c r="OI422" s="4"/>
      <c r="OJ422" s="4"/>
      <c r="OK422" s="4"/>
      <c r="OL422" s="4"/>
      <c r="OM422" s="4"/>
      <c r="ON422" s="4"/>
      <c r="OO422" s="4"/>
      <c r="OP422" s="4"/>
      <c r="OQ422" s="4"/>
      <c r="OR422" s="4"/>
      <c r="OS422" s="4"/>
      <c r="OT422" s="4"/>
      <c r="OU422" s="4"/>
      <c r="OV422" s="4"/>
      <c r="OW422" s="4"/>
      <c r="OX422" s="4"/>
      <c r="OY422" s="4"/>
      <c r="OZ422" s="4"/>
      <c r="PA422" s="4"/>
      <c r="PB422" s="4"/>
      <c r="PC422" s="4"/>
      <c r="PD422" s="4"/>
      <c r="PE422" s="4"/>
      <c r="PF422" s="4"/>
      <c r="PG422" s="4"/>
      <c r="PH422" s="4"/>
      <c r="PI422" s="4"/>
      <c r="PJ422" s="4"/>
      <c r="PK422" s="4"/>
      <c r="PL422" s="4"/>
      <c r="PM422" s="4"/>
      <c r="PN422" s="4"/>
      <c r="PO422" s="4"/>
      <c r="PP422" s="4"/>
      <c r="PQ422" s="4"/>
      <c r="PR422" s="4"/>
      <c r="PS422" s="4"/>
      <c r="PT422" s="4"/>
      <c r="PU422" s="4"/>
      <c r="PV422" s="4"/>
      <c r="PW422" s="4"/>
      <c r="PX422" s="4"/>
      <c r="PY422" s="4"/>
      <c r="PZ422" s="4"/>
      <c r="QA422" s="4"/>
      <c r="QB422" s="4"/>
      <c r="QC422" s="4"/>
      <c r="QD422" s="4"/>
      <c r="QE422" s="4"/>
      <c r="QF422" s="4"/>
      <c r="QG422" s="4"/>
      <c r="QH422" s="4"/>
      <c r="QI422" s="4"/>
      <c r="QJ422" s="4"/>
      <c r="QK422" s="4"/>
      <c r="QL422" s="4"/>
      <c r="QM422" s="4"/>
      <c r="QN422" s="4"/>
      <c r="QO422" s="4"/>
      <c r="QP422" s="4"/>
      <c r="QQ422" s="4"/>
      <c r="QR422" s="4"/>
      <c r="QS422" s="4"/>
      <c r="QT422" s="4"/>
      <c r="QU422" s="4"/>
      <c r="QV422" s="4"/>
      <c r="QW422" s="4"/>
      <c r="QX422" s="4"/>
      <c r="QY422" s="4"/>
      <c r="QZ422" s="4"/>
      <c r="RA422" s="4"/>
      <c r="RB422" s="4"/>
      <c r="RC422" s="4"/>
      <c r="RD422" s="4"/>
      <c r="RE422" s="4"/>
      <c r="RF422" s="4"/>
      <c r="RG422" s="4"/>
      <c r="RH422" s="4"/>
    </row>
    <row r="423" ht="12.75" customHeight="1">
      <c r="A423" s="6">
        <v>44315.0</v>
      </c>
      <c r="B423" s="7">
        <f t="shared" si="36"/>
        <v>421</v>
      </c>
      <c r="C423" s="9"/>
      <c r="D423" s="7" t="str">
        <f t="shared" si="2"/>
        <v>#NUM!</v>
      </c>
      <c r="E423" s="46">
        <f t="shared" si="28"/>
        <v>2809005.113</v>
      </c>
      <c r="F423" s="46">
        <f t="shared" si="29"/>
        <v>2572938.439</v>
      </c>
      <c r="G423" s="55"/>
      <c r="H423" s="11" t="str">
        <f t="shared" si="9"/>
        <v/>
      </c>
      <c r="I423" s="9" t="str">
        <f t="shared" si="42"/>
        <v/>
      </c>
      <c r="J423" s="9" t="str">
        <f t="shared" si="10"/>
        <v/>
      </c>
      <c r="K423" s="9" t="str">
        <f t="shared" si="11"/>
        <v>#NUM!</v>
      </c>
      <c r="L423" s="52">
        <f t="shared" si="30"/>
        <v>236066.6742</v>
      </c>
      <c r="M423" s="59">
        <f t="shared" si="31"/>
        <v>236066.6742</v>
      </c>
      <c r="N423" s="11" t="str">
        <f t="shared" si="5"/>
        <v/>
      </c>
      <c r="O423" s="23" t="str">
        <f t="shared" si="32"/>
        <v/>
      </c>
      <c r="P423" s="9"/>
      <c r="Q423" s="9"/>
      <c r="R423" s="12"/>
      <c r="S423" s="12">
        <f t="shared" si="13"/>
        <v>0</v>
      </c>
      <c r="T423" s="12"/>
      <c r="U423" s="12"/>
      <c r="V423" s="4"/>
      <c r="W423" s="4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  <c r="JX423" s="4"/>
      <c r="JY423" s="4"/>
      <c r="JZ423" s="4"/>
      <c r="KA423" s="4"/>
      <c r="KB423" s="4"/>
      <c r="KC423" s="4"/>
      <c r="KD423" s="4"/>
      <c r="KE423" s="4"/>
      <c r="KF423" s="4"/>
      <c r="KG423" s="4"/>
      <c r="KH423" s="4"/>
      <c r="KI423" s="4"/>
      <c r="KJ423" s="4"/>
      <c r="KK423" s="4"/>
      <c r="KL423" s="4"/>
      <c r="KM423" s="4"/>
      <c r="KN423" s="4"/>
      <c r="KO423" s="4"/>
      <c r="KP423" s="4"/>
      <c r="KQ423" s="4"/>
      <c r="KR423" s="4"/>
      <c r="KS423" s="4"/>
      <c r="KT423" s="4"/>
      <c r="KU423" s="4"/>
      <c r="KV423" s="4"/>
      <c r="KW423" s="4"/>
      <c r="KX423" s="4"/>
      <c r="KY423" s="4"/>
      <c r="KZ423" s="4"/>
      <c r="LA423" s="4"/>
      <c r="LB423" s="4"/>
      <c r="LC423" s="4"/>
      <c r="LD423" s="4"/>
      <c r="LE423" s="4"/>
      <c r="LF423" s="4"/>
      <c r="LG423" s="4"/>
      <c r="LH423" s="4"/>
      <c r="LI423" s="4"/>
      <c r="LJ423" s="4"/>
      <c r="LK423" s="4"/>
      <c r="LL423" s="4"/>
      <c r="LM423" s="4"/>
      <c r="LN423" s="4"/>
      <c r="LO423" s="4"/>
      <c r="LP423" s="4"/>
      <c r="LQ423" s="4"/>
      <c r="LR423" s="4"/>
      <c r="LS423" s="4"/>
      <c r="LT423" s="4"/>
      <c r="LU423" s="4"/>
      <c r="LV423" s="4"/>
      <c r="LW423" s="4"/>
      <c r="LX423" s="4"/>
      <c r="LY423" s="4"/>
      <c r="LZ423" s="4"/>
      <c r="MA423" s="4"/>
      <c r="MB423" s="4"/>
      <c r="MC423" s="4"/>
      <c r="MD423" s="4"/>
      <c r="ME423" s="4"/>
      <c r="MF423" s="4"/>
      <c r="MG423" s="4"/>
      <c r="MH423" s="4"/>
      <c r="MI423" s="4"/>
      <c r="MJ423" s="4"/>
      <c r="MK423" s="4"/>
      <c r="ML423" s="4"/>
      <c r="MM423" s="4"/>
      <c r="MN423" s="4"/>
      <c r="MO423" s="4"/>
      <c r="MP423" s="4"/>
      <c r="MQ423" s="4"/>
      <c r="MR423" s="4"/>
      <c r="MS423" s="4"/>
      <c r="MT423" s="4"/>
      <c r="MU423" s="4"/>
      <c r="MV423" s="4"/>
      <c r="MW423" s="4"/>
      <c r="MX423" s="4"/>
      <c r="MY423" s="4"/>
      <c r="MZ423" s="4"/>
      <c r="NA423" s="4"/>
      <c r="NB423" s="4"/>
      <c r="NC423" s="4"/>
      <c r="ND423" s="4"/>
      <c r="NE423" s="4"/>
      <c r="NF423" s="4"/>
      <c r="NG423" s="4"/>
      <c r="NH423" s="4"/>
      <c r="NI423" s="4"/>
      <c r="NJ423" s="4"/>
      <c r="NK423" s="4"/>
      <c r="NL423" s="4"/>
      <c r="NM423" s="4"/>
      <c r="NN423" s="4"/>
      <c r="NO423" s="4"/>
      <c r="NP423" s="4"/>
      <c r="NQ423" s="4"/>
      <c r="NR423" s="4"/>
      <c r="NS423" s="4"/>
      <c r="NT423" s="4"/>
      <c r="NU423" s="4"/>
      <c r="NV423" s="4"/>
      <c r="NW423" s="4"/>
      <c r="NX423" s="4"/>
      <c r="NY423" s="4"/>
      <c r="NZ423" s="4"/>
      <c r="OA423" s="4"/>
      <c r="OB423" s="4"/>
      <c r="OC423" s="4"/>
      <c r="OD423" s="4"/>
      <c r="OE423" s="4"/>
      <c r="OF423" s="4"/>
      <c r="OG423" s="4"/>
      <c r="OH423" s="4"/>
      <c r="OI423" s="4"/>
      <c r="OJ423" s="4"/>
      <c r="OK423" s="4"/>
      <c r="OL423" s="4"/>
      <c r="OM423" s="4"/>
      <c r="ON423" s="4"/>
      <c r="OO423" s="4"/>
      <c r="OP423" s="4"/>
      <c r="OQ423" s="4"/>
      <c r="OR423" s="4"/>
      <c r="OS423" s="4"/>
      <c r="OT423" s="4"/>
      <c r="OU423" s="4"/>
      <c r="OV423" s="4"/>
      <c r="OW423" s="4"/>
      <c r="OX423" s="4"/>
      <c r="OY423" s="4"/>
      <c r="OZ423" s="4"/>
      <c r="PA423" s="4"/>
      <c r="PB423" s="4"/>
      <c r="PC423" s="4"/>
      <c r="PD423" s="4"/>
      <c r="PE423" s="4"/>
      <c r="PF423" s="4"/>
      <c r="PG423" s="4"/>
      <c r="PH423" s="4"/>
      <c r="PI423" s="4"/>
      <c r="PJ423" s="4"/>
      <c r="PK423" s="4"/>
      <c r="PL423" s="4"/>
      <c r="PM423" s="4"/>
      <c r="PN423" s="4"/>
      <c r="PO423" s="4"/>
      <c r="PP423" s="4"/>
      <c r="PQ423" s="4"/>
      <c r="PR423" s="4"/>
      <c r="PS423" s="4"/>
      <c r="PT423" s="4"/>
      <c r="PU423" s="4"/>
      <c r="PV423" s="4"/>
      <c r="PW423" s="4"/>
      <c r="PX423" s="4"/>
      <c r="PY423" s="4"/>
      <c r="PZ423" s="4"/>
      <c r="QA423" s="4"/>
      <c r="QB423" s="4"/>
      <c r="QC423" s="4"/>
      <c r="QD423" s="4"/>
      <c r="QE423" s="4"/>
      <c r="QF423" s="4"/>
      <c r="QG423" s="4"/>
      <c r="QH423" s="4"/>
      <c r="QI423" s="4"/>
      <c r="QJ423" s="4"/>
      <c r="QK423" s="4"/>
      <c r="QL423" s="4"/>
      <c r="QM423" s="4"/>
      <c r="QN423" s="4"/>
      <c r="QO423" s="4"/>
      <c r="QP423" s="4"/>
      <c r="QQ423" s="4"/>
      <c r="QR423" s="4"/>
      <c r="QS423" s="4"/>
      <c r="QT423" s="4"/>
      <c r="QU423" s="4"/>
      <c r="QV423" s="4"/>
      <c r="QW423" s="4"/>
      <c r="QX423" s="4"/>
      <c r="QY423" s="4"/>
      <c r="QZ423" s="4"/>
      <c r="RA423" s="4"/>
      <c r="RB423" s="4"/>
      <c r="RC423" s="4"/>
      <c r="RD423" s="4"/>
      <c r="RE423" s="4"/>
      <c r="RF423" s="4"/>
      <c r="RG423" s="4"/>
      <c r="RH423" s="4"/>
    </row>
    <row r="424" ht="12.75" customHeight="1">
      <c r="A424" s="6">
        <v>44316.0</v>
      </c>
      <c r="B424" s="7">
        <f t="shared" si="36"/>
        <v>422</v>
      </c>
      <c r="C424" s="9"/>
      <c r="D424" s="7" t="str">
        <f t="shared" si="2"/>
        <v>#NUM!</v>
      </c>
      <c r="E424" s="46">
        <f t="shared" si="28"/>
        <v>2820503.374</v>
      </c>
      <c r="F424" s="46">
        <f t="shared" si="29"/>
        <v>2590180.45</v>
      </c>
      <c r="G424" s="22" t="str">
        <f t="shared" ref="G424:G429" si="44">IF(ISBLANK(C424),"", C424-C423)</f>
        <v/>
      </c>
      <c r="H424" s="11" t="str">
        <f t="shared" si="9"/>
        <v/>
      </c>
      <c r="I424" s="9" t="str">
        <f t="shared" si="42"/>
        <v/>
      </c>
      <c r="J424" s="9" t="str">
        <f t="shared" si="10"/>
        <v/>
      </c>
      <c r="K424" s="9" t="str">
        <f t="shared" si="11"/>
        <v>#NUM!</v>
      </c>
      <c r="L424" s="52">
        <f t="shared" si="30"/>
        <v>230322.9238</v>
      </c>
      <c r="M424" s="59">
        <f t="shared" si="31"/>
        <v>230322.9238</v>
      </c>
      <c r="N424" s="11" t="str">
        <f t="shared" si="5"/>
        <v/>
      </c>
      <c r="O424" s="23" t="str">
        <f t="shared" si="32"/>
        <v/>
      </c>
      <c r="P424" s="9"/>
      <c r="Q424" s="9"/>
      <c r="R424" s="12"/>
      <c r="S424" s="12">
        <f t="shared" si="13"/>
        <v>0</v>
      </c>
      <c r="T424" s="12"/>
      <c r="U424" s="12"/>
      <c r="V424" s="4"/>
      <c r="W424" s="4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  <c r="JX424" s="4"/>
      <c r="JY424" s="4"/>
      <c r="JZ424" s="4"/>
      <c r="KA424" s="4"/>
      <c r="KB424" s="4"/>
      <c r="KC424" s="4"/>
      <c r="KD424" s="4"/>
      <c r="KE424" s="4"/>
      <c r="KF424" s="4"/>
      <c r="KG424" s="4"/>
      <c r="KH424" s="4"/>
      <c r="KI424" s="4"/>
      <c r="KJ424" s="4"/>
      <c r="KK424" s="4"/>
      <c r="KL424" s="4"/>
      <c r="KM424" s="4"/>
      <c r="KN424" s="4"/>
      <c r="KO424" s="4"/>
      <c r="KP424" s="4"/>
      <c r="KQ424" s="4"/>
      <c r="KR424" s="4"/>
      <c r="KS424" s="4"/>
      <c r="KT424" s="4"/>
      <c r="KU424" s="4"/>
      <c r="KV424" s="4"/>
      <c r="KW424" s="4"/>
      <c r="KX424" s="4"/>
      <c r="KY424" s="4"/>
      <c r="KZ424" s="4"/>
      <c r="LA424" s="4"/>
      <c r="LB424" s="4"/>
      <c r="LC424" s="4"/>
      <c r="LD424" s="4"/>
      <c r="LE424" s="4"/>
      <c r="LF424" s="4"/>
      <c r="LG424" s="4"/>
      <c r="LH424" s="4"/>
      <c r="LI424" s="4"/>
      <c r="LJ424" s="4"/>
      <c r="LK424" s="4"/>
      <c r="LL424" s="4"/>
      <c r="LM424" s="4"/>
      <c r="LN424" s="4"/>
      <c r="LO424" s="4"/>
      <c r="LP424" s="4"/>
      <c r="LQ424" s="4"/>
      <c r="LR424" s="4"/>
      <c r="LS424" s="4"/>
      <c r="LT424" s="4"/>
      <c r="LU424" s="4"/>
      <c r="LV424" s="4"/>
      <c r="LW424" s="4"/>
      <c r="LX424" s="4"/>
      <c r="LY424" s="4"/>
      <c r="LZ424" s="4"/>
      <c r="MA424" s="4"/>
      <c r="MB424" s="4"/>
      <c r="MC424" s="4"/>
      <c r="MD424" s="4"/>
      <c r="ME424" s="4"/>
      <c r="MF424" s="4"/>
      <c r="MG424" s="4"/>
      <c r="MH424" s="4"/>
      <c r="MI424" s="4"/>
      <c r="MJ424" s="4"/>
      <c r="MK424" s="4"/>
      <c r="ML424" s="4"/>
      <c r="MM424" s="4"/>
      <c r="MN424" s="4"/>
      <c r="MO424" s="4"/>
      <c r="MP424" s="4"/>
      <c r="MQ424" s="4"/>
      <c r="MR424" s="4"/>
      <c r="MS424" s="4"/>
      <c r="MT424" s="4"/>
      <c r="MU424" s="4"/>
      <c r="MV424" s="4"/>
      <c r="MW424" s="4"/>
      <c r="MX424" s="4"/>
      <c r="MY424" s="4"/>
      <c r="MZ424" s="4"/>
      <c r="NA424" s="4"/>
      <c r="NB424" s="4"/>
      <c r="NC424" s="4"/>
      <c r="ND424" s="4"/>
      <c r="NE424" s="4"/>
      <c r="NF424" s="4"/>
      <c r="NG424" s="4"/>
      <c r="NH424" s="4"/>
      <c r="NI424" s="4"/>
      <c r="NJ424" s="4"/>
      <c r="NK424" s="4"/>
      <c r="NL424" s="4"/>
      <c r="NM424" s="4"/>
      <c r="NN424" s="4"/>
      <c r="NO424" s="4"/>
      <c r="NP424" s="4"/>
      <c r="NQ424" s="4"/>
      <c r="NR424" s="4"/>
      <c r="NS424" s="4"/>
      <c r="NT424" s="4"/>
      <c r="NU424" s="4"/>
      <c r="NV424" s="4"/>
      <c r="NW424" s="4"/>
      <c r="NX424" s="4"/>
      <c r="NY424" s="4"/>
      <c r="NZ424" s="4"/>
      <c r="OA424" s="4"/>
      <c r="OB424" s="4"/>
      <c r="OC424" s="4"/>
      <c r="OD424" s="4"/>
      <c r="OE424" s="4"/>
      <c r="OF424" s="4"/>
      <c r="OG424" s="4"/>
      <c r="OH424" s="4"/>
      <c r="OI424" s="4"/>
      <c r="OJ424" s="4"/>
      <c r="OK424" s="4"/>
      <c r="OL424" s="4"/>
      <c r="OM424" s="4"/>
      <c r="ON424" s="4"/>
      <c r="OO424" s="4"/>
      <c r="OP424" s="4"/>
      <c r="OQ424" s="4"/>
      <c r="OR424" s="4"/>
      <c r="OS424" s="4"/>
      <c r="OT424" s="4"/>
      <c r="OU424" s="4"/>
      <c r="OV424" s="4"/>
      <c r="OW424" s="4"/>
      <c r="OX424" s="4"/>
      <c r="OY424" s="4"/>
      <c r="OZ424" s="4"/>
      <c r="PA424" s="4"/>
      <c r="PB424" s="4"/>
      <c r="PC424" s="4"/>
      <c r="PD424" s="4"/>
      <c r="PE424" s="4"/>
      <c r="PF424" s="4"/>
      <c r="PG424" s="4"/>
      <c r="PH424" s="4"/>
      <c r="PI424" s="4"/>
      <c r="PJ424" s="4"/>
      <c r="PK424" s="4"/>
      <c r="PL424" s="4"/>
      <c r="PM424" s="4"/>
      <c r="PN424" s="4"/>
      <c r="PO424" s="4"/>
      <c r="PP424" s="4"/>
      <c r="PQ424" s="4"/>
      <c r="PR424" s="4"/>
      <c r="PS424" s="4"/>
      <c r="PT424" s="4"/>
      <c r="PU424" s="4"/>
      <c r="PV424" s="4"/>
      <c r="PW424" s="4"/>
      <c r="PX424" s="4"/>
      <c r="PY424" s="4"/>
      <c r="PZ424" s="4"/>
      <c r="QA424" s="4"/>
      <c r="QB424" s="4"/>
      <c r="QC424" s="4"/>
      <c r="QD424" s="4"/>
      <c r="QE424" s="4"/>
      <c r="QF424" s="4"/>
      <c r="QG424" s="4"/>
      <c r="QH424" s="4"/>
      <c r="QI424" s="4"/>
      <c r="QJ424" s="4"/>
      <c r="QK424" s="4"/>
      <c r="QL424" s="4"/>
      <c r="QM424" s="4"/>
      <c r="QN424" s="4"/>
      <c r="QO424" s="4"/>
      <c r="QP424" s="4"/>
      <c r="QQ424" s="4"/>
      <c r="QR424" s="4"/>
      <c r="QS424" s="4"/>
      <c r="QT424" s="4"/>
      <c r="QU424" s="4"/>
      <c r="QV424" s="4"/>
      <c r="QW424" s="4"/>
      <c r="QX424" s="4"/>
      <c r="QY424" s="4"/>
      <c r="QZ424" s="4"/>
      <c r="RA424" s="4"/>
      <c r="RB424" s="4"/>
      <c r="RC424" s="4"/>
      <c r="RD424" s="4"/>
      <c r="RE424" s="4"/>
      <c r="RF424" s="4"/>
      <c r="RG424" s="4"/>
      <c r="RH424" s="4"/>
    </row>
    <row r="425" ht="12.75" customHeight="1">
      <c r="A425" s="6">
        <v>44317.0</v>
      </c>
      <c r="B425" s="7">
        <f t="shared" si="36"/>
        <v>423</v>
      </c>
      <c r="C425" s="9"/>
      <c r="D425" s="7" t="str">
        <f t="shared" si="2"/>
        <v>#NUM!</v>
      </c>
      <c r="E425" s="46">
        <f t="shared" si="28"/>
        <v>2832048.701</v>
      </c>
      <c r="F425" s="46">
        <f t="shared" si="29"/>
        <v>2607329.776</v>
      </c>
      <c r="G425" s="22" t="str">
        <f t="shared" si="44"/>
        <v/>
      </c>
      <c r="H425" s="11" t="str">
        <f t="shared" si="9"/>
        <v/>
      </c>
      <c r="I425" s="9" t="str">
        <f t="shared" si="42"/>
        <v/>
      </c>
      <c r="J425" s="9" t="str">
        <f t="shared" si="10"/>
        <v/>
      </c>
      <c r="K425" s="9" t="str">
        <f t="shared" si="11"/>
        <v>#NUM!</v>
      </c>
      <c r="L425" s="52">
        <f t="shared" si="30"/>
        <v>224718.9249</v>
      </c>
      <c r="M425" s="59">
        <f t="shared" si="31"/>
        <v>224718.9249</v>
      </c>
      <c r="N425" s="11" t="str">
        <f t="shared" si="5"/>
        <v/>
      </c>
      <c r="O425" s="23" t="str">
        <f t="shared" si="32"/>
        <v/>
      </c>
      <c r="P425" s="9"/>
      <c r="Q425" s="9"/>
      <c r="R425" s="12"/>
      <c r="S425" s="12">
        <f t="shared" si="13"/>
        <v>0</v>
      </c>
      <c r="T425" s="12"/>
      <c r="U425" s="12"/>
      <c r="V425" s="4"/>
      <c r="W425" s="4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  <c r="JX425" s="4"/>
      <c r="JY425" s="4"/>
      <c r="JZ425" s="4"/>
      <c r="KA425" s="4"/>
      <c r="KB425" s="4"/>
      <c r="KC425" s="4"/>
      <c r="KD425" s="4"/>
      <c r="KE425" s="4"/>
      <c r="KF425" s="4"/>
      <c r="KG425" s="4"/>
      <c r="KH425" s="4"/>
      <c r="KI425" s="4"/>
      <c r="KJ425" s="4"/>
      <c r="KK425" s="4"/>
      <c r="KL425" s="4"/>
      <c r="KM425" s="4"/>
      <c r="KN425" s="4"/>
      <c r="KO425" s="4"/>
      <c r="KP425" s="4"/>
      <c r="KQ425" s="4"/>
      <c r="KR425" s="4"/>
      <c r="KS425" s="4"/>
      <c r="KT425" s="4"/>
      <c r="KU425" s="4"/>
      <c r="KV425" s="4"/>
      <c r="KW425" s="4"/>
      <c r="KX425" s="4"/>
      <c r="KY425" s="4"/>
      <c r="KZ425" s="4"/>
      <c r="LA425" s="4"/>
      <c r="LB425" s="4"/>
      <c r="LC425" s="4"/>
      <c r="LD425" s="4"/>
      <c r="LE425" s="4"/>
      <c r="LF425" s="4"/>
      <c r="LG425" s="4"/>
      <c r="LH425" s="4"/>
      <c r="LI425" s="4"/>
      <c r="LJ425" s="4"/>
      <c r="LK425" s="4"/>
      <c r="LL425" s="4"/>
      <c r="LM425" s="4"/>
      <c r="LN425" s="4"/>
      <c r="LO425" s="4"/>
      <c r="LP425" s="4"/>
      <c r="LQ425" s="4"/>
      <c r="LR425" s="4"/>
      <c r="LS425" s="4"/>
      <c r="LT425" s="4"/>
      <c r="LU425" s="4"/>
      <c r="LV425" s="4"/>
      <c r="LW425" s="4"/>
      <c r="LX425" s="4"/>
      <c r="LY425" s="4"/>
      <c r="LZ425" s="4"/>
      <c r="MA425" s="4"/>
      <c r="MB425" s="4"/>
      <c r="MC425" s="4"/>
      <c r="MD425" s="4"/>
      <c r="ME425" s="4"/>
      <c r="MF425" s="4"/>
      <c r="MG425" s="4"/>
      <c r="MH425" s="4"/>
      <c r="MI425" s="4"/>
      <c r="MJ425" s="4"/>
      <c r="MK425" s="4"/>
      <c r="ML425" s="4"/>
      <c r="MM425" s="4"/>
      <c r="MN425" s="4"/>
      <c r="MO425" s="4"/>
      <c r="MP425" s="4"/>
      <c r="MQ425" s="4"/>
      <c r="MR425" s="4"/>
      <c r="MS425" s="4"/>
      <c r="MT425" s="4"/>
      <c r="MU425" s="4"/>
      <c r="MV425" s="4"/>
      <c r="MW425" s="4"/>
      <c r="MX425" s="4"/>
      <c r="MY425" s="4"/>
      <c r="MZ425" s="4"/>
      <c r="NA425" s="4"/>
      <c r="NB425" s="4"/>
      <c r="NC425" s="4"/>
      <c r="ND425" s="4"/>
      <c r="NE425" s="4"/>
      <c r="NF425" s="4"/>
      <c r="NG425" s="4"/>
      <c r="NH425" s="4"/>
      <c r="NI425" s="4"/>
      <c r="NJ425" s="4"/>
      <c r="NK425" s="4"/>
      <c r="NL425" s="4"/>
      <c r="NM425" s="4"/>
      <c r="NN425" s="4"/>
      <c r="NO425" s="4"/>
      <c r="NP425" s="4"/>
      <c r="NQ425" s="4"/>
      <c r="NR425" s="4"/>
      <c r="NS425" s="4"/>
      <c r="NT425" s="4"/>
      <c r="NU425" s="4"/>
      <c r="NV425" s="4"/>
      <c r="NW425" s="4"/>
      <c r="NX425" s="4"/>
      <c r="NY425" s="4"/>
      <c r="NZ425" s="4"/>
      <c r="OA425" s="4"/>
      <c r="OB425" s="4"/>
      <c r="OC425" s="4"/>
      <c r="OD425" s="4"/>
      <c r="OE425" s="4"/>
      <c r="OF425" s="4"/>
      <c r="OG425" s="4"/>
      <c r="OH425" s="4"/>
      <c r="OI425" s="4"/>
      <c r="OJ425" s="4"/>
      <c r="OK425" s="4"/>
      <c r="OL425" s="4"/>
      <c r="OM425" s="4"/>
      <c r="ON425" s="4"/>
      <c r="OO425" s="4"/>
      <c r="OP425" s="4"/>
      <c r="OQ425" s="4"/>
      <c r="OR425" s="4"/>
      <c r="OS425" s="4"/>
      <c r="OT425" s="4"/>
      <c r="OU425" s="4"/>
      <c r="OV425" s="4"/>
      <c r="OW425" s="4"/>
      <c r="OX425" s="4"/>
      <c r="OY425" s="4"/>
      <c r="OZ425" s="4"/>
      <c r="PA425" s="4"/>
      <c r="PB425" s="4"/>
      <c r="PC425" s="4"/>
      <c r="PD425" s="4"/>
      <c r="PE425" s="4"/>
      <c r="PF425" s="4"/>
      <c r="PG425" s="4"/>
      <c r="PH425" s="4"/>
      <c r="PI425" s="4"/>
      <c r="PJ425" s="4"/>
      <c r="PK425" s="4"/>
      <c r="PL425" s="4"/>
      <c r="PM425" s="4"/>
      <c r="PN425" s="4"/>
      <c r="PO425" s="4"/>
      <c r="PP425" s="4"/>
      <c r="PQ425" s="4"/>
      <c r="PR425" s="4"/>
      <c r="PS425" s="4"/>
      <c r="PT425" s="4"/>
      <c r="PU425" s="4"/>
      <c r="PV425" s="4"/>
      <c r="PW425" s="4"/>
      <c r="PX425" s="4"/>
      <c r="PY425" s="4"/>
      <c r="PZ425" s="4"/>
      <c r="QA425" s="4"/>
      <c r="QB425" s="4"/>
      <c r="QC425" s="4"/>
      <c r="QD425" s="4"/>
      <c r="QE425" s="4"/>
      <c r="QF425" s="4"/>
      <c r="QG425" s="4"/>
      <c r="QH425" s="4"/>
      <c r="QI425" s="4"/>
      <c r="QJ425" s="4"/>
      <c r="QK425" s="4"/>
      <c r="QL425" s="4"/>
      <c r="QM425" s="4"/>
      <c r="QN425" s="4"/>
      <c r="QO425" s="4"/>
      <c r="QP425" s="4"/>
      <c r="QQ425" s="4"/>
      <c r="QR425" s="4"/>
      <c r="QS425" s="4"/>
      <c r="QT425" s="4"/>
      <c r="QU425" s="4"/>
      <c r="QV425" s="4"/>
      <c r="QW425" s="4"/>
      <c r="QX425" s="4"/>
      <c r="QY425" s="4"/>
      <c r="QZ425" s="4"/>
      <c r="RA425" s="4"/>
      <c r="RB425" s="4"/>
      <c r="RC425" s="4"/>
      <c r="RD425" s="4"/>
      <c r="RE425" s="4"/>
      <c r="RF425" s="4"/>
      <c r="RG425" s="4"/>
      <c r="RH425" s="4"/>
    </row>
    <row r="426" ht="12.75" customHeight="1">
      <c r="A426" s="6">
        <v>44318.0</v>
      </c>
      <c r="B426" s="7">
        <f t="shared" si="36"/>
        <v>424</v>
      </c>
      <c r="C426" s="9"/>
      <c r="D426" s="7" t="str">
        <f t="shared" si="2"/>
        <v>#NUM!</v>
      </c>
      <c r="E426" s="46">
        <f t="shared" si="28"/>
        <v>2843641.287</v>
      </c>
      <c r="F426" s="46">
        <f t="shared" si="29"/>
        <v>2624390.01</v>
      </c>
      <c r="G426" s="22" t="str">
        <f t="shared" si="44"/>
        <v/>
      </c>
      <c r="H426" s="11" t="str">
        <f t="shared" si="9"/>
        <v/>
      </c>
      <c r="I426" s="9" t="str">
        <f t="shared" si="42"/>
        <v/>
      </c>
      <c r="J426" s="9" t="str">
        <f t="shared" si="10"/>
        <v/>
      </c>
      <c r="K426" s="9" t="str">
        <f t="shared" si="11"/>
        <v>#NUM!</v>
      </c>
      <c r="L426" s="52">
        <f t="shared" si="30"/>
        <v>219251.2772</v>
      </c>
      <c r="M426" s="59">
        <f t="shared" si="31"/>
        <v>219251.2772</v>
      </c>
      <c r="N426" s="11" t="str">
        <f t="shared" si="5"/>
        <v/>
      </c>
      <c r="O426" s="23" t="str">
        <f t="shared" si="32"/>
        <v/>
      </c>
      <c r="P426" s="9"/>
      <c r="Q426" s="9"/>
      <c r="R426" s="12"/>
      <c r="S426" s="12">
        <f t="shared" si="13"/>
        <v>0</v>
      </c>
      <c r="T426" s="12"/>
      <c r="U426" s="12"/>
      <c r="V426" s="4"/>
      <c r="W426" s="4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  <c r="FY426" s="12"/>
      <c r="FZ426" s="12"/>
      <c r="GA426" s="12"/>
      <c r="GB426" s="12"/>
      <c r="GC426" s="12"/>
      <c r="GD426" s="12"/>
      <c r="GE426" s="12"/>
      <c r="GF426" s="12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  <c r="JX426" s="4"/>
      <c r="JY426" s="4"/>
      <c r="JZ426" s="4"/>
      <c r="KA426" s="4"/>
      <c r="KB426" s="4"/>
      <c r="KC426" s="4"/>
      <c r="KD426" s="4"/>
      <c r="KE426" s="4"/>
      <c r="KF426" s="4"/>
      <c r="KG426" s="4"/>
      <c r="KH426" s="4"/>
      <c r="KI426" s="4"/>
      <c r="KJ426" s="4"/>
      <c r="KK426" s="4"/>
      <c r="KL426" s="4"/>
      <c r="KM426" s="4"/>
      <c r="KN426" s="4"/>
      <c r="KO426" s="4"/>
      <c r="KP426" s="4"/>
      <c r="KQ426" s="4"/>
      <c r="KR426" s="4"/>
      <c r="KS426" s="4"/>
      <c r="KT426" s="4"/>
      <c r="KU426" s="4"/>
      <c r="KV426" s="4"/>
      <c r="KW426" s="4"/>
      <c r="KX426" s="4"/>
      <c r="KY426" s="4"/>
      <c r="KZ426" s="4"/>
      <c r="LA426" s="4"/>
      <c r="LB426" s="4"/>
      <c r="LC426" s="4"/>
      <c r="LD426" s="4"/>
      <c r="LE426" s="4"/>
      <c r="LF426" s="4"/>
      <c r="LG426" s="4"/>
      <c r="LH426" s="4"/>
      <c r="LI426" s="4"/>
      <c r="LJ426" s="4"/>
      <c r="LK426" s="4"/>
      <c r="LL426" s="4"/>
      <c r="LM426" s="4"/>
      <c r="LN426" s="4"/>
      <c r="LO426" s="4"/>
      <c r="LP426" s="4"/>
      <c r="LQ426" s="4"/>
      <c r="LR426" s="4"/>
      <c r="LS426" s="4"/>
      <c r="LT426" s="4"/>
      <c r="LU426" s="4"/>
      <c r="LV426" s="4"/>
      <c r="LW426" s="4"/>
      <c r="LX426" s="4"/>
      <c r="LY426" s="4"/>
      <c r="LZ426" s="4"/>
      <c r="MA426" s="4"/>
      <c r="MB426" s="4"/>
      <c r="MC426" s="4"/>
      <c r="MD426" s="4"/>
      <c r="ME426" s="4"/>
      <c r="MF426" s="4"/>
      <c r="MG426" s="4"/>
      <c r="MH426" s="4"/>
      <c r="MI426" s="4"/>
      <c r="MJ426" s="4"/>
      <c r="MK426" s="4"/>
      <c r="ML426" s="4"/>
      <c r="MM426" s="4"/>
      <c r="MN426" s="4"/>
      <c r="MO426" s="4"/>
      <c r="MP426" s="4"/>
      <c r="MQ426" s="4"/>
      <c r="MR426" s="4"/>
      <c r="MS426" s="4"/>
      <c r="MT426" s="4"/>
      <c r="MU426" s="4"/>
      <c r="MV426" s="4"/>
      <c r="MW426" s="4"/>
      <c r="MX426" s="4"/>
      <c r="MY426" s="4"/>
      <c r="MZ426" s="4"/>
      <c r="NA426" s="4"/>
      <c r="NB426" s="4"/>
      <c r="NC426" s="4"/>
      <c r="ND426" s="4"/>
      <c r="NE426" s="4"/>
      <c r="NF426" s="4"/>
      <c r="NG426" s="4"/>
      <c r="NH426" s="4"/>
      <c r="NI426" s="4"/>
      <c r="NJ426" s="4"/>
      <c r="NK426" s="4"/>
      <c r="NL426" s="4"/>
      <c r="NM426" s="4"/>
      <c r="NN426" s="4"/>
      <c r="NO426" s="4"/>
      <c r="NP426" s="4"/>
      <c r="NQ426" s="4"/>
      <c r="NR426" s="4"/>
      <c r="NS426" s="4"/>
      <c r="NT426" s="4"/>
      <c r="NU426" s="4"/>
      <c r="NV426" s="4"/>
      <c r="NW426" s="4"/>
      <c r="NX426" s="4"/>
      <c r="NY426" s="4"/>
      <c r="NZ426" s="4"/>
      <c r="OA426" s="4"/>
      <c r="OB426" s="4"/>
      <c r="OC426" s="4"/>
      <c r="OD426" s="4"/>
      <c r="OE426" s="4"/>
      <c r="OF426" s="4"/>
      <c r="OG426" s="4"/>
      <c r="OH426" s="4"/>
      <c r="OI426" s="4"/>
      <c r="OJ426" s="4"/>
      <c r="OK426" s="4"/>
      <c r="OL426" s="4"/>
      <c r="OM426" s="4"/>
      <c r="ON426" s="4"/>
      <c r="OO426" s="4"/>
      <c r="OP426" s="4"/>
      <c r="OQ426" s="4"/>
      <c r="OR426" s="4"/>
      <c r="OS426" s="4"/>
      <c r="OT426" s="4"/>
      <c r="OU426" s="4"/>
      <c r="OV426" s="4"/>
      <c r="OW426" s="4"/>
      <c r="OX426" s="4"/>
      <c r="OY426" s="4"/>
      <c r="OZ426" s="4"/>
      <c r="PA426" s="4"/>
      <c r="PB426" s="4"/>
      <c r="PC426" s="4"/>
      <c r="PD426" s="4"/>
      <c r="PE426" s="4"/>
      <c r="PF426" s="4"/>
      <c r="PG426" s="4"/>
      <c r="PH426" s="4"/>
      <c r="PI426" s="4"/>
      <c r="PJ426" s="4"/>
      <c r="PK426" s="4"/>
      <c r="PL426" s="4"/>
      <c r="PM426" s="4"/>
      <c r="PN426" s="4"/>
      <c r="PO426" s="4"/>
      <c r="PP426" s="4"/>
      <c r="PQ426" s="4"/>
      <c r="PR426" s="4"/>
      <c r="PS426" s="4"/>
      <c r="PT426" s="4"/>
      <c r="PU426" s="4"/>
      <c r="PV426" s="4"/>
      <c r="PW426" s="4"/>
      <c r="PX426" s="4"/>
      <c r="PY426" s="4"/>
      <c r="PZ426" s="4"/>
      <c r="QA426" s="4"/>
      <c r="QB426" s="4"/>
      <c r="QC426" s="4"/>
      <c r="QD426" s="4"/>
      <c r="QE426" s="4"/>
      <c r="QF426" s="4"/>
      <c r="QG426" s="4"/>
      <c r="QH426" s="4"/>
      <c r="QI426" s="4"/>
      <c r="QJ426" s="4"/>
      <c r="QK426" s="4"/>
      <c r="QL426" s="4"/>
      <c r="QM426" s="4"/>
      <c r="QN426" s="4"/>
      <c r="QO426" s="4"/>
      <c r="QP426" s="4"/>
      <c r="QQ426" s="4"/>
      <c r="QR426" s="4"/>
      <c r="QS426" s="4"/>
      <c r="QT426" s="4"/>
      <c r="QU426" s="4"/>
      <c r="QV426" s="4"/>
      <c r="QW426" s="4"/>
      <c r="QX426" s="4"/>
      <c r="QY426" s="4"/>
      <c r="QZ426" s="4"/>
      <c r="RA426" s="4"/>
      <c r="RB426" s="4"/>
      <c r="RC426" s="4"/>
      <c r="RD426" s="4"/>
      <c r="RE426" s="4"/>
      <c r="RF426" s="4"/>
      <c r="RG426" s="4"/>
      <c r="RH426" s="4"/>
    </row>
    <row r="427" ht="12.75" customHeight="1">
      <c r="A427" s="6">
        <v>44319.0</v>
      </c>
      <c r="B427" s="7">
        <f t="shared" si="36"/>
        <v>425</v>
      </c>
      <c r="C427" s="9"/>
      <c r="D427" s="7" t="str">
        <f t="shared" si="2"/>
        <v>#NUM!</v>
      </c>
      <c r="E427" s="46">
        <f t="shared" si="28"/>
        <v>2855281.326</v>
      </c>
      <c r="F427" s="46">
        <f t="shared" si="29"/>
        <v>2641364.663</v>
      </c>
      <c r="G427" s="22" t="str">
        <f t="shared" si="44"/>
        <v/>
      </c>
      <c r="H427" s="11" t="str">
        <f t="shared" si="9"/>
        <v/>
      </c>
      <c r="I427" s="9" t="str">
        <f t="shared" si="42"/>
        <v/>
      </c>
      <c r="J427" s="9" t="str">
        <f t="shared" si="10"/>
        <v/>
      </c>
      <c r="K427" s="9" t="str">
        <f t="shared" si="11"/>
        <v>#NUM!</v>
      </c>
      <c r="L427" s="52">
        <f t="shared" si="30"/>
        <v>213916.6631</v>
      </c>
      <c r="M427" s="59">
        <f t="shared" si="31"/>
        <v>213916.6631</v>
      </c>
      <c r="N427" s="11" t="str">
        <f t="shared" si="5"/>
        <v/>
      </c>
      <c r="O427" s="23" t="str">
        <f t="shared" si="32"/>
        <v/>
      </c>
      <c r="P427" s="9"/>
      <c r="Q427" s="9"/>
      <c r="R427" s="12"/>
      <c r="S427" s="12">
        <f t="shared" si="13"/>
        <v>0</v>
      </c>
      <c r="T427" s="12"/>
      <c r="U427" s="12"/>
      <c r="V427" s="4"/>
      <c r="W427" s="4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  <c r="FY427" s="12"/>
      <c r="FZ427" s="12"/>
      <c r="GA427" s="12"/>
      <c r="GB427" s="12"/>
      <c r="GC427" s="12"/>
      <c r="GD427" s="12"/>
      <c r="GE427" s="12"/>
      <c r="GF427" s="12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  <c r="JX427" s="4"/>
      <c r="JY427" s="4"/>
      <c r="JZ427" s="4"/>
      <c r="KA427" s="4"/>
      <c r="KB427" s="4"/>
      <c r="KC427" s="4"/>
      <c r="KD427" s="4"/>
      <c r="KE427" s="4"/>
      <c r="KF427" s="4"/>
      <c r="KG427" s="4"/>
      <c r="KH427" s="4"/>
      <c r="KI427" s="4"/>
      <c r="KJ427" s="4"/>
      <c r="KK427" s="4"/>
      <c r="KL427" s="4"/>
      <c r="KM427" s="4"/>
      <c r="KN427" s="4"/>
      <c r="KO427" s="4"/>
      <c r="KP427" s="4"/>
      <c r="KQ427" s="4"/>
      <c r="KR427" s="4"/>
      <c r="KS427" s="4"/>
      <c r="KT427" s="4"/>
      <c r="KU427" s="4"/>
      <c r="KV427" s="4"/>
      <c r="KW427" s="4"/>
      <c r="KX427" s="4"/>
      <c r="KY427" s="4"/>
      <c r="KZ427" s="4"/>
      <c r="LA427" s="4"/>
      <c r="LB427" s="4"/>
      <c r="LC427" s="4"/>
      <c r="LD427" s="4"/>
      <c r="LE427" s="4"/>
      <c r="LF427" s="4"/>
      <c r="LG427" s="4"/>
      <c r="LH427" s="4"/>
      <c r="LI427" s="4"/>
      <c r="LJ427" s="4"/>
      <c r="LK427" s="4"/>
      <c r="LL427" s="4"/>
      <c r="LM427" s="4"/>
      <c r="LN427" s="4"/>
      <c r="LO427" s="4"/>
      <c r="LP427" s="4"/>
      <c r="LQ427" s="4"/>
      <c r="LR427" s="4"/>
      <c r="LS427" s="4"/>
      <c r="LT427" s="4"/>
      <c r="LU427" s="4"/>
      <c r="LV427" s="4"/>
      <c r="LW427" s="4"/>
      <c r="LX427" s="4"/>
      <c r="LY427" s="4"/>
      <c r="LZ427" s="4"/>
      <c r="MA427" s="4"/>
      <c r="MB427" s="4"/>
      <c r="MC427" s="4"/>
      <c r="MD427" s="4"/>
      <c r="ME427" s="4"/>
      <c r="MF427" s="4"/>
      <c r="MG427" s="4"/>
      <c r="MH427" s="4"/>
      <c r="MI427" s="4"/>
      <c r="MJ427" s="4"/>
      <c r="MK427" s="4"/>
      <c r="ML427" s="4"/>
      <c r="MM427" s="4"/>
      <c r="MN427" s="4"/>
      <c r="MO427" s="4"/>
      <c r="MP427" s="4"/>
      <c r="MQ427" s="4"/>
      <c r="MR427" s="4"/>
      <c r="MS427" s="4"/>
      <c r="MT427" s="4"/>
      <c r="MU427" s="4"/>
      <c r="MV427" s="4"/>
      <c r="MW427" s="4"/>
      <c r="MX427" s="4"/>
      <c r="MY427" s="4"/>
      <c r="MZ427" s="4"/>
      <c r="NA427" s="4"/>
      <c r="NB427" s="4"/>
      <c r="NC427" s="4"/>
      <c r="ND427" s="4"/>
      <c r="NE427" s="4"/>
      <c r="NF427" s="4"/>
      <c r="NG427" s="4"/>
      <c r="NH427" s="4"/>
      <c r="NI427" s="4"/>
      <c r="NJ427" s="4"/>
      <c r="NK427" s="4"/>
      <c r="NL427" s="4"/>
      <c r="NM427" s="4"/>
      <c r="NN427" s="4"/>
      <c r="NO427" s="4"/>
      <c r="NP427" s="4"/>
      <c r="NQ427" s="4"/>
      <c r="NR427" s="4"/>
      <c r="NS427" s="4"/>
      <c r="NT427" s="4"/>
      <c r="NU427" s="4"/>
      <c r="NV427" s="4"/>
      <c r="NW427" s="4"/>
      <c r="NX427" s="4"/>
      <c r="NY427" s="4"/>
      <c r="NZ427" s="4"/>
      <c r="OA427" s="4"/>
      <c r="OB427" s="4"/>
      <c r="OC427" s="4"/>
      <c r="OD427" s="4"/>
      <c r="OE427" s="4"/>
      <c r="OF427" s="4"/>
      <c r="OG427" s="4"/>
      <c r="OH427" s="4"/>
      <c r="OI427" s="4"/>
      <c r="OJ427" s="4"/>
      <c r="OK427" s="4"/>
      <c r="OL427" s="4"/>
      <c r="OM427" s="4"/>
      <c r="ON427" s="4"/>
      <c r="OO427" s="4"/>
      <c r="OP427" s="4"/>
      <c r="OQ427" s="4"/>
      <c r="OR427" s="4"/>
      <c r="OS427" s="4"/>
      <c r="OT427" s="4"/>
      <c r="OU427" s="4"/>
      <c r="OV427" s="4"/>
      <c r="OW427" s="4"/>
      <c r="OX427" s="4"/>
      <c r="OY427" s="4"/>
      <c r="OZ427" s="4"/>
      <c r="PA427" s="4"/>
      <c r="PB427" s="4"/>
      <c r="PC427" s="4"/>
      <c r="PD427" s="4"/>
      <c r="PE427" s="4"/>
      <c r="PF427" s="4"/>
      <c r="PG427" s="4"/>
      <c r="PH427" s="4"/>
      <c r="PI427" s="4"/>
      <c r="PJ427" s="4"/>
      <c r="PK427" s="4"/>
      <c r="PL427" s="4"/>
      <c r="PM427" s="4"/>
      <c r="PN427" s="4"/>
      <c r="PO427" s="4"/>
      <c r="PP427" s="4"/>
      <c r="PQ427" s="4"/>
      <c r="PR427" s="4"/>
      <c r="PS427" s="4"/>
      <c r="PT427" s="4"/>
      <c r="PU427" s="4"/>
      <c r="PV427" s="4"/>
      <c r="PW427" s="4"/>
      <c r="PX427" s="4"/>
      <c r="PY427" s="4"/>
      <c r="PZ427" s="4"/>
      <c r="QA427" s="4"/>
      <c r="QB427" s="4"/>
      <c r="QC427" s="4"/>
      <c r="QD427" s="4"/>
      <c r="QE427" s="4"/>
      <c r="QF427" s="4"/>
      <c r="QG427" s="4"/>
      <c r="QH427" s="4"/>
      <c r="QI427" s="4"/>
      <c r="QJ427" s="4"/>
      <c r="QK427" s="4"/>
      <c r="QL427" s="4"/>
      <c r="QM427" s="4"/>
      <c r="QN427" s="4"/>
      <c r="QO427" s="4"/>
      <c r="QP427" s="4"/>
      <c r="QQ427" s="4"/>
      <c r="QR427" s="4"/>
      <c r="QS427" s="4"/>
      <c r="QT427" s="4"/>
      <c r="QU427" s="4"/>
      <c r="QV427" s="4"/>
      <c r="QW427" s="4"/>
      <c r="QX427" s="4"/>
      <c r="QY427" s="4"/>
      <c r="QZ427" s="4"/>
      <c r="RA427" s="4"/>
      <c r="RB427" s="4"/>
      <c r="RC427" s="4"/>
      <c r="RD427" s="4"/>
      <c r="RE427" s="4"/>
      <c r="RF427" s="4"/>
      <c r="RG427" s="4"/>
      <c r="RH427" s="4"/>
    </row>
    <row r="428" ht="12.75" customHeight="1">
      <c r="A428" s="6">
        <v>44320.0</v>
      </c>
      <c r="B428" s="7">
        <f t="shared" si="36"/>
        <v>426</v>
      </c>
      <c r="C428" s="9"/>
      <c r="D428" s="7" t="str">
        <f t="shared" si="2"/>
        <v>#NUM!</v>
      </c>
      <c r="E428" s="46">
        <f t="shared" si="28"/>
        <v>2866969.012</v>
      </c>
      <c r="F428" s="46">
        <f t="shared" si="29"/>
        <v>2658257.166</v>
      </c>
      <c r="G428" s="22" t="str">
        <f t="shared" si="44"/>
        <v/>
      </c>
      <c r="H428" s="11" t="str">
        <f t="shared" si="9"/>
        <v/>
      </c>
      <c r="I428" s="9" t="str">
        <f t="shared" si="42"/>
        <v/>
      </c>
      <c r="J428" s="9" t="str">
        <f t="shared" si="10"/>
        <v/>
      </c>
      <c r="K428" s="9" t="str">
        <f t="shared" si="11"/>
        <v>#NUM!</v>
      </c>
      <c r="L428" s="52">
        <f t="shared" si="30"/>
        <v>208711.8458</v>
      </c>
      <c r="M428" s="59">
        <f t="shared" si="31"/>
        <v>208711.8458</v>
      </c>
      <c r="N428" s="11" t="str">
        <f t="shared" si="5"/>
        <v/>
      </c>
      <c r="O428" s="23" t="str">
        <f t="shared" si="32"/>
        <v/>
      </c>
      <c r="P428" s="9"/>
      <c r="Q428" s="9"/>
      <c r="R428" s="12"/>
      <c r="S428" s="12">
        <f t="shared" si="13"/>
        <v>0</v>
      </c>
      <c r="T428" s="12"/>
      <c r="U428" s="12"/>
      <c r="V428" s="4"/>
      <c r="W428" s="4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  <c r="FY428" s="12"/>
      <c r="FZ428" s="12"/>
      <c r="GA428" s="12"/>
      <c r="GB428" s="12"/>
      <c r="GC428" s="12"/>
      <c r="GD428" s="12"/>
      <c r="GE428" s="12"/>
      <c r="GF428" s="12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  <c r="JX428" s="4"/>
      <c r="JY428" s="4"/>
      <c r="JZ428" s="4"/>
      <c r="KA428" s="4"/>
      <c r="KB428" s="4"/>
      <c r="KC428" s="4"/>
      <c r="KD428" s="4"/>
      <c r="KE428" s="4"/>
      <c r="KF428" s="4"/>
      <c r="KG428" s="4"/>
      <c r="KH428" s="4"/>
      <c r="KI428" s="4"/>
      <c r="KJ428" s="4"/>
      <c r="KK428" s="4"/>
      <c r="KL428" s="4"/>
      <c r="KM428" s="4"/>
      <c r="KN428" s="4"/>
      <c r="KO428" s="4"/>
      <c r="KP428" s="4"/>
      <c r="KQ428" s="4"/>
      <c r="KR428" s="4"/>
      <c r="KS428" s="4"/>
      <c r="KT428" s="4"/>
      <c r="KU428" s="4"/>
      <c r="KV428" s="4"/>
      <c r="KW428" s="4"/>
      <c r="KX428" s="4"/>
      <c r="KY428" s="4"/>
      <c r="KZ428" s="4"/>
      <c r="LA428" s="4"/>
      <c r="LB428" s="4"/>
      <c r="LC428" s="4"/>
      <c r="LD428" s="4"/>
      <c r="LE428" s="4"/>
      <c r="LF428" s="4"/>
      <c r="LG428" s="4"/>
      <c r="LH428" s="4"/>
      <c r="LI428" s="4"/>
      <c r="LJ428" s="4"/>
      <c r="LK428" s="4"/>
      <c r="LL428" s="4"/>
      <c r="LM428" s="4"/>
      <c r="LN428" s="4"/>
      <c r="LO428" s="4"/>
      <c r="LP428" s="4"/>
      <c r="LQ428" s="4"/>
      <c r="LR428" s="4"/>
      <c r="LS428" s="4"/>
      <c r="LT428" s="4"/>
      <c r="LU428" s="4"/>
      <c r="LV428" s="4"/>
      <c r="LW428" s="4"/>
      <c r="LX428" s="4"/>
      <c r="LY428" s="4"/>
      <c r="LZ428" s="4"/>
      <c r="MA428" s="4"/>
      <c r="MB428" s="4"/>
      <c r="MC428" s="4"/>
      <c r="MD428" s="4"/>
      <c r="ME428" s="4"/>
      <c r="MF428" s="4"/>
      <c r="MG428" s="4"/>
      <c r="MH428" s="4"/>
      <c r="MI428" s="4"/>
      <c r="MJ428" s="4"/>
      <c r="MK428" s="4"/>
      <c r="ML428" s="4"/>
      <c r="MM428" s="4"/>
      <c r="MN428" s="4"/>
      <c r="MO428" s="4"/>
      <c r="MP428" s="4"/>
      <c r="MQ428" s="4"/>
      <c r="MR428" s="4"/>
      <c r="MS428" s="4"/>
      <c r="MT428" s="4"/>
      <c r="MU428" s="4"/>
      <c r="MV428" s="4"/>
      <c r="MW428" s="4"/>
      <c r="MX428" s="4"/>
      <c r="MY428" s="4"/>
      <c r="MZ428" s="4"/>
      <c r="NA428" s="4"/>
      <c r="NB428" s="4"/>
      <c r="NC428" s="4"/>
      <c r="ND428" s="4"/>
      <c r="NE428" s="4"/>
      <c r="NF428" s="4"/>
      <c r="NG428" s="4"/>
      <c r="NH428" s="4"/>
      <c r="NI428" s="4"/>
      <c r="NJ428" s="4"/>
      <c r="NK428" s="4"/>
      <c r="NL428" s="4"/>
      <c r="NM428" s="4"/>
      <c r="NN428" s="4"/>
      <c r="NO428" s="4"/>
      <c r="NP428" s="4"/>
      <c r="NQ428" s="4"/>
      <c r="NR428" s="4"/>
      <c r="NS428" s="4"/>
      <c r="NT428" s="4"/>
      <c r="NU428" s="4"/>
      <c r="NV428" s="4"/>
      <c r="NW428" s="4"/>
      <c r="NX428" s="4"/>
      <c r="NY428" s="4"/>
      <c r="NZ428" s="4"/>
      <c r="OA428" s="4"/>
      <c r="OB428" s="4"/>
      <c r="OC428" s="4"/>
      <c r="OD428" s="4"/>
      <c r="OE428" s="4"/>
      <c r="OF428" s="4"/>
      <c r="OG428" s="4"/>
      <c r="OH428" s="4"/>
      <c r="OI428" s="4"/>
      <c r="OJ428" s="4"/>
      <c r="OK428" s="4"/>
      <c r="OL428" s="4"/>
      <c r="OM428" s="4"/>
      <c r="ON428" s="4"/>
      <c r="OO428" s="4"/>
      <c r="OP428" s="4"/>
      <c r="OQ428" s="4"/>
      <c r="OR428" s="4"/>
      <c r="OS428" s="4"/>
      <c r="OT428" s="4"/>
      <c r="OU428" s="4"/>
      <c r="OV428" s="4"/>
      <c r="OW428" s="4"/>
      <c r="OX428" s="4"/>
      <c r="OY428" s="4"/>
      <c r="OZ428" s="4"/>
      <c r="PA428" s="4"/>
      <c r="PB428" s="4"/>
      <c r="PC428" s="4"/>
      <c r="PD428" s="4"/>
      <c r="PE428" s="4"/>
      <c r="PF428" s="4"/>
      <c r="PG428" s="4"/>
      <c r="PH428" s="4"/>
      <c r="PI428" s="4"/>
      <c r="PJ428" s="4"/>
      <c r="PK428" s="4"/>
      <c r="PL428" s="4"/>
      <c r="PM428" s="4"/>
      <c r="PN428" s="4"/>
      <c r="PO428" s="4"/>
      <c r="PP428" s="4"/>
      <c r="PQ428" s="4"/>
      <c r="PR428" s="4"/>
      <c r="PS428" s="4"/>
      <c r="PT428" s="4"/>
      <c r="PU428" s="4"/>
      <c r="PV428" s="4"/>
      <c r="PW428" s="4"/>
      <c r="PX428" s="4"/>
      <c r="PY428" s="4"/>
      <c r="PZ428" s="4"/>
      <c r="QA428" s="4"/>
      <c r="QB428" s="4"/>
      <c r="QC428" s="4"/>
      <c r="QD428" s="4"/>
      <c r="QE428" s="4"/>
      <c r="QF428" s="4"/>
      <c r="QG428" s="4"/>
      <c r="QH428" s="4"/>
      <c r="QI428" s="4"/>
      <c r="QJ428" s="4"/>
      <c r="QK428" s="4"/>
      <c r="QL428" s="4"/>
      <c r="QM428" s="4"/>
      <c r="QN428" s="4"/>
      <c r="QO428" s="4"/>
      <c r="QP428" s="4"/>
      <c r="QQ428" s="4"/>
      <c r="QR428" s="4"/>
      <c r="QS428" s="4"/>
      <c r="QT428" s="4"/>
      <c r="QU428" s="4"/>
      <c r="QV428" s="4"/>
      <c r="QW428" s="4"/>
      <c r="QX428" s="4"/>
      <c r="QY428" s="4"/>
      <c r="QZ428" s="4"/>
      <c r="RA428" s="4"/>
      <c r="RB428" s="4"/>
      <c r="RC428" s="4"/>
      <c r="RD428" s="4"/>
      <c r="RE428" s="4"/>
      <c r="RF428" s="4"/>
      <c r="RG428" s="4"/>
      <c r="RH428" s="4"/>
    </row>
    <row r="429" ht="12.75" customHeight="1">
      <c r="A429" s="6">
        <v>44321.0</v>
      </c>
      <c r="B429" s="7">
        <f t="shared" si="36"/>
        <v>427</v>
      </c>
      <c r="C429" s="9"/>
      <c r="D429" s="7" t="str">
        <f t="shared" si="2"/>
        <v>#NUM!</v>
      </c>
      <c r="E429" s="46">
        <f t="shared" si="28"/>
        <v>2878704.539</v>
      </c>
      <c r="F429" s="46">
        <f t="shared" si="29"/>
        <v>2675070.872</v>
      </c>
      <c r="G429" s="22" t="str">
        <f t="shared" si="44"/>
        <v/>
      </c>
      <c r="H429" s="11" t="str">
        <f t="shared" si="9"/>
        <v/>
      </c>
      <c r="I429" s="9" t="str">
        <f t="shared" si="42"/>
        <v/>
      </c>
      <c r="J429" s="9" t="str">
        <f t="shared" si="10"/>
        <v/>
      </c>
      <c r="K429" s="9" t="str">
        <f t="shared" si="11"/>
        <v>#NUM!</v>
      </c>
      <c r="L429" s="52">
        <f t="shared" si="30"/>
        <v>203633.6671</v>
      </c>
      <c r="M429" s="59">
        <f t="shared" si="31"/>
        <v>203633.6671</v>
      </c>
      <c r="N429" s="11" t="str">
        <f t="shared" si="5"/>
        <v/>
      </c>
      <c r="O429" s="23" t="str">
        <f t="shared" si="32"/>
        <v/>
      </c>
      <c r="P429" s="9"/>
      <c r="Q429" s="9"/>
      <c r="R429" s="12"/>
      <c r="S429" s="12">
        <f t="shared" si="13"/>
        <v>0</v>
      </c>
      <c r="T429" s="12"/>
      <c r="U429" s="12"/>
      <c r="V429" s="4"/>
      <c r="W429" s="4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  <c r="FY429" s="12"/>
      <c r="FZ429" s="12"/>
      <c r="GA429" s="12"/>
      <c r="GB429" s="12"/>
      <c r="GC429" s="12"/>
      <c r="GD429" s="12"/>
      <c r="GE429" s="12"/>
      <c r="GF429" s="12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  <c r="JX429" s="4"/>
      <c r="JY429" s="4"/>
      <c r="JZ429" s="4"/>
      <c r="KA429" s="4"/>
      <c r="KB429" s="4"/>
      <c r="KC429" s="4"/>
      <c r="KD429" s="4"/>
      <c r="KE429" s="4"/>
      <c r="KF429" s="4"/>
      <c r="KG429" s="4"/>
      <c r="KH429" s="4"/>
      <c r="KI429" s="4"/>
      <c r="KJ429" s="4"/>
      <c r="KK429" s="4"/>
      <c r="KL429" s="4"/>
      <c r="KM429" s="4"/>
      <c r="KN429" s="4"/>
      <c r="KO429" s="4"/>
      <c r="KP429" s="4"/>
      <c r="KQ429" s="4"/>
      <c r="KR429" s="4"/>
      <c r="KS429" s="4"/>
      <c r="KT429" s="4"/>
      <c r="KU429" s="4"/>
      <c r="KV429" s="4"/>
      <c r="KW429" s="4"/>
      <c r="KX429" s="4"/>
      <c r="KY429" s="4"/>
      <c r="KZ429" s="4"/>
      <c r="LA429" s="4"/>
      <c r="LB429" s="4"/>
      <c r="LC429" s="4"/>
      <c r="LD429" s="4"/>
      <c r="LE429" s="4"/>
      <c r="LF429" s="4"/>
      <c r="LG429" s="4"/>
      <c r="LH429" s="4"/>
      <c r="LI429" s="4"/>
      <c r="LJ429" s="4"/>
      <c r="LK429" s="4"/>
      <c r="LL429" s="4"/>
      <c r="LM429" s="4"/>
      <c r="LN429" s="4"/>
      <c r="LO429" s="4"/>
      <c r="LP429" s="4"/>
      <c r="LQ429" s="4"/>
      <c r="LR429" s="4"/>
      <c r="LS429" s="4"/>
      <c r="LT429" s="4"/>
      <c r="LU429" s="4"/>
      <c r="LV429" s="4"/>
      <c r="LW429" s="4"/>
      <c r="LX429" s="4"/>
      <c r="LY429" s="4"/>
      <c r="LZ429" s="4"/>
      <c r="MA429" s="4"/>
      <c r="MB429" s="4"/>
      <c r="MC429" s="4"/>
      <c r="MD429" s="4"/>
      <c r="ME429" s="4"/>
      <c r="MF429" s="4"/>
      <c r="MG429" s="4"/>
      <c r="MH429" s="4"/>
      <c r="MI429" s="4"/>
      <c r="MJ429" s="4"/>
      <c r="MK429" s="4"/>
      <c r="ML429" s="4"/>
      <c r="MM429" s="4"/>
      <c r="MN429" s="4"/>
      <c r="MO429" s="4"/>
      <c r="MP429" s="4"/>
      <c r="MQ429" s="4"/>
      <c r="MR429" s="4"/>
      <c r="MS429" s="4"/>
      <c r="MT429" s="4"/>
      <c r="MU429" s="4"/>
      <c r="MV429" s="4"/>
      <c r="MW429" s="4"/>
      <c r="MX429" s="4"/>
      <c r="MY429" s="4"/>
      <c r="MZ429" s="4"/>
      <c r="NA429" s="4"/>
      <c r="NB429" s="4"/>
      <c r="NC429" s="4"/>
      <c r="ND429" s="4"/>
      <c r="NE429" s="4"/>
      <c r="NF429" s="4"/>
      <c r="NG429" s="4"/>
      <c r="NH429" s="4"/>
      <c r="NI429" s="4"/>
      <c r="NJ429" s="4"/>
      <c r="NK429" s="4"/>
      <c r="NL429" s="4"/>
      <c r="NM429" s="4"/>
      <c r="NN429" s="4"/>
      <c r="NO429" s="4"/>
      <c r="NP429" s="4"/>
      <c r="NQ429" s="4"/>
      <c r="NR429" s="4"/>
      <c r="NS429" s="4"/>
      <c r="NT429" s="4"/>
      <c r="NU429" s="4"/>
      <c r="NV429" s="4"/>
      <c r="NW429" s="4"/>
      <c r="NX429" s="4"/>
      <c r="NY429" s="4"/>
      <c r="NZ429" s="4"/>
      <c r="OA429" s="4"/>
      <c r="OB429" s="4"/>
      <c r="OC429" s="4"/>
      <c r="OD429" s="4"/>
      <c r="OE429" s="4"/>
      <c r="OF429" s="4"/>
      <c r="OG429" s="4"/>
      <c r="OH429" s="4"/>
      <c r="OI429" s="4"/>
      <c r="OJ429" s="4"/>
      <c r="OK429" s="4"/>
      <c r="OL429" s="4"/>
      <c r="OM429" s="4"/>
      <c r="ON429" s="4"/>
      <c r="OO429" s="4"/>
      <c r="OP429" s="4"/>
      <c r="OQ429" s="4"/>
      <c r="OR429" s="4"/>
      <c r="OS429" s="4"/>
      <c r="OT429" s="4"/>
      <c r="OU429" s="4"/>
      <c r="OV429" s="4"/>
      <c r="OW429" s="4"/>
      <c r="OX429" s="4"/>
      <c r="OY429" s="4"/>
      <c r="OZ429" s="4"/>
      <c r="PA429" s="4"/>
      <c r="PB429" s="4"/>
      <c r="PC429" s="4"/>
      <c r="PD429" s="4"/>
      <c r="PE429" s="4"/>
      <c r="PF429" s="4"/>
      <c r="PG429" s="4"/>
      <c r="PH429" s="4"/>
      <c r="PI429" s="4"/>
      <c r="PJ429" s="4"/>
      <c r="PK429" s="4"/>
      <c r="PL429" s="4"/>
      <c r="PM429" s="4"/>
      <c r="PN429" s="4"/>
      <c r="PO429" s="4"/>
      <c r="PP429" s="4"/>
      <c r="PQ429" s="4"/>
      <c r="PR429" s="4"/>
      <c r="PS429" s="4"/>
      <c r="PT429" s="4"/>
      <c r="PU429" s="4"/>
      <c r="PV429" s="4"/>
      <c r="PW429" s="4"/>
      <c r="PX429" s="4"/>
      <c r="PY429" s="4"/>
      <c r="PZ429" s="4"/>
      <c r="QA429" s="4"/>
      <c r="QB429" s="4"/>
      <c r="QC429" s="4"/>
      <c r="QD429" s="4"/>
      <c r="QE429" s="4"/>
      <c r="QF429" s="4"/>
      <c r="QG429" s="4"/>
      <c r="QH429" s="4"/>
      <c r="QI429" s="4"/>
      <c r="QJ429" s="4"/>
      <c r="QK429" s="4"/>
      <c r="QL429" s="4"/>
      <c r="QM429" s="4"/>
      <c r="QN429" s="4"/>
      <c r="QO429" s="4"/>
      <c r="QP429" s="4"/>
      <c r="QQ429" s="4"/>
      <c r="QR429" s="4"/>
      <c r="QS429" s="4"/>
      <c r="QT429" s="4"/>
      <c r="QU429" s="4"/>
      <c r="QV429" s="4"/>
      <c r="QW429" s="4"/>
      <c r="QX429" s="4"/>
      <c r="QY429" s="4"/>
      <c r="QZ429" s="4"/>
      <c r="RA429" s="4"/>
      <c r="RB429" s="4"/>
      <c r="RC429" s="4"/>
      <c r="RD429" s="4"/>
      <c r="RE429" s="4"/>
      <c r="RF429" s="4"/>
      <c r="RG429" s="4"/>
      <c r="RH429" s="4"/>
    </row>
    <row r="430" ht="12.75" customHeight="1">
      <c r="A430" s="6">
        <v>44322.0</v>
      </c>
      <c r="B430" s="7">
        <f t="shared" si="36"/>
        <v>428</v>
      </c>
      <c r="C430" s="9"/>
      <c r="D430" s="7" t="str">
        <f t="shared" si="2"/>
        <v>#NUM!</v>
      </c>
      <c r="E430" s="46">
        <f t="shared" si="28"/>
        <v>2890488.105</v>
      </c>
      <c r="F430" s="46">
        <f t="shared" si="29"/>
        <v>2691809.059</v>
      </c>
      <c r="G430" s="55"/>
      <c r="H430" s="11" t="str">
        <f t="shared" si="9"/>
        <v/>
      </c>
      <c r="I430" s="9" t="str">
        <f t="shared" si="42"/>
        <v/>
      </c>
      <c r="J430" s="9" t="str">
        <f t="shared" si="10"/>
        <v/>
      </c>
      <c r="K430" s="9" t="str">
        <f t="shared" si="11"/>
        <v>#NUM!</v>
      </c>
      <c r="L430" s="52">
        <f t="shared" si="30"/>
        <v>198679.0459</v>
      </c>
      <c r="M430" s="59">
        <f t="shared" si="31"/>
        <v>198679.0459</v>
      </c>
      <c r="N430" s="11" t="str">
        <f t="shared" si="5"/>
        <v/>
      </c>
      <c r="O430" s="23" t="str">
        <f t="shared" si="32"/>
        <v/>
      </c>
      <c r="P430" s="9"/>
      <c r="Q430" s="9"/>
      <c r="R430" s="12"/>
      <c r="S430" s="12">
        <f t="shared" si="13"/>
        <v>0</v>
      </c>
      <c r="T430" s="12"/>
      <c r="U430" s="12"/>
      <c r="V430" s="4"/>
      <c r="W430" s="4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  <c r="FY430" s="12"/>
      <c r="FZ430" s="12"/>
      <c r="GA430" s="12"/>
      <c r="GB430" s="12"/>
      <c r="GC430" s="12"/>
      <c r="GD430" s="12"/>
      <c r="GE430" s="12"/>
      <c r="GF430" s="12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  <c r="JX430" s="4"/>
      <c r="JY430" s="4"/>
      <c r="JZ430" s="4"/>
      <c r="KA430" s="4"/>
      <c r="KB430" s="4"/>
      <c r="KC430" s="4"/>
      <c r="KD430" s="4"/>
      <c r="KE430" s="4"/>
      <c r="KF430" s="4"/>
      <c r="KG430" s="4"/>
      <c r="KH430" s="4"/>
      <c r="KI430" s="4"/>
      <c r="KJ430" s="4"/>
      <c r="KK430" s="4"/>
      <c r="KL430" s="4"/>
      <c r="KM430" s="4"/>
      <c r="KN430" s="4"/>
      <c r="KO430" s="4"/>
      <c r="KP430" s="4"/>
      <c r="KQ430" s="4"/>
      <c r="KR430" s="4"/>
      <c r="KS430" s="4"/>
      <c r="KT430" s="4"/>
      <c r="KU430" s="4"/>
      <c r="KV430" s="4"/>
      <c r="KW430" s="4"/>
      <c r="KX430" s="4"/>
      <c r="KY430" s="4"/>
      <c r="KZ430" s="4"/>
      <c r="LA430" s="4"/>
      <c r="LB430" s="4"/>
      <c r="LC430" s="4"/>
      <c r="LD430" s="4"/>
      <c r="LE430" s="4"/>
      <c r="LF430" s="4"/>
      <c r="LG430" s="4"/>
      <c r="LH430" s="4"/>
      <c r="LI430" s="4"/>
      <c r="LJ430" s="4"/>
      <c r="LK430" s="4"/>
      <c r="LL430" s="4"/>
      <c r="LM430" s="4"/>
      <c r="LN430" s="4"/>
      <c r="LO430" s="4"/>
      <c r="LP430" s="4"/>
      <c r="LQ430" s="4"/>
      <c r="LR430" s="4"/>
      <c r="LS430" s="4"/>
      <c r="LT430" s="4"/>
      <c r="LU430" s="4"/>
      <c r="LV430" s="4"/>
      <c r="LW430" s="4"/>
      <c r="LX430" s="4"/>
      <c r="LY430" s="4"/>
      <c r="LZ430" s="4"/>
      <c r="MA430" s="4"/>
      <c r="MB430" s="4"/>
      <c r="MC430" s="4"/>
      <c r="MD430" s="4"/>
      <c r="ME430" s="4"/>
      <c r="MF430" s="4"/>
      <c r="MG430" s="4"/>
      <c r="MH430" s="4"/>
      <c r="MI430" s="4"/>
      <c r="MJ430" s="4"/>
      <c r="MK430" s="4"/>
      <c r="ML430" s="4"/>
      <c r="MM430" s="4"/>
      <c r="MN430" s="4"/>
      <c r="MO430" s="4"/>
      <c r="MP430" s="4"/>
      <c r="MQ430" s="4"/>
      <c r="MR430" s="4"/>
      <c r="MS430" s="4"/>
      <c r="MT430" s="4"/>
      <c r="MU430" s="4"/>
      <c r="MV430" s="4"/>
      <c r="MW430" s="4"/>
      <c r="MX430" s="4"/>
      <c r="MY430" s="4"/>
      <c r="MZ430" s="4"/>
      <c r="NA430" s="4"/>
      <c r="NB430" s="4"/>
      <c r="NC430" s="4"/>
      <c r="ND430" s="4"/>
      <c r="NE430" s="4"/>
      <c r="NF430" s="4"/>
      <c r="NG430" s="4"/>
      <c r="NH430" s="4"/>
      <c r="NI430" s="4"/>
      <c r="NJ430" s="4"/>
      <c r="NK430" s="4"/>
      <c r="NL430" s="4"/>
      <c r="NM430" s="4"/>
      <c r="NN430" s="4"/>
      <c r="NO430" s="4"/>
      <c r="NP430" s="4"/>
      <c r="NQ430" s="4"/>
      <c r="NR430" s="4"/>
      <c r="NS430" s="4"/>
      <c r="NT430" s="4"/>
      <c r="NU430" s="4"/>
      <c r="NV430" s="4"/>
      <c r="NW430" s="4"/>
      <c r="NX430" s="4"/>
      <c r="NY430" s="4"/>
      <c r="NZ430" s="4"/>
      <c r="OA430" s="4"/>
      <c r="OB430" s="4"/>
      <c r="OC430" s="4"/>
      <c r="OD430" s="4"/>
      <c r="OE430" s="4"/>
      <c r="OF430" s="4"/>
      <c r="OG430" s="4"/>
      <c r="OH430" s="4"/>
      <c r="OI430" s="4"/>
      <c r="OJ430" s="4"/>
      <c r="OK430" s="4"/>
      <c r="OL430" s="4"/>
      <c r="OM430" s="4"/>
      <c r="ON430" s="4"/>
      <c r="OO430" s="4"/>
      <c r="OP430" s="4"/>
      <c r="OQ430" s="4"/>
      <c r="OR430" s="4"/>
      <c r="OS430" s="4"/>
      <c r="OT430" s="4"/>
      <c r="OU430" s="4"/>
      <c r="OV430" s="4"/>
      <c r="OW430" s="4"/>
      <c r="OX430" s="4"/>
      <c r="OY430" s="4"/>
      <c r="OZ430" s="4"/>
      <c r="PA430" s="4"/>
      <c r="PB430" s="4"/>
      <c r="PC430" s="4"/>
      <c r="PD430" s="4"/>
      <c r="PE430" s="4"/>
      <c r="PF430" s="4"/>
      <c r="PG430" s="4"/>
      <c r="PH430" s="4"/>
      <c r="PI430" s="4"/>
      <c r="PJ430" s="4"/>
      <c r="PK430" s="4"/>
      <c r="PL430" s="4"/>
      <c r="PM430" s="4"/>
      <c r="PN430" s="4"/>
      <c r="PO430" s="4"/>
      <c r="PP430" s="4"/>
      <c r="PQ430" s="4"/>
      <c r="PR430" s="4"/>
      <c r="PS430" s="4"/>
      <c r="PT430" s="4"/>
      <c r="PU430" s="4"/>
      <c r="PV430" s="4"/>
      <c r="PW430" s="4"/>
      <c r="PX430" s="4"/>
      <c r="PY430" s="4"/>
      <c r="PZ430" s="4"/>
      <c r="QA430" s="4"/>
      <c r="QB430" s="4"/>
      <c r="QC430" s="4"/>
      <c r="QD430" s="4"/>
      <c r="QE430" s="4"/>
      <c r="QF430" s="4"/>
      <c r="QG430" s="4"/>
      <c r="QH430" s="4"/>
      <c r="QI430" s="4"/>
      <c r="QJ430" s="4"/>
      <c r="QK430" s="4"/>
      <c r="QL430" s="4"/>
      <c r="QM430" s="4"/>
      <c r="QN430" s="4"/>
      <c r="QO430" s="4"/>
      <c r="QP430" s="4"/>
      <c r="QQ430" s="4"/>
      <c r="QR430" s="4"/>
      <c r="QS430" s="4"/>
      <c r="QT430" s="4"/>
      <c r="QU430" s="4"/>
      <c r="QV430" s="4"/>
      <c r="QW430" s="4"/>
      <c r="QX430" s="4"/>
      <c r="QY430" s="4"/>
      <c r="QZ430" s="4"/>
      <c r="RA430" s="4"/>
      <c r="RB430" s="4"/>
      <c r="RC430" s="4"/>
      <c r="RD430" s="4"/>
      <c r="RE430" s="4"/>
      <c r="RF430" s="4"/>
      <c r="RG430" s="4"/>
      <c r="RH430" s="4"/>
    </row>
    <row r="431" ht="12.75" customHeight="1">
      <c r="A431" s="6">
        <v>44323.0</v>
      </c>
      <c r="B431" s="7">
        <f t="shared" si="36"/>
        <v>429</v>
      </c>
      <c r="C431" s="9"/>
      <c r="D431" s="7" t="str">
        <f t="shared" si="2"/>
        <v>#NUM!</v>
      </c>
      <c r="E431" s="46">
        <f t="shared" si="28"/>
        <v>2902319.904</v>
      </c>
      <c r="F431" s="46">
        <f t="shared" si="29"/>
        <v>2708474.928</v>
      </c>
      <c r="G431" s="22" t="str">
        <f>IF(ISBLANK(C431),"", C431-C430)</f>
        <v/>
      </c>
      <c r="H431" s="11" t="str">
        <f t="shared" si="9"/>
        <v/>
      </c>
      <c r="I431" s="9" t="str">
        <f t="shared" si="42"/>
        <v/>
      </c>
      <c r="J431" s="9" t="str">
        <f t="shared" si="10"/>
        <v/>
      </c>
      <c r="K431" s="9" t="str">
        <f t="shared" si="11"/>
        <v>#NUM!</v>
      </c>
      <c r="L431" s="52">
        <f t="shared" si="30"/>
        <v>193844.9758</v>
      </c>
      <c r="M431" s="59">
        <f t="shared" si="31"/>
        <v>193844.9758</v>
      </c>
      <c r="N431" s="11" t="str">
        <f t="shared" si="5"/>
        <v/>
      </c>
      <c r="O431" s="23" t="str">
        <f t="shared" si="32"/>
        <v/>
      </c>
      <c r="P431" s="9"/>
      <c r="Q431" s="9"/>
      <c r="R431" s="12"/>
      <c r="S431" s="12">
        <f t="shared" si="13"/>
        <v>0</v>
      </c>
      <c r="T431" s="12"/>
      <c r="U431" s="12"/>
      <c r="V431" s="4"/>
      <c r="W431" s="4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  <c r="FY431" s="12"/>
      <c r="FZ431" s="12"/>
      <c r="GA431" s="12"/>
      <c r="GB431" s="12"/>
      <c r="GC431" s="12"/>
      <c r="GD431" s="12"/>
      <c r="GE431" s="12"/>
      <c r="GF431" s="12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  <c r="JX431" s="4"/>
      <c r="JY431" s="4"/>
      <c r="JZ431" s="4"/>
      <c r="KA431" s="4"/>
      <c r="KB431" s="4"/>
      <c r="KC431" s="4"/>
      <c r="KD431" s="4"/>
      <c r="KE431" s="4"/>
      <c r="KF431" s="4"/>
      <c r="KG431" s="4"/>
      <c r="KH431" s="4"/>
      <c r="KI431" s="4"/>
      <c r="KJ431" s="4"/>
      <c r="KK431" s="4"/>
      <c r="KL431" s="4"/>
      <c r="KM431" s="4"/>
      <c r="KN431" s="4"/>
      <c r="KO431" s="4"/>
      <c r="KP431" s="4"/>
      <c r="KQ431" s="4"/>
      <c r="KR431" s="4"/>
      <c r="KS431" s="4"/>
      <c r="KT431" s="4"/>
      <c r="KU431" s="4"/>
      <c r="KV431" s="4"/>
      <c r="KW431" s="4"/>
      <c r="KX431" s="4"/>
      <c r="KY431" s="4"/>
      <c r="KZ431" s="4"/>
      <c r="LA431" s="4"/>
      <c r="LB431" s="4"/>
      <c r="LC431" s="4"/>
      <c r="LD431" s="4"/>
      <c r="LE431" s="4"/>
      <c r="LF431" s="4"/>
      <c r="LG431" s="4"/>
      <c r="LH431" s="4"/>
      <c r="LI431" s="4"/>
      <c r="LJ431" s="4"/>
      <c r="LK431" s="4"/>
      <c r="LL431" s="4"/>
      <c r="LM431" s="4"/>
      <c r="LN431" s="4"/>
      <c r="LO431" s="4"/>
      <c r="LP431" s="4"/>
      <c r="LQ431" s="4"/>
      <c r="LR431" s="4"/>
      <c r="LS431" s="4"/>
      <c r="LT431" s="4"/>
      <c r="LU431" s="4"/>
      <c r="LV431" s="4"/>
      <c r="LW431" s="4"/>
      <c r="LX431" s="4"/>
      <c r="LY431" s="4"/>
      <c r="LZ431" s="4"/>
      <c r="MA431" s="4"/>
      <c r="MB431" s="4"/>
      <c r="MC431" s="4"/>
      <c r="MD431" s="4"/>
      <c r="ME431" s="4"/>
      <c r="MF431" s="4"/>
      <c r="MG431" s="4"/>
      <c r="MH431" s="4"/>
      <c r="MI431" s="4"/>
      <c r="MJ431" s="4"/>
      <c r="MK431" s="4"/>
      <c r="ML431" s="4"/>
      <c r="MM431" s="4"/>
      <c r="MN431" s="4"/>
      <c r="MO431" s="4"/>
      <c r="MP431" s="4"/>
      <c r="MQ431" s="4"/>
      <c r="MR431" s="4"/>
      <c r="MS431" s="4"/>
      <c r="MT431" s="4"/>
      <c r="MU431" s="4"/>
      <c r="MV431" s="4"/>
      <c r="MW431" s="4"/>
      <c r="MX431" s="4"/>
      <c r="MY431" s="4"/>
      <c r="MZ431" s="4"/>
      <c r="NA431" s="4"/>
      <c r="NB431" s="4"/>
      <c r="NC431" s="4"/>
      <c r="ND431" s="4"/>
      <c r="NE431" s="4"/>
      <c r="NF431" s="4"/>
      <c r="NG431" s="4"/>
      <c r="NH431" s="4"/>
      <c r="NI431" s="4"/>
      <c r="NJ431" s="4"/>
      <c r="NK431" s="4"/>
      <c r="NL431" s="4"/>
      <c r="NM431" s="4"/>
      <c r="NN431" s="4"/>
      <c r="NO431" s="4"/>
      <c r="NP431" s="4"/>
      <c r="NQ431" s="4"/>
      <c r="NR431" s="4"/>
      <c r="NS431" s="4"/>
      <c r="NT431" s="4"/>
      <c r="NU431" s="4"/>
      <c r="NV431" s="4"/>
      <c r="NW431" s="4"/>
      <c r="NX431" s="4"/>
      <c r="NY431" s="4"/>
      <c r="NZ431" s="4"/>
      <c r="OA431" s="4"/>
      <c r="OB431" s="4"/>
      <c r="OC431" s="4"/>
      <c r="OD431" s="4"/>
      <c r="OE431" s="4"/>
      <c r="OF431" s="4"/>
      <c r="OG431" s="4"/>
      <c r="OH431" s="4"/>
      <c r="OI431" s="4"/>
      <c r="OJ431" s="4"/>
      <c r="OK431" s="4"/>
      <c r="OL431" s="4"/>
      <c r="OM431" s="4"/>
      <c r="ON431" s="4"/>
      <c r="OO431" s="4"/>
      <c r="OP431" s="4"/>
      <c r="OQ431" s="4"/>
      <c r="OR431" s="4"/>
      <c r="OS431" s="4"/>
      <c r="OT431" s="4"/>
      <c r="OU431" s="4"/>
      <c r="OV431" s="4"/>
      <c r="OW431" s="4"/>
      <c r="OX431" s="4"/>
      <c r="OY431" s="4"/>
      <c r="OZ431" s="4"/>
      <c r="PA431" s="4"/>
      <c r="PB431" s="4"/>
      <c r="PC431" s="4"/>
      <c r="PD431" s="4"/>
      <c r="PE431" s="4"/>
      <c r="PF431" s="4"/>
      <c r="PG431" s="4"/>
      <c r="PH431" s="4"/>
      <c r="PI431" s="4"/>
      <c r="PJ431" s="4"/>
      <c r="PK431" s="4"/>
      <c r="PL431" s="4"/>
      <c r="PM431" s="4"/>
      <c r="PN431" s="4"/>
      <c r="PO431" s="4"/>
      <c r="PP431" s="4"/>
      <c r="PQ431" s="4"/>
      <c r="PR431" s="4"/>
      <c r="PS431" s="4"/>
      <c r="PT431" s="4"/>
      <c r="PU431" s="4"/>
      <c r="PV431" s="4"/>
      <c r="PW431" s="4"/>
      <c r="PX431" s="4"/>
      <c r="PY431" s="4"/>
      <c r="PZ431" s="4"/>
      <c r="QA431" s="4"/>
      <c r="QB431" s="4"/>
      <c r="QC431" s="4"/>
      <c r="QD431" s="4"/>
      <c r="QE431" s="4"/>
      <c r="QF431" s="4"/>
      <c r="QG431" s="4"/>
      <c r="QH431" s="4"/>
      <c r="QI431" s="4"/>
      <c r="QJ431" s="4"/>
      <c r="QK431" s="4"/>
      <c r="QL431" s="4"/>
      <c r="QM431" s="4"/>
      <c r="QN431" s="4"/>
      <c r="QO431" s="4"/>
      <c r="QP431" s="4"/>
      <c r="QQ431" s="4"/>
      <c r="QR431" s="4"/>
      <c r="QS431" s="4"/>
      <c r="QT431" s="4"/>
      <c r="QU431" s="4"/>
      <c r="QV431" s="4"/>
      <c r="QW431" s="4"/>
      <c r="QX431" s="4"/>
      <c r="QY431" s="4"/>
      <c r="QZ431" s="4"/>
      <c r="RA431" s="4"/>
      <c r="RB431" s="4"/>
      <c r="RC431" s="4"/>
      <c r="RD431" s="4"/>
      <c r="RE431" s="4"/>
      <c r="RF431" s="4"/>
      <c r="RG431" s="4"/>
      <c r="RH431" s="4"/>
    </row>
  </sheetData>
  <conditionalFormatting sqref="X10:OG10">
    <cfRule type="colorScale" priority="1">
      <colorScale>
        <cfvo type="formula" val="-0.01"/>
        <cfvo type="formula" val="0"/>
        <cfvo type="formula" val="0.01"/>
        <color rgb="FF57BB8A"/>
        <color rgb="FFFFFFFF"/>
        <color rgb="FFE67C73"/>
      </colorScale>
    </cfRule>
  </conditionalFormatting>
  <conditionalFormatting sqref="RH3 X4:QO4">
    <cfRule type="colorScale" priority="2">
      <colorScale>
        <cfvo type="formula" val="0"/>
        <cfvo type="formula" val="0.5"/>
        <cfvo type="formula" val="1"/>
        <color rgb="FF57BB8A"/>
        <color rgb="FFFFFFFF"/>
        <color rgb="FFE67C73"/>
      </colorScale>
    </cfRule>
  </conditionalFormatting>
  <conditionalFormatting sqref="M2:M431 C3:L431 O3:U431">
    <cfRule type="containsBlanks" dxfId="0" priority="3">
      <formula>LEN(TRIM(M2))=0</formula>
    </cfRule>
  </conditionalFormatting>
  <conditionalFormatting sqref="H3:H431 O3:O431">
    <cfRule type="cellIs" dxfId="1" priority="4" operator="greaterThan">
      <formula>INDIRECT("Q9")</formula>
    </cfRule>
  </conditionalFormatting>
  <conditionalFormatting sqref="H3:H431 O3:O431">
    <cfRule type="cellIs" dxfId="2" priority="5" operator="lessThan">
      <formula>INDIRECT("Q9")</formula>
    </cfRule>
  </conditionalFormatting>
  <conditionalFormatting sqref="M2:M431 J3:L431 G26:G431 I26:I431 P26:P431">
    <cfRule type="containsBlanks" dxfId="0" priority="6">
      <formula>LEN(TRIM(M2))=0</formula>
    </cfRule>
  </conditionalFormatting>
  <conditionalFormatting sqref="C2:C39">
    <cfRule type="containsBlanks" dxfId="0" priority="7">
      <formula>LEN(TRIM(C2))=0</formula>
    </cfRule>
  </conditionalFormatting>
  <conditionalFormatting sqref="A2:A431">
    <cfRule type="timePeriod" dxfId="3" priority="8" timePeriod="today"/>
  </conditionalFormatting>
  <conditionalFormatting sqref="J2:M431">
    <cfRule type="cellIs" dxfId="1" priority="9" operator="greaterThan">
      <formula>0</formula>
    </cfRule>
  </conditionalFormatting>
  <conditionalFormatting sqref="J2:M431">
    <cfRule type="cellIs" dxfId="2" priority="10" operator="lessThan">
      <formula>0</formula>
    </cfRule>
  </conditionalFormatting>
  <conditionalFormatting sqref="N2:N431">
    <cfRule type="containsBlanks" dxfId="0" priority="11">
      <formula>LEN(TRIM(N2))=0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