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315" windowHeight="59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21" i="1"/>
  <c r="B14"/>
  <c r="D16"/>
  <c r="D17" s="1"/>
  <c r="E20" s="1"/>
  <c r="E21" s="1"/>
  <c r="C16"/>
  <c r="C17" s="1"/>
  <c r="D20" s="1"/>
  <c r="D21" s="1"/>
  <c r="B16"/>
  <c r="A16"/>
  <c r="A17" s="1"/>
  <c r="B20" s="1"/>
  <c r="B21" s="1"/>
  <c r="D15"/>
  <c r="C15"/>
  <c r="B17"/>
  <c r="C20" s="1"/>
  <c r="C21" s="1"/>
  <c r="B15"/>
  <c r="E12"/>
  <c r="C12"/>
  <c r="D12"/>
  <c r="B12"/>
  <c r="C10"/>
  <c r="D10"/>
  <c r="C9"/>
  <c r="D9"/>
  <c r="B10"/>
  <c r="B9"/>
  <c r="D3"/>
  <c r="C3"/>
  <c r="D2"/>
  <c r="C2"/>
  <c r="B3"/>
  <c r="B2"/>
  <c r="B7"/>
  <c r="B6"/>
</calcChain>
</file>

<file path=xl/sharedStrings.xml><?xml version="1.0" encoding="utf-8"?>
<sst xmlns="http://schemas.openxmlformats.org/spreadsheetml/2006/main" count="13" uniqueCount="8">
  <si>
    <t>Программист C++</t>
  </si>
  <si>
    <t>Системный аналитик</t>
  </si>
  <si>
    <t>март</t>
  </si>
  <si>
    <t>апрель</t>
  </si>
  <si>
    <t>май</t>
  </si>
  <si>
    <t>Ожидаемый доход</t>
  </si>
  <si>
    <t>Ожидаемый расход</t>
  </si>
  <si>
    <t>Ожидаемая прибыль</t>
  </si>
</sst>
</file>

<file path=xl/styles.xml><?xml version="1.0" encoding="utf-8"?>
<styleSheet xmlns="http://schemas.openxmlformats.org/spreadsheetml/2006/main">
  <numFmts count="3">
    <numFmt numFmtId="44" formatCode="_-* #,##0.00&quot;р.&quot;_-;\-* #,##0.00&quot;р.&quot;_-;_-* &quot;-&quot;??&quot;р.&quot;_-;_-@_-"/>
    <numFmt numFmtId="166" formatCode="_-* #,##0[$р.-419]_-;\-* #,##0[$р.-419]_-;_-* &quot;-&quot;??[$р.-419]_-;_-@_-"/>
    <numFmt numFmtId="168" formatCode="_-* #,##0&quot;р.&quot;_-;\-* #,##0&quot;р.&quot;_-;_-* &quot;-&quot;??&quot;р.&quot;_-;_-@_-"/>
  </numFmts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168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ru-RU"/>
              <a:t>График</a:t>
            </a:r>
            <a:r>
              <a:rPr lang="ru-RU" baseline="0"/>
              <a:t> ожидаемой прибыли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Лист1!$A$19</c:f>
              <c:strCache>
                <c:ptCount val="1"/>
                <c:pt idx="0">
                  <c:v>Ожидаемый расход</c:v>
                </c:pt>
              </c:strCache>
            </c:strRef>
          </c:tx>
          <c:cat>
            <c:numRef>
              <c:f>Лист1!$B$18:$E$18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Лист1!$B$19:$E$19</c:f>
              <c:numCache>
                <c:formatCode>_-* #,##0[$р.-419]_-;\-* #,##0[$р.-419]_-;_-* "-"??[$р.-419]_-;_-@_-</c:formatCode>
                <c:ptCount val="4"/>
                <c:pt idx="0">
                  <c:v>-1863112.5333333299</c:v>
                </c:pt>
                <c:pt idx="1">
                  <c:v>-745245.01333333296</c:v>
                </c:pt>
                <c:pt idx="2">
                  <c:v>-745245.01333333296</c:v>
                </c:pt>
                <c:pt idx="3">
                  <c:v>-745245.01333333296</c:v>
                </c:pt>
              </c:numCache>
            </c:numRef>
          </c:val>
        </c:ser>
        <c:ser>
          <c:idx val="1"/>
          <c:order val="1"/>
          <c:tx>
            <c:strRef>
              <c:f>Лист1!$A$20</c:f>
              <c:strCache>
                <c:ptCount val="1"/>
                <c:pt idx="0">
                  <c:v>Ожидаемый доход</c:v>
                </c:pt>
              </c:strCache>
            </c:strRef>
          </c:tx>
          <c:cat>
            <c:numRef>
              <c:f>Лист1!$B$18:$E$18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Лист1!$B$20:$E$20</c:f>
              <c:numCache>
                <c:formatCode>_-* #,##0[$р.-419]_-;\-* #,##0[$р.-419]_-;_-* "-"??[$р.-419]_-;_-@_-</c:formatCode>
                <c:ptCount val="4"/>
                <c:pt idx="0">
                  <c:v>725000</c:v>
                </c:pt>
                <c:pt idx="1">
                  <c:v>2975000</c:v>
                </c:pt>
                <c:pt idx="2">
                  <c:v>4462500</c:v>
                </c:pt>
                <c:pt idx="3">
                  <c:v>6312500</c:v>
                </c:pt>
              </c:numCache>
            </c:numRef>
          </c:val>
        </c:ser>
        <c:ser>
          <c:idx val="2"/>
          <c:order val="2"/>
          <c:tx>
            <c:strRef>
              <c:f>Лист1!$A$21</c:f>
              <c:strCache>
                <c:ptCount val="1"/>
                <c:pt idx="0">
                  <c:v>Ожидаемая прибыль</c:v>
                </c:pt>
              </c:strCache>
            </c:strRef>
          </c:tx>
          <c:cat>
            <c:numRef>
              <c:f>Лист1!$B$18:$E$18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Лист1!$B$21:$E$21</c:f>
              <c:numCache>
                <c:formatCode>_-* #,##0[$р.-419]_-;\-* #,##0[$р.-419]_-;_-* "-"??[$р.-419]_-;_-@_-</c:formatCode>
                <c:ptCount val="4"/>
                <c:pt idx="0">
                  <c:v>-1138112.5333333299</c:v>
                </c:pt>
                <c:pt idx="1">
                  <c:v>2229754.9866666673</c:v>
                </c:pt>
                <c:pt idx="2">
                  <c:v>3717254.9866666673</c:v>
                </c:pt>
                <c:pt idx="3">
                  <c:v>5567254.9866666673</c:v>
                </c:pt>
              </c:numCache>
            </c:numRef>
          </c:val>
        </c:ser>
        <c:axId val="75372800"/>
        <c:axId val="109253376"/>
      </c:barChart>
      <c:catAx>
        <c:axId val="75372800"/>
        <c:scaling>
          <c:orientation val="minMax"/>
        </c:scaling>
        <c:axPos val="b"/>
        <c:numFmt formatCode="General" sourceLinked="1"/>
        <c:tickLblPos val="nextTo"/>
        <c:crossAx val="109253376"/>
        <c:crosses val="autoZero"/>
        <c:auto val="1"/>
        <c:lblAlgn val="ctr"/>
        <c:lblOffset val="100"/>
      </c:catAx>
      <c:valAx>
        <c:axId val="109253376"/>
        <c:scaling>
          <c:orientation val="minMax"/>
        </c:scaling>
        <c:axPos val="l"/>
        <c:majorGridlines/>
        <c:numFmt formatCode="_-* #,##0[$р.-419]_-;\-* #,##0[$р.-419]_-;_-* &quot;-&quot;??[$р.-419]_-;_-@_-" sourceLinked="1"/>
        <c:tickLblPos val="nextTo"/>
        <c:crossAx val="753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1"/>
  <c:chart>
    <c:title>
      <c:tx>
        <c:rich>
          <a:bodyPr/>
          <a:lstStyle/>
          <a:p>
            <a:pPr>
              <a:defRPr/>
            </a:pPr>
            <a:r>
              <a:rPr lang="ru-RU"/>
              <a:t>График расходов</a:t>
            </a:r>
            <a:r>
              <a:rPr lang="ru-RU" baseline="0"/>
              <a:t> на заработную плату </a:t>
            </a:r>
            <a:endParaRPr lang="ru-RU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Лист1!$A$9</c:f>
              <c:strCache>
                <c:ptCount val="1"/>
                <c:pt idx="0">
                  <c:v>Программист C++</c:v>
                </c:pt>
              </c:strCache>
            </c:strRef>
          </c:tx>
          <c:cat>
            <c:strRef>
              <c:f>Лист1!$B$8:$D$8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Лист1!$B$9:$D$9</c:f>
              <c:numCache>
                <c:formatCode>_-* #,##0"р."_-;\-* #,##0"р."_-;_-* "-"??"р."_-;_-@_-</c:formatCode>
                <c:ptCount val="3"/>
                <c:pt idx="0">
                  <c:v>111175.67999999999</c:v>
                </c:pt>
                <c:pt idx="1">
                  <c:v>201505.91999999998</c:v>
                </c:pt>
                <c:pt idx="2">
                  <c:v>208454.39999999999</c:v>
                </c:pt>
              </c:numCache>
            </c:numRef>
          </c:val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Системный аналитик</c:v>
                </c:pt>
              </c:strCache>
            </c:strRef>
          </c:tx>
          <c:cat>
            <c:strRef>
              <c:f>Лист1!$B$8:$D$8</c:f>
              <c:strCache>
                <c:ptCount val="3"/>
                <c:pt idx="0">
                  <c:v>март</c:v>
                </c:pt>
                <c:pt idx="1">
                  <c:v>апрель</c:v>
                </c:pt>
                <c:pt idx="2">
                  <c:v>май</c:v>
                </c:pt>
              </c:strCache>
            </c:strRef>
          </c:cat>
          <c:val>
            <c:numRef>
              <c:f>Лист1!$B$10:$D$10</c:f>
              <c:numCache>
                <c:formatCode>_-* #,##0"р."_-;\-* #,##0"р."_-;_-* "-"??"р."_-;_-@_-</c:formatCode>
                <c:ptCount val="3"/>
                <c:pt idx="0">
                  <c:v>137195.51999999999</c:v>
                </c:pt>
                <c:pt idx="1">
                  <c:v>128620.79999999999</c:v>
                </c:pt>
                <c:pt idx="2">
                  <c:v>51448.319999999992</c:v>
                </c:pt>
              </c:numCache>
            </c:numRef>
          </c:val>
        </c:ser>
        <c:axId val="56466816"/>
        <c:axId val="56473088"/>
      </c:barChart>
      <c:catAx>
        <c:axId val="56466816"/>
        <c:scaling>
          <c:orientation val="minMax"/>
        </c:scaling>
        <c:axPos val="b"/>
        <c:tickLblPos val="nextTo"/>
        <c:crossAx val="56473088"/>
        <c:crosses val="autoZero"/>
        <c:auto val="1"/>
        <c:lblAlgn val="ctr"/>
        <c:lblOffset val="100"/>
      </c:catAx>
      <c:valAx>
        <c:axId val="56473088"/>
        <c:scaling>
          <c:orientation val="minMax"/>
        </c:scaling>
        <c:axPos val="l"/>
        <c:majorGridlines/>
        <c:numFmt formatCode="_-* #,##0&quot;р.&quot;_-;\-* #,##0&quot;р.&quot;_-;_-* &quot;-&quot;??&quot;р.&quot;_-;_-@_-" sourceLinked="1"/>
        <c:tickLblPos val="nextTo"/>
        <c:crossAx val="5646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22</xdr:row>
      <xdr:rowOff>161925</xdr:rowOff>
    </xdr:from>
    <xdr:to>
      <xdr:col>7</xdr:col>
      <xdr:colOff>228600</xdr:colOff>
      <xdr:row>37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</xdr:row>
      <xdr:rowOff>161925</xdr:rowOff>
    </xdr:from>
    <xdr:to>
      <xdr:col>11</xdr:col>
      <xdr:colOff>285750</xdr:colOff>
      <xdr:row>16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A11" workbookViewId="0">
      <selection activeCell="F21" sqref="F21"/>
    </sheetView>
  </sheetViews>
  <sheetFormatPr defaultRowHeight="15"/>
  <cols>
    <col min="1" max="1" width="12.42578125" customWidth="1"/>
    <col min="2" max="4" width="14.7109375" bestFit="1" customWidth="1"/>
    <col min="5" max="5" width="11" customWidth="1"/>
    <col min="6" max="6" width="13.140625" bestFit="1" customWidth="1"/>
    <col min="7" max="7" width="12.28515625" customWidth="1"/>
    <col min="8" max="8" width="12.710937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 s="2">
        <f>16*8 *B6</f>
        <v>66176</v>
      </c>
      <c r="C2" s="2">
        <f>29*8*B6</f>
        <v>119944</v>
      </c>
      <c r="D2" s="2">
        <f>30*8*B6</f>
        <v>124080</v>
      </c>
    </row>
    <row r="3" spans="1:5">
      <c r="A3" t="s">
        <v>1</v>
      </c>
      <c r="B3" s="2">
        <f>16*8*B7</f>
        <v>81664</v>
      </c>
      <c r="C3" s="2">
        <f>15*8*B7</f>
        <v>76560</v>
      </c>
      <c r="D3" s="2">
        <f>6*8*B7</f>
        <v>30624</v>
      </c>
    </row>
    <row r="6" spans="1:5">
      <c r="B6">
        <f>517</f>
        <v>517</v>
      </c>
    </row>
    <row r="7" spans="1:5">
      <c r="B7">
        <f>638</f>
        <v>638</v>
      </c>
    </row>
    <row r="8" spans="1:5">
      <c r="B8" t="s">
        <v>2</v>
      </c>
      <c r="C8" t="s">
        <v>3</v>
      </c>
      <c r="D8" t="s">
        <v>4</v>
      </c>
    </row>
    <row r="9" spans="1:5">
      <c r="A9" t="s">
        <v>0</v>
      </c>
      <c r="B9" s="2">
        <f>B2*1.2*1.4</f>
        <v>111175.67999999999</v>
      </c>
      <c r="C9" s="2">
        <f t="shared" ref="C9:D9" si="0">C2*1.2*1.4</f>
        <v>201505.91999999998</v>
      </c>
      <c r="D9" s="2">
        <f t="shared" si="0"/>
        <v>208454.39999999999</v>
      </c>
    </row>
    <row r="10" spans="1:5">
      <c r="A10" t="s">
        <v>1</v>
      </c>
      <c r="B10" s="2">
        <f>B3*1.2*1.4</f>
        <v>137195.51999999999</v>
      </c>
      <c r="C10" s="2">
        <f t="shared" ref="C10:D10" si="1">C3*1.2*1.4</f>
        <v>128620.79999999999</v>
      </c>
      <c r="D10" s="2">
        <f t="shared" si="1"/>
        <v>51448.319999999992</v>
      </c>
    </row>
    <row r="12" spans="1:5">
      <c r="B12">
        <f>(B9+B10) / 0.45</f>
        <v>551936</v>
      </c>
      <c r="C12">
        <f t="shared" ref="C12:D12" si="2">(C9+C10) / 0.45</f>
        <v>733614.93333333323</v>
      </c>
      <c r="D12">
        <f t="shared" si="2"/>
        <v>577561.59999999998</v>
      </c>
      <c r="E12">
        <f>SUM(B12:D12)</f>
        <v>1863112.5333333332</v>
      </c>
    </row>
    <row r="14" spans="1:5">
      <c r="B14">
        <f>14500000000 * 0.03*0.01</f>
        <v>4350000</v>
      </c>
    </row>
    <row r="15" spans="1:5">
      <c r="A15">
        <v>0</v>
      </c>
      <c r="B15">
        <f>50000 * 1500 * 0.03</f>
        <v>2250000</v>
      </c>
      <c r="C15">
        <f>50000 * 2250 * 0.03</f>
        <v>3375000</v>
      </c>
      <c r="D15">
        <f>50000 * 3000 * 0.03</f>
        <v>4500000</v>
      </c>
    </row>
    <row r="16" spans="1:5">
      <c r="A16">
        <f>B14/6</f>
        <v>725000</v>
      </c>
      <c r="B16">
        <f>B14/6</f>
        <v>725000</v>
      </c>
      <c r="C16">
        <f>B14/4</f>
        <v>1087500</v>
      </c>
      <c r="D16">
        <f>5*B14/12</f>
        <v>1812500</v>
      </c>
    </row>
    <row r="17" spans="1:6">
      <c r="A17">
        <f>A15+A16</f>
        <v>725000</v>
      </c>
      <c r="B17">
        <f>B15+B16</f>
        <v>2975000</v>
      </c>
      <c r="C17">
        <f t="shared" ref="C17:D17" si="3">C15+C16</f>
        <v>4462500</v>
      </c>
      <c r="D17">
        <f>D15+D16</f>
        <v>6312500</v>
      </c>
    </row>
    <row r="18" spans="1:6">
      <c r="B18">
        <v>2015</v>
      </c>
      <c r="C18">
        <v>2016</v>
      </c>
      <c r="D18">
        <v>2017</v>
      </c>
      <c r="E18">
        <v>2018</v>
      </c>
    </row>
    <row r="19" spans="1:6">
      <c r="A19" t="s">
        <v>6</v>
      </c>
      <c r="B19" s="1">
        <v>-1863112.5333333299</v>
      </c>
      <c r="C19" s="1">
        <v>-745245.01333333296</v>
      </c>
      <c r="D19" s="1">
        <v>-745245.01333333296</v>
      </c>
      <c r="E19" s="1">
        <v>-745245.01333333296</v>
      </c>
    </row>
    <row r="20" spans="1:6">
      <c r="A20" t="s">
        <v>5</v>
      </c>
      <c r="B20" s="1">
        <f>A17</f>
        <v>725000</v>
      </c>
      <c r="C20" s="1">
        <f t="shared" ref="C20:E20" si="4">B17</f>
        <v>2975000</v>
      </c>
      <c r="D20" s="1">
        <f t="shared" si="4"/>
        <v>4462500</v>
      </c>
      <c r="E20" s="1">
        <f t="shared" si="4"/>
        <v>6312500</v>
      </c>
    </row>
    <row r="21" spans="1:6">
      <c r="A21" t="s">
        <v>7</v>
      </c>
      <c r="B21" s="1">
        <f>B19+B20</f>
        <v>-1138112.5333333299</v>
      </c>
      <c r="C21" s="1">
        <f>C19+C20</f>
        <v>2229754.9866666673</v>
      </c>
      <c r="D21" s="1">
        <f t="shared" ref="D21:E21" si="5">D19+D20</f>
        <v>3717254.9866666673</v>
      </c>
      <c r="E21" s="1">
        <f t="shared" si="5"/>
        <v>5567254.9866666673</v>
      </c>
      <c r="F21" s="1">
        <f>SUM(B21:E21)</f>
        <v>10376152.426666673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Kuderov</dc:creator>
  <cp:lastModifiedBy>Kuderov</cp:lastModifiedBy>
  <dcterms:created xsi:type="dcterms:W3CDTF">2015-05-28T06:56:40Z</dcterms:created>
  <dcterms:modified xsi:type="dcterms:W3CDTF">2015-05-28T08:09:26Z</dcterms:modified>
</cp:coreProperties>
</file>