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 activeTab="3"/>
  </bookViews>
  <sheets>
    <sheet name="indoor_raw" sheetId="1" r:id="rId1"/>
    <sheet name="outdoor_raw" sheetId="4" r:id="rId2"/>
    <sheet name="indoor_res" sheetId="2" r:id="rId3"/>
    <sheet name="outdoor_res" sheetId="5" r:id="rId4"/>
  </sheets>
  <calcPr calcId="144525"/>
</workbook>
</file>

<file path=xl/calcChain.xml><?xml version="1.0" encoding="utf-8"?>
<calcChain xmlns="http://schemas.openxmlformats.org/spreadsheetml/2006/main">
  <c r="F61" i="4" l="1"/>
  <c r="G61" i="4"/>
  <c r="H61" i="4"/>
  <c r="F62" i="4"/>
  <c r="G62" i="4"/>
  <c r="H62" i="4"/>
  <c r="N12" i="2" l="1" a="1"/>
  <c r="N12" i="2" s="1"/>
  <c r="O12" i="2" a="1"/>
  <c r="O12" i="2" s="1"/>
  <c r="M12" i="2" a="1"/>
  <c r="M12" i="2" s="1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12" i="2"/>
  <c r="N19" i="2" l="1"/>
  <c r="O34" i="2"/>
  <c r="O26" i="2"/>
  <c r="O18" i="2"/>
  <c r="N34" i="2"/>
  <c r="N26" i="2"/>
  <c r="N18" i="2"/>
  <c r="O33" i="2"/>
  <c r="O25" i="2"/>
  <c r="O17" i="2"/>
  <c r="N33" i="2"/>
  <c r="N25" i="2"/>
  <c r="N17" i="2"/>
  <c r="O27" i="2"/>
  <c r="O19" i="2"/>
  <c r="N27" i="2"/>
  <c r="O32" i="2"/>
  <c r="O24" i="2"/>
  <c r="O16" i="2"/>
  <c r="N32" i="2"/>
  <c r="N24" i="2"/>
  <c r="N16" i="2"/>
  <c r="O31" i="2"/>
  <c r="O23" i="2"/>
  <c r="O15" i="2"/>
  <c r="N31" i="2"/>
  <c r="N23" i="2"/>
  <c r="N15" i="2"/>
  <c r="O30" i="2"/>
  <c r="O22" i="2"/>
  <c r="O14" i="2"/>
  <c r="N30" i="2"/>
  <c r="N22" i="2"/>
  <c r="N14" i="2"/>
  <c r="O29" i="2"/>
  <c r="O13" i="2"/>
  <c r="N29" i="2"/>
  <c r="N21" i="2"/>
  <c r="O21" i="2"/>
  <c r="N13" i="2"/>
  <c r="O28" i="2"/>
  <c r="O20" i="2"/>
  <c r="N28" i="2"/>
  <c r="N20" i="2"/>
  <c r="M19" i="2"/>
  <c r="M34" i="2"/>
  <c r="M26" i="2"/>
  <c r="M18" i="2"/>
  <c r="M27" i="2"/>
  <c r="M33" i="2"/>
  <c r="M25" i="2"/>
  <c r="M17" i="2"/>
  <c r="M32" i="2"/>
  <c r="M24" i="2"/>
  <c r="M16" i="2"/>
  <c r="M31" i="2"/>
  <c r="M23" i="2"/>
  <c r="M15" i="2"/>
  <c r="M30" i="2"/>
  <c r="M22" i="2"/>
  <c r="M14" i="2"/>
  <c r="M29" i="2"/>
  <c r="M21" i="2"/>
  <c r="M13" i="2"/>
  <c r="M28" i="2"/>
  <c r="M20" i="2"/>
  <c r="N12" i="5" l="1" a="1"/>
  <c r="N12" i="5" s="1"/>
  <c r="O12" i="5" a="1"/>
  <c r="O12" i="5" s="1"/>
  <c r="M12" i="5" a="1"/>
  <c r="M12" i="5" s="1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12" i="5"/>
  <c r="C4" i="5"/>
  <c r="D4" i="5"/>
  <c r="F4" i="5"/>
  <c r="G4" i="5"/>
  <c r="G7" i="5" s="1"/>
  <c r="G8" i="5" s="1"/>
  <c r="H4" i="5"/>
  <c r="E3" i="5"/>
  <c r="F3" i="5"/>
  <c r="G3" i="5"/>
  <c r="H3" i="5"/>
  <c r="C3" i="5"/>
  <c r="D3" i="5"/>
  <c r="S2" i="4"/>
  <c r="S4" i="4"/>
  <c r="S53" i="4"/>
  <c r="S5" i="4"/>
  <c r="S55" i="4"/>
  <c r="S6" i="4"/>
  <c r="S17" i="4"/>
  <c r="S15" i="4"/>
  <c r="S28" i="4"/>
  <c r="S19" i="4"/>
  <c r="S11" i="4"/>
  <c r="S44" i="4"/>
  <c r="S57" i="4"/>
  <c r="S31" i="4"/>
  <c r="S30" i="4"/>
  <c r="S38" i="4"/>
  <c r="S40" i="4"/>
  <c r="S58" i="4"/>
  <c r="S27" i="4"/>
  <c r="S16" i="4"/>
  <c r="S52" i="4"/>
  <c r="S56" i="4"/>
  <c r="S34" i="4"/>
  <c r="S42" i="4"/>
  <c r="S25" i="4"/>
  <c r="S24" i="4"/>
  <c r="S41" i="4"/>
  <c r="S35" i="4"/>
  <c r="S43" i="4"/>
  <c r="S32" i="4"/>
  <c r="S26" i="4"/>
  <c r="S7" i="4"/>
  <c r="S45" i="4"/>
  <c r="S29" i="4"/>
  <c r="S3" i="4"/>
  <c r="S51" i="4"/>
  <c r="S39" i="4"/>
  <c r="S33" i="4"/>
  <c r="S46" i="4"/>
  <c r="S21" i="4"/>
  <c r="S37" i="4"/>
  <c r="S23" i="4"/>
  <c r="S14" i="4"/>
  <c r="S54" i="4"/>
  <c r="S10" i="4"/>
  <c r="S49" i="4"/>
  <c r="S18" i="4"/>
  <c r="S13" i="4"/>
  <c r="S20" i="4"/>
  <c r="S12" i="4"/>
  <c r="S8" i="4"/>
  <c r="S36" i="4"/>
  <c r="S48" i="4"/>
  <c r="S22" i="4"/>
  <c r="S50" i="4"/>
  <c r="S47" i="4"/>
  <c r="S9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B4" i="5"/>
  <c r="J4" i="5" s="1"/>
  <c r="J7" i="5" s="1"/>
  <c r="B3" i="5"/>
  <c r="J3" i="5" s="1"/>
  <c r="J6" i="5" s="1"/>
  <c r="D7" i="5"/>
  <c r="D8" i="5" s="1"/>
  <c r="H7" i="5"/>
  <c r="H8" i="5" s="1"/>
  <c r="C7" i="5"/>
  <c r="C8" i="5" s="1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H2" i="4"/>
  <c r="G2" i="4"/>
  <c r="F2" i="4"/>
  <c r="S20" i="1"/>
  <c r="S16" i="1"/>
  <c r="S19" i="1"/>
  <c r="S30" i="1"/>
  <c r="S21" i="1"/>
  <c r="S14" i="1"/>
  <c r="S18" i="1"/>
  <c r="S11" i="1"/>
  <c r="S6" i="1"/>
  <c r="S46" i="1"/>
  <c r="S10" i="1"/>
  <c r="S7" i="1"/>
  <c r="S36" i="1"/>
  <c r="S38" i="1"/>
  <c r="S43" i="1"/>
  <c r="S31" i="1"/>
  <c r="S17" i="1"/>
  <c r="S24" i="1"/>
  <c r="S45" i="1"/>
  <c r="S27" i="1"/>
  <c r="S12" i="1"/>
  <c r="S42" i="1"/>
  <c r="S4" i="1"/>
  <c r="S37" i="1"/>
  <c r="S8" i="1"/>
  <c r="S5" i="1"/>
  <c r="S26" i="1"/>
  <c r="S40" i="1"/>
  <c r="S29" i="1"/>
  <c r="S28" i="1"/>
  <c r="S3" i="1"/>
  <c r="S15" i="1"/>
  <c r="S34" i="1"/>
  <c r="S44" i="1"/>
  <c r="S25" i="1"/>
  <c r="S2" i="1"/>
  <c r="S13" i="1"/>
  <c r="S35" i="1"/>
  <c r="S41" i="1"/>
  <c r="S23" i="1"/>
  <c r="S39" i="1"/>
  <c r="S33" i="1"/>
  <c r="S32" i="1"/>
  <c r="S9" i="1"/>
  <c r="S22" i="1"/>
  <c r="F4" i="2"/>
  <c r="L4" i="2" s="1"/>
  <c r="L7" i="2" s="1"/>
  <c r="G4" i="2"/>
  <c r="G7" i="2" s="1"/>
  <c r="G8" i="2" s="1"/>
  <c r="H4" i="2"/>
  <c r="H7" i="2" s="1"/>
  <c r="H8" i="2" s="1"/>
  <c r="D4" i="2"/>
  <c r="D7" i="2" s="1"/>
  <c r="D8" i="2" s="1"/>
  <c r="F3" i="2"/>
  <c r="L3" i="2" s="1"/>
  <c r="L6" i="2" s="1"/>
  <c r="G3" i="2"/>
  <c r="H3" i="2"/>
  <c r="F49" i="1"/>
  <c r="G49" i="1"/>
  <c r="H49" i="1"/>
  <c r="F50" i="1"/>
  <c r="G50" i="1"/>
  <c r="H50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G2" i="1"/>
  <c r="H2" i="1"/>
  <c r="F2" i="1"/>
  <c r="C4" i="2"/>
  <c r="C7" i="2" s="1"/>
  <c r="C8" i="2" s="1"/>
  <c r="B4" i="2"/>
  <c r="B7" i="2" s="1"/>
  <c r="B8" i="2" s="1"/>
  <c r="C3" i="2"/>
  <c r="D3" i="2"/>
  <c r="B3" i="2"/>
  <c r="J3" i="2" s="1"/>
  <c r="J6" i="2" s="1"/>
  <c r="B1" i="2"/>
  <c r="N19" i="5" l="1"/>
  <c r="O34" i="5"/>
  <c r="O26" i="5"/>
  <c r="O18" i="5"/>
  <c r="N34" i="5"/>
  <c r="N26" i="5"/>
  <c r="N18" i="5"/>
  <c r="N27" i="5"/>
  <c r="O33" i="5"/>
  <c r="O25" i="5"/>
  <c r="O17" i="5"/>
  <c r="N33" i="5"/>
  <c r="N25" i="5"/>
  <c r="N17" i="5"/>
  <c r="O19" i="5"/>
  <c r="O32" i="5"/>
  <c r="O24" i="5"/>
  <c r="O16" i="5"/>
  <c r="N32" i="5"/>
  <c r="N24" i="5"/>
  <c r="N16" i="5"/>
  <c r="O31" i="5"/>
  <c r="O23" i="5"/>
  <c r="O15" i="5"/>
  <c r="N31" i="5"/>
  <c r="N23" i="5"/>
  <c r="N15" i="5"/>
  <c r="O27" i="5"/>
  <c r="O30" i="5"/>
  <c r="O22" i="5"/>
  <c r="O14" i="5"/>
  <c r="N30" i="5"/>
  <c r="N22" i="5"/>
  <c r="N14" i="5"/>
  <c r="O29" i="5"/>
  <c r="O21" i="5"/>
  <c r="O13" i="5"/>
  <c r="N29" i="5"/>
  <c r="N21" i="5"/>
  <c r="N13" i="5"/>
  <c r="O28" i="5"/>
  <c r="O20" i="5"/>
  <c r="N28" i="5"/>
  <c r="N20" i="5"/>
  <c r="M19" i="5"/>
  <c r="M34" i="5"/>
  <c r="M26" i="5"/>
  <c r="M18" i="5"/>
  <c r="M27" i="5"/>
  <c r="M33" i="5"/>
  <c r="M25" i="5"/>
  <c r="M17" i="5"/>
  <c r="M32" i="5"/>
  <c r="M24" i="5"/>
  <c r="M16" i="5"/>
  <c r="M31" i="5"/>
  <c r="M23" i="5"/>
  <c r="M15" i="5"/>
  <c r="M30" i="5"/>
  <c r="M22" i="5"/>
  <c r="M14" i="5"/>
  <c r="M29" i="5"/>
  <c r="M21" i="5"/>
  <c r="M13" i="5"/>
  <c r="M28" i="5"/>
  <c r="M20" i="5"/>
  <c r="L3" i="5"/>
  <c r="L6" i="5" s="1"/>
  <c r="L4" i="5"/>
  <c r="L7" i="5" s="1"/>
  <c r="A44" i="5"/>
  <c r="A27" i="5"/>
  <c r="J8" i="5"/>
  <c r="A17" i="5" s="1"/>
  <c r="L8" i="5"/>
  <c r="B7" i="5"/>
  <c r="B8" i="5" s="1"/>
  <c r="F7" i="5"/>
  <c r="F8" i="5" s="1"/>
  <c r="L8" i="2"/>
  <c r="F7" i="2"/>
  <c r="F8" i="2" s="1"/>
  <c r="J4" i="2"/>
  <c r="J7" i="2" s="1"/>
  <c r="J8" i="2" s="1"/>
  <c r="B17" i="5" l="1"/>
  <c r="C17" i="5"/>
  <c r="D17" i="5"/>
  <c r="B44" i="5"/>
  <c r="C44" i="5"/>
  <c r="D44" i="5"/>
  <c r="A53" i="5"/>
  <c r="A15" i="5"/>
  <c r="A40" i="5"/>
  <c r="D27" i="5"/>
  <c r="C27" i="5"/>
  <c r="B27" i="5"/>
  <c r="A52" i="5"/>
  <c r="G19" i="5"/>
  <c r="G27" i="5"/>
  <c r="G35" i="5"/>
  <c r="G43" i="5"/>
  <c r="G51" i="5"/>
  <c r="G18" i="5"/>
  <c r="G20" i="5"/>
  <c r="G28" i="5"/>
  <c r="G36" i="5"/>
  <c r="G44" i="5"/>
  <c r="G52" i="5"/>
  <c r="G26" i="5"/>
  <c r="G13" i="5"/>
  <c r="G21" i="5"/>
  <c r="G29" i="5"/>
  <c r="G37" i="5"/>
  <c r="G45" i="5"/>
  <c r="G53" i="5"/>
  <c r="G50" i="5"/>
  <c r="G14" i="5"/>
  <c r="G22" i="5"/>
  <c r="G30" i="5"/>
  <c r="G38" i="5"/>
  <c r="G46" i="5"/>
  <c r="G12" i="5"/>
  <c r="G42" i="5"/>
  <c r="G15" i="5"/>
  <c r="G23" i="5"/>
  <c r="G31" i="5"/>
  <c r="G39" i="5"/>
  <c r="G47" i="5"/>
  <c r="G16" i="5"/>
  <c r="G24" i="5"/>
  <c r="G32" i="5"/>
  <c r="G40" i="5"/>
  <c r="G48" i="5"/>
  <c r="G17" i="5"/>
  <c r="G25" i="5"/>
  <c r="G33" i="5"/>
  <c r="G41" i="5"/>
  <c r="G49" i="5"/>
  <c r="G34" i="5"/>
  <c r="A23" i="5"/>
  <c r="A48" i="5"/>
  <c r="A35" i="5"/>
  <c r="A14" i="5"/>
  <c r="A31" i="5"/>
  <c r="A34" i="5"/>
  <c r="A42" i="5"/>
  <c r="A18" i="5"/>
  <c r="A26" i="5"/>
  <c r="A50" i="5"/>
  <c r="A43" i="5"/>
  <c r="A13" i="5"/>
  <c r="A22" i="5"/>
  <c r="A39" i="5"/>
  <c r="A25" i="5"/>
  <c r="A51" i="5"/>
  <c r="A21" i="5"/>
  <c r="A30" i="5"/>
  <c r="A47" i="5"/>
  <c r="A33" i="5"/>
  <c r="A20" i="5"/>
  <c r="A29" i="5"/>
  <c r="A38" i="5"/>
  <c r="A16" i="5"/>
  <c r="A41" i="5"/>
  <c r="A28" i="5"/>
  <c r="A37" i="5"/>
  <c r="A46" i="5"/>
  <c r="A24" i="5"/>
  <c r="A49" i="5"/>
  <c r="A36" i="5"/>
  <c r="A45" i="5"/>
  <c r="A12" i="5"/>
  <c r="A32" i="5"/>
  <c r="A19" i="5"/>
  <c r="A12" i="2"/>
  <c r="G15" i="2"/>
  <c r="G23" i="2"/>
  <c r="G31" i="2"/>
  <c r="G16" i="2"/>
  <c r="G24" i="2"/>
  <c r="G32" i="2"/>
  <c r="G17" i="2"/>
  <c r="G25" i="2"/>
  <c r="G33" i="2"/>
  <c r="G18" i="2"/>
  <c r="G26" i="2"/>
  <c r="G34" i="2"/>
  <c r="G19" i="2"/>
  <c r="G27" i="2"/>
  <c r="G12" i="2"/>
  <c r="G20" i="2"/>
  <c r="G28" i="2"/>
  <c r="G13" i="2"/>
  <c r="G21" i="2"/>
  <c r="G29" i="2"/>
  <c r="G14" i="2"/>
  <c r="G22" i="2"/>
  <c r="G30" i="2"/>
  <c r="I38" i="5" l="1"/>
  <c r="J38" i="5"/>
  <c r="H38" i="5"/>
  <c r="B13" i="5"/>
  <c r="C13" i="5"/>
  <c r="D13" i="5"/>
  <c r="D32" i="5"/>
  <c r="B32" i="5"/>
  <c r="C32" i="5"/>
  <c r="B28" i="5"/>
  <c r="C28" i="5"/>
  <c r="D28" i="5"/>
  <c r="C30" i="5"/>
  <c r="D30" i="5"/>
  <c r="B30" i="5"/>
  <c r="B50" i="5"/>
  <c r="C50" i="5"/>
  <c r="D50" i="5"/>
  <c r="D48" i="5"/>
  <c r="B48" i="5"/>
  <c r="C48" i="5"/>
  <c r="J48" i="5"/>
  <c r="H48" i="5"/>
  <c r="I48" i="5"/>
  <c r="H23" i="5"/>
  <c r="I23" i="5"/>
  <c r="J23" i="5"/>
  <c r="I14" i="5"/>
  <c r="J14" i="5"/>
  <c r="H14" i="5"/>
  <c r="H26" i="5"/>
  <c r="I26" i="5"/>
  <c r="J26" i="5"/>
  <c r="J43" i="5"/>
  <c r="I43" i="5"/>
  <c r="H43" i="5"/>
  <c r="D40" i="5"/>
  <c r="B40" i="5"/>
  <c r="C40" i="5"/>
  <c r="D12" i="5"/>
  <c r="B12" i="5"/>
  <c r="C12" i="5"/>
  <c r="B41" i="5"/>
  <c r="C41" i="5"/>
  <c r="D41" i="5"/>
  <c r="B21" i="5"/>
  <c r="C21" i="5"/>
  <c r="D21" i="5"/>
  <c r="B26" i="5"/>
  <c r="C26" i="5"/>
  <c r="D26" i="5"/>
  <c r="B23" i="5"/>
  <c r="C23" i="5"/>
  <c r="D23" i="5"/>
  <c r="J40" i="5"/>
  <c r="H40" i="5"/>
  <c r="I40" i="5"/>
  <c r="H15" i="5"/>
  <c r="I15" i="5"/>
  <c r="J15" i="5"/>
  <c r="H50" i="5"/>
  <c r="I50" i="5"/>
  <c r="J50" i="5"/>
  <c r="H52" i="5"/>
  <c r="I52" i="5"/>
  <c r="J52" i="5"/>
  <c r="J35" i="5"/>
  <c r="H35" i="5"/>
  <c r="I35" i="5"/>
  <c r="B15" i="5"/>
  <c r="C15" i="5"/>
  <c r="D15" i="5"/>
  <c r="B45" i="5"/>
  <c r="C45" i="5"/>
  <c r="D45" i="5"/>
  <c r="D16" i="5"/>
  <c r="B16" i="5"/>
  <c r="C16" i="5"/>
  <c r="D51" i="5"/>
  <c r="B51" i="5"/>
  <c r="C51" i="5"/>
  <c r="B18" i="5"/>
  <c r="C18" i="5"/>
  <c r="D18" i="5"/>
  <c r="H34" i="5"/>
  <c r="I34" i="5"/>
  <c r="J34" i="5"/>
  <c r="H32" i="5"/>
  <c r="I32" i="5"/>
  <c r="J32" i="5"/>
  <c r="H42" i="5"/>
  <c r="I42" i="5"/>
  <c r="J42" i="5"/>
  <c r="H53" i="5"/>
  <c r="I53" i="5"/>
  <c r="J53" i="5"/>
  <c r="H44" i="5"/>
  <c r="I44" i="5"/>
  <c r="J44" i="5"/>
  <c r="J27" i="5"/>
  <c r="I27" i="5"/>
  <c r="H27" i="5"/>
  <c r="B53" i="5"/>
  <c r="C53" i="5"/>
  <c r="D53" i="5"/>
  <c r="B20" i="5"/>
  <c r="C20" i="5"/>
  <c r="D20" i="5"/>
  <c r="H47" i="5"/>
  <c r="I47" i="5"/>
  <c r="J47" i="5"/>
  <c r="B33" i="5"/>
  <c r="C33" i="5"/>
  <c r="D33" i="5"/>
  <c r="I30" i="5"/>
  <c r="J30" i="5"/>
  <c r="H30" i="5"/>
  <c r="D19" i="5"/>
  <c r="B19" i="5"/>
  <c r="C19" i="5"/>
  <c r="B47" i="5"/>
  <c r="C47" i="5"/>
  <c r="D47" i="5"/>
  <c r="C38" i="5"/>
  <c r="D38" i="5"/>
  <c r="B38" i="5"/>
  <c r="B25" i="5"/>
  <c r="C25" i="5"/>
  <c r="D25" i="5"/>
  <c r="B42" i="5"/>
  <c r="C42" i="5"/>
  <c r="D42" i="5"/>
  <c r="H49" i="5"/>
  <c r="I49" i="5"/>
  <c r="J49" i="5"/>
  <c r="J24" i="5"/>
  <c r="H24" i="5"/>
  <c r="I24" i="5"/>
  <c r="J12" i="5"/>
  <c r="H12" i="5"/>
  <c r="I12" i="5"/>
  <c r="H45" i="5"/>
  <c r="I45" i="5"/>
  <c r="J45" i="5"/>
  <c r="H36" i="5"/>
  <c r="I36" i="5"/>
  <c r="J36" i="5"/>
  <c r="J19" i="5"/>
  <c r="I19" i="5"/>
  <c r="H19" i="5"/>
  <c r="B31" i="5"/>
  <c r="C31" i="5"/>
  <c r="D31" i="5"/>
  <c r="H29" i="5"/>
  <c r="I29" i="5"/>
  <c r="J29" i="5"/>
  <c r="H25" i="5"/>
  <c r="I25" i="5"/>
  <c r="J25" i="5"/>
  <c r="H18" i="5"/>
  <c r="I18" i="5"/>
  <c r="J18" i="5"/>
  <c r="D43" i="5"/>
  <c r="C43" i="5"/>
  <c r="B43" i="5"/>
  <c r="B36" i="5"/>
  <c r="C36" i="5"/>
  <c r="D36" i="5"/>
  <c r="B49" i="5"/>
  <c r="C49" i="5"/>
  <c r="D49" i="5"/>
  <c r="B29" i="5"/>
  <c r="C29" i="5"/>
  <c r="D29" i="5"/>
  <c r="B39" i="5"/>
  <c r="C39" i="5"/>
  <c r="D39" i="5"/>
  <c r="B34" i="5"/>
  <c r="C34" i="5"/>
  <c r="D34" i="5"/>
  <c r="H41" i="5"/>
  <c r="I41" i="5"/>
  <c r="J41" i="5"/>
  <c r="J16" i="5"/>
  <c r="H16" i="5"/>
  <c r="I16" i="5"/>
  <c r="I46" i="5"/>
  <c r="J46" i="5"/>
  <c r="H46" i="5"/>
  <c r="H37" i="5"/>
  <c r="I37" i="5"/>
  <c r="J37" i="5"/>
  <c r="H28" i="5"/>
  <c r="I28" i="5"/>
  <c r="J28" i="5"/>
  <c r="B52" i="5"/>
  <c r="C52" i="5"/>
  <c r="D52" i="5"/>
  <c r="C22" i="5"/>
  <c r="D22" i="5"/>
  <c r="B22" i="5"/>
  <c r="H20" i="5"/>
  <c r="I20" i="5"/>
  <c r="J20" i="5"/>
  <c r="C14" i="5"/>
  <c r="D14" i="5"/>
  <c r="B14" i="5"/>
  <c r="H21" i="5"/>
  <c r="I21" i="5"/>
  <c r="J21" i="5"/>
  <c r="B37" i="5"/>
  <c r="C37" i="5"/>
  <c r="D37" i="5"/>
  <c r="D35" i="5"/>
  <c r="B35" i="5"/>
  <c r="C35" i="5"/>
  <c r="H31" i="5"/>
  <c r="I31" i="5"/>
  <c r="J31" i="5"/>
  <c r="I22" i="5"/>
  <c r="J22" i="5"/>
  <c r="H22" i="5"/>
  <c r="H13" i="5"/>
  <c r="I13" i="5"/>
  <c r="J13" i="5"/>
  <c r="J51" i="5"/>
  <c r="H51" i="5"/>
  <c r="I51" i="5"/>
  <c r="D24" i="5"/>
  <c r="B24" i="5"/>
  <c r="C24" i="5"/>
  <c r="H33" i="5"/>
  <c r="I33" i="5"/>
  <c r="J33" i="5"/>
  <c r="C46" i="5"/>
  <c r="D46" i="5"/>
  <c r="B46" i="5"/>
  <c r="H39" i="5"/>
  <c r="I39" i="5"/>
  <c r="J39" i="5"/>
  <c r="H17" i="5"/>
  <c r="I17" i="5"/>
  <c r="J17" i="5"/>
  <c r="J28" i="2"/>
  <c r="H28" i="2"/>
  <c r="I28" i="2"/>
  <c r="I15" i="2"/>
  <c r="J15" i="2"/>
  <c r="H15" i="2"/>
  <c r="H25" i="2"/>
  <c r="I25" i="2"/>
  <c r="J25" i="2"/>
  <c r="H33" i="2"/>
  <c r="I33" i="2"/>
  <c r="J33" i="2"/>
  <c r="H30" i="2"/>
  <c r="I30" i="2"/>
  <c r="J30" i="2"/>
  <c r="I12" i="2"/>
  <c r="J12" i="2"/>
  <c r="H12" i="2"/>
  <c r="H17" i="2"/>
  <c r="I17" i="2"/>
  <c r="J17" i="2"/>
  <c r="B13" i="2"/>
  <c r="H22" i="2"/>
  <c r="I22" i="2"/>
  <c r="J22" i="2"/>
  <c r="H27" i="2"/>
  <c r="I27" i="2"/>
  <c r="J27" i="2"/>
  <c r="H32" i="2"/>
  <c r="I32" i="2"/>
  <c r="J32" i="2"/>
  <c r="H24" i="2"/>
  <c r="I24" i="2"/>
  <c r="J24" i="2"/>
  <c r="J20" i="2"/>
  <c r="H20" i="2"/>
  <c r="I20" i="2"/>
  <c r="H34" i="2"/>
  <c r="D12" i="2"/>
  <c r="B12" i="2"/>
  <c r="C12" i="2"/>
  <c r="H19" i="2"/>
  <c r="I19" i="2"/>
  <c r="J19" i="2"/>
  <c r="H16" i="2"/>
  <c r="I16" i="2"/>
  <c r="J16" i="2"/>
  <c r="H21" i="2"/>
  <c r="I21" i="2"/>
  <c r="J21" i="2"/>
  <c r="H26" i="2"/>
  <c r="I26" i="2"/>
  <c r="J26" i="2"/>
  <c r="I31" i="2"/>
  <c r="J31" i="2"/>
  <c r="H31" i="2"/>
  <c r="H14" i="2"/>
  <c r="I14" i="2"/>
  <c r="J14" i="2"/>
  <c r="H29" i="2"/>
  <c r="I29" i="2"/>
  <c r="J29" i="2"/>
  <c r="H13" i="2"/>
  <c r="I13" i="2"/>
  <c r="J13" i="2"/>
  <c r="H18" i="2"/>
  <c r="I18" i="2"/>
  <c r="J18" i="2"/>
  <c r="I23" i="2"/>
  <c r="J23" i="2"/>
  <c r="H23" i="2"/>
</calcChain>
</file>

<file path=xl/sharedStrings.xml><?xml version="1.0" encoding="utf-8"?>
<sst xmlns="http://schemas.openxmlformats.org/spreadsheetml/2006/main" count="178" uniqueCount="119">
  <si>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</si>
  <si>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</si>
  <si>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</si>
  <si>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</si>
  <si>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</si>
  <si>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</si>
  <si>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</si>
  <si>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</si>
  <si>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</si>
  <si>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</si>
  <si>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</si>
  <si>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</si>
  <si>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</si>
  <si>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</si>
  <si>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</si>
  <si>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</si>
  <si>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</si>
  <si>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</si>
  <si>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</si>
  <si>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</si>
  <si>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</si>
  <si>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</si>
  <si>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</si>
  <si>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</si>
  <si>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</si>
  <si>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</si>
  <si>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</si>
  <si>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</si>
  <si>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</si>
  <si>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</si>
  <si>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</si>
  <si>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</si>
  <si>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</si>
  <si>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</si>
  <si>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</si>
  <si>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</si>
  <si>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</si>
  <si>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</si>
  <si>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</si>
  <si>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</si>
  <si>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</si>
  <si>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</si>
  <si>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</si>
  <si>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</si>
  <si>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</si>
  <si>
    <t>x</t>
  </si>
  <si>
    <t>y</t>
  </si>
  <si>
    <t>z</t>
  </si>
  <si>
    <t>N</t>
  </si>
  <si>
    <t>MinA</t>
  </si>
  <si>
    <t>MaxA</t>
  </si>
  <si>
    <t>err std</t>
  </si>
  <si>
    <t>err mean</t>
  </si>
  <si>
    <t>FROM</t>
  </si>
  <si>
    <t>TO</t>
  </si>
  <si>
    <t>Delta</t>
  </si>
  <si>
    <t>K</t>
  </si>
  <si>
    <t>Borders</t>
  </si>
  <si>
    <t>Angle</t>
  </si>
  <si>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</si>
  <si>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</si>
  <si>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</si>
  <si>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</si>
  <si>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</si>
  <si>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</si>
  <si>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</si>
  <si>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</si>
  <si>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</si>
  <si>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</si>
  <si>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</si>
  <si>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</si>
  <si>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</si>
  <si>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</si>
  <si>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</si>
  <si>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</si>
  <si>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</si>
  <si>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</si>
  <si>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</si>
  <si>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</si>
  <si>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</si>
  <si>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</si>
  <si>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</si>
  <si>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</si>
  <si>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</si>
  <si>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</si>
  <si>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</si>
  <si>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</si>
  <si>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</si>
  <si>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</si>
  <si>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</si>
  <si>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</si>
  <si>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</si>
  <si>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</si>
  <si>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</si>
  <si>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</si>
  <si>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</si>
  <si>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</si>
  <si>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</si>
  <si>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</si>
  <si>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</si>
  <si>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</si>
  <si>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</si>
  <si>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</si>
  <si>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</si>
  <si>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</si>
  <si>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</si>
  <si>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</si>
  <si>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</si>
  <si>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</si>
  <si>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</si>
  <si>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</si>
  <si>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</si>
  <si>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</si>
  <si>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</si>
  <si>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</si>
  <si>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</si>
  <si>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Ось X</t>
  </si>
  <si>
    <t>Ось Y</t>
  </si>
  <si>
    <t>Ось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</si>
</sst>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9" fontId="0" fillId="0" borderId="0" xfId="1" quotePrefix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точности обработки изображений по величине углов абсолютного отклонения осей координат от верных значений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indoor_res!$H$11</c:f>
              <c:strCache>
                <c:ptCount val="1"/>
                <c:pt idx="0">
                  <c:v>Ось X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7.2581776157702629E-2</c:v>
                </c:pt>
                <c:pt idx="1">
                  <c:v>0.50558792329740543</c:v>
                </c:pt>
                <c:pt idx="2">
                  <c:v>0.93859407043710819</c:v>
                </c:pt>
                <c:pt idx="3">
                  <c:v>1.3716002175768107</c:v>
                </c:pt>
                <c:pt idx="4">
                  <c:v>1.8046063647165136</c:v>
                </c:pt>
                <c:pt idx="5">
                  <c:v>2.2376125118562165</c:v>
                </c:pt>
                <c:pt idx="6">
                  <c:v>2.6706186589959189</c:v>
                </c:pt>
                <c:pt idx="7">
                  <c:v>3.1036248061356217</c:v>
                </c:pt>
                <c:pt idx="8">
                  <c:v>3.5366309532753246</c:v>
                </c:pt>
                <c:pt idx="9">
                  <c:v>3.9696371004150275</c:v>
                </c:pt>
                <c:pt idx="10">
                  <c:v>4.4026432475547308</c:v>
                </c:pt>
                <c:pt idx="11">
                  <c:v>4.8356493946944337</c:v>
                </c:pt>
                <c:pt idx="12">
                  <c:v>5.2686555418341356</c:v>
                </c:pt>
                <c:pt idx="13">
                  <c:v>5.7016616889738385</c:v>
                </c:pt>
                <c:pt idx="14">
                  <c:v>6.1346678361135414</c:v>
                </c:pt>
                <c:pt idx="15">
                  <c:v>6.5676739832532443</c:v>
                </c:pt>
                <c:pt idx="16">
                  <c:v>7.0006801303929471</c:v>
                </c:pt>
                <c:pt idx="17">
                  <c:v>7.43368627753265</c:v>
                </c:pt>
                <c:pt idx="18">
                  <c:v>7.8666924246723529</c:v>
                </c:pt>
                <c:pt idx="19">
                  <c:v>8.2996985718120548</c:v>
                </c:pt>
                <c:pt idx="20">
                  <c:v>8.7327047189517586</c:v>
                </c:pt>
                <c:pt idx="21">
                  <c:v>9.1657108660914606</c:v>
                </c:pt>
                <c:pt idx="22">
                  <c:v>9.5987170132311643</c:v>
                </c:pt>
                <c:pt idx="23">
                  <c:v>10.031723160370866</c:v>
                </c:pt>
                <c:pt idx="24">
                  <c:v>10.464729307510568</c:v>
                </c:pt>
                <c:pt idx="25">
                  <c:v>10.897735454650272</c:v>
                </c:pt>
                <c:pt idx="26">
                  <c:v>11.330741601789974</c:v>
                </c:pt>
                <c:pt idx="27">
                  <c:v>11.763747748929678</c:v>
                </c:pt>
                <c:pt idx="28">
                  <c:v>12.19675389606938</c:v>
                </c:pt>
                <c:pt idx="29">
                  <c:v>12.629760043209084</c:v>
                </c:pt>
                <c:pt idx="30">
                  <c:v>13.062766190348785</c:v>
                </c:pt>
                <c:pt idx="31">
                  <c:v>13.495772337488489</c:v>
                </c:pt>
                <c:pt idx="32">
                  <c:v>13.928778484628191</c:v>
                </c:pt>
                <c:pt idx="33">
                  <c:v>14.361784631767893</c:v>
                </c:pt>
                <c:pt idx="34">
                  <c:v>14.794790778907597</c:v>
                </c:pt>
                <c:pt idx="35">
                  <c:v>15.227796926047299</c:v>
                </c:pt>
                <c:pt idx="36">
                  <c:v>15.660803073187003</c:v>
                </c:pt>
                <c:pt idx="37">
                  <c:v>16.093809220326705</c:v>
                </c:pt>
                <c:pt idx="38">
                  <c:v>16.526815367466405</c:v>
                </c:pt>
                <c:pt idx="39">
                  <c:v>16.959821514606109</c:v>
                </c:pt>
                <c:pt idx="40">
                  <c:v>17.392827661745812</c:v>
                </c:pt>
                <c:pt idx="41">
                  <c:v>17.825833808885513</c:v>
                </c:pt>
              </c:numCache>
            </c:numRef>
          </c:xVal>
          <c:yVal>
            <c:numRef>
              <c:f>indoor_res!$H$12:$H$53</c:f>
              <c:numCache>
                <c:formatCode>0%</c:formatCode>
                <c:ptCount val="42"/>
                <c:pt idx="0">
                  <c:v>0</c:v>
                </c:pt>
                <c:pt idx="1">
                  <c:v>0.31111111111111112</c:v>
                </c:pt>
                <c:pt idx="2">
                  <c:v>0.51111111111111107</c:v>
                </c:pt>
                <c:pt idx="3">
                  <c:v>0.64444444444444449</c:v>
                </c:pt>
                <c:pt idx="4">
                  <c:v>0.77777777777777779</c:v>
                </c:pt>
                <c:pt idx="5">
                  <c:v>0.84444444444444444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0.91111111111111109</c:v>
                </c:pt>
                <c:pt idx="9">
                  <c:v>0.91111111111111109</c:v>
                </c:pt>
                <c:pt idx="10">
                  <c:v>0.91111111111111109</c:v>
                </c:pt>
                <c:pt idx="11">
                  <c:v>0.91111111111111109</c:v>
                </c:pt>
                <c:pt idx="12">
                  <c:v>0.91111111111111109</c:v>
                </c:pt>
                <c:pt idx="13">
                  <c:v>0.91111111111111109</c:v>
                </c:pt>
                <c:pt idx="14">
                  <c:v>0.91111111111111109</c:v>
                </c:pt>
                <c:pt idx="15">
                  <c:v>0.91111111111111109</c:v>
                </c:pt>
                <c:pt idx="16">
                  <c:v>0.91111111111111109</c:v>
                </c:pt>
                <c:pt idx="17">
                  <c:v>0.91111111111111109</c:v>
                </c:pt>
                <c:pt idx="18">
                  <c:v>0.91111111111111109</c:v>
                </c:pt>
                <c:pt idx="19">
                  <c:v>0.91111111111111109</c:v>
                </c:pt>
                <c:pt idx="20">
                  <c:v>0.91111111111111109</c:v>
                </c:pt>
                <c:pt idx="21">
                  <c:v>0.91111111111111109</c:v>
                </c:pt>
                <c:pt idx="22">
                  <c:v>0.91111111111111109</c:v>
                </c:pt>
                <c:pt idx="23">
                  <c:v>0.93333333333333335</c:v>
                </c:pt>
                <c:pt idx="24">
                  <c:v>0.93333333333333335</c:v>
                </c:pt>
                <c:pt idx="25">
                  <c:v>0.93333333333333335</c:v>
                </c:pt>
                <c:pt idx="26">
                  <c:v>0.93333333333333335</c:v>
                </c:pt>
                <c:pt idx="27">
                  <c:v>0.93333333333333335</c:v>
                </c:pt>
                <c:pt idx="28">
                  <c:v>0.9555555555555556</c:v>
                </c:pt>
                <c:pt idx="29">
                  <c:v>0.9555555555555556</c:v>
                </c:pt>
                <c:pt idx="30">
                  <c:v>0.97777777777777775</c:v>
                </c:pt>
                <c:pt idx="31">
                  <c:v>0.97777777777777775</c:v>
                </c:pt>
                <c:pt idx="32">
                  <c:v>0.97777777777777775</c:v>
                </c:pt>
                <c:pt idx="33">
                  <c:v>0.97777777777777775</c:v>
                </c:pt>
                <c:pt idx="34">
                  <c:v>0.97777777777777775</c:v>
                </c:pt>
                <c:pt idx="35">
                  <c:v>0.97777777777777775</c:v>
                </c:pt>
                <c:pt idx="36">
                  <c:v>0.97777777777777775</c:v>
                </c:pt>
                <c:pt idx="37">
                  <c:v>0.97777777777777775</c:v>
                </c:pt>
                <c:pt idx="38">
                  <c:v>0.97777777777777775</c:v>
                </c:pt>
                <c:pt idx="39">
                  <c:v>0.97777777777777775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indoor_res!$I$11</c:f>
              <c:strCache>
                <c:ptCount val="1"/>
                <c:pt idx="0">
                  <c:v>Ось Y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7.2581776157702629E-2</c:v>
                </c:pt>
                <c:pt idx="1">
                  <c:v>0.50558792329740543</c:v>
                </c:pt>
                <c:pt idx="2">
                  <c:v>0.93859407043710819</c:v>
                </c:pt>
                <c:pt idx="3">
                  <c:v>1.3716002175768107</c:v>
                </c:pt>
                <c:pt idx="4">
                  <c:v>1.8046063647165136</c:v>
                </c:pt>
                <c:pt idx="5">
                  <c:v>2.2376125118562165</c:v>
                </c:pt>
                <c:pt idx="6">
                  <c:v>2.6706186589959189</c:v>
                </c:pt>
                <c:pt idx="7">
                  <c:v>3.1036248061356217</c:v>
                </c:pt>
                <c:pt idx="8">
                  <c:v>3.5366309532753246</c:v>
                </c:pt>
                <c:pt idx="9">
                  <c:v>3.9696371004150275</c:v>
                </c:pt>
                <c:pt idx="10">
                  <c:v>4.4026432475547308</c:v>
                </c:pt>
                <c:pt idx="11">
                  <c:v>4.8356493946944337</c:v>
                </c:pt>
                <c:pt idx="12">
                  <c:v>5.2686555418341356</c:v>
                </c:pt>
                <c:pt idx="13">
                  <c:v>5.7016616889738385</c:v>
                </c:pt>
                <c:pt idx="14">
                  <c:v>6.1346678361135414</c:v>
                </c:pt>
                <c:pt idx="15">
                  <c:v>6.5676739832532443</c:v>
                </c:pt>
                <c:pt idx="16">
                  <c:v>7.0006801303929471</c:v>
                </c:pt>
                <c:pt idx="17">
                  <c:v>7.43368627753265</c:v>
                </c:pt>
                <c:pt idx="18">
                  <c:v>7.8666924246723529</c:v>
                </c:pt>
                <c:pt idx="19">
                  <c:v>8.2996985718120548</c:v>
                </c:pt>
                <c:pt idx="20">
                  <c:v>8.7327047189517586</c:v>
                </c:pt>
                <c:pt idx="21">
                  <c:v>9.1657108660914606</c:v>
                </c:pt>
                <c:pt idx="22">
                  <c:v>9.5987170132311643</c:v>
                </c:pt>
                <c:pt idx="23">
                  <c:v>10.031723160370866</c:v>
                </c:pt>
                <c:pt idx="24">
                  <c:v>10.464729307510568</c:v>
                </c:pt>
                <c:pt idx="25">
                  <c:v>10.897735454650272</c:v>
                </c:pt>
                <c:pt idx="26">
                  <c:v>11.330741601789974</c:v>
                </c:pt>
                <c:pt idx="27">
                  <c:v>11.763747748929678</c:v>
                </c:pt>
                <c:pt idx="28">
                  <c:v>12.19675389606938</c:v>
                </c:pt>
                <c:pt idx="29">
                  <c:v>12.629760043209084</c:v>
                </c:pt>
                <c:pt idx="30">
                  <c:v>13.062766190348785</c:v>
                </c:pt>
                <c:pt idx="31">
                  <c:v>13.495772337488489</c:v>
                </c:pt>
                <c:pt idx="32">
                  <c:v>13.928778484628191</c:v>
                </c:pt>
                <c:pt idx="33">
                  <c:v>14.361784631767893</c:v>
                </c:pt>
                <c:pt idx="34">
                  <c:v>14.794790778907597</c:v>
                </c:pt>
                <c:pt idx="35">
                  <c:v>15.227796926047299</c:v>
                </c:pt>
                <c:pt idx="36">
                  <c:v>15.660803073187003</c:v>
                </c:pt>
                <c:pt idx="37">
                  <c:v>16.093809220326705</c:v>
                </c:pt>
                <c:pt idx="38">
                  <c:v>16.526815367466405</c:v>
                </c:pt>
                <c:pt idx="39">
                  <c:v>16.959821514606109</c:v>
                </c:pt>
                <c:pt idx="40">
                  <c:v>17.392827661745812</c:v>
                </c:pt>
                <c:pt idx="41">
                  <c:v>17.825833808885513</c:v>
                </c:pt>
              </c:numCache>
            </c:numRef>
          </c:xVal>
          <c:yVal>
            <c:numRef>
              <c:f>indoor_res!$I$12:$I$53</c:f>
              <c:numCache>
                <c:formatCode>0%</c:formatCode>
                <c:ptCount val="42"/>
                <c:pt idx="0">
                  <c:v>0</c:v>
                </c:pt>
                <c:pt idx="1">
                  <c:v>0.55555555555555558</c:v>
                </c:pt>
                <c:pt idx="2">
                  <c:v>0.82222222222222219</c:v>
                </c:pt>
                <c:pt idx="3">
                  <c:v>0.91111111111111109</c:v>
                </c:pt>
                <c:pt idx="4">
                  <c:v>0.9555555555555556</c:v>
                </c:pt>
                <c:pt idx="5">
                  <c:v>0.9555555555555556</c:v>
                </c:pt>
                <c:pt idx="6">
                  <c:v>0.97777777777777775</c:v>
                </c:pt>
                <c:pt idx="7">
                  <c:v>0.97777777777777775</c:v>
                </c:pt>
                <c:pt idx="8">
                  <c:v>0.97777777777777775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indoor_res!$J$11</c:f>
              <c:strCache>
                <c:ptCount val="1"/>
                <c:pt idx="0">
                  <c:v>Ось Z</c:v>
                </c:pt>
              </c:strCache>
            </c:strRef>
          </c:tx>
          <c:marker>
            <c:symbol val="none"/>
          </c:marker>
          <c:xVal>
            <c:numRef>
              <c:f>indoor_res!$G$12:$G$53</c:f>
              <c:numCache>
                <c:formatCode>General</c:formatCode>
                <c:ptCount val="42"/>
                <c:pt idx="0">
                  <c:v>7.2581776157702629E-2</c:v>
                </c:pt>
                <c:pt idx="1">
                  <c:v>0.50558792329740543</c:v>
                </c:pt>
                <c:pt idx="2">
                  <c:v>0.93859407043710819</c:v>
                </c:pt>
                <c:pt idx="3">
                  <c:v>1.3716002175768107</c:v>
                </c:pt>
                <c:pt idx="4">
                  <c:v>1.8046063647165136</c:v>
                </c:pt>
                <c:pt idx="5">
                  <c:v>2.2376125118562165</c:v>
                </c:pt>
                <c:pt idx="6">
                  <c:v>2.6706186589959189</c:v>
                </c:pt>
                <c:pt idx="7">
                  <c:v>3.1036248061356217</c:v>
                </c:pt>
                <c:pt idx="8">
                  <c:v>3.5366309532753246</c:v>
                </c:pt>
                <c:pt idx="9">
                  <c:v>3.9696371004150275</c:v>
                </c:pt>
                <c:pt idx="10">
                  <c:v>4.4026432475547308</c:v>
                </c:pt>
                <c:pt idx="11">
                  <c:v>4.8356493946944337</c:v>
                </c:pt>
                <c:pt idx="12">
                  <c:v>5.2686555418341356</c:v>
                </c:pt>
                <c:pt idx="13">
                  <c:v>5.7016616889738385</c:v>
                </c:pt>
                <c:pt idx="14">
                  <c:v>6.1346678361135414</c:v>
                </c:pt>
                <c:pt idx="15">
                  <c:v>6.5676739832532443</c:v>
                </c:pt>
                <c:pt idx="16">
                  <c:v>7.0006801303929471</c:v>
                </c:pt>
                <c:pt idx="17">
                  <c:v>7.43368627753265</c:v>
                </c:pt>
                <c:pt idx="18">
                  <c:v>7.8666924246723529</c:v>
                </c:pt>
                <c:pt idx="19">
                  <c:v>8.2996985718120548</c:v>
                </c:pt>
                <c:pt idx="20">
                  <c:v>8.7327047189517586</c:v>
                </c:pt>
                <c:pt idx="21">
                  <c:v>9.1657108660914606</c:v>
                </c:pt>
                <c:pt idx="22">
                  <c:v>9.5987170132311643</c:v>
                </c:pt>
                <c:pt idx="23">
                  <c:v>10.031723160370866</c:v>
                </c:pt>
                <c:pt idx="24">
                  <c:v>10.464729307510568</c:v>
                </c:pt>
                <c:pt idx="25">
                  <c:v>10.897735454650272</c:v>
                </c:pt>
                <c:pt idx="26">
                  <c:v>11.330741601789974</c:v>
                </c:pt>
                <c:pt idx="27">
                  <c:v>11.763747748929678</c:v>
                </c:pt>
                <c:pt idx="28">
                  <c:v>12.19675389606938</c:v>
                </c:pt>
                <c:pt idx="29">
                  <c:v>12.629760043209084</c:v>
                </c:pt>
                <c:pt idx="30">
                  <c:v>13.062766190348785</c:v>
                </c:pt>
                <c:pt idx="31">
                  <c:v>13.495772337488489</c:v>
                </c:pt>
                <c:pt idx="32">
                  <c:v>13.928778484628191</c:v>
                </c:pt>
                <c:pt idx="33">
                  <c:v>14.361784631767893</c:v>
                </c:pt>
                <c:pt idx="34">
                  <c:v>14.794790778907597</c:v>
                </c:pt>
                <c:pt idx="35">
                  <c:v>15.227796926047299</c:v>
                </c:pt>
                <c:pt idx="36">
                  <c:v>15.660803073187003</c:v>
                </c:pt>
                <c:pt idx="37">
                  <c:v>16.093809220326705</c:v>
                </c:pt>
                <c:pt idx="38">
                  <c:v>16.526815367466405</c:v>
                </c:pt>
                <c:pt idx="39">
                  <c:v>16.959821514606109</c:v>
                </c:pt>
                <c:pt idx="40">
                  <c:v>17.392827661745812</c:v>
                </c:pt>
                <c:pt idx="41">
                  <c:v>17.825833808885513</c:v>
                </c:pt>
              </c:numCache>
            </c:numRef>
          </c:xVal>
          <c:yVal>
            <c:numRef>
              <c:f>indoor_res!$J$12:$J$53</c:f>
              <c:numCache>
                <c:formatCode>0%</c:formatCode>
                <c:ptCount val="42"/>
                <c:pt idx="0">
                  <c:v>0</c:v>
                </c:pt>
                <c:pt idx="1">
                  <c:v>0.22222222222222221</c:v>
                </c:pt>
                <c:pt idx="2">
                  <c:v>0.42222222222222222</c:v>
                </c:pt>
                <c:pt idx="3">
                  <c:v>0.62222222222222223</c:v>
                </c:pt>
                <c:pt idx="4">
                  <c:v>0.73333333333333328</c:v>
                </c:pt>
                <c:pt idx="5">
                  <c:v>0.84444444444444444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0.91111111111111109</c:v>
                </c:pt>
                <c:pt idx="9">
                  <c:v>0.91111111111111109</c:v>
                </c:pt>
                <c:pt idx="10">
                  <c:v>0.91111111111111109</c:v>
                </c:pt>
                <c:pt idx="11">
                  <c:v>0.91111111111111109</c:v>
                </c:pt>
                <c:pt idx="12">
                  <c:v>0.91111111111111109</c:v>
                </c:pt>
                <c:pt idx="13">
                  <c:v>0.91111111111111109</c:v>
                </c:pt>
                <c:pt idx="14">
                  <c:v>0.91111111111111109</c:v>
                </c:pt>
                <c:pt idx="15">
                  <c:v>0.91111111111111109</c:v>
                </c:pt>
                <c:pt idx="16">
                  <c:v>0.91111111111111109</c:v>
                </c:pt>
                <c:pt idx="17">
                  <c:v>0.91111111111111109</c:v>
                </c:pt>
                <c:pt idx="18">
                  <c:v>0.91111111111111109</c:v>
                </c:pt>
                <c:pt idx="19">
                  <c:v>0.91111111111111109</c:v>
                </c:pt>
                <c:pt idx="20">
                  <c:v>0.91111111111111109</c:v>
                </c:pt>
                <c:pt idx="21">
                  <c:v>0.91111111111111109</c:v>
                </c:pt>
                <c:pt idx="22">
                  <c:v>0.91111111111111109</c:v>
                </c:pt>
                <c:pt idx="23">
                  <c:v>0.93333333333333335</c:v>
                </c:pt>
                <c:pt idx="24">
                  <c:v>0.93333333333333335</c:v>
                </c:pt>
                <c:pt idx="25">
                  <c:v>0.93333333333333335</c:v>
                </c:pt>
                <c:pt idx="26">
                  <c:v>0.93333333333333335</c:v>
                </c:pt>
                <c:pt idx="27">
                  <c:v>0.93333333333333335</c:v>
                </c:pt>
                <c:pt idx="28">
                  <c:v>0.9555555555555556</c:v>
                </c:pt>
                <c:pt idx="29">
                  <c:v>0.9555555555555556</c:v>
                </c:pt>
                <c:pt idx="30">
                  <c:v>0.9555555555555556</c:v>
                </c:pt>
                <c:pt idx="31">
                  <c:v>0.97777777777777775</c:v>
                </c:pt>
                <c:pt idx="32">
                  <c:v>0.97777777777777775</c:v>
                </c:pt>
                <c:pt idx="33">
                  <c:v>0.97777777777777775</c:v>
                </c:pt>
                <c:pt idx="34">
                  <c:v>0.97777777777777775</c:v>
                </c:pt>
                <c:pt idx="35">
                  <c:v>0.97777777777777775</c:v>
                </c:pt>
                <c:pt idx="36">
                  <c:v>0.97777777777777775</c:v>
                </c:pt>
                <c:pt idx="37">
                  <c:v>0.97777777777777775</c:v>
                </c:pt>
                <c:pt idx="38">
                  <c:v>0.97777777777777775</c:v>
                </c:pt>
                <c:pt idx="39">
                  <c:v>0.97777777777777775</c:v>
                </c:pt>
                <c:pt idx="40">
                  <c:v>0.97777777777777775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18112"/>
        <c:axId val="107418688"/>
      </c:scatterChart>
      <c:valAx>
        <c:axId val="1074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/>
                </a:pPr>
                <a:r>
                  <a:rPr lang="ru-RU" sz="1600" b="0"/>
                  <a:t>Величиная абсолютного отклонения найденного значения направления оси</a:t>
                </a:r>
                <a:r>
                  <a:rPr lang="en-US" sz="1600" b="0"/>
                  <a:t>, </a:t>
                </a:r>
                <a:r>
                  <a:rPr lang="ru-RU" sz="1600" b="0"/>
                  <a:t>град</a:t>
                </a:r>
                <a:endParaRPr lang="en-US" sz="16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07418688"/>
        <c:crosses val="autoZero"/>
        <c:crossBetween val="midCat"/>
      </c:valAx>
      <c:valAx>
        <c:axId val="107418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 b="0"/>
                </a:pPr>
                <a:r>
                  <a:rPr lang="ru-RU" sz="1600" b="0"/>
                  <a:t>Число изображений, %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074181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indoor_res!$M$11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7.2581776157702629E-2</c:v>
                </c:pt>
                <c:pt idx="1">
                  <c:v>0.93859407043710819</c:v>
                </c:pt>
                <c:pt idx="2">
                  <c:v>1.8046063647165136</c:v>
                </c:pt>
                <c:pt idx="3">
                  <c:v>2.6706186589959189</c:v>
                </c:pt>
                <c:pt idx="4">
                  <c:v>3.5366309532753246</c:v>
                </c:pt>
                <c:pt idx="5">
                  <c:v>4.4026432475547308</c:v>
                </c:pt>
                <c:pt idx="6">
                  <c:v>5.2686555418341356</c:v>
                </c:pt>
                <c:pt idx="7">
                  <c:v>6.1346678361135414</c:v>
                </c:pt>
                <c:pt idx="8">
                  <c:v>7.0006801303929471</c:v>
                </c:pt>
                <c:pt idx="9">
                  <c:v>7.8666924246723529</c:v>
                </c:pt>
                <c:pt idx="10">
                  <c:v>8.7327047189517586</c:v>
                </c:pt>
                <c:pt idx="11">
                  <c:v>9.5987170132311643</c:v>
                </c:pt>
                <c:pt idx="12">
                  <c:v>10.464729307510568</c:v>
                </c:pt>
                <c:pt idx="13">
                  <c:v>11.330741601789974</c:v>
                </c:pt>
                <c:pt idx="14">
                  <c:v>12.19675389606938</c:v>
                </c:pt>
                <c:pt idx="15">
                  <c:v>13.062766190348785</c:v>
                </c:pt>
                <c:pt idx="16">
                  <c:v>13.928778484628191</c:v>
                </c:pt>
                <c:pt idx="17">
                  <c:v>14.794790778907597</c:v>
                </c:pt>
                <c:pt idx="18">
                  <c:v>15.660803073187003</c:v>
                </c:pt>
                <c:pt idx="19">
                  <c:v>16.526815367466405</c:v>
                </c:pt>
                <c:pt idx="20">
                  <c:v>17.392827661745812</c:v>
                </c:pt>
                <c:pt idx="21">
                  <c:v>18.258839956025216</c:v>
                </c:pt>
              </c:numCache>
            </c:numRef>
          </c:xVal>
          <c:yVal>
            <c:numRef>
              <c:f>indoor_res!$M$12:$M$34</c:f>
              <c:numCache>
                <c:formatCode>General</c:formatCode>
                <c:ptCount val="23"/>
                <c:pt idx="0">
                  <c:v>0</c:v>
                </c:pt>
                <c:pt idx="1">
                  <c:v>0.51111111111111107</c:v>
                </c:pt>
                <c:pt idx="2">
                  <c:v>0.26666666666666666</c:v>
                </c:pt>
                <c:pt idx="3">
                  <c:v>0.1111111111111111</c:v>
                </c:pt>
                <c:pt idx="4">
                  <c:v>2.2222222222222223E-2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2.2222222222222223E-2</c:v>
                </c:pt>
                <c:pt idx="13">
                  <c:v>0</c:v>
                </c:pt>
                <c:pt idx="14">
                  <c:v>2.2222222222222223E-2</c:v>
                </c:pt>
                <c:pt idx="15">
                  <c:v>2.2222222222222223E-2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indoor_res!$N$11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7.2581776157702629E-2</c:v>
                </c:pt>
                <c:pt idx="1">
                  <c:v>0.93859407043710819</c:v>
                </c:pt>
                <c:pt idx="2">
                  <c:v>1.8046063647165136</c:v>
                </c:pt>
                <c:pt idx="3">
                  <c:v>2.6706186589959189</c:v>
                </c:pt>
                <c:pt idx="4">
                  <c:v>3.5366309532753246</c:v>
                </c:pt>
                <c:pt idx="5">
                  <c:v>4.4026432475547308</c:v>
                </c:pt>
                <c:pt idx="6">
                  <c:v>5.2686555418341356</c:v>
                </c:pt>
                <c:pt idx="7">
                  <c:v>6.1346678361135414</c:v>
                </c:pt>
                <c:pt idx="8">
                  <c:v>7.0006801303929471</c:v>
                </c:pt>
                <c:pt idx="9">
                  <c:v>7.8666924246723529</c:v>
                </c:pt>
                <c:pt idx="10">
                  <c:v>8.7327047189517586</c:v>
                </c:pt>
                <c:pt idx="11">
                  <c:v>9.5987170132311643</c:v>
                </c:pt>
                <c:pt idx="12">
                  <c:v>10.464729307510568</c:v>
                </c:pt>
                <c:pt idx="13">
                  <c:v>11.330741601789974</c:v>
                </c:pt>
                <c:pt idx="14">
                  <c:v>12.19675389606938</c:v>
                </c:pt>
                <c:pt idx="15">
                  <c:v>13.062766190348785</c:v>
                </c:pt>
                <c:pt idx="16">
                  <c:v>13.928778484628191</c:v>
                </c:pt>
                <c:pt idx="17">
                  <c:v>14.794790778907597</c:v>
                </c:pt>
                <c:pt idx="18">
                  <c:v>15.660803073187003</c:v>
                </c:pt>
                <c:pt idx="19">
                  <c:v>16.526815367466405</c:v>
                </c:pt>
                <c:pt idx="20">
                  <c:v>17.392827661745812</c:v>
                </c:pt>
                <c:pt idx="21">
                  <c:v>18.258839956025216</c:v>
                </c:pt>
              </c:numCache>
            </c:numRef>
          </c:xVal>
          <c:yVal>
            <c:numRef>
              <c:f>indoor_res!$N$12:$N$34</c:f>
              <c:numCache>
                <c:formatCode>General</c:formatCode>
                <c:ptCount val="23"/>
                <c:pt idx="0">
                  <c:v>2.2222222222222223E-2</c:v>
                </c:pt>
                <c:pt idx="1">
                  <c:v>0.8</c:v>
                </c:pt>
                <c:pt idx="2">
                  <c:v>0.13333333333333333</c:v>
                </c:pt>
                <c:pt idx="3">
                  <c:v>2.2222222222222223E-2</c:v>
                </c:pt>
                <c:pt idx="4">
                  <c:v>0</c:v>
                </c:pt>
                <c:pt idx="5">
                  <c:v>2.2222222222222223E-2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indoor_res!$O$11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indoor_res!$L$12:$L$34</c:f>
              <c:numCache>
                <c:formatCode>General</c:formatCode>
                <c:ptCount val="23"/>
                <c:pt idx="0">
                  <c:v>7.2581776157702629E-2</c:v>
                </c:pt>
                <c:pt idx="1">
                  <c:v>0.93859407043710819</c:v>
                </c:pt>
                <c:pt idx="2">
                  <c:v>1.8046063647165136</c:v>
                </c:pt>
                <c:pt idx="3">
                  <c:v>2.6706186589959189</c:v>
                </c:pt>
                <c:pt idx="4">
                  <c:v>3.5366309532753246</c:v>
                </c:pt>
                <c:pt idx="5">
                  <c:v>4.4026432475547308</c:v>
                </c:pt>
                <c:pt idx="6">
                  <c:v>5.2686555418341356</c:v>
                </c:pt>
                <c:pt idx="7">
                  <c:v>6.1346678361135414</c:v>
                </c:pt>
                <c:pt idx="8">
                  <c:v>7.0006801303929471</c:v>
                </c:pt>
                <c:pt idx="9">
                  <c:v>7.8666924246723529</c:v>
                </c:pt>
                <c:pt idx="10">
                  <c:v>8.7327047189517586</c:v>
                </c:pt>
                <c:pt idx="11">
                  <c:v>9.5987170132311643</c:v>
                </c:pt>
                <c:pt idx="12">
                  <c:v>10.464729307510568</c:v>
                </c:pt>
                <c:pt idx="13">
                  <c:v>11.330741601789974</c:v>
                </c:pt>
                <c:pt idx="14">
                  <c:v>12.19675389606938</c:v>
                </c:pt>
                <c:pt idx="15">
                  <c:v>13.062766190348785</c:v>
                </c:pt>
                <c:pt idx="16">
                  <c:v>13.928778484628191</c:v>
                </c:pt>
                <c:pt idx="17">
                  <c:v>14.794790778907597</c:v>
                </c:pt>
                <c:pt idx="18">
                  <c:v>15.660803073187003</c:v>
                </c:pt>
                <c:pt idx="19">
                  <c:v>16.526815367466405</c:v>
                </c:pt>
                <c:pt idx="20">
                  <c:v>17.392827661745812</c:v>
                </c:pt>
                <c:pt idx="21">
                  <c:v>18.258839956025216</c:v>
                </c:pt>
              </c:numCache>
            </c:numRef>
          </c:xVal>
          <c:yVal>
            <c:numRef>
              <c:f>indoor_res!$O$12:$O$34</c:f>
              <c:numCache>
                <c:formatCode>General</c:formatCode>
                <c:ptCount val="23"/>
                <c:pt idx="0">
                  <c:v>0</c:v>
                </c:pt>
                <c:pt idx="1">
                  <c:v>0.42222222222222222</c:v>
                </c:pt>
                <c:pt idx="2">
                  <c:v>0.31111111111111112</c:v>
                </c:pt>
                <c:pt idx="3">
                  <c:v>0.15555555555555556</c:v>
                </c:pt>
                <c:pt idx="4">
                  <c:v>2.2222222222222223E-2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2.2222222222222223E-2</c:v>
                </c:pt>
                <c:pt idx="13">
                  <c:v>0</c:v>
                </c:pt>
                <c:pt idx="14">
                  <c:v>2.2222222222222223E-2</c:v>
                </c:pt>
                <c:pt idx="15">
                  <c:v>0</c:v>
                </c:pt>
                <c:pt idx="16">
                  <c:v>2.2222222222222223E-2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2.2222222222222223E-2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59232"/>
        <c:axId val="143159808"/>
      </c:scatterChart>
      <c:valAx>
        <c:axId val="14315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3159808"/>
        <c:crosses val="autoZero"/>
        <c:crossBetween val="midCat"/>
      </c:valAx>
      <c:valAx>
        <c:axId val="143159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315923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распределения точности обработки изображений</a:t>
            </a:r>
            <a:r>
              <a:rPr lang="ru-RU" baseline="0"/>
              <a:t> по величине углов абсолютного отклонения </a:t>
            </a:r>
            <a:r>
              <a:rPr lang="ru-RU"/>
              <a:t>осей координат от верных значений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outdoor_res!$H$11</c:f>
              <c:strCache>
                <c:ptCount val="1"/>
                <c:pt idx="0">
                  <c:v>Ось X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3.9360791121539396E-2</c:v>
                </c:pt>
                <c:pt idx="1">
                  <c:v>0.23939258645732439</c:v>
                </c:pt>
                <c:pt idx="2">
                  <c:v>0.43942438179310939</c:v>
                </c:pt>
                <c:pt idx="3">
                  <c:v>0.63945617712889447</c:v>
                </c:pt>
                <c:pt idx="4">
                  <c:v>0.83948797246467932</c:v>
                </c:pt>
                <c:pt idx="5">
                  <c:v>1.0395197678004644</c:v>
                </c:pt>
                <c:pt idx="6">
                  <c:v>1.2395515631362495</c:v>
                </c:pt>
                <c:pt idx="7">
                  <c:v>1.4395833584720343</c:v>
                </c:pt>
                <c:pt idx="8">
                  <c:v>1.6396151538078194</c:v>
                </c:pt>
                <c:pt idx="9">
                  <c:v>1.8396469491436045</c:v>
                </c:pt>
                <c:pt idx="10">
                  <c:v>2.0396787444793891</c:v>
                </c:pt>
                <c:pt idx="11">
                  <c:v>2.239710539815174</c:v>
                </c:pt>
                <c:pt idx="12">
                  <c:v>2.4397423351509593</c:v>
                </c:pt>
                <c:pt idx="13">
                  <c:v>2.6397741304867441</c:v>
                </c:pt>
                <c:pt idx="14">
                  <c:v>2.839805925822529</c:v>
                </c:pt>
                <c:pt idx="15">
                  <c:v>3.0398377211583143</c:v>
                </c:pt>
                <c:pt idx="16">
                  <c:v>3.2398695164940992</c:v>
                </c:pt>
                <c:pt idx="17">
                  <c:v>3.439901311829884</c:v>
                </c:pt>
                <c:pt idx="18">
                  <c:v>3.6399331071656693</c:v>
                </c:pt>
                <c:pt idx="19">
                  <c:v>3.8399649025014542</c:v>
                </c:pt>
                <c:pt idx="20">
                  <c:v>4.039996697837239</c:v>
                </c:pt>
                <c:pt idx="21">
                  <c:v>4.2400284931730239</c:v>
                </c:pt>
                <c:pt idx="22">
                  <c:v>4.4400602885088087</c:v>
                </c:pt>
                <c:pt idx="23">
                  <c:v>4.6400920838445945</c:v>
                </c:pt>
                <c:pt idx="24">
                  <c:v>4.8401238791803793</c:v>
                </c:pt>
                <c:pt idx="25">
                  <c:v>5.0401556745161642</c:v>
                </c:pt>
                <c:pt idx="26">
                  <c:v>5.2401874698519491</c:v>
                </c:pt>
                <c:pt idx="27">
                  <c:v>5.4402192651877339</c:v>
                </c:pt>
                <c:pt idx="28">
                  <c:v>5.6402510605235188</c:v>
                </c:pt>
                <c:pt idx="29">
                  <c:v>5.8402828558593045</c:v>
                </c:pt>
                <c:pt idx="30">
                  <c:v>6.0403146511950894</c:v>
                </c:pt>
                <c:pt idx="31">
                  <c:v>6.2403464465308742</c:v>
                </c:pt>
                <c:pt idx="32">
                  <c:v>6.4403782418666591</c:v>
                </c:pt>
                <c:pt idx="33">
                  <c:v>6.6404100372024439</c:v>
                </c:pt>
                <c:pt idx="34">
                  <c:v>6.8404418325382288</c:v>
                </c:pt>
                <c:pt idx="35">
                  <c:v>7.0404736278740137</c:v>
                </c:pt>
                <c:pt idx="36">
                  <c:v>7.2405054232097994</c:v>
                </c:pt>
                <c:pt idx="37">
                  <c:v>7.4405372185455843</c:v>
                </c:pt>
                <c:pt idx="38">
                  <c:v>7.6405690138813691</c:v>
                </c:pt>
                <c:pt idx="39">
                  <c:v>7.840600809217154</c:v>
                </c:pt>
                <c:pt idx="40">
                  <c:v>8.0406326045529397</c:v>
                </c:pt>
                <c:pt idx="41">
                  <c:v>8.2406643998887255</c:v>
                </c:pt>
              </c:numCache>
            </c:numRef>
          </c:xVal>
          <c:yVal>
            <c:numRef>
              <c:f>outdoor_res!$H$12:$H$53</c:f>
              <c:numCache>
                <c:formatCode>0%</c:formatCode>
                <c:ptCount val="42"/>
                <c:pt idx="0">
                  <c:v>0</c:v>
                </c:pt>
                <c:pt idx="1">
                  <c:v>5.2631578947368418E-2</c:v>
                </c:pt>
                <c:pt idx="2">
                  <c:v>8.771929824561403E-2</c:v>
                </c:pt>
                <c:pt idx="3">
                  <c:v>0.17543859649122806</c:v>
                </c:pt>
                <c:pt idx="4">
                  <c:v>0.2982456140350877</c:v>
                </c:pt>
                <c:pt idx="5">
                  <c:v>0.35087719298245612</c:v>
                </c:pt>
                <c:pt idx="6">
                  <c:v>0.52631578947368418</c:v>
                </c:pt>
                <c:pt idx="7">
                  <c:v>0.59649122807017541</c:v>
                </c:pt>
                <c:pt idx="8">
                  <c:v>0.64912280701754388</c:v>
                </c:pt>
                <c:pt idx="9">
                  <c:v>0.73684210526315785</c:v>
                </c:pt>
                <c:pt idx="10">
                  <c:v>0.78947368421052633</c:v>
                </c:pt>
                <c:pt idx="11">
                  <c:v>0.82456140350877194</c:v>
                </c:pt>
                <c:pt idx="12">
                  <c:v>0.8771929824561403</c:v>
                </c:pt>
                <c:pt idx="13">
                  <c:v>0.91228070175438591</c:v>
                </c:pt>
                <c:pt idx="14">
                  <c:v>0.91228070175438591</c:v>
                </c:pt>
                <c:pt idx="15">
                  <c:v>0.91228070175438591</c:v>
                </c:pt>
                <c:pt idx="16">
                  <c:v>0.91228070175438591</c:v>
                </c:pt>
                <c:pt idx="17">
                  <c:v>0.91228070175438591</c:v>
                </c:pt>
                <c:pt idx="18">
                  <c:v>0.91228070175438591</c:v>
                </c:pt>
                <c:pt idx="19">
                  <c:v>0.91228070175438591</c:v>
                </c:pt>
                <c:pt idx="20">
                  <c:v>0.91228070175438591</c:v>
                </c:pt>
                <c:pt idx="21">
                  <c:v>0.91228070175438591</c:v>
                </c:pt>
                <c:pt idx="22">
                  <c:v>0.92982456140350878</c:v>
                </c:pt>
                <c:pt idx="23">
                  <c:v>0.92982456140350878</c:v>
                </c:pt>
                <c:pt idx="24">
                  <c:v>0.92982456140350878</c:v>
                </c:pt>
                <c:pt idx="25">
                  <c:v>0.94736842105263153</c:v>
                </c:pt>
                <c:pt idx="26">
                  <c:v>0.94736842105263153</c:v>
                </c:pt>
                <c:pt idx="27">
                  <c:v>0.94736842105263153</c:v>
                </c:pt>
                <c:pt idx="28">
                  <c:v>0.94736842105263153</c:v>
                </c:pt>
                <c:pt idx="29">
                  <c:v>0.94736842105263153</c:v>
                </c:pt>
                <c:pt idx="30">
                  <c:v>0.94736842105263153</c:v>
                </c:pt>
                <c:pt idx="31">
                  <c:v>0.94736842105263153</c:v>
                </c:pt>
                <c:pt idx="32">
                  <c:v>0.96491228070175439</c:v>
                </c:pt>
                <c:pt idx="33">
                  <c:v>0.96491228070175439</c:v>
                </c:pt>
                <c:pt idx="34">
                  <c:v>0.96491228070175439</c:v>
                </c:pt>
                <c:pt idx="35">
                  <c:v>0.96491228070175439</c:v>
                </c:pt>
                <c:pt idx="36">
                  <c:v>0.96491228070175439</c:v>
                </c:pt>
                <c:pt idx="37">
                  <c:v>0.98245614035087714</c:v>
                </c:pt>
                <c:pt idx="38">
                  <c:v>0.98245614035087714</c:v>
                </c:pt>
                <c:pt idx="39">
                  <c:v>0.98245614035087714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outdoor_res!$I$11</c:f>
              <c:strCache>
                <c:ptCount val="1"/>
                <c:pt idx="0">
                  <c:v>Ось Y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3.9360791121539396E-2</c:v>
                </c:pt>
                <c:pt idx="1">
                  <c:v>0.23939258645732439</c:v>
                </c:pt>
                <c:pt idx="2">
                  <c:v>0.43942438179310939</c:v>
                </c:pt>
                <c:pt idx="3">
                  <c:v>0.63945617712889447</c:v>
                </c:pt>
                <c:pt idx="4">
                  <c:v>0.83948797246467932</c:v>
                </c:pt>
                <c:pt idx="5">
                  <c:v>1.0395197678004644</c:v>
                </c:pt>
                <c:pt idx="6">
                  <c:v>1.2395515631362495</c:v>
                </c:pt>
                <c:pt idx="7">
                  <c:v>1.4395833584720343</c:v>
                </c:pt>
                <c:pt idx="8">
                  <c:v>1.6396151538078194</c:v>
                </c:pt>
                <c:pt idx="9">
                  <c:v>1.8396469491436045</c:v>
                </c:pt>
                <c:pt idx="10">
                  <c:v>2.0396787444793891</c:v>
                </c:pt>
                <c:pt idx="11">
                  <c:v>2.239710539815174</c:v>
                </c:pt>
                <c:pt idx="12">
                  <c:v>2.4397423351509593</c:v>
                </c:pt>
                <c:pt idx="13">
                  <c:v>2.6397741304867441</c:v>
                </c:pt>
                <c:pt idx="14">
                  <c:v>2.839805925822529</c:v>
                </c:pt>
                <c:pt idx="15">
                  <c:v>3.0398377211583143</c:v>
                </c:pt>
                <c:pt idx="16">
                  <c:v>3.2398695164940992</c:v>
                </c:pt>
                <c:pt idx="17">
                  <c:v>3.439901311829884</c:v>
                </c:pt>
                <c:pt idx="18">
                  <c:v>3.6399331071656693</c:v>
                </c:pt>
                <c:pt idx="19">
                  <c:v>3.8399649025014542</c:v>
                </c:pt>
                <c:pt idx="20">
                  <c:v>4.039996697837239</c:v>
                </c:pt>
                <c:pt idx="21">
                  <c:v>4.2400284931730239</c:v>
                </c:pt>
                <c:pt idx="22">
                  <c:v>4.4400602885088087</c:v>
                </c:pt>
                <c:pt idx="23">
                  <c:v>4.6400920838445945</c:v>
                </c:pt>
                <c:pt idx="24">
                  <c:v>4.8401238791803793</c:v>
                </c:pt>
                <c:pt idx="25">
                  <c:v>5.0401556745161642</c:v>
                </c:pt>
                <c:pt idx="26">
                  <c:v>5.2401874698519491</c:v>
                </c:pt>
                <c:pt idx="27">
                  <c:v>5.4402192651877339</c:v>
                </c:pt>
                <c:pt idx="28">
                  <c:v>5.6402510605235188</c:v>
                </c:pt>
                <c:pt idx="29">
                  <c:v>5.8402828558593045</c:v>
                </c:pt>
                <c:pt idx="30">
                  <c:v>6.0403146511950894</c:v>
                </c:pt>
                <c:pt idx="31">
                  <c:v>6.2403464465308742</c:v>
                </c:pt>
                <c:pt idx="32">
                  <c:v>6.4403782418666591</c:v>
                </c:pt>
                <c:pt idx="33">
                  <c:v>6.6404100372024439</c:v>
                </c:pt>
                <c:pt idx="34">
                  <c:v>6.8404418325382288</c:v>
                </c:pt>
                <c:pt idx="35">
                  <c:v>7.0404736278740137</c:v>
                </c:pt>
                <c:pt idx="36">
                  <c:v>7.2405054232097994</c:v>
                </c:pt>
                <c:pt idx="37">
                  <c:v>7.4405372185455843</c:v>
                </c:pt>
                <c:pt idx="38">
                  <c:v>7.6405690138813691</c:v>
                </c:pt>
                <c:pt idx="39">
                  <c:v>7.840600809217154</c:v>
                </c:pt>
                <c:pt idx="40">
                  <c:v>8.0406326045529397</c:v>
                </c:pt>
                <c:pt idx="41">
                  <c:v>8.2406643998887255</c:v>
                </c:pt>
              </c:numCache>
            </c:numRef>
          </c:xVal>
          <c:yVal>
            <c:numRef>
              <c:f>outdoor_res!$I$12:$I$53</c:f>
              <c:numCache>
                <c:formatCode>0%</c:formatCode>
                <c:ptCount val="42"/>
                <c:pt idx="0">
                  <c:v>0</c:v>
                </c:pt>
                <c:pt idx="1">
                  <c:v>0.15789473684210525</c:v>
                </c:pt>
                <c:pt idx="2">
                  <c:v>0.24561403508771928</c:v>
                </c:pt>
                <c:pt idx="3">
                  <c:v>0.38596491228070173</c:v>
                </c:pt>
                <c:pt idx="4">
                  <c:v>0.50877192982456143</c:v>
                </c:pt>
                <c:pt idx="5">
                  <c:v>0.56140350877192979</c:v>
                </c:pt>
                <c:pt idx="6">
                  <c:v>0.64912280701754388</c:v>
                </c:pt>
                <c:pt idx="7">
                  <c:v>0.7192982456140351</c:v>
                </c:pt>
                <c:pt idx="8">
                  <c:v>0.80701754385964908</c:v>
                </c:pt>
                <c:pt idx="9">
                  <c:v>0.89473684210526316</c:v>
                </c:pt>
                <c:pt idx="10">
                  <c:v>0.89473684210526316</c:v>
                </c:pt>
                <c:pt idx="11">
                  <c:v>0.89473684210526316</c:v>
                </c:pt>
                <c:pt idx="12">
                  <c:v>0.92982456140350878</c:v>
                </c:pt>
                <c:pt idx="13">
                  <c:v>0.94736842105263153</c:v>
                </c:pt>
                <c:pt idx="14">
                  <c:v>0.94736842105263153</c:v>
                </c:pt>
                <c:pt idx="15">
                  <c:v>0.94736842105263153</c:v>
                </c:pt>
                <c:pt idx="16">
                  <c:v>0.96491228070175439</c:v>
                </c:pt>
                <c:pt idx="17">
                  <c:v>0.96491228070175439</c:v>
                </c:pt>
                <c:pt idx="18">
                  <c:v>0.96491228070175439</c:v>
                </c:pt>
                <c:pt idx="19">
                  <c:v>0.98245614035087714</c:v>
                </c:pt>
                <c:pt idx="20">
                  <c:v>0.98245614035087714</c:v>
                </c:pt>
                <c:pt idx="21">
                  <c:v>0.98245614035087714</c:v>
                </c:pt>
                <c:pt idx="22">
                  <c:v>0.98245614035087714</c:v>
                </c:pt>
                <c:pt idx="23">
                  <c:v>0.98245614035087714</c:v>
                </c:pt>
                <c:pt idx="24">
                  <c:v>0.98245614035087714</c:v>
                </c:pt>
                <c:pt idx="25">
                  <c:v>0.98245614035087714</c:v>
                </c:pt>
                <c:pt idx="26">
                  <c:v>0.98245614035087714</c:v>
                </c:pt>
                <c:pt idx="27">
                  <c:v>0.98245614035087714</c:v>
                </c:pt>
                <c:pt idx="28">
                  <c:v>0.98245614035087714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outdoor_res!$J$11</c:f>
              <c:strCache>
                <c:ptCount val="1"/>
                <c:pt idx="0">
                  <c:v>Ось Z</c:v>
                </c:pt>
              </c:strCache>
            </c:strRef>
          </c:tx>
          <c:marker>
            <c:symbol val="none"/>
          </c:marker>
          <c:xVal>
            <c:numRef>
              <c:f>outdoor_res!$G$12:$G$53</c:f>
              <c:numCache>
                <c:formatCode>General</c:formatCode>
                <c:ptCount val="42"/>
                <c:pt idx="0">
                  <c:v>3.9360791121539396E-2</c:v>
                </c:pt>
                <c:pt idx="1">
                  <c:v>0.23939258645732439</c:v>
                </c:pt>
                <c:pt idx="2">
                  <c:v>0.43942438179310939</c:v>
                </c:pt>
                <c:pt idx="3">
                  <c:v>0.63945617712889447</c:v>
                </c:pt>
                <c:pt idx="4">
                  <c:v>0.83948797246467932</c:v>
                </c:pt>
                <c:pt idx="5">
                  <c:v>1.0395197678004644</c:v>
                </c:pt>
                <c:pt idx="6">
                  <c:v>1.2395515631362495</c:v>
                </c:pt>
                <c:pt idx="7">
                  <c:v>1.4395833584720343</c:v>
                </c:pt>
                <c:pt idx="8">
                  <c:v>1.6396151538078194</c:v>
                </c:pt>
                <c:pt idx="9">
                  <c:v>1.8396469491436045</c:v>
                </c:pt>
                <c:pt idx="10">
                  <c:v>2.0396787444793891</c:v>
                </c:pt>
                <c:pt idx="11">
                  <c:v>2.239710539815174</c:v>
                </c:pt>
                <c:pt idx="12">
                  <c:v>2.4397423351509593</c:v>
                </c:pt>
                <c:pt idx="13">
                  <c:v>2.6397741304867441</c:v>
                </c:pt>
                <c:pt idx="14">
                  <c:v>2.839805925822529</c:v>
                </c:pt>
                <c:pt idx="15">
                  <c:v>3.0398377211583143</c:v>
                </c:pt>
                <c:pt idx="16">
                  <c:v>3.2398695164940992</c:v>
                </c:pt>
                <c:pt idx="17">
                  <c:v>3.439901311829884</c:v>
                </c:pt>
                <c:pt idx="18">
                  <c:v>3.6399331071656693</c:v>
                </c:pt>
                <c:pt idx="19">
                  <c:v>3.8399649025014542</c:v>
                </c:pt>
                <c:pt idx="20">
                  <c:v>4.039996697837239</c:v>
                </c:pt>
                <c:pt idx="21">
                  <c:v>4.2400284931730239</c:v>
                </c:pt>
                <c:pt idx="22">
                  <c:v>4.4400602885088087</c:v>
                </c:pt>
                <c:pt idx="23">
                  <c:v>4.6400920838445945</c:v>
                </c:pt>
                <c:pt idx="24">
                  <c:v>4.8401238791803793</c:v>
                </c:pt>
                <c:pt idx="25">
                  <c:v>5.0401556745161642</c:v>
                </c:pt>
                <c:pt idx="26">
                  <c:v>5.2401874698519491</c:v>
                </c:pt>
                <c:pt idx="27">
                  <c:v>5.4402192651877339</c:v>
                </c:pt>
                <c:pt idx="28">
                  <c:v>5.6402510605235188</c:v>
                </c:pt>
                <c:pt idx="29">
                  <c:v>5.8402828558593045</c:v>
                </c:pt>
                <c:pt idx="30">
                  <c:v>6.0403146511950894</c:v>
                </c:pt>
                <c:pt idx="31">
                  <c:v>6.2403464465308742</c:v>
                </c:pt>
                <c:pt idx="32">
                  <c:v>6.4403782418666591</c:v>
                </c:pt>
                <c:pt idx="33">
                  <c:v>6.6404100372024439</c:v>
                </c:pt>
                <c:pt idx="34">
                  <c:v>6.8404418325382288</c:v>
                </c:pt>
                <c:pt idx="35">
                  <c:v>7.0404736278740137</c:v>
                </c:pt>
                <c:pt idx="36">
                  <c:v>7.2405054232097994</c:v>
                </c:pt>
                <c:pt idx="37">
                  <c:v>7.4405372185455843</c:v>
                </c:pt>
                <c:pt idx="38">
                  <c:v>7.6405690138813691</c:v>
                </c:pt>
                <c:pt idx="39">
                  <c:v>7.840600809217154</c:v>
                </c:pt>
                <c:pt idx="40">
                  <c:v>8.0406326045529397</c:v>
                </c:pt>
                <c:pt idx="41">
                  <c:v>8.2406643998887255</c:v>
                </c:pt>
              </c:numCache>
            </c:numRef>
          </c:xVal>
          <c:yVal>
            <c:numRef>
              <c:f>outdoor_res!$J$12:$J$53</c:f>
              <c:numCache>
                <c:formatCode>0%</c:formatCode>
                <c:ptCount val="42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0.26315789473684209</c:v>
                </c:pt>
                <c:pt idx="5">
                  <c:v>0.31578947368421051</c:v>
                </c:pt>
                <c:pt idx="6">
                  <c:v>0.47368421052631576</c:v>
                </c:pt>
                <c:pt idx="7">
                  <c:v>0.59649122807017541</c:v>
                </c:pt>
                <c:pt idx="8">
                  <c:v>0.61403508771929827</c:v>
                </c:pt>
                <c:pt idx="9">
                  <c:v>0.70175438596491224</c:v>
                </c:pt>
                <c:pt idx="10">
                  <c:v>0.7192982456140351</c:v>
                </c:pt>
                <c:pt idx="11">
                  <c:v>0.73684210526315785</c:v>
                </c:pt>
                <c:pt idx="12">
                  <c:v>0.80701754385964908</c:v>
                </c:pt>
                <c:pt idx="13">
                  <c:v>0.85964912280701755</c:v>
                </c:pt>
                <c:pt idx="14">
                  <c:v>0.85964912280701755</c:v>
                </c:pt>
                <c:pt idx="15">
                  <c:v>0.8771929824561403</c:v>
                </c:pt>
                <c:pt idx="16">
                  <c:v>0.8771929824561403</c:v>
                </c:pt>
                <c:pt idx="17">
                  <c:v>0.8771929824561403</c:v>
                </c:pt>
                <c:pt idx="18">
                  <c:v>0.8771929824561403</c:v>
                </c:pt>
                <c:pt idx="19">
                  <c:v>0.89473684210526316</c:v>
                </c:pt>
                <c:pt idx="20">
                  <c:v>0.89473684210526316</c:v>
                </c:pt>
                <c:pt idx="21">
                  <c:v>0.91228070175438591</c:v>
                </c:pt>
                <c:pt idx="22">
                  <c:v>0.91228070175438591</c:v>
                </c:pt>
                <c:pt idx="23">
                  <c:v>0.91228070175438591</c:v>
                </c:pt>
                <c:pt idx="24">
                  <c:v>0.91228070175438591</c:v>
                </c:pt>
                <c:pt idx="25">
                  <c:v>0.91228070175438591</c:v>
                </c:pt>
                <c:pt idx="26">
                  <c:v>0.92982456140350878</c:v>
                </c:pt>
                <c:pt idx="27">
                  <c:v>0.92982456140350878</c:v>
                </c:pt>
                <c:pt idx="28">
                  <c:v>0.92982456140350878</c:v>
                </c:pt>
                <c:pt idx="29">
                  <c:v>0.94736842105263153</c:v>
                </c:pt>
                <c:pt idx="30">
                  <c:v>0.94736842105263153</c:v>
                </c:pt>
                <c:pt idx="31">
                  <c:v>0.94736842105263153</c:v>
                </c:pt>
                <c:pt idx="32">
                  <c:v>0.94736842105263153</c:v>
                </c:pt>
                <c:pt idx="33">
                  <c:v>0.96491228070175439</c:v>
                </c:pt>
                <c:pt idx="34">
                  <c:v>0.96491228070175439</c:v>
                </c:pt>
                <c:pt idx="35">
                  <c:v>0.96491228070175439</c:v>
                </c:pt>
                <c:pt idx="36">
                  <c:v>0.96491228070175439</c:v>
                </c:pt>
                <c:pt idx="37">
                  <c:v>0.98245614035087714</c:v>
                </c:pt>
                <c:pt idx="38">
                  <c:v>0.98245614035087714</c:v>
                </c:pt>
                <c:pt idx="39">
                  <c:v>0.98245614035087714</c:v>
                </c:pt>
                <c:pt idx="40">
                  <c:v>0.98245614035087714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20992"/>
        <c:axId val="143156928"/>
      </c:scatterChart>
      <c:valAx>
        <c:axId val="10742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800" b="0" i="0" baseline="0">
                    <a:effectLst/>
                  </a:rPr>
                  <a:t>Величиная абсолютного отклонения найденного значения направления оси</a:t>
                </a:r>
                <a:r>
                  <a:rPr lang="en-US" sz="1800" b="0" i="0" baseline="0">
                    <a:effectLst/>
                  </a:rPr>
                  <a:t>, </a:t>
                </a:r>
                <a:r>
                  <a:rPr lang="ru-RU" sz="1800" b="0" i="0" baseline="0">
                    <a:effectLst/>
                  </a:rPr>
                  <a:t>град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3156928"/>
        <c:crosses val="autoZero"/>
        <c:crossBetween val="midCat"/>
      </c:valAx>
      <c:valAx>
        <c:axId val="143156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800" b="0" i="0" baseline="0">
                    <a:effectLst/>
                  </a:rPr>
                  <a:t>Число изображений, %</a:t>
                </a:r>
                <a:endParaRPr lang="ru-RU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0742099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Диаграмма плотности распределения углов абсолютного отклонения осей координат от верных значений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outdoor_res!$M$11</c:f>
              <c:strCache>
                <c:ptCount val="1"/>
                <c:pt idx="0">
                  <c:v>Ось X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3.9360791121539396E-2</c:v>
                </c:pt>
                <c:pt idx="1">
                  <c:v>0.43942438179310939</c:v>
                </c:pt>
                <c:pt idx="2">
                  <c:v>0.83948797246467932</c:v>
                </c:pt>
                <c:pt idx="3">
                  <c:v>1.2395515631362495</c:v>
                </c:pt>
                <c:pt idx="4">
                  <c:v>1.6396151538078194</c:v>
                </c:pt>
                <c:pt idx="5">
                  <c:v>2.0396787444793891</c:v>
                </c:pt>
                <c:pt idx="6">
                  <c:v>2.4397423351509593</c:v>
                </c:pt>
                <c:pt idx="7">
                  <c:v>2.839805925822529</c:v>
                </c:pt>
                <c:pt idx="8">
                  <c:v>3.2398695164940992</c:v>
                </c:pt>
                <c:pt idx="9">
                  <c:v>3.6399331071656693</c:v>
                </c:pt>
                <c:pt idx="10">
                  <c:v>4.039996697837239</c:v>
                </c:pt>
                <c:pt idx="11">
                  <c:v>4.4400602885088087</c:v>
                </c:pt>
                <c:pt idx="12">
                  <c:v>4.8401238791803793</c:v>
                </c:pt>
                <c:pt idx="13">
                  <c:v>5.2401874698519491</c:v>
                </c:pt>
                <c:pt idx="14">
                  <c:v>5.6402510605235188</c:v>
                </c:pt>
                <c:pt idx="15">
                  <c:v>6.0403146511950894</c:v>
                </c:pt>
                <c:pt idx="16">
                  <c:v>6.4403782418666591</c:v>
                </c:pt>
                <c:pt idx="17">
                  <c:v>6.8404418325382288</c:v>
                </c:pt>
                <c:pt idx="18">
                  <c:v>7.2405054232097994</c:v>
                </c:pt>
                <c:pt idx="19">
                  <c:v>7.6405690138813691</c:v>
                </c:pt>
                <c:pt idx="20">
                  <c:v>8.0406326045529397</c:v>
                </c:pt>
                <c:pt idx="21">
                  <c:v>8.4406961952245094</c:v>
                </c:pt>
              </c:numCache>
            </c:numRef>
          </c:xVal>
          <c:yVal>
            <c:numRef>
              <c:f>outdoor_res!$M$12:$M$34</c:f>
              <c:numCache>
                <c:formatCode>0%</c:formatCode>
                <c:ptCount val="23"/>
                <c:pt idx="0">
                  <c:v>1.7543859649122806E-2</c:v>
                </c:pt>
                <c:pt idx="1">
                  <c:v>7.0175438596491224E-2</c:v>
                </c:pt>
                <c:pt idx="2">
                  <c:v>0.21052631578947367</c:v>
                </c:pt>
                <c:pt idx="3">
                  <c:v>0.22807017543859648</c:v>
                </c:pt>
                <c:pt idx="4">
                  <c:v>0.12280701754385964</c:v>
                </c:pt>
                <c:pt idx="5">
                  <c:v>0.14035087719298245</c:v>
                </c:pt>
                <c:pt idx="6">
                  <c:v>8.771929824561403E-2</c:v>
                </c:pt>
                <c:pt idx="7">
                  <c:v>3.5087719298245612E-2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1.7543859649122806E-2</c:v>
                </c:pt>
                <c:pt idx="12">
                  <c:v>0</c:v>
                </c:pt>
                <c:pt idx="13">
                  <c:v>1.7543859649122806E-2</c:v>
                </c:pt>
                <c:pt idx="14">
                  <c:v>0</c:v>
                </c:pt>
                <c:pt idx="15">
                  <c:v>0</c:v>
                </c:pt>
                <c:pt idx="16">
                  <c:v>1.7543859649122806E-2</c:v>
                </c:pt>
                <c:pt idx="17">
                  <c:v>0</c:v>
                </c:pt>
                <c:pt idx="18">
                  <c:v>0</c:v>
                </c:pt>
                <c:pt idx="19">
                  <c:v>1.7543859649122806E-2</c:v>
                </c:pt>
                <c:pt idx="20">
                  <c:v>1.7543859649122806E-2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outdoor_res!$N$11</c:f>
              <c:strCache>
                <c:ptCount val="1"/>
                <c:pt idx="0">
                  <c:v>Ось Y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3.9360791121539396E-2</c:v>
                </c:pt>
                <c:pt idx="1">
                  <c:v>0.43942438179310939</c:v>
                </c:pt>
                <c:pt idx="2">
                  <c:v>0.83948797246467932</c:v>
                </c:pt>
                <c:pt idx="3">
                  <c:v>1.2395515631362495</c:v>
                </c:pt>
                <c:pt idx="4">
                  <c:v>1.6396151538078194</c:v>
                </c:pt>
                <c:pt idx="5">
                  <c:v>2.0396787444793891</c:v>
                </c:pt>
                <c:pt idx="6">
                  <c:v>2.4397423351509593</c:v>
                </c:pt>
                <c:pt idx="7">
                  <c:v>2.839805925822529</c:v>
                </c:pt>
                <c:pt idx="8">
                  <c:v>3.2398695164940992</c:v>
                </c:pt>
                <c:pt idx="9">
                  <c:v>3.6399331071656693</c:v>
                </c:pt>
                <c:pt idx="10">
                  <c:v>4.039996697837239</c:v>
                </c:pt>
                <c:pt idx="11">
                  <c:v>4.4400602885088087</c:v>
                </c:pt>
                <c:pt idx="12">
                  <c:v>4.8401238791803793</c:v>
                </c:pt>
                <c:pt idx="13">
                  <c:v>5.2401874698519491</c:v>
                </c:pt>
                <c:pt idx="14">
                  <c:v>5.6402510605235188</c:v>
                </c:pt>
                <c:pt idx="15">
                  <c:v>6.0403146511950894</c:v>
                </c:pt>
                <c:pt idx="16">
                  <c:v>6.4403782418666591</c:v>
                </c:pt>
                <c:pt idx="17">
                  <c:v>6.8404418325382288</c:v>
                </c:pt>
                <c:pt idx="18">
                  <c:v>7.2405054232097994</c:v>
                </c:pt>
                <c:pt idx="19">
                  <c:v>7.6405690138813691</c:v>
                </c:pt>
                <c:pt idx="20">
                  <c:v>8.0406326045529397</c:v>
                </c:pt>
                <c:pt idx="21">
                  <c:v>8.4406961952245094</c:v>
                </c:pt>
              </c:numCache>
            </c:numRef>
          </c:xVal>
          <c:yVal>
            <c:numRef>
              <c:f>outdoor_res!$N$12:$N$34</c:f>
              <c:numCache>
                <c:formatCode>0%</c:formatCode>
                <c:ptCount val="23"/>
                <c:pt idx="0">
                  <c:v>0</c:v>
                </c:pt>
                <c:pt idx="1">
                  <c:v>0.24561403508771928</c:v>
                </c:pt>
                <c:pt idx="2">
                  <c:v>0.26315789473684209</c:v>
                </c:pt>
                <c:pt idx="3">
                  <c:v>0.14035087719298245</c:v>
                </c:pt>
                <c:pt idx="4">
                  <c:v>0.15789473684210525</c:v>
                </c:pt>
                <c:pt idx="5">
                  <c:v>8.771929824561403E-2</c:v>
                </c:pt>
                <c:pt idx="6">
                  <c:v>3.5087719298245612E-2</c:v>
                </c:pt>
                <c:pt idx="7">
                  <c:v>1.7543859649122806E-2</c:v>
                </c:pt>
                <c:pt idx="8">
                  <c:v>1.7543859649122806E-2</c:v>
                </c:pt>
                <c:pt idx="9">
                  <c:v>0</c:v>
                </c:pt>
                <c:pt idx="10">
                  <c:v>1.7543859649122806E-2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1.7543859649122806E-2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outdoor_res!$O$11</c:f>
              <c:strCache>
                <c:ptCount val="1"/>
                <c:pt idx="0">
                  <c:v>Ось Z</c:v>
                </c:pt>
              </c:strCache>
            </c:strRef>
          </c:tx>
          <c:xVal>
            <c:numRef>
              <c:f>outdoor_res!$L$12:$L$34</c:f>
              <c:numCache>
                <c:formatCode>General</c:formatCode>
                <c:ptCount val="23"/>
                <c:pt idx="0">
                  <c:v>3.9360791121539396E-2</c:v>
                </c:pt>
                <c:pt idx="1">
                  <c:v>0.43942438179310939</c:v>
                </c:pt>
                <c:pt idx="2">
                  <c:v>0.83948797246467932</c:v>
                </c:pt>
                <c:pt idx="3">
                  <c:v>1.2395515631362495</c:v>
                </c:pt>
                <c:pt idx="4">
                  <c:v>1.6396151538078194</c:v>
                </c:pt>
                <c:pt idx="5">
                  <c:v>2.0396787444793891</c:v>
                </c:pt>
                <c:pt idx="6">
                  <c:v>2.4397423351509593</c:v>
                </c:pt>
                <c:pt idx="7">
                  <c:v>2.839805925822529</c:v>
                </c:pt>
                <c:pt idx="8">
                  <c:v>3.2398695164940992</c:v>
                </c:pt>
                <c:pt idx="9">
                  <c:v>3.6399331071656693</c:v>
                </c:pt>
                <c:pt idx="10">
                  <c:v>4.039996697837239</c:v>
                </c:pt>
                <c:pt idx="11">
                  <c:v>4.4400602885088087</c:v>
                </c:pt>
                <c:pt idx="12">
                  <c:v>4.8401238791803793</c:v>
                </c:pt>
                <c:pt idx="13">
                  <c:v>5.2401874698519491</c:v>
                </c:pt>
                <c:pt idx="14">
                  <c:v>5.6402510605235188</c:v>
                </c:pt>
                <c:pt idx="15">
                  <c:v>6.0403146511950894</c:v>
                </c:pt>
                <c:pt idx="16">
                  <c:v>6.4403782418666591</c:v>
                </c:pt>
                <c:pt idx="17">
                  <c:v>6.8404418325382288</c:v>
                </c:pt>
                <c:pt idx="18">
                  <c:v>7.2405054232097994</c:v>
                </c:pt>
                <c:pt idx="19">
                  <c:v>7.6405690138813691</c:v>
                </c:pt>
                <c:pt idx="20">
                  <c:v>8.0406326045529397</c:v>
                </c:pt>
                <c:pt idx="21">
                  <c:v>8.4406961952245094</c:v>
                </c:pt>
              </c:numCache>
            </c:numRef>
          </c:xVal>
          <c:yVal>
            <c:numRef>
              <c:f>outdoor_res!$O$12:$O$34</c:f>
              <c:numCache>
                <c:formatCode>0%</c:formatCode>
                <c:ptCount val="23"/>
                <c:pt idx="0">
                  <c:v>0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0.21052631578947367</c:v>
                </c:pt>
                <c:pt idx="4">
                  <c:v>0.14035087719298245</c:v>
                </c:pt>
                <c:pt idx="5">
                  <c:v>0.10526315789473684</c:v>
                </c:pt>
                <c:pt idx="6">
                  <c:v>8.771929824561403E-2</c:v>
                </c:pt>
                <c:pt idx="7">
                  <c:v>5.2631578947368418E-2</c:v>
                </c:pt>
                <c:pt idx="8">
                  <c:v>1.7543859649122806E-2</c:v>
                </c:pt>
                <c:pt idx="9">
                  <c:v>0</c:v>
                </c:pt>
                <c:pt idx="10">
                  <c:v>1.7543859649122806E-2</c:v>
                </c:pt>
                <c:pt idx="11">
                  <c:v>1.7543859649122806E-2</c:v>
                </c:pt>
                <c:pt idx="12">
                  <c:v>0</c:v>
                </c:pt>
                <c:pt idx="13">
                  <c:v>1.7543859649122806E-2</c:v>
                </c:pt>
                <c:pt idx="14">
                  <c:v>0</c:v>
                </c:pt>
                <c:pt idx="15">
                  <c:v>1.7543859649122806E-2</c:v>
                </c:pt>
                <c:pt idx="16">
                  <c:v>0</c:v>
                </c:pt>
                <c:pt idx="17">
                  <c:v>1.7543859649122806E-2</c:v>
                </c:pt>
                <c:pt idx="18">
                  <c:v>0</c:v>
                </c:pt>
                <c:pt idx="19">
                  <c:v>1.7543859649122806E-2</c:v>
                </c:pt>
                <c:pt idx="20">
                  <c:v>1.7543859649122806E-2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83456"/>
        <c:axId val="143484032"/>
      </c:scatterChart>
      <c:valAx>
        <c:axId val="14348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Абсолютная величина угла между вычисленным направлением оси и верным</a:t>
                </a:r>
                <a:r>
                  <a:rPr lang="en-US" sz="1600" b="0" i="0" baseline="0">
                    <a:effectLst/>
                  </a:rPr>
                  <a:t>, </a:t>
                </a:r>
                <a:r>
                  <a:rPr lang="ru-RU" sz="1600" b="0" i="0" baseline="0">
                    <a:effectLst/>
                  </a:rPr>
                  <a:t>град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3484032"/>
        <c:crosses val="autoZero"/>
        <c:crossBetween val="midCat"/>
      </c:valAx>
      <c:valAx>
        <c:axId val="143484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ru-RU" sz="1600" b="0" i="0" baseline="0">
                    <a:effectLst/>
                  </a:rPr>
                  <a:t>Количество изображений на интервале, %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348345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563335</xdr:colOff>
      <xdr:row>2</xdr:row>
      <xdr:rowOff>115660</xdr:rowOff>
    </xdr:from>
    <xdr:to>
      <xdr:col>30</xdr:col>
      <xdr:colOff>421822</xdr:colOff>
      <xdr:row>29</xdr:row>
      <xdr:rowOff>54429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34</xdr:row>
      <xdr:rowOff>0</xdr:rowOff>
    </xdr:from>
    <xdr:to>
      <xdr:col>29</xdr:col>
      <xdr:colOff>523877</xdr:colOff>
      <xdr:row>59</xdr:row>
      <xdr:rowOff>57152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295273</xdr:colOff>
      <xdr:row>0</xdr:row>
      <xdr:rowOff>190499</xdr:rowOff>
    </xdr:from>
    <xdr:to>
      <xdr:col>28</xdr:col>
      <xdr:colOff>353785</xdr:colOff>
      <xdr:row>29</xdr:row>
      <xdr:rowOff>108857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142874</xdr:colOff>
      <xdr:row>32</xdr:row>
      <xdr:rowOff>78919</xdr:rowOff>
    </xdr:from>
    <xdr:to>
      <xdr:col>29</xdr:col>
      <xdr:colOff>54429</xdr:colOff>
      <xdr:row>57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13" workbookViewId="0">
      <selection activeCell="F49" sqref="F49"/>
    </sheetView>
  </sheetViews>
  <sheetFormatPr defaultRowHeight="15" x14ac:dyDescent="0.25"/>
  <sheetData>
    <row r="1" spans="1:19" x14ac:dyDescent="0.25">
      <c r="B1" t="s">
        <v>45</v>
      </c>
      <c r="C1" t="s">
        <v>46</v>
      </c>
      <c r="D1" t="s">
        <v>47</v>
      </c>
      <c r="F1" t="s">
        <v>45</v>
      </c>
      <c r="G1" t="s">
        <v>46</v>
      </c>
      <c r="H1" t="s">
        <v>47</v>
      </c>
      <c r="P1" t="s">
        <v>45</v>
      </c>
      <c r="Q1" t="s">
        <v>46</v>
      </c>
      <c r="R1" t="s">
        <v>47</v>
      </c>
    </row>
    <row r="2" spans="1:19" x14ac:dyDescent="0.25">
      <c r="A2" t="s">
        <v>0</v>
      </c>
      <c r="B2" s="1">
        <v>1.84539976559576E-2</v>
      </c>
      <c r="C2" s="1">
        <v>8.1260905643243397E-3</v>
      </c>
      <c r="D2" s="1">
        <v>1.7444115401030899E-2</v>
      </c>
      <c r="F2">
        <f>DEGREES(B2)</f>
        <v>1.0573361808306847</v>
      </c>
      <c r="G2">
        <f t="shared" ref="G2:H2" si="0">DEGREES(C2)</f>
        <v>0.46559069327686609</v>
      </c>
      <c r="H2">
        <f t="shared" si="0"/>
        <v>0.99947418981823</v>
      </c>
      <c r="M2">
        <v>0</v>
      </c>
      <c r="P2">
        <v>0.14308514069235936</v>
      </c>
      <c r="Q2">
        <v>0.13135563366336558</v>
      </c>
      <c r="R2">
        <v>8.3540603740634906E-2</v>
      </c>
      <c r="S2">
        <f t="shared" ref="S2:S46" si="1">AVERAGE(P2:R2)</f>
        <v>0.11932712603211997</v>
      </c>
    </row>
    <row r="3" spans="1:19" x14ac:dyDescent="0.25">
      <c r="A3" t="s">
        <v>1</v>
      </c>
      <c r="B3" s="1">
        <v>9.1140041155435194E-3</v>
      </c>
      <c r="C3" s="1">
        <v>1.56505612853843E-2</v>
      </c>
      <c r="D3" s="1">
        <v>1.38140100790471E-2</v>
      </c>
      <c r="F3">
        <f t="shared" ref="F3:F46" si="2">DEGREES(B3)</f>
        <v>0.5221939702855064</v>
      </c>
      <c r="G3">
        <f t="shared" ref="G3:G46" si="3">DEGREES(C3)</f>
        <v>0.89671110866336112</v>
      </c>
      <c r="H3">
        <f t="shared" ref="H3:H46" si="4">DEGREES(D3)</f>
        <v>0.79148447568057956</v>
      </c>
      <c r="M3">
        <v>1</v>
      </c>
      <c r="P3">
        <v>0.15980398921637115</v>
      </c>
      <c r="Q3">
        <v>0.13471868540137485</v>
      </c>
      <c r="R3">
        <v>0.10070645647575101</v>
      </c>
      <c r="S3">
        <f t="shared" si="1"/>
        <v>0.13174304369783232</v>
      </c>
    </row>
    <row r="4" spans="1:19" x14ac:dyDescent="0.25">
      <c r="A4" t="s">
        <v>2</v>
      </c>
      <c r="B4" s="1">
        <v>1.38270941192759E-2</v>
      </c>
      <c r="C4" s="1">
        <v>2.4411423855783499E-3</v>
      </c>
      <c r="D4" s="1">
        <v>1.3991949853678E-2</v>
      </c>
      <c r="F4">
        <f t="shared" si="2"/>
        <v>0.79223413596466918</v>
      </c>
      <c r="G4">
        <f t="shared" si="3"/>
        <v>0.13986715588413692</v>
      </c>
      <c r="H4">
        <f t="shared" si="4"/>
        <v>0.80167967377443916</v>
      </c>
      <c r="M4">
        <v>2</v>
      </c>
      <c r="P4">
        <v>0.10233425655722826</v>
      </c>
      <c r="Q4">
        <v>0.23587519476814595</v>
      </c>
      <c r="R4">
        <v>0.22080448169168315</v>
      </c>
      <c r="S4">
        <f t="shared" si="1"/>
        <v>0.18633797767235247</v>
      </c>
    </row>
    <row r="5" spans="1:19" x14ac:dyDescent="0.25">
      <c r="A5" t="s">
        <v>3</v>
      </c>
      <c r="B5" s="1">
        <v>6.6691440188932898E-3</v>
      </c>
      <c r="C5" s="1">
        <v>1.43204156890541E-2</v>
      </c>
      <c r="D5" s="1">
        <v>1.3595622848267401E-2</v>
      </c>
      <c r="F5">
        <f t="shared" si="2"/>
        <v>0.38211380524750166</v>
      </c>
      <c r="G5">
        <f t="shared" si="3"/>
        <v>0.82049937985572852</v>
      </c>
      <c r="H5">
        <f t="shared" si="4"/>
        <v>0.7789718090573533</v>
      </c>
      <c r="M5">
        <v>3</v>
      </c>
      <c r="P5">
        <v>0.21724068575245015</v>
      </c>
      <c r="Q5">
        <v>0.14793171965393256</v>
      </c>
      <c r="R5">
        <v>0.20327388263342969</v>
      </c>
      <c r="S5">
        <f t="shared" si="1"/>
        <v>0.18948209601327082</v>
      </c>
    </row>
    <row r="6" spans="1:19" x14ac:dyDescent="0.25">
      <c r="A6" t="s">
        <v>4</v>
      </c>
      <c r="B6" s="1">
        <v>2.7882651824174601E-2</v>
      </c>
      <c r="C6" s="1">
        <v>4.2806816330662701E-3</v>
      </c>
      <c r="D6" s="1">
        <v>2.8041819448713302E-2</v>
      </c>
      <c r="F6">
        <f t="shared" si="2"/>
        <v>1.5975582711579506</v>
      </c>
      <c r="G6">
        <f t="shared" si="3"/>
        <v>0.24526499101386617</v>
      </c>
      <c r="H6">
        <f t="shared" si="4"/>
        <v>1.606677904279141</v>
      </c>
      <c r="M6">
        <v>4</v>
      </c>
      <c r="P6">
        <v>0.36755342392235063</v>
      </c>
      <c r="Q6">
        <v>7.2581776157702629E-2</v>
      </c>
      <c r="R6">
        <v>0.36082938096622763</v>
      </c>
      <c r="S6">
        <f t="shared" si="1"/>
        <v>0.26698819368209364</v>
      </c>
    </row>
    <row r="7" spans="1:19" x14ac:dyDescent="0.25">
      <c r="A7" t="s">
        <v>5</v>
      </c>
      <c r="B7" s="1">
        <v>1.2848815632157701E-2</v>
      </c>
      <c r="C7" s="1">
        <v>1.18554755936517E-2</v>
      </c>
      <c r="D7" s="1">
        <v>1.67959323504887E-2</v>
      </c>
      <c r="F7">
        <f t="shared" si="2"/>
        <v>0.73618290746435311</v>
      </c>
      <c r="G7">
        <f t="shared" si="3"/>
        <v>0.67926871563659652</v>
      </c>
      <c r="H7">
        <f t="shared" si="4"/>
        <v>0.96233603667024714</v>
      </c>
      <c r="M7">
        <v>5</v>
      </c>
      <c r="P7">
        <v>0.19006477277087186</v>
      </c>
      <c r="Q7">
        <v>0.32426048763799253</v>
      </c>
      <c r="R7">
        <v>0.37585377545119281</v>
      </c>
      <c r="S7">
        <f t="shared" si="1"/>
        <v>0.29672634528668573</v>
      </c>
    </row>
    <row r="8" spans="1:19" x14ac:dyDescent="0.25">
      <c r="A8" t="s">
        <v>6</v>
      </c>
      <c r="B8" s="1">
        <v>9.0587086063085298E-3</v>
      </c>
      <c r="C8" s="1">
        <v>8.3692196099249792E-3</v>
      </c>
      <c r="D8" s="1">
        <v>1.07966118754101E-2</v>
      </c>
      <c r="F8">
        <f t="shared" si="2"/>
        <v>0.51902577098031477</v>
      </c>
      <c r="G8">
        <f t="shared" si="3"/>
        <v>0.47952096146682643</v>
      </c>
      <c r="H8">
        <f t="shared" si="4"/>
        <v>0.61860029350182333</v>
      </c>
      <c r="M8">
        <v>6</v>
      </c>
      <c r="P8">
        <v>0.29214292589308338</v>
      </c>
      <c r="Q8">
        <v>0.32360670621736076</v>
      </c>
      <c r="R8">
        <v>0.30057153446422519</v>
      </c>
      <c r="S8">
        <f t="shared" si="1"/>
        <v>0.30544038885822311</v>
      </c>
    </row>
    <row r="9" spans="1:19" x14ac:dyDescent="0.25">
      <c r="A9" t="s">
        <v>7</v>
      </c>
      <c r="B9" s="1">
        <v>1.3991849430937E-2</v>
      </c>
      <c r="C9" s="1">
        <v>5.0755814667322596E-3</v>
      </c>
      <c r="D9" s="1">
        <v>1.33364430492297E-2</v>
      </c>
      <c r="F9">
        <f t="shared" si="2"/>
        <v>0.80167391997521276</v>
      </c>
      <c r="G9">
        <f t="shared" si="3"/>
        <v>0.29080939661857852</v>
      </c>
      <c r="H9">
        <f t="shared" si="4"/>
        <v>0.76412190043744421</v>
      </c>
      <c r="M9">
        <v>7</v>
      </c>
      <c r="P9">
        <v>0.40873203841693917</v>
      </c>
      <c r="Q9">
        <v>0.45366784960260931</v>
      </c>
      <c r="R9">
        <v>0.24069131017269962</v>
      </c>
      <c r="S9">
        <f t="shared" si="1"/>
        <v>0.36769706606408264</v>
      </c>
    </row>
    <row r="10" spans="1:19" x14ac:dyDescent="0.25">
      <c r="A10" t="s">
        <v>8</v>
      </c>
      <c r="B10" s="1">
        <v>7.0102733366525999E-3</v>
      </c>
      <c r="C10" s="1">
        <v>7.1569290292330303E-3</v>
      </c>
      <c r="D10" s="1">
        <v>8.0370031579586297E-3</v>
      </c>
      <c r="F10">
        <f t="shared" si="2"/>
        <v>0.40165907542328727</v>
      </c>
      <c r="G10">
        <f t="shared" si="3"/>
        <v>0.41006182764971399</v>
      </c>
      <c r="H10">
        <f t="shared" si="4"/>
        <v>0.46048636088434397</v>
      </c>
      <c r="M10">
        <v>8</v>
      </c>
      <c r="P10">
        <v>0.54059522069505395</v>
      </c>
      <c r="Q10">
        <v>0.52059816952636739</v>
      </c>
      <c r="R10">
        <v>0.16460485421695345</v>
      </c>
      <c r="S10">
        <f t="shared" si="1"/>
        <v>0.40859941481279155</v>
      </c>
    </row>
    <row r="11" spans="1:19" x14ac:dyDescent="0.25">
      <c r="A11" t="s">
        <v>9</v>
      </c>
      <c r="B11" s="1">
        <v>6.4150174244235096E-3</v>
      </c>
      <c r="C11" s="1">
        <v>1.26679097089743E-3</v>
      </c>
      <c r="D11" s="1">
        <v>6.2976607357936301E-3</v>
      </c>
      <c r="F11">
        <f t="shared" si="2"/>
        <v>0.36755342392235063</v>
      </c>
      <c r="G11">
        <f t="shared" si="3"/>
        <v>7.2581776157702629E-2</v>
      </c>
      <c r="H11">
        <f t="shared" si="4"/>
        <v>0.36082938096622763</v>
      </c>
      <c r="M11">
        <v>9</v>
      </c>
      <c r="P11">
        <v>0.40165907542328727</v>
      </c>
      <c r="Q11">
        <v>0.41006182764971399</v>
      </c>
      <c r="R11">
        <v>0.46048636088434397</v>
      </c>
      <c r="S11">
        <f t="shared" si="1"/>
        <v>0.42406908798578175</v>
      </c>
    </row>
    <row r="12" spans="1:19" x14ac:dyDescent="0.25">
      <c r="A12" t="s">
        <v>10</v>
      </c>
      <c r="B12" s="1">
        <v>0.29696795352258099</v>
      </c>
      <c r="C12" s="1">
        <v>6.2795640534038993E-2</v>
      </c>
      <c r="D12" s="1">
        <v>0.30356210892941099</v>
      </c>
      <c r="F12">
        <f t="shared" si="2"/>
        <v>17.01501038748108</v>
      </c>
      <c r="G12">
        <f t="shared" si="3"/>
        <v>3.5979251744210732</v>
      </c>
      <c r="H12">
        <f t="shared" si="4"/>
        <v>17.392827661745812</v>
      </c>
      <c r="M12">
        <v>10</v>
      </c>
      <c r="P12">
        <v>0.55971033109269053</v>
      </c>
      <c r="Q12">
        <v>0.47885844617108236</v>
      </c>
      <c r="R12">
        <v>0.52101241481730487</v>
      </c>
      <c r="S12">
        <f t="shared" si="1"/>
        <v>0.51986039736035927</v>
      </c>
    </row>
    <row r="13" spans="1:19" x14ac:dyDescent="0.25">
      <c r="A13" t="s">
        <v>11</v>
      </c>
      <c r="B13" s="1">
        <v>9.4351665216740807E-3</v>
      </c>
      <c r="C13" s="1">
        <v>9.0861521380907195E-3</v>
      </c>
      <c r="D13" s="1">
        <v>2.8728966708511101E-3</v>
      </c>
      <c r="F13">
        <f t="shared" si="2"/>
        <v>0.54059522069505395</v>
      </c>
      <c r="G13">
        <f t="shared" si="3"/>
        <v>0.52059816952636739</v>
      </c>
      <c r="H13">
        <f t="shared" si="4"/>
        <v>0.16460485421695345</v>
      </c>
      <c r="M13">
        <v>11</v>
      </c>
      <c r="P13">
        <v>0.35163657333687204</v>
      </c>
      <c r="Q13">
        <v>0.5845168506295364</v>
      </c>
      <c r="R13">
        <v>0.62622215251381175</v>
      </c>
      <c r="S13">
        <f t="shared" si="1"/>
        <v>0.52079185882674006</v>
      </c>
    </row>
    <row r="14" spans="1:19" x14ac:dyDescent="0.25">
      <c r="A14" t="s">
        <v>12</v>
      </c>
      <c r="B14" s="1">
        <v>3.3172560769065798E-3</v>
      </c>
      <c r="C14" s="1">
        <v>5.65941314340534E-3</v>
      </c>
      <c r="D14" s="1">
        <v>6.5598858876747502E-3</v>
      </c>
      <c r="F14">
        <f t="shared" si="2"/>
        <v>0.19006477277087186</v>
      </c>
      <c r="G14">
        <f t="shared" si="3"/>
        <v>0.32426048763799253</v>
      </c>
      <c r="H14">
        <f t="shared" si="4"/>
        <v>0.37585377545119281</v>
      </c>
      <c r="M14">
        <v>12</v>
      </c>
      <c r="P14">
        <v>0.51902577098031477</v>
      </c>
      <c r="Q14">
        <v>0.47952096146682643</v>
      </c>
      <c r="R14">
        <v>0.61860029350182333</v>
      </c>
      <c r="S14">
        <f t="shared" si="1"/>
        <v>0.53904900864965477</v>
      </c>
    </row>
    <row r="15" spans="1:19" x14ac:dyDescent="0.25">
      <c r="A15" t="s">
        <v>13</v>
      </c>
      <c r="B15" s="1">
        <v>3.2160637602709E-2</v>
      </c>
      <c r="C15" s="1">
        <v>7.7709177350036001E-3</v>
      </c>
      <c r="D15" s="1">
        <v>3.2951155786546699E-2</v>
      </c>
      <c r="F15">
        <f t="shared" si="2"/>
        <v>1.8426688010849592</v>
      </c>
      <c r="G15">
        <f t="shared" si="3"/>
        <v>0.44524078915906734</v>
      </c>
      <c r="H15">
        <f t="shared" si="4"/>
        <v>1.8879621566472065</v>
      </c>
      <c r="M15">
        <v>13</v>
      </c>
      <c r="P15">
        <v>0.31833007264556584</v>
      </c>
      <c r="Q15">
        <v>0.66318718080466266</v>
      </c>
      <c r="R15">
        <v>0.73361885002389793</v>
      </c>
      <c r="S15">
        <f t="shared" si="1"/>
        <v>0.57171203449137542</v>
      </c>
    </row>
    <row r="16" spans="1:19" x14ac:dyDescent="0.25">
      <c r="A16" t="s">
        <v>14</v>
      </c>
      <c r="B16" s="1">
        <v>3.7110053265979298E-2</v>
      </c>
      <c r="C16" s="1">
        <v>1.5333253147151501E-2</v>
      </c>
      <c r="D16" s="1">
        <v>3.7393746455608397E-2</v>
      </c>
      <c r="F16">
        <f t="shared" si="2"/>
        <v>2.1262494296462906</v>
      </c>
      <c r="G16">
        <f t="shared" si="3"/>
        <v>0.87853069153746799</v>
      </c>
      <c r="H16">
        <f t="shared" si="4"/>
        <v>2.1425038520886424</v>
      </c>
      <c r="M16">
        <v>14</v>
      </c>
      <c r="P16">
        <v>0.79223413596466918</v>
      </c>
      <c r="Q16">
        <v>0.13986715588413692</v>
      </c>
      <c r="R16">
        <v>0.80167967377443916</v>
      </c>
      <c r="S16">
        <f t="shared" si="1"/>
        <v>0.57792698854108171</v>
      </c>
    </row>
    <row r="17" spans="1:19" x14ac:dyDescent="0.25">
      <c r="A17" t="s">
        <v>15</v>
      </c>
      <c r="B17" s="1">
        <v>0.17181536386353299</v>
      </c>
      <c r="C17" s="1">
        <v>1.41274009115315E-2</v>
      </c>
      <c r="D17" s="1">
        <v>0.172312635652841</v>
      </c>
      <c r="F17">
        <f t="shared" si="2"/>
        <v>9.8442952048849985</v>
      </c>
      <c r="G17">
        <f t="shared" si="3"/>
        <v>0.80944044772002699</v>
      </c>
      <c r="H17">
        <f t="shared" si="4"/>
        <v>9.8727867796832651</v>
      </c>
      <c r="M17">
        <v>15</v>
      </c>
      <c r="P17">
        <v>0.24094944824843018</v>
      </c>
      <c r="Q17">
        <v>0.78742611859068012</v>
      </c>
      <c r="R17">
        <v>0.75535041819380633</v>
      </c>
      <c r="S17">
        <f t="shared" si="1"/>
        <v>0.59457532834430549</v>
      </c>
    </row>
    <row r="18" spans="1:19" x14ac:dyDescent="0.25">
      <c r="A18" t="s">
        <v>16</v>
      </c>
      <c r="B18" s="1">
        <v>2.72030477977265E-2</v>
      </c>
      <c r="C18" s="1">
        <v>1.08686260832591E-2</v>
      </c>
      <c r="D18" s="1">
        <v>2.5035633402243899E-2</v>
      </c>
      <c r="F18">
        <f t="shared" si="2"/>
        <v>1.5586198287023771</v>
      </c>
      <c r="G18">
        <f t="shared" si="3"/>
        <v>0.62272640367654897</v>
      </c>
      <c r="H18">
        <f t="shared" si="4"/>
        <v>1.4344361313853256</v>
      </c>
      <c r="M18">
        <v>16</v>
      </c>
      <c r="P18">
        <v>0.80167391997521276</v>
      </c>
      <c r="Q18">
        <v>0.29080939661857852</v>
      </c>
      <c r="R18">
        <v>0.76412190043744421</v>
      </c>
      <c r="S18">
        <f t="shared" si="1"/>
        <v>0.61886840567707846</v>
      </c>
    </row>
    <row r="19" spans="1:19" x14ac:dyDescent="0.25">
      <c r="A19" t="s">
        <v>17</v>
      </c>
      <c r="B19" s="1">
        <v>4.2053612027987903E-3</v>
      </c>
      <c r="C19" s="1">
        <v>1.3743178385606699E-2</v>
      </c>
      <c r="D19" s="1">
        <v>1.3183351803798E-2</v>
      </c>
      <c r="F19">
        <f t="shared" si="2"/>
        <v>0.24094944824843018</v>
      </c>
      <c r="G19">
        <f t="shared" si="3"/>
        <v>0.78742611859068012</v>
      </c>
      <c r="H19">
        <f t="shared" si="4"/>
        <v>0.75535041819380633</v>
      </c>
      <c r="M19">
        <v>17</v>
      </c>
      <c r="P19">
        <v>0.38211380524750166</v>
      </c>
      <c r="Q19">
        <v>0.82049937985572852</v>
      </c>
      <c r="R19">
        <v>0.7789718090573533</v>
      </c>
      <c r="S19">
        <f t="shared" si="1"/>
        <v>0.66052833138686118</v>
      </c>
    </row>
    <row r="20" spans="1:19" x14ac:dyDescent="0.25">
      <c r="A20" t="s">
        <v>18</v>
      </c>
      <c r="B20" s="1">
        <v>1.9866738932606799E-2</v>
      </c>
      <c r="C20" s="1">
        <v>5.9710588608143898E-3</v>
      </c>
      <c r="D20" s="1">
        <v>2.0653394532137801E-2</v>
      </c>
      <c r="F20">
        <f t="shared" si="2"/>
        <v>1.1382802935266076</v>
      </c>
      <c r="G20">
        <f t="shared" si="3"/>
        <v>0.3421164719488578</v>
      </c>
      <c r="H20">
        <f t="shared" si="4"/>
        <v>1.1833523393100676</v>
      </c>
      <c r="M20">
        <v>18</v>
      </c>
      <c r="P20">
        <v>0.5221939702855064</v>
      </c>
      <c r="Q20">
        <v>0.89671110866336112</v>
      </c>
      <c r="R20">
        <v>0.79148447568057956</v>
      </c>
      <c r="S20">
        <f t="shared" si="1"/>
        <v>0.73679651820981562</v>
      </c>
    </row>
    <row r="21" spans="1:19" x14ac:dyDescent="0.25">
      <c r="A21" t="s">
        <v>19</v>
      </c>
      <c r="B21" s="1">
        <v>0.22627537691122801</v>
      </c>
      <c r="C21" s="1">
        <v>4.0541470009989297E-2</v>
      </c>
      <c r="D21" s="1">
        <v>0.22989062376102601</v>
      </c>
      <c r="F21">
        <f t="shared" si="2"/>
        <v>12.964624104745319</v>
      </c>
      <c r="G21">
        <f t="shared" si="3"/>
        <v>2.322855126828586</v>
      </c>
      <c r="H21">
        <f t="shared" si="4"/>
        <v>13.171762491136711</v>
      </c>
      <c r="M21">
        <v>19</v>
      </c>
      <c r="P21">
        <v>0.73618290746435311</v>
      </c>
      <c r="Q21">
        <v>0.67926871563659652</v>
      </c>
      <c r="R21">
        <v>0.96233603667024714</v>
      </c>
      <c r="S21">
        <f t="shared" si="1"/>
        <v>0.79259588659039881</v>
      </c>
    </row>
    <row r="22" spans="1:19" x14ac:dyDescent="0.25">
      <c r="A22" t="s">
        <v>20</v>
      </c>
      <c r="B22" s="1">
        <v>2.36033470433618E-2</v>
      </c>
      <c r="C22" s="1">
        <v>3.5798107924211999E-3</v>
      </c>
      <c r="D22" s="1">
        <v>2.3590318385598701E-2</v>
      </c>
      <c r="F22">
        <f t="shared" si="2"/>
        <v>1.3523721679672214</v>
      </c>
      <c r="G22">
        <f t="shared" si="3"/>
        <v>0.20510804986111758</v>
      </c>
      <c r="H22">
        <f t="shared" si="4"/>
        <v>1.3516256808646754</v>
      </c>
      <c r="M22">
        <v>20</v>
      </c>
      <c r="P22">
        <v>1.0573361808306847</v>
      </c>
      <c r="Q22">
        <v>0.46559069327686609</v>
      </c>
      <c r="R22">
        <v>0.99947418981823</v>
      </c>
      <c r="S22">
        <f t="shared" si="1"/>
        <v>0.84080035464192682</v>
      </c>
    </row>
    <row r="23" spans="1:19" x14ac:dyDescent="0.25">
      <c r="A23" t="s">
        <v>21</v>
      </c>
      <c r="B23" s="1">
        <v>9.7687881349950399E-3</v>
      </c>
      <c r="C23" s="1">
        <v>8.3576565366694205E-3</v>
      </c>
      <c r="D23" s="1">
        <v>9.0933820823284606E-3</v>
      </c>
      <c r="F23">
        <f t="shared" si="2"/>
        <v>0.55971033109269053</v>
      </c>
      <c r="G23">
        <f t="shared" si="3"/>
        <v>0.47885844617108236</v>
      </c>
      <c r="H23">
        <f t="shared" si="4"/>
        <v>0.52101241481730487</v>
      </c>
      <c r="M23">
        <v>21</v>
      </c>
      <c r="P23">
        <v>0.26564055470904885</v>
      </c>
      <c r="Q23">
        <v>1.1538222393222244</v>
      </c>
      <c r="R23">
        <v>1.1297435061002612</v>
      </c>
      <c r="S23">
        <f t="shared" si="1"/>
        <v>0.84973543337717816</v>
      </c>
    </row>
    <row r="24" spans="1:19" x14ac:dyDescent="0.25">
      <c r="A24" t="s">
        <v>22</v>
      </c>
      <c r="B24" s="1">
        <v>6.0580687396136701E-2</v>
      </c>
      <c r="C24" s="1">
        <v>9.6729522651159902E-3</v>
      </c>
      <c r="D24" s="1">
        <v>6.0535031066915899E-2</v>
      </c>
      <c r="F24">
        <f t="shared" si="2"/>
        <v>3.4710177078000135</v>
      </c>
      <c r="G24">
        <f t="shared" si="3"/>
        <v>0.55421934022265595</v>
      </c>
      <c r="H24">
        <f t="shared" si="4"/>
        <v>3.4684017928276019</v>
      </c>
      <c r="M24">
        <v>22</v>
      </c>
      <c r="P24">
        <v>1.1382802935266076</v>
      </c>
      <c r="Q24">
        <v>0.3421164719488578</v>
      </c>
      <c r="R24">
        <v>1.1833523393100676</v>
      </c>
      <c r="S24">
        <f t="shared" si="1"/>
        <v>0.88791636826184439</v>
      </c>
    </row>
    <row r="25" spans="1:19" x14ac:dyDescent="0.25">
      <c r="A25" t="s">
        <v>23</v>
      </c>
      <c r="B25" s="1">
        <v>1.78606971450423E-3</v>
      </c>
      <c r="C25" s="1">
        <v>4.1167987724870497E-3</v>
      </c>
      <c r="D25" s="1">
        <v>3.85376520867941E-3</v>
      </c>
      <c r="F25">
        <f t="shared" si="2"/>
        <v>0.10233425655722826</v>
      </c>
      <c r="G25">
        <f t="shared" si="3"/>
        <v>0.23587519476814595</v>
      </c>
      <c r="H25">
        <f t="shared" si="4"/>
        <v>0.22080448169168315</v>
      </c>
      <c r="M25">
        <v>23</v>
      </c>
      <c r="P25">
        <v>1.3056675709715853</v>
      </c>
      <c r="Q25">
        <v>0.1247971829595667</v>
      </c>
      <c r="R25">
        <v>1.3049601943845204</v>
      </c>
      <c r="S25">
        <f t="shared" si="1"/>
        <v>0.91180831610522406</v>
      </c>
    </row>
    <row r="26" spans="1:19" x14ac:dyDescent="0.25">
      <c r="A26" t="s">
        <v>24</v>
      </c>
      <c r="B26" s="1">
        <v>3.5356725398926203E-2</v>
      </c>
      <c r="C26" s="1">
        <v>1.2493685542805701E-2</v>
      </c>
      <c r="D26" s="1">
        <v>3.3728101885007897E-2</v>
      </c>
      <c r="F26">
        <f t="shared" si="2"/>
        <v>2.0257911427614732</v>
      </c>
      <c r="G26">
        <f t="shared" si="3"/>
        <v>0.71583545216637967</v>
      </c>
      <c r="H26">
        <f t="shared" si="4"/>
        <v>1.9324778889981886</v>
      </c>
      <c r="M26">
        <v>24</v>
      </c>
      <c r="P26">
        <v>1.1259063521316346</v>
      </c>
      <c r="Q26">
        <v>0.45667164756101075</v>
      </c>
      <c r="R26">
        <v>1.158941318322912</v>
      </c>
      <c r="S26">
        <f t="shared" si="1"/>
        <v>0.91383977267185246</v>
      </c>
    </row>
    <row r="27" spans="1:19" x14ac:dyDescent="0.25">
      <c r="A27" t="s">
        <v>25</v>
      </c>
      <c r="B27" s="1">
        <v>5.0988559432441002E-3</v>
      </c>
      <c r="C27" s="1">
        <v>5.64800250502695E-3</v>
      </c>
      <c r="D27" s="1">
        <v>5.2459629141723401E-3</v>
      </c>
      <c r="F27">
        <f t="shared" si="2"/>
        <v>0.29214292589308338</v>
      </c>
      <c r="G27">
        <f t="shared" si="3"/>
        <v>0.32360670621736076</v>
      </c>
      <c r="H27">
        <f t="shared" si="4"/>
        <v>0.30057153446422519</v>
      </c>
      <c r="M27">
        <v>25</v>
      </c>
      <c r="P27">
        <v>1.3523721679672214</v>
      </c>
      <c r="Q27">
        <v>0.20510804986111758</v>
      </c>
      <c r="R27">
        <v>1.3516256808646754</v>
      </c>
      <c r="S27">
        <f t="shared" si="1"/>
        <v>0.9697019662310048</v>
      </c>
    </row>
    <row r="28" spans="1:19" x14ac:dyDescent="0.25">
      <c r="A28" t="s">
        <v>26</v>
      </c>
      <c r="B28" s="1">
        <v>3.79156523567059E-3</v>
      </c>
      <c r="C28" s="1">
        <v>2.5818955760983299E-3</v>
      </c>
      <c r="D28" s="1">
        <v>3.5477985352658698E-3</v>
      </c>
      <c r="F28">
        <f t="shared" si="2"/>
        <v>0.21724068575245015</v>
      </c>
      <c r="G28">
        <f t="shared" si="3"/>
        <v>0.14793171965393256</v>
      </c>
      <c r="H28">
        <f t="shared" si="4"/>
        <v>0.20327388263342969</v>
      </c>
      <c r="M28">
        <v>26</v>
      </c>
      <c r="P28">
        <v>0.87392733670172595</v>
      </c>
      <c r="Q28">
        <v>1.0062000825764339</v>
      </c>
      <c r="R28">
        <v>1.3277259978853828</v>
      </c>
      <c r="S28">
        <f t="shared" si="1"/>
        <v>1.0692844723878476</v>
      </c>
    </row>
    <row r="29" spans="1:19" x14ac:dyDescent="0.25">
      <c r="A29" t="s">
        <v>27</v>
      </c>
      <c r="B29" s="1">
        <v>1.9650772913815701E-2</v>
      </c>
      <c r="C29" s="1">
        <v>7.9704238504467693E-3</v>
      </c>
      <c r="D29" s="1">
        <v>2.0227341842138501E-2</v>
      </c>
      <c r="F29">
        <f t="shared" si="2"/>
        <v>1.1259063521316346</v>
      </c>
      <c r="G29">
        <f t="shared" si="3"/>
        <v>0.45667164756101075</v>
      </c>
      <c r="H29">
        <f t="shared" si="4"/>
        <v>1.158941318322912</v>
      </c>
      <c r="M29">
        <v>27</v>
      </c>
      <c r="P29">
        <v>0.68681455105876177</v>
      </c>
      <c r="Q29">
        <v>1.4355927798881873</v>
      </c>
      <c r="R29">
        <v>1.2658477767884957</v>
      </c>
      <c r="S29">
        <f t="shared" si="1"/>
        <v>1.1294183692451483</v>
      </c>
    </row>
    <row r="30" spans="1:19" x14ac:dyDescent="0.25">
      <c r="A30" t="s">
        <v>28</v>
      </c>
      <c r="B30" s="1">
        <v>4.1493578565063999E-2</v>
      </c>
      <c r="C30" s="1">
        <v>7.3362048096536903E-3</v>
      </c>
      <c r="D30" s="1">
        <v>4.1602011308519801E-2</v>
      </c>
      <c r="F30">
        <f t="shared" si="2"/>
        <v>2.3774069286726656</v>
      </c>
      <c r="G30">
        <f t="shared" si="3"/>
        <v>0.42033357323673193</v>
      </c>
      <c r="H30">
        <f t="shared" si="4"/>
        <v>2.3836196672337078</v>
      </c>
      <c r="M30">
        <v>28</v>
      </c>
      <c r="P30">
        <v>1.5975582711579506</v>
      </c>
      <c r="Q30">
        <v>0.24526499101386617</v>
      </c>
      <c r="R30">
        <v>1.606677904279141</v>
      </c>
      <c r="S30">
        <f t="shared" si="1"/>
        <v>1.1498337221503192</v>
      </c>
    </row>
    <row r="31" spans="1:19" x14ac:dyDescent="0.25">
      <c r="A31" t="s">
        <v>29</v>
      </c>
      <c r="B31" s="1">
        <v>1.1987175266582099E-2</v>
      </c>
      <c r="C31" s="1">
        <v>2.50558207269071E-2</v>
      </c>
      <c r="D31" s="1">
        <v>2.2093211534009501E-2</v>
      </c>
      <c r="F31">
        <f t="shared" si="2"/>
        <v>0.68681455105876177</v>
      </c>
      <c r="G31">
        <f t="shared" si="3"/>
        <v>1.4355927798881873</v>
      </c>
      <c r="H31">
        <f t="shared" si="4"/>
        <v>1.2658477767884957</v>
      </c>
      <c r="M31">
        <v>29</v>
      </c>
      <c r="P31">
        <v>1.5586198287023771</v>
      </c>
      <c r="Q31">
        <v>0.62272640367654897</v>
      </c>
      <c r="R31">
        <v>1.4344361313853256</v>
      </c>
      <c r="S31">
        <f t="shared" si="1"/>
        <v>1.2052607879214172</v>
      </c>
    </row>
    <row r="32" spans="1:19" x14ac:dyDescent="0.25">
      <c r="A32" t="s">
        <v>30</v>
      </c>
      <c r="B32" s="1">
        <v>1.5252909448630199E-2</v>
      </c>
      <c r="C32" s="1">
        <v>1.7561504374797601E-2</v>
      </c>
      <c r="D32" s="1">
        <v>2.3173190227427198E-2</v>
      </c>
      <c r="F32">
        <f t="shared" si="2"/>
        <v>0.87392733670172595</v>
      </c>
      <c r="G32">
        <f t="shared" si="3"/>
        <v>1.0062000825764339</v>
      </c>
      <c r="H32">
        <f t="shared" si="4"/>
        <v>1.3277259978853828</v>
      </c>
      <c r="M32">
        <v>30</v>
      </c>
      <c r="P32">
        <v>1.7625729999643611</v>
      </c>
      <c r="Q32">
        <v>0.19311301930115249</v>
      </c>
      <c r="R32">
        <v>1.7728717506274243</v>
      </c>
      <c r="S32">
        <f t="shared" si="1"/>
        <v>1.2428525899643128</v>
      </c>
    </row>
    <row r="33" spans="1:19" x14ac:dyDescent="0.25">
      <c r="A33" t="s">
        <v>31</v>
      </c>
      <c r="B33" s="1">
        <v>2.7891057696471898E-3</v>
      </c>
      <c r="C33" s="1">
        <v>2.35128462421241E-3</v>
      </c>
      <c r="D33" s="1">
        <v>1.7576592435182201E-3</v>
      </c>
      <c r="F33">
        <f t="shared" si="2"/>
        <v>0.15980398921637115</v>
      </c>
      <c r="G33">
        <f t="shared" si="3"/>
        <v>0.13471868540137485</v>
      </c>
      <c r="H33">
        <f t="shared" si="4"/>
        <v>0.10070645647575101</v>
      </c>
      <c r="M33">
        <v>31</v>
      </c>
      <c r="P33">
        <v>1.2112952810372128</v>
      </c>
      <c r="Q33">
        <v>0.99724804778151677</v>
      </c>
      <c r="R33">
        <v>1.5690145198911885</v>
      </c>
      <c r="S33">
        <f t="shared" si="1"/>
        <v>1.2591859495699727</v>
      </c>
    </row>
    <row r="34" spans="1:19" x14ac:dyDescent="0.25">
      <c r="A34" t="s">
        <v>32</v>
      </c>
      <c r="B34" s="1">
        <v>5.5559078757778596E-3</v>
      </c>
      <c r="C34" s="1">
        <v>1.15747998620603E-2</v>
      </c>
      <c r="D34" s="1">
        <v>1.2804064387611501E-2</v>
      </c>
      <c r="F34">
        <f t="shared" si="2"/>
        <v>0.31833007264556584</v>
      </c>
      <c r="G34">
        <f t="shared" si="3"/>
        <v>0.66318718080466266</v>
      </c>
      <c r="H34">
        <f t="shared" si="4"/>
        <v>0.73361885002389793</v>
      </c>
      <c r="M34">
        <v>32</v>
      </c>
      <c r="P34">
        <v>1.7575234384017338</v>
      </c>
      <c r="Q34">
        <v>0.26748659582332479</v>
      </c>
      <c r="R34">
        <v>1.7769397586757549</v>
      </c>
      <c r="S34">
        <f t="shared" si="1"/>
        <v>1.2673165976336043</v>
      </c>
    </row>
    <row r="35" spans="1:19" x14ac:dyDescent="0.25">
      <c r="A35" t="s">
        <v>33</v>
      </c>
      <c r="B35" s="1">
        <v>3.0674570681082002E-2</v>
      </c>
      <c r="C35" s="1">
        <v>4.6685218020683303E-3</v>
      </c>
      <c r="D35" s="1">
        <v>3.1013449398485399E-2</v>
      </c>
      <c r="F35">
        <f t="shared" si="2"/>
        <v>1.7575234384017338</v>
      </c>
      <c r="G35">
        <f t="shared" si="3"/>
        <v>0.26748659582332479</v>
      </c>
      <c r="H35">
        <f t="shared" si="4"/>
        <v>1.7769397586757549</v>
      </c>
      <c r="M35">
        <v>33</v>
      </c>
      <c r="P35">
        <v>1.785941636107814</v>
      </c>
      <c r="Q35">
        <v>0.4226158715699268</v>
      </c>
      <c r="R35">
        <v>1.8316419640576369</v>
      </c>
      <c r="S35">
        <f t="shared" si="1"/>
        <v>1.3467331572451258</v>
      </c>
    </row>
    <row r="36" spans="1:19" x14ac:dyDescent="0.25">
      <c r="A36" t="s">
        <v>34</v>
      </c>
      <c r="B36" s="1">
        <v>0.20617768192279601</v>
      </c>
      <c r="C36" s="1">
        <v>2.14291073344039E-2</v>
      </c>
      <c r="D36" s="1">
        <v>0.20646400429115899</v>
      </c>
      <c r="F36">
        <f t="shared" si="2"/>
        <v>11.81311100396694</v>
      </c>
      <c r="G36">
        <f t="shared" si="3"/>
        <v>1.227797408994181</v>
      </c>
      <c r="H36">
        <f t="shared" si="4"/>
        <v>11.829516067254328</v>
      </c>
      <c r="M36">
        <v>34</v>
      </c>
      <c r="P36">
        <v>1.8426688010849592</v>
      </c>
      <c r="Q36">
        <v>0.44524078915906734</v>
      </c>
      <c r="R36">
        <v>1.8879621566472065</v>
      </c>
      <c r="S36">
        <f t="shared" si="1"/>
        <v>1.3919572489637444</v>
      </c>
    </row>
    <row r="37" spans="1:19" x14ac:dyDescent="0.25">
      <c r="A37" t="s">
        <v>35</v>
      </c>
      <c r="B37" s="1">
        <v>2.2788198049970902E-2</v>
      </c>
      <c r="C37" s="1">
        <v>2.1781217398582002E-3</v>
      </c>
      <c r="D37" s="1">
        <v>2.27758519994751E-2</v>
      </c>
      <c r="F37">
        <f t="shared" si="2"/>
        <v>1.3056675709715853</v>
      </c>
      <c r="G37">
        <f t="shared" si="3"/>
        <v>0.1247971829595667</v>
      </c>
      <c r="H37">
        <f t="shared" si="4"/>
        <v>1.3049601943845204</v>
      </c>
      <c r="M37">
        <v>35</v>
      </c>
      <c r="P37">
        <v>2.0257911427614732</v>
      </c>
      <c r="Q37">
        <v>0.71583545216637967</v>
      </c>
      <c r="R37">
        <v>1.9324778889981886</v>
      </c>
      <c r="S37">
        <f t="shared" si="1"/>
        <v>1.5580348279753471</v>
      </c>
    </row>
    <row r="38" spans="1:19" x14ac:dyDescent="0.25">
      <c r="A38" t="s">
        <v>36</v>
      </c>
      <c r="B38" s="1">
        <v>2.4973068157609899E-3</v>
      </c>
      <c r="C38" s="1">
        <v>2.2925882984692302E-3</v>
      </c>
      <c r="D38" s="1">
        <v>1.4580585943779699E-3</v>
      </c>
      <c r="F38">
        <f t="shared" si="2"/>
        <v>0.14308514069235936</v>
      </c>
      <c r="G38">
        <f t="shared" si="3"/>
        <v>0.13135563366336558</v>
      </c>
      <c r="H38">
        <f t="shared" si="4"/>
        <v>8.3540603740634906E-2</v>
      </c>
      <c r="M38">
        <v>36</v>
      </c>
      <c r="P38">
        <v>2.1262494296462906</v>
      </c>
      <c r="Q38">
        <v>0.87853069153746799</v>
      </c>
      <c r="R38">
        <v>2.1425038520886424</v>
      </c>
      <c r="S38">
        <f t="shared" si="1"/>
        <v>1.7157613244241336</v>
      </c>
    </row>
    <row r="39" spans="1:19" x14ac:dyDescent="0.25">
      <c r="A39" t="s">
        <v>37</v>
      </c>
      <c r="B39" s="1">
        <v>6.1372159751589203E-3</v>
      </c>
      <c r="C39" s="1">
        <v>1.02017435768733E-2</v>
      </c>
      <c r="D39" s="1">
        <v>1.0929638410292101E-2</v>
      </c>
      <c r="F39">
        <f t="shared" si="2"/>
        <v>0.35163657333687204</v>
      </c>
      <c r="G39">
        <f t="shared" si="3"/>
        <v>0.5845168506295364</v>
      </c>
      <c r="H39">
        <f t="shared" si="4"/>
        <v>0.62622215251381175</v>
      </c>
      <c r="M39">
        <v>37</v>
      </c>
      <c r="P39">
        <v>2.4868231697101768</v>
      </c>
      <c r="Q39">
        <v>0.18412992378024218</v>
      </c>
      <c r="R39">
        <v>2.4805611127050176</v>
      </c>
      <c r="S39">
        <f t="shared" si="1"/>
        <v>1.7171714020651454</v>
      </c>
    </row>
    <row r="40" spans="1:19" x14ac:dyDescent="0.25">
      <c r="A40" t="s">
        <v>38</v>
      </c>
      <c r="B40" s="1">
        <v>3.1170561798535799E-2</v>
      </c>
      <c r="C40" s="1">
        <v>7.3760384300807199E-3</v>
      </c>
      <c r="D40" s="1">
        <v>3.1968182990501401E-2</v>
      </c>
      <c r="F40">
        <f t="shared" si="2"/>
        <v>1.785941636107814</v>
      </c>
      <c r="G40">
        <f t="shared" si="3"/>
        <v>0.4226158715699268</v>
      </c>
      <c r="H40">
        <f t="shared" si="4"/>
        <v>1.8316419640576369</v>
      </c>
      <c r="M40">
        <v>38</v>
      </c>
      <c r="P40">
        <v>2.3774069286726656</v>
      </c>
      <c r="Q40">
        <v>0.42033357323673193</v>
      </c>
      <c r="R40">
        <v>2.3836196672337078</v>
      </c>
      <c r="S40">
        <f t="shared" si="1"/>
        <v>1.7271200563810352</v>
      </c>
    </row>
    <row r="41" spans="1:19" x14ac:dyDescent="0.25">
      <c r="A41" t="s">
        <v>39</v>
      </c>
      <c r="B41" s="1">
        <v>3.07520838996953E-2</v>
      </c>
      <c r="C41" s="1">
        <v>2.95474685007883E-2</v>
      </c>
      <c r="D41" s="1">
        <v>3.7202655564664698E-2</v>
      </c>
      <c r="F41">
        <f t="shared" si="2"/>
        <v>1.7619646186847508</v>
      </c>
      <c r="G41">
        <f t="shared" si="3"/>
        <v>1.6929452403909115</v>
      </c>
      <c r="H41">
        <f t="shared" si="4"/>
        <v>2.1315551505341737</v>
      </c>
      <c r="M41">
        <v>39</v>
      </c>
      <c r="P41">
        <v>1.7619646186847508</v>
      </c>
      <c r="Q41">
        <v>1.6929452403909115</v>
      </c>
      <c r="R41">
        <v>2.1315551505341737</v>
      </c>
      <c r="S41">
        <f t="shared" si="1"/>
        <v>1.8621550032032788</v>
      </c>
    </row>
    <row r="42" spans="1:19" x14ac:dyDescent="0.25">
      <c r="A42" t="s">
        <v>40</v>
      </c>
      <c r="B42" s="1">
        <v>4.6363023064970301E-3</v>
      </c>
      <c r="C42" s="1">
        <v>2.0137997058906801E-2</v>
      </c>
      <c r="D42" s="1">
        <v>1.9717743884474202E-2</v>
      </c>
      <c r="F42">
        <f t="shared" si="2"/>
        <v>0.26564055470904885</v>
      </c>
      <c r="G42">
        <f t="shared" si="3"/>
        <v>1.1538222393222244</v>
      </c>
      <c r="H42">
        <f t="shared" si="4"/>
        <v>1.1297435061002612</v>
      </c>
      <c r="M42">
        <v>40</v>
      </c>
      <c r="P42">
        <v>3.4710177078000135</v>
      </c>
      <c r="Q42">
        <v>0.55421934022265595</v>
      </c>
      <c r="R42">
        <v>3.4684017928276019</v>
      </c>
      <c r="S42">
        <f t="shared" si="1"/>
        <v>2.4978796136167571</v>
      </c>
    </row>
    <row r="43" spans="1:19" x14ac:dyDescent="0.25">
      <c r="A43" t="s">
        <v>41</v>
      </c>
      <c r="B43" s="1">
        <v>4.3403252226324303E-2</v>
      </c>
      <c r="C43" s="1">
        <v>3.2136734214114298E-3</v>
      </c>
      <c r="D43" s="1">
        <v>4.3293958713636699E-2</v>
      </c>
      <c r="F43">
        <f t="shared" si="2"/>
        <v>2.4868231697101768</v>
      </c>
      <c r="G43">
        <f t="shared" si="3"/>
        <v>0.18412992378024218</v>
      </c>
      <c r="H43">
        <f t="shared" si="4"/>
        <v>2.4805611127050176</v>
      </c>
      <c r="M43">
        <v>41</v>
      </c>
      <c r="P43">
        <v>9.8442952048849985</v>
      </c>
      <c r="Q43">
        <v>0.80944044772002699</v>
      </c>
      <c r="R43">
        <v>9.8727867796832651</v>
      </c>
      <c r="S43">
        <f t="shared" si="1"/>
        <v>6.8421741440960959</v>
      </c>
    </row>
    <row r="44" spans="1:19" x14ac:dyDescent="0.25">
      <c r="A44" t="s">
        <v>42</v>
      </c>
      <c r="B44" s="1">
        <v>2.1141090867969399E-2</v>
      </c>
      <c r="C44" s="1">
        <v>1.7405261892873201E-2</v>
      </c>
      <c r="D44" s="1">
        <v>2.73844693836993E-2</v>
      </c>
      <c r="F44">
        <f t="shared" si="2"/>
        <v>1.2112952810372128</v>
      </c>
      <c r="G44">
        <f t="shared" si="3"/>
        <v>0.99724804778151677</v>
      </c>
      <c r="H44">
        <f t="shared" si="4"/>
        <v>1.5690145198911885</v>
      </c>
      <c r="P44">
        <v>11.81311100396694</v>
      </c>
      <c r="Q44">
        <v>1.227797408994181</v>
      </c>
      <c r="R44">
        <v>11.829516067254328</v>
      </c>
      <c r="S44">
        <f t="shared" si="1"/>
        <v>8.2901414934051498</v>
      </c>
    </row>
    <row r="45" spans="1:19" x14ac:dyDescent="0.25">
      <c r="A45" t="s">
        <v>43</v>
      </c>
      <c r="B45" s="1">
        <v>3.0762702156131999E-2</v>
      </c>
      <c r="C45" s="1">
        <v>3.3704580152724701E-3</v>
      </c>
      <c r="D45" s="1">
        <v>3.0942449264044401E-2</v>
      </c>
      <c r="F45">
        <f t="shared" si="2"/>
        <v>1.7625729999643611</v>
      </c>
      <c r="G45">
        <f t="shared" si="3"/>
        <v>0.19311301930115249</v>
      </c>
      <c r="H45">
        <f t="shared" si="4"/>
        <v>1.7728717506274243</v>
      </c>
      <c r="P45">
        <v>12.964624104745319</v>
      </c>
      <c r="Q45">
        <v>2.322855126828586</v>
      </c>
      <c r="R45">
        <v>13.171762491136711</v>
      </c>
      <c r="S45">
        <f t="shared" si="1"/>
        <v>9.4864139075702045</v>
      </c>
    </row>
    <row r="46" spans="1:19" x14ac:dyDescent="0.25">
      <c r="A46" t="s">
        <v>44</v>
      </c>
      <c r="B46" s="1">
        <v>7.1337198287635397E-3</v>
      </c>
      <c r="C46" s="1">
        <v>7.9179976860079809E-3</v>
      </c>
      <c r="D46" s="1">
        <v>4.2008558434525299E-3</v>
      </c>
      <c r="F46">
        <f t="shared" si="2"/>
        <v>0.40873203841693917</v>
      </c>
      <c r="G46">
        <f t="shared" si="3"/>
        <v>0.45366784960260931</v>
      </c>
      <c r="H46">
        <f t="shared" si="4"/>
        <v>0.24069131017269962</v>
      </c>
      <c r="P46">
        <v>17.01501038748108</v>
      </c>
      <c r="Q46">
        <v>3.5979251744210732</v>
      </c>
      <c r="R46">
        <v>17.392827661745812</v>
      </c>
      <c r="S46">
        <f t="shared" si="1"/>
        <v>12.668587741215989</v>
      </c>
    </row>
    <row r="49" spans="1:8" x14ac:dyDescent="0.25">
      <c r="A49" t="s">
        <v>52</v>
      </c>
      <c r="B49" s="1">
        <v>3.6169304157713501E-2</v>
      </c>
      <c r="C49" s="1">
        <v>1.1388440381610101E-2</v>
      </c>
      <c r="D49" s="1">
        <v>3.8114883525360299E-2</v>
      </c>
      <c r="F49">
        <f t="shared" ref="F49:F50" si="5">DEGREES(B49)</f>
        <v>2.0723484761619644</v>
      </c>
      <c r="G49">
        <f t="shared" ref="G49:G50" si="6">DEGREES(C49)</f>
        <v>0.65250956910261548</v>
      </c>
      <c r="H49">
        <f t="shared" ref="H49:H50" si="7">DEGREES(D49)</f>
        <v>2.1838219626358577</v>
      </c>
    </row>
    <row r="50" spans="1:8" x14ac:dyDescent="0.25">
      <c r="A50" t="s">
        <v>51</v>
      </c>
      <c r="B50" s="1">
        <v>9.45559102416022E-3</v>
      </c>
      <c r="C50" s="1">
        <v>1.6745367195789001E-3</v>
      </c>
      <c r="D50" s="1">
        <v>9.5041069676198991E-3</v>
      </c>
      <c r="F50">
        <f t="shared" si="5"/>
        <v>0.5417654584861642</v>
      </c>
      <c r="G50">
        <f t="shared" si="6"/>
        <v>9.5943886671552819E-2</v>
      </c>
      <c r="H50">
        <f t="shared" si="7"/>
        <v>0.54454521728549921</v>
      </c>
    </row>
  </sheetData>
  <sortState ref="P2:S46">
    <sortCondition ref="S2:S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9" workbookViewId="0">
      <selection activeCell="I63" sqref="I63"/>
    </sheetView>
  </sheetViews>
  <sheetFormatPr defaultRowHeight="15" x14ac:dyDescent="0.25"/>
  <sheetData>
    <row r="1" spans="1:19" x14ac:dyDescent="0.25">
      <c r="B1" t="s">
        <v>45</v>
      </c>
      <c r="C1" t="s">
        <v>46</v>
      </c>
      <c r="D1" t="s">
        <v>47</v>
      </c>
      <c r="F1" t="s">
        <v>45</v>
      </c>
      <c r="G1" t="s">
        <v>46</v>
      </c>
      <c r="H1" t="s">
        <v>47</v>
      </c>
      <c r="P1" t="s">
        <v>45</v>
      </c>
      <c r="Q1" t="s">
        <v>46</v>
      </c>
      <c r="R1" t="s">
        <v>47</v>
      </c>
    </row>
    <row r="2" spans="1:19" x14ac:dyDescent="0.25">
      <c r="A2" t="s">
        <v>59</v>
      </c>
      <c r="B2">
        <v>1.0946115940599599E-2</v>
      </c>
      <c r="C2">
        <v>1.06338636368958E-2</v>
      </c>
      <c r="D2">
        <v>6.3391777984795799E-3</v>
      </c>
      <c r="F2">
        <f>DEGREES(B2)</f>
        <v>0.62716624545723032</v>
      </c>
      <c r="G2">
        <f t="shared" ref="G2:H17" si="0">DEGREES(C2)</f>
        <v>0.60927550631176552</v>
      </c>
      <c r="H2">
        <f t="shared" si="0"/>
        <v>0.36320813343591263</v>
      </c>
      <c r="M2">
        <v>0</v>
      </c>
      <c r="P2">
        <v>3.9360791121539396E-2</v>
      </c>
      <c r="Q2">
        <v>4.0671769769896365E-2</v>
      </c>
      <c r="R2">
        <v>5.4208734269196784E-2</v>
      </c>
      <c r="S2">
        <f t="shared" ref="S2:S33" si="1">AVERAGE(P2:R2)</f>
        <v>4.4747098386877515E-2</v>
      </c>
    </row>
    <row r="3" spans="1:19" x14ac:dyDescent="0.25">
      <c r="A3" t="s">
        <v>60</v>
      </c>
      <c r="B3">
        <v>6.8697540126061397E-4</v>
      </c>
      <c r="C3">
        <v>7.0985629509778803E-4</v>
      </c>
      <c r="D3">
        <v>9.4612089633616604E-4</v>
      </c>
      <c r="F3">
        <f t="shared" ref="F3:H46" si="2">DEGREES(B3)</f>
        <v>3.9360791121539396E-2</v>
      </c>
      <c r="G3">
        <f t="shared" si="0"/>
        <v>4.0671769769896365E-2</v>
      </c>
      <c r="H3">
        <f t="shared" si="0"/>
        <v>5.4208734269196784E-2</v>
      </c>
      <c r="M3">
        <v>1</v>
      </c>
      <c r="P3">
        <v>0.10242954395513325</v>
      </c>
      <c r="Q3">
        <v>0.17730762769601735</v>
      </c>
      <c r="R3">
        <v>0.17040101789313633</v>
      </c>
      <c r="S3">
        <f t="shared" si="1"/>
        <v>0.15004606318142896</v>
      </c>
    </row>
    <row r="4" spans="1:19" x14ac:dyDescent="0.25">
      <c r="A4" t="s">
        <v>61</v>
      </c>
      <c r="B4">
        <v>4.6084879831338396E-3</v>
      </c>
      <c r="C4">
        <v>4.5856108939330504E-3</v>
      </c>
      <c r="D4">
        <v>3.7305965551388499E-3</v>
      </c>
      <c r="F4">
        <f t="shared" si="2"/>
        <v>0.26404691137032593</v>
      </c>
      <c r="G4">
        <f t="shared" si="0"/>
        <v>0.26273615071157641</v>
      </c>
      <c r="H4">
        <f t="shared" si="0"/>
        <v>0.2137474376755</v>
      </c>
      <c r="M4">
        <v>2</v>
      </c>
      <c r="P4">
        <v>0.26404691137032593</v>
      </c>
      <c r="Q4">
        <v>0.26273615071157641</v>
      </c>
      <c r="R4">
        <v>0.2137474376755</v>
      </c>
      <c r="S4">
        <f t="shared" si="1"/>
        <v>0.2468434999191341</v>
      </c>
    </row>
    <row r="5" spans="1:19" x14ac:dyDescent="0.25">
      <c r="A5" t="s">
        <v>62</v>
      </c>
      <c r="B5">
        <v>7.7368420814868097E-2</v>
      </c>
      <c r="C5">
        <v>3.0315017959676199E-2</v>
      </c>
      <c r="D5">
        <v>7.1674747558249902E-2</v>
      </c>
      <c r="F5">
        <f t="shared" si="2"/>
        <v>4.4328839802840516</v>
      </c>
      <c r="G5">
        <f t="shared" si="0"/>
        <v>1.7369225849527383</v>
      </c>
      <c r="H5">
        <f t="shared" si="0"/>
        <v>4.1066605327533221</v>
      </c>
      <c r="M5">
        <v>3</v>
      </c>
      <c r="P5">
        <v>0.40600568413654037</v>
      </c>
      <c r="Q5">
        <v>0.15955261162071541</v>
      </c>
      <c r="R5">
        <v>0.3733423545771139</v>
      </c>
      <c r="S5">
        <f t="shared" si="1"/>
        <v>0.3129668834447899</v>
      </c>
    </row>
    <row r="6" spans="1:19" x14ac:dyDescent="0.25">
      <c r="A6" t="s">
        <v>63</v>
      </c>
      <c r="B6">
        <v>7.0861359699947403E-3</v>
      </c>
      <c r="C6">
        <v>2.7847184029372498E-3</v>
      </c>
      <c r="D6">
        <v>6.5160533245187599E-3</v>
      </c>
      <c r="F6">
        <f t="shared" si="2"/>
        <v>0.40600568413654037</v>
      </c>
      <c r="G6">
        <f t="shared" si="0"/>
        <v>0.15955261162071541</v>
      </c>
      <c r="H6">
        <f t="shared" si="0"/>
        <v>0.3733423545771139</v>
      </c>
      <c r="M6">
        <v>4</v>
      </c>
      <c r="P6">
        <v>0.58428398306226481</v>
      </c>
      <c r="Q6">
        <v>0.18129950111849902</v>
      </c>
      <c r="R6">
        <v>0.61123825081304262</v>
      </c>
      <c r="S6">
        <f t="shared" si="1"/>
        <v>0.45894057833126878</v>
      </c>
    </row>
    <row r="7" spans="1:19" x14ac:dyDescent="0.25">
      <c r="A7" t="s">
        <v>64</v>
      </c>
      <c r="B7">
        <v>2.1162593007082901E-2</v>
      </c>
      <c r="C7">
        <v>0.100807451683967</v>
      </c>
      <c r="D7">
        <v>9.9844713128387205E-2</v>
      </c>
      <c r="F7">
        <f t="shared" si="2"/>
        <v>1.2125272628589197</v>
      </c>
      <c r="G7">
        <f t="shared" si="0"/>
        <v>5.7758415249602724</v>
      </c>
      <c r="H7">
        <f t="shared" si="0"/>
        <v>5.7206806689510294</v>
      </c>
      <c r="M7">
        <v>5</v>
      </c>
      <c r="P7">
        <v>0.15832993941867926</v>
      </c>
      <c r="Q7">
        <v>0.67182073954255217</v>
      </c>
      <c r="R7">
        <v>0.65306369724299629</v>
      </c>
      <c r="S7">
        <f t="shared" si="1"/>
        <v>0.49440479206807586</v>
      </c>
    </row>
    <row r="8" spans="1:19" x14ac:dyDescent="0.25">
      <c r="A8" t="s">
        <v>65</v>
      </c>
      <c r="B8">
        <v>1.0197679271103301E-2</v>
      </c>
      <c r="C8">
        <v>3.1642732267409498E-3</v>
      </c>
      <c r="D8">
        <v>1.06681199908185E-2</v>
      </c>
      <c r="F8">
        <f t="shared" si="2"/>
        <v>0.58428398306226481</v>
      </c>
      <c r="G8">
        <f t="shared" si="0"/>
        <v>0.18129950111849902</v>
      </c>
      <c r="H8">
        <f t="shared" si="0"/>
        <v>0.61123825081304262</v>
      </c>
      <c r="M8">
        <v>6</v>
      </c>
      <c r="P8">
        <v>0.49216578561843627</v>
      </c>
      <c r="Q8">
        <v>0.61868944463827635</v>
      </c>
      <c r="R8">
        <v>0.40442112646190798</v>
      </c>
      <c r="S8">
        <f t="shared" si="1"/>
        <v>0.50509211890620687</v>
      </c>
    </row>
    <row r="9" spans="1:19" x14ac:dyDescent="0.25">
      <c r="A9" t="s">
        <v>66</v>
      </c>
      <c r="B9">
        <v>1.59875719371751E-2</v>
      </c>
      <c r="C9">
        <v>1.41434694068398E-2</v>
      </c>
      <c r="D9">
        <v>1.45081009221748E-2</v>
      </c>
      <c r="F9">
        <f t="shared" si="2"/>
        <v>0.91602039666192703</v>
      </c>
      <c r="G9">
        <f t="shared" si="0"/>
        <v>0.81036110468431843</v>
      </c>
      <c r="H9">
        <f t="shared" si="0"/>
        <v>0.83125295159047363</v>
      </c>
      <c r="M9">
        <v>7</v>
      </c>
      <c r="P9">
        <v>0.62716624545723032</v>
      </c>
      <c r="Q9">
        <v>0.60927550631176552</v>
      </c>
      <c r="R9">
        <v>0.36320813343591263</v>
      </c>
      <c r="S9">
        <f t="shared" si="1"/>
        <v>0.53321662840163608</v>
      </c>
    </row>
    <row r="10" spans="1:19" x14ac:dyDescent="0.25">
      <c r="A10" t="s">
        <v>67</v>
      </c>
      <c r="B10">
        <v>1.23909481420281E-2</v>
      </c>
      <c r="C10">
        <v>1.29876756197548E-2</v>
      </c>
      <c r="D10">
        <v>1.55413183969499E-2</v>
      </c>
      <c r="F10">
        <f t="shared" si="2"/>
        <v>0.70994903270367904</v>
      </c>
      <c r="G10">
        <f t="shared" si="0"/>
        <v>0.74413899869690581</v>
      </c>
      <c r="H10">
        <f t="shared" si="0"/>
        <v>0.89045195221425155</v>
      </c>
      <c r="M10">
        <v>8</v>
      </c>
      <c r="P10">
        <v>0.76842229237783799</v>
      </c>
      <c r="Q10">
        <v>0.19833611913797836</v>
      </c>
      <c r="R10">
        <v>0.74842702352245571</v>
      </c>
      <c r="S10">
        <f t="shared" si="1"/>
        <v>0.57172847834609064</v>
      </c>
    </row>
    <row r="11" spans="1:19" x14ac:dyDescent="0.25">
      <c r="A11" t="s">
        <v>68</v>
      </c>
      <c r="B11">
        <v>1.52228488885342E-2</v>
      </c>
      <c r="C11">
        <v>2.2755713778682601E-2</v>
      </c>
      <c r="D11">
        <v>1.9507055952105501E-2</v>
      </c>
      <c r="F11">
        <f t="shared" si="2"/>
        <v>0.87220499347842584</v>
      </c>
      <c r="G11">
        <f t="shared" si="0"/>
        <v>1.3038063593262077</v>
      </c>
      <c r="H11">
        <f t="shared" si="0"/>
        <v>1.1176719767811969</v>
      </c>
      <c r="M11">
        <v>9</v>
      </c>
      <c r="P11">
        <v>0.47809286935277479</v>
      </c>
      <c r="Q11">
        <v>0.67104368835653083</v>
      </c>
      <c r="R11">
        <v>0.78735841795034256</v>
      </c>
      <c r="S11">
        <f t="shared" si="1"/>
        <v>0.64549832521988271</v>
      </c>
    </row>
    <row r="12" spans="1:19" x14ac:dyDescent="0.25">
      <c r="A12" t="s">
        <v>69</v>
      </c>
      <c r="B12">
        <v>1.8987246473095101E-2</v>
      </c>
      <c r="C12">
        <v>7.9815640103246804E-3</v>
      </c>
      <c r="D12">
        <v>1.9249828978569201E-2</v>
      </c>
      <c r="F12">
        <f t="shared" si="2"/>
        <v>1.0878890874830069</v>
      </c>
      <c r="G12">
        <f t="shared" si="0"/>
        <v>0.45730993170511602</v>
      </c>
      <c r="H12">
        <f t="shared" si="0"/>
        <v>1.1029339568206438</v>
      </c>
      <c r="M12">
        <v>10</v>
      </c>
      <c r="P12">
        <v>0.78276622975554111</v>
      </c>
      <c r="Q12">
        <v>0.3294853029539187</v>
      </c>
      <c r="R12">
        <v>0.83626505879321156</v>
      </c>
      <c r="S12">
        <f t="shared" si="1"/>
        <v>0.64950553050089044</v>
      </c>
    </row>
    <row r="13" spans="1:19" x14ac:dyDescent="0.25">
      <c r="A13" t="s">
        <v>70</v>
      </c>
      <c r="B13">
        <v>8.3442947005130108E-3</v>
      </c>
      <c r="C13">
        <v>1.17119217865482E-2</v>
      </c>
      <c r="D13">
        <v>1.37419967865271E-2</v>
      </c>
      <c r="F13">
        <f t="shared" si="2"/>
        <v>0.47809286935277479</v>
      </c>
      <c r="G13">
        <f t="shared" si="0"/>
        <v>0.67104368835653083</v>
      </c>
      <c r="H13">
        <f t="shared" si="0"/>
        <v>0.78735841795034256</v>
      </c>
      <c r="M13">
        <v>11</v>
      </c>
      <c r="P13">
        <v>1.1022539675503533</v>
      </c>
      <c r="Q13">
        <v>3.9892264289759123E-2</v>
      </c>
      <c r="R13">
        <v>1.1019338924473081</v>
      </c>
      <c r="S13">
        <f t="shared" si="1"/>
        <v>0.74802670809580685</v>
      </c>
    </row>
    <row r="14" spans="1:19" x14ac:dyDescent="0.25">
      <c r="A14" t="s">
        <v>71</v>
      </c>
      <c r="B14">
        <v>2.9234758693272401E-2</v>
      </c>
      <c r="C14">
        <v>4.0164225321931403E-2</v>
      </c>
      <c r="D14">
        <v>2.87820341602791E-2</v>
      </c>
      <c r="F14">
        <f t="shared" si="2"/>
        <v>1.6750282882079022</v>
      </c>
      <c r="G14">
        <f t="shared" si="0"/>
        <v>2.3012405983591395</v>
      </c>
      <c r="H14">
        <f t="shared" si="0"/>
        <v>1.6490890831853549</v>
      </c>
      <c r="M14">
        <v>12</v>
      </c>
      <c r="P14">
        <v>0.76783683615708054</v>
      </c>
      <c r="Q14">
        <v>0.60972006051969119</v>
      </c>
      <c r="R14">
        <v>0.92779041164848408</v>
      </c>
      <c r="S14">
        <f t="shared" si="1"/>
        <v>0.76844910277508527</v>
      </c>
    </row>
    <row r="15" spans="1:19" x14ac:dyDescent="0.25">
      <c r="A15" t="s">
        <v>72</v>
      </c>
      <c r="B15">
        <v>0.109688627596916</v>
      </c>
      <c r="C15">
        <v>5.3791147492538098E-2</v>
      </c>
      <c r="D15">
        <v>0.112424284231116</v>
      </c>
      <c r="F15">
        <f t="shared" si="2"/>
        <v>6.2846954218854965</v>
      </c>
      <c r="G15">
        <f t="shared" si="0"/>
        <v>3.0820057264881537</v>
      </c>
      <c r="H15">
        <f t="shared" si="0"/>
        <v>6.4414370012221198</v>
      </c>
      <c r="M15">
        <v>13</v>
      </c>
      <c r="P15">
        <v>0.70994903270367904</v>
      </c>
      <c r="Q15">
        <v>0.74413899869690581</v>
      </c>
      <c r="R15">
        <v>0.89045195221425155</v>
      </c>
      <c r="S15">
        <f t="shared" si="1"/>
        <v>0.7815133278716121</v>
      </c>
    </row>
    <row r="16" spans="1:19" x14ac:dyDescent="0.25">
      <c r="A16" t="s">
        <v>73</v>
      </c>
      <c r="B16">
        <v>2.7766640912960799E-2</v>
      </c>
      <c r="C16">
        <v>9.4575148831790301E-3</v>
      </c>
      <c r="D16">
        <v>2.6922457108793801E-2</v>
      </c>
      <c r="F16">
        <f t="shared" si="2"/>
        <v>1.5909113355679327</v>
      </c>
      <c r="G16">
        <f t="shared" si="0"/>
        <v>0.54187568748832027</v>
      </c>
      <c r="H16">
        <f t="shared" si="0"/>
        <v>1.5425431664558653</v>
      </c>
      <c r="M16">
        <v>14</v>
      </c>
      <c r="P16">
        <v>1.1261250982538198</v>
      </c>
      <c r="Q16">
        <v>0.25299595799852242</v>
      </c>
      <c r="R16">
        <v>1.1011883998377139</v>
      </c>
      <c r="S16">
        <f t="shared" si="1"/>
        <v>0.82676981869668531</v>
      </c>
    </row>
    <row r="17" spans="1:19" x14ac:dyDescent="0.25">
      <c r="A17" t="s">
        <v>74</v>
      </c>
      <c r="B17">
        <v>2.3580130594370498E-2</v>
      </c>
      <c r="C17">
        <v>1.34509725503522E-2</v>
      </c>
      <c r="D17">
        <v>2.20058508789788E-2</v>
      </c>
      <c r="F17">
        <f t="shared" si="2"/>
        <v>1.3510419634247388</v>
      </c>
      <c r="G17">
        <f t="shared" si="0"/>
        <v>0.7706839574815022</v>
      </c>
      <c r="H17">
        <f t="shared" si="0"/>
        <v>1.2608423799597381</v>
      </c>
      <c r="M17">
        <v>15</v>
      </c>
      <c r="P17">
        <v>0.91602039666192703</v>
      </c>
      <c r="Q17">
        <v>0.81036110468431843</v>
      </c>
      <c r="R17">
        <v>0.83125295159047363</v>
      </c>
      <c r="S17">
        <f t="shared" si="1"/>
        <v>0.85254481764557299</v>
      </c>
    </row>
    <row r="18" spans="1:19" x14ac:dyDescent="0.25">
      <c r="A18" t="s">
        <v>75</v>
      </c>
      <c r="B18">
        <v>2.1953141065399698E-2</v>
      </c>
      <c r="C18">
        <v>3.1182376664614601E-2</v>
      </c>
      <c r="D18">
        <v>2.2255194838341302E-2</v>
      </c>
      <c r="F18">
        <f t="shared" si="2"/>
        <v>1.2578223301027343</v>
      </c>
      <c r="G18">
        <f t="shared" si="2"/>
        <v>1.7866185780696415</v>
      </c>
      <c r="H18">
        <f t="shared" si="2"/>
        <v>1.2751287364782911</v>
      </c>
      <c r="M18">
        <v>16</v>
      </c>
      <c r="P18">
        <v>1.0530864908570623</v>
      </c>
      <c r="Q18">
        <v>0.53416291497022705</v>
      </c>
      <c r="R18">
        <v>1.0248555953410798</v>
      </c>
      <c r="S18">
        <f t="shared" si="1"/>
        <v>0.87070166705612306</v>
      </c>
    </row>
    <row r="19" spans="1:19" x14ac:dyDescent="0.25">
      <c r="A19" t="s">
        <v>76</v>
      </c>
      <c r="B19">
        <v>4.0374184309169302E-2</v>
      </c>
      <c r="C19">
        <v>3.4777775446925801E-3</v>
      </c>
      <c r="D19">
        <v>4.0283172755425298E-2</v>
      </c>
      <c r="F19">
        <f t="shared" si="2"/>
        <v>2.3132703621987121</v>
      </c>
      <c r="G19">
        <f t="shared" si="2"/>
        <v>0.19926197539625487</v>
      </c>
      <c r="H19">
        <f t="shared" si="2"/>
        <v>2.3080557842822529</v>
      </c>
      <c r="M19">
        <v>17</v>
      </c>
      <c r="P19">
        <v>1.0878890874830069</v>
      </c>
      <c r="Q19">
        <v>0.45730993170511602</v>
      </c>
      <c r="R19">
        <v>1.1029339568206438</v>
      </c>
      <c r="S19">
        <f t="shared" si="1"/>
        <v>0.88271099200292225</v>
      </c>
    </row>
    <row r="20" spans="1:19" x14ac:dyDescent="0.25">
      <c r="A20" t="s">
        <v>77</v>
      </c>
      <c r="B20">
        <v>0.139618060014321</v>
      </c>
      <c r="C20">
        <v>1.7131496434057199E-2</v>
      </c>
      <c r="D20">
        <v>0.140335512892656</v>
      </c>
      <c r="F20">
        <f t="shared" si="2"/>
        <v>7.9995255826248313</v>
      </c>
      <c r="G20">
        <f t="shared" si="2"/>
        <v>0.98156244241489732</v>
      </c>
      <c r="H20">
        <f t="shared" si="2"/>
        <v>8.0406326045529397</v>
      </c>
      <c r="M20">
        <v>18</v>
      </c>
      <c r="P20">
        <v>0.70447365806390816</v>
      </c>
      <c r="Q20">
        <v>0.89487357351797503</v>
      </c>
      <c r="R20">
        <v>1.138847315754717</v>
      </c>
      <c r="S20">
        <f t="shared" si="1"/>
        <v>0.91273151577886669</v>
      </c>
    </row>
    <row r="21" spans="1:19" x14ac:dyDescent="0.25">
      <c r="A21" t="s">
        <v>78</v>
      </c>
      <c r="B21">
        <v>2.3196180081574501E-2</v>
      </c>
      <c r="C21">
        <v>8.6172481190802605E-3</v>
      </c>
      <c r="D21">
        <v>2.47286675998739E-2</v>
      </c>
      <c r="F21">
        <f t="shared" si="2"/>
        <v>1.3290432194996444</v>
      </c>
      <c r="G21">
        <f t="shared" si="2"/>
        <v>0.493731948240346</v>
      </c>
      <c r="H21">
        <f t="shared" si="2"/>
        <v>1.4168482864546776</v>
      </c>
      <c r="M21">
        <v>19</v>
      </c>
      <c r="P21">
        <v>1.093993371411736</v>
      </c>
      <c r="Q21">
        <v>1.1887447981253343</v>
      </c>
      <c r="R21">
        <v>0.47478960036264795</v>
      </c>
      <c r="S21">
        <f t="shared" si="1"/>
        <v>0.91917592329990605</v>
      </c>
    </row>
    <row r="22" spans="1:19" x14ac:dyDescent="0.25">
      <c r="A22" t="s">
        <v>79</v>
      </c>
      <c r="B22">
        <v>1.96545907538738E-2</v>
      </c>
      <c r="C22">
        <v>4.4156124613114996E-3</v>
      </c>
      <c r="D22">
        <v>1.92193632619359E-2</v>
      </c>
      <c r="F22">
        <f t="shared" si="2"/>
        <v>1.1261250982538198</v>
      </c>
      <c r="G22">
        <f t="shared" si="2"/>
        <v>0.25299595799852242</v>
      </c>
      <c r="H22">
        <f t="shared" si="2"/>
        <v>1.1011883998377139</v>
      </c>
      <c r="M22">
        <v>20</v>
      </c>
      <c r="P22">
        <v>0.82510000695140395</v>
      </c>
      <c r="Q22">
        <v>1.124694555218821</v>
      </c>
      <c r="R22">
        <v>0.83750088534402167</v>
      </c>
      <c r="S22">
        <f t="shared" si="1"/>
        <v>0.9290984825047488</v>
      </c>
    </row>
    <row r="23" spans="1:19" x14ac:dyDescent="0.25">
      <c r="A23" t="s">
        <v>80</v>
      </c>
      <c r="B23">
        <v>1.84362698089666E-2</v>
      </c>
      <c r="C23">
        <v>6.4443584111974303E-2</v>
      </c>
      <c r="D23">
        <v>6.6829750211747405E-2</v>
      </c>
      <c r="F23">
        <f t="shared" si="2"/>
        <v>1.0563204500182466</v>
      </c>
      <c r="G23">
        <f t="shared" si="2"/>
        <v>3.6923453863124549</v>
      </c>
      <c r="H23">
        <f t="shared" si="2"/>
        <v>3.8290626330466462</v>
      </c>
      <c r="M23">
        <v>21</v>
      </c>
      <c r="P23">
        <v>1.1193196769126901</v>
      </c>
      <c r="Q23">
        <v>1.1317429355613398</v>
      </c>
      <c r="R23">
        <v>0.55405599328531319</v>
      </c>
      <c r="S23">
        <f t="shared" si="1"/>
        <v>0.93503953525311434</v>
      </c>
    </row>
    <row r="24" spans="1:19" x14ac:dyDescent="0.25">
      <c r="A24" t="s">
        <v>81</v>
      </c>
      <c r="B24">
        <v>0.12848256244560499</v>
      </c>
      <c r="C24">
        <v>1.71246779290901E-3</v>
      </c>
      <c r="D24">
        <v>0.128472330281068</v>
      </c>
      <c r="F24">
        <f t="shared" si="2"/>
        <v>7.3615085691592146</v>
      </c>
      <c r="G24">
        <f t="shared" si="2"/>
        <v>9.8117177085769364E-2</v>
      </c>
      <c r="H24">
        <f t="shared" si="2"/>
        <v>7.3609223093159617</v>
      </c>
      <c r="M24">
        <v>22</v>
      </c>
      <c r="P24">
        <v>1.060285877633633</v>
      </c>
      <c r="Q24">
        <v>0.60875501180476521</v>
      </c>
      <c r="R24">
        <v>1.1498178352304325</v>
      </c>
      <c r="S24">
        <f t="shared" si="1"/>
        <v>0.93961957488961023</v>
      </c>
    </row>
    <row r="25" spans="1:19" x14ac:dyDescent="0.25">
      <c r="A25" t="s">
        <v>82</v>
      </c>
      <c r="B25">
        <v>3.16256164731041E-2</v>
      </c>
      <c r="C25">
        <v>6.0284543142714499E-3</v>
      </c>
      <c r="D25">
        <v>3.10889441995192E-2</v>
      </c>
      <c r="F25">
        <f t="shared" si="2"/>
        <v>1.8120143484082767</v>
      </c>
      <c r="G25">
        <f t="shared" si="2"/>
        <v>0.34540498919518686</v>
      </c>
      <c r="H25">
        <f t="shared" si="2"/>
        <v>1.7812652921501717</v>
      </c>
      <c r="M25">
        <v>23</v>
      </c>
      <c r="P25">
        <v>0.68931104978233571</v>
      </c>
      <c r="Q25">
        <v>1.091096101105774</v>
      </c>
      <c r="R25">
        <v>1.2904905306419616</v>
      </c>
      <c r="S25">
        <f t="shared" si="1"/>
        <v>1.0236325605100238</v>
      </c>
    </row>
    <row r="26" spans="1:19" x14ac:dyDescent="0.25">
      <c r="A26" t="s">
        <v>83</v>
      </c>
      <c r="B26">
        <v>3.9838321972333501E-2</v>
      </c>
      <c r="C26">
        <v>1.31942612233702E-2</v>
      </c>
      <c r="D26">
        <v>3.9623355381763002E-2</v>
      </c>
      <c r="F26">
        <f t="shared" si="2"/>
        <v>2.282567711898003</v>
      </c>
      <c r="G26">
        <f t="shared" si="2"/>
        <v>0.75597548189223074</v>
      </c>
      <c r="H26">
        <f t="shared" si="2"/>
        <v>2.2702510335219968</v>
      </c>
      <c r="M26">
        <v>24</v>
      </c>
      <c r="P26">
        <v>0.48807367539697816</v>
      </c>
      <c r="Q26">
        <v>1.3702230745252355</v>
      </c>
      <c r="R26">
        <v>1.2961093156791998</v>
      </c>
      <c r="S26">
        <f t="shared" si="1"/>
        <v>1.0514686885338045</v>
      </c>
    </row>
    <row r="27" spans="1:19" x14ac:dyDescent="0.25">
      <c r="A27" t="s">
        <v>84</v>
      </c>
      <c r="B27">
        <v>1.2030747389080301E-2</v>
      </c>
      <c r="C27">
        <v>1.9043219419968699E-2</v>
      </c>
      <c r="D27">
        <v>2.2523308725511001E-2</v>
      </c>
      <c r="F27">
        <f t="shared" si="2"/>
        <v>0.68931104978233571</v>
      </c>
      <c r="G27">
        <f t="shared" si="2"/>
        <v>1.091096101105774</v>
      </c>
      <c r="H27">
        <f t="shared" si="2"/>
        <v>1.2904905306419616</v>
      </c>
      <c r="M27">
        <v>25</v>
      </c>
      <c r="P27">
        <v>1.3290432194996444</v>
      </c>
      <c r="Q27">
        <v>0.493731948240346</v>
      </c>
      <c r="R27">
        <v>1.4168482864546776</v>
      </c>
      <c r="S27">
        <f t="shared" si="1"/>
        <v>1.079874484731556</v>
      </c>
    </row>
    <row r="28" spans="1:19" x14ac:dyDescent="0.25">
      <c r="A28" t="s">
        <v>85</v>
      </c>
      <c r="B28">
        <v>1.8505479577104599E-2</v>
      </c>
      <c r="C28">
        <v>1.06247792940101E-2</v>
      </c>
      <c r="D28">
        <v>2.0068107022924699E-2</v>
      </c>
      <c r="F28">
        <f t="shared" si="2"/>
        <v>1.060285877633633</v>
      </c>
      <c r="G28">
        <f t="shared" si="2"/>
        <v>0.60875501180476521</v>
      </c>
      <c r="H28">
        <f t="shared" si="2"/>
        <v>1.1498178352304325</v>
      </c>
      <c r="M28">
        <v>26</v>
      </c>
      <c r="P28">
        <v>0.87220499347842584</v>
      </c>
      <c r="Q28">
        <v>1.3038063593262077</v>
      </c>
      <c r="R28">
        <v>1.1176719767811969</v>
      </c>
      <c r="S28">
        <f t="shared" si="1"/>
        <v>1.0978944431952768</v>
      </c>
    </row>
    <row r="29" spans="1:19" x14ac:dyDescent="0.25">
      <c r="A29" t="s">
        <v>86</v>
      </c>
      <c r="B29">
        <v>3.36979313854242E-2</v>
      </c>
      <c r="C29">
        <v>3.10800176024701E-2</v>
      </c>
      <c r="D29">
        <v>1.9606061753679498E-2</v>
      </c>
      <c r="F29">
        <f t="shared" si="2"/>
        <v>1.9307492467062417</v>
      </c>
      <c r="G29">
        <f t="shared" si="2"/>
        <v>1.7807538358138444</v>
      </c>
      <c r="H29">
        <f t="shared" si="2"/>
        <v>1.1233445913586966</v>
      </c>
      <c r="M29">
        <v>27</v>
      </c>
      <c r="P29">
        <v>1.3130879621765004</v>
      </c>
      <c r="Q29">
        <v>0.98441936772853789</v>
      </c>
      <c r="R29">
        <v>1.0403780906106475</v>
      </c>
      <c r="S29">
        <f t="shared" si="1"/>
        <v>1.1126284735052285</v>
      </c>
    </row>
    <row r="30" spans="1:19" x14ac:dyDescent="0.25">
      <c r="A30" t="s">
        <v>87</v>
      </c>
      <c r="B30">
        <v>2.0511830458272901E-2</v>
      </c>
      <c r="C30">
        <v>2.87877847394097E-2</v>
      </c>
      <c r="D30">
        <v>2.20636788438262E-2</v>
      </c>
      <c r="F30">
        <f t="shared" si="2"/>
        <v>1.1752413153469305</v>
      </c>
      <c r="G30">
        <f t="shared" si="2"/>
        <v>1.6494185670992942</v>
      </c>
      <c r="H30">
        <f t="shared" si="2"/>
        <v>1.264155678283325</v>
      </c>
      <c r="M30">
        <v>28</v>
      </c>
      <c r="P30">
        <v>1.3510419634247388</v>
      </c>
      <c r="Q30">
        <v>0.7706839574815022</v>
      </c>
      <c r="R30">
        <v>1.2608423799597381</v>
      </c>
      <c r="S30">
        <f t="shared" si="1"/>
        <v>1.1275227669553265</v>
      </c>
    </row>
    <row r="31" spans="1:19" x14ac:dyDescent="0.25">
      <c r="A31" t="s">
        <v>88</v>
      </c>
      <c r="B31">
        <v>3.90620201003977E-2</v>
      </c>
      <c r="C31">
        <v>2.47686190337792E-2</v>
      </c>
      <c r="D31">
        <v>3.02067655569291E-2</v>
      </c>
      <c r="F31">
        <f t="shared" si="2"/>
        <v>2.2380888910079766</v>
      </c>
      <c r="G31">
        <f t="shared" si="2"/>
        <v>1.4191373350029473</v>
      </c>
      <c r="H31">
        <f t="shared" si="2"/>
        <v>1.730720179153179</v>
      </c>
      <c r="M31">
        <v>29</v>
      </c>
      <c r="P31">
        <v>1.5909113355679327</v>
      </c>
      <c r="Q31">
        <v>0.54187568748832027</v>
      </c>
      <c r="R31">
        <v>1.5425431664558653</v>
      </c>
      <c r="S31">
        <f t="shared" si="1"/>
        <v>1.2251100631707061</v>
      </c>
    </row>
    <row r="32" spans="1:19" x14ac:dyDescent="0.25">
      <c r="A32" t="s">
        <v>89</v>
      </c>
      <c r="B32">
        <v>2.9216841373464499E-2</v>
      </c>
      <c r="C32">
        <v>6.7411125621783504E-3</v>
      </c>
      <c r="D32">
        <v>2.9931852677602601E-2</v>
      </c>
      <c r="F32">
        <f t="shared" si="2"/>
        <v>1.6740017014027233</v>
      </c>
      <c r="G32">
        <f t="shared" si="2"/>
        <v>0.38623729903544024</v>
      </c>
      <c r="H32">
        <f t="shared" si="2"/>
        <v>1.7149688314339813</v>
      </c>
      <c r="M32">
        <v>30</v>
      </c>
      <c r="P32">
        <v>1.6740017014027233</v>
      </c>
      <c r="Q32">
        <v>0.38623729903544024</v>
      </c>
      <c r="R32">
        <v>1.7149688314339813</v>
      </c>
      <c r="S32">
        <f t="shared" si="1"/>
        <v>1.2584026106240482</v>
      </c>
    </row>
    <row r="33" spans="1:19" x14ac:dyDescent="0.25">
      <c r="A33" t="s">
        <v>90</v>
      </c>
      <c r="B33">
        <v>8.5184926279873105E-3</v>
      </c>
      <c r="C33">
        <v>2.3914904137264999E-2</v>
      </c>
      <c r="D33">
        <v>2.26213750243726E-2</v>
      </c>
      <c r="F33">
        <f t="shared" si="2"/>
        <v>0.48807367539697816</v>
      </c>
      <c r="G33">
        <f t="shared" si="2"/>
        <v>1.3702230745252355</v>
      </c>
      <c r="H33">
        <f t="shared" si="2"/>
        <v>1.2961093156791998</v>
      </c>
      <c r="M33">
        <v>31</v>
      </c>
      <c r="P33">
        <v>1.5351167917944086</v>
      </c>
      <c r="Q33">
        <v>1.1216745119921996</v>
      </c>
      <c r="R33">
        <v>1.252809165647826</v>
      </c>
      <c r="S33">
        <f t="shared" si="1"/>
        <v>1.3032001564781448</v>
      </c>
    </row>
    <row r="34" spans="1:19" x14ac:dyDescent="0.25">
      <c r="A34" t="s">
        <v>91</v>
      </c>
      <c r="B34">
        <v>2.7633787473391098E-3</v>
      </c>
      <c r="C34">
        <v>1.1725483888200799E-2</v>
      </c>
      <c r="D34">
        <v>1.1398111742137699E-2</v>
      </c>
      <c r="F34">
        <f t="shared" si="2"/>
        <v>0.15832993941867926</v>
      </c>
      <c r="G34">
        <f t="shared" si="2"/>
        <v>0.67182073954255217</v>
      </c>
      <c r="H34">
        <f t="shared" si="2"/>
        <v>0.65306369724299629</v>
      </c>
      <c r="M34">
        <v>32</v>
      </c>
      <c r="P34">
        <v>1.8120143484082767</v>
      </c>
      <c r="Q34">
        <v>0.34540498919518686</v>
      </c>
      <c r="R34">
        <v>1.7812652921501717</v>
      </c>
      <c r="S34">
        <f t="shared" ref="S34:S65" si="3">AVERAGE(P34:R34)</f>
        <v>1.3128948765845452</v>
      </c>
    </row>
    <row r="35" spans="1:19" x14ac:dyDescent="0.25">
      <c r="A35" t="s">
        <v>92</v>
      </c>
      <c r="B35">
        <v>3.1542657900445401E-2</v>
      </c>
      <c r="C35">
        <v>2.9352696058944899E-2</v>
      </c>
      <c r="D35">
        <v>3.7300950733542601E-2</v>
      </c>
      <c r="F35">
        <f t="shared" si="2"/>
        <v>1.8072611723205039</v>
      </c>
      <c r="G35">
        <f t="shared" si="2"/>
        <v>1.6817856015078274</v>
      </c>
      <c r="H35">
        <f t="shared" si="2"/>
        <v>2.1371870488574034</v>
      </c>
      <c r="M35">
        <v>33</v>
      </c>
      <c r="P35">
        <v>1.1752413153469305</v>
      </c>
      <c r="Q35">
        <v>1.6494185670992942</v>
      </c>
      <c r="R35">
        <v>1.264155678283325</v>
      </c>
      <c r="S35">
        <f t="shared" si="3"/>
        <v>1.3629385202431834</v>
      </c>
    </row>
    <row r="36" spans="1:19" x14ac:dyDescent="0.25">
      <c r="A36" t="s">
        <v>93</v>
      </c>
      <c r="B36">
        <v>2.29177083082827E-2</v>
      </c>
      <c r="C36">
        <v>1.7181359187263798E-2</v>
      </c>
      <c r="D36">
        <v>1.8158023146767701E-2</v>
      </c>
      <c r="F36">
        <f t="shared" si="2"/>
        <v>1.3130879621765004</v>
      </c>
      <c r="G36">
        <f t="shared" si="2"/>
        <v>0.98441936772853789</v>
      </c>
      <c r="H36">
        <f t="shared" si="2"/>
        <v>1.0403780906106475</v>
      </c>
      <c r="M36">
        <v>34</v>
      </c>
      <c r="P36">
        <v>1.9488712678292239</v>
      </c>
      <c r="Q36">
        <v>0.2095732291288798</v>
      </c>
      <c r="R36">
        <v>1.9555509710361678</v>
      </c>
      <c r="S36">
        <f t="shared" si="3"/>
        <v>1.3713318226647573</v>
      </c>
    </row>
    <row r="37" spans="1:19" x14ac:dyDescent="0.25">
      <c r="A37" t="s">
        <v>94</v>
      </c>
      <c r="B37">
        <v>1.78773279333333E-3</v>
      </c>
      <c r="C37">
        <v>3.0946018921957901E-3</v>
      </c>
      <c r="D37">
        <v>2.974058810985E-3</v>
      </c>
      <c r="F37">
        <f t="shared" si="2"/>
        <v>0.10242954395513325</v>
      </c>
      <c r="G37">
        <f t="shared" si="2"/>
        <v>0.17730762769601735</v>
      </c>
      <c r="H37">
        <f t="shared" si="2"/>
        <v>0.17040101789313633</v>
      </c>
      <c r="M37">
        <v>35</v>
      </c>
      <c r="P37">
        <v>0.90347527710874764</v>
      </c>
      <c r="Q37">
        <v>1.5365959571323755</v>
      </c>
      <c r="R37">
        <v>1.7825328603590078</v>
      </c>
      <c r="S37">
        <f t="shared" si="3"/>
        <v>1.4075346982000436</v>
      </c>
    </row>
    <row r="38" spans="1:19" x14ac:dyDescent="0.25">
      <c r="A38" t="s">
        <v>95</v>
      </c>
      <c r="B38">
        <v>4.0744358025442302E-2</v>
      </c>
      <c r="C38">
        <v>4.5614140356031702E-2</v>
      </c>
      <c r="D38">
        <v>5.2788093584982897E-2</v>
      </c>
      <c r="F38">
        <f t="shared" si="2"/>
        <v>2.3344797538278286</v>
      </c>
      <c r="G38">
        <f t="shared" si="2"/>
        <v>2.6134977285179826</v>
      </c>
      <c r="H38">
        <f t="shared" si="2"/>
        <v>3.0245349709611355</v>
      </c>
      <c r="M38">
        <v>36</v>
      </c>
      <c r="P38">
        <v>1.2578223301027343</v>
      </c>
      <c r="Q38">
        <v>1.7866185780696415</v>
      </c>
      <c r="R38">
        <v>1.2751287364782911</v>
      </c>
      <c r="S38">
        <f t="shared" si="3"/>
        <v>1.4398565482168888</v>
      </c>
    </row>
    <row r="39" spans="1:19" x14ac:dyDescent="0.25">
      <c r="A39" t="s">
        <v>96</v>
      </c>
      <c r="B39">
        <v>2.8678986740654201E-2</v>
      </c>
      <c r="C39">
        <v>2.5357145498934901E-2</v>
      </c>
      <c r="D39">
        <v>2.1397823334618302E-2</v>
      </c>
      <c r="F39">
        <f t="shared" si="2"/>
        <v>1.6431849009511346</v>
      </c>
      <c r="G39">
        <f t="shared" si="2"/>
        <v>1.4528574175881219</v>
      </c>
      <c r="H39">
        <f t="shared" si="2"/>
        <v>1.2260049678401781</v>
      </c>
      <c r="M39">
        <v>37</v>
      </c>
      <c r="P39">
        <v>1.6431849009511346</v>
      </c>
      <c r="Q39">
        <v>1.4528574175881219</v>
      </c>
      <c r="R39">
        <v>1.2260049678401781</v>
      </c>
      <c r="S39">
        <f t="shared" si="3"/>
        <v>1.4406824287931448</v>
      </c>
    </row>
    <row r="40" spans="1:19" x14ac:dyDescent="0.25">
      <c r="A40" t="s">
        <v>97</v>
      </c>
      <c r="B40">
        <v>2.67928424194647E-2</v>
      </c>
      <c r="C40">
        <v>1.9576913369964501E-2</v>
      </c>
      <c r="D40">
        <v>2.1865644839717601E-2</v>
      </c>
      <c r="F40">
        <f t="shared" si="2"/>
        <v>1.5351167917944086</v>
      </c>
      <c r="G40">
        <f t="shared" si="2"/>
        <v>1.1216745119921996</v>
      </c>
      <c r="H40">
        <f t="shared" si="2"/>
        <v>1.252809165647826</v>
      </c>
      <c r="M40">
        <v>38</v>
      </c>
      <c r="P40">
        <v>2.3132703621987121</v>
      </c>
      <c r="Q40">
        <v>0.19926197539625487</v>
      </c>
      <c r="R40">
        <v>2.3080557842822529</v>
      </c>
      <c r="S40">
        <f t="shared" si="3"/>
        <v>1.6068627072924067</v>
      </c>
    </row>
    <row r="41" spans="1:19" x14ac:dyDescent="0.25">
      <c r="A41" t="s">
        <v>98</v>
      </c>
      <c r="B41">
        <v>3.3022383115326598E-2</v>
      </c>
      <c r="C41">
        <v>2.5510017356928399E-2</v>
      </c>
      <c r="D41">
        <v>4.0902636128903103E-2</v>
      </c>
      <c r="F41">
        <f t="shared" si="2"/>
        <v>1.8920431819722854</v>
      </c>
      <c r="G41">
        <f t="shared" si="2"/>
        <v>1.4616163298574727</v>
      </c>
      <c r="H41">
        <f t="shared" si="2"/>
        <v>2.3435484211454671</v>
      </c>
      <c r="M41">
        <v>39</v>
      </c>
      <c r="P41">
        <v>1.9307492467062417</v>
      </c>
      <c r="Q41">
        <v>1.7807538358138444</v>
      </c>
      <c r="R41">
        <v>1.1233445913586966</v>
      </c>
      <c r="S41">
        <f t="shared" si="3"/>
        <v>1.6116158912929277</v>
      </c>
    </row>
    <row r="42" spans="1:19" x14ac:dyDescent="0.25">
      <c r="A42" t="s">
        <v>99</v>
      </c>
      <c r="B42">
        <v>1.9093786326128001E-2</v>
      </c>
      <c r="C42">
        <v>2.0747510693242401E-2</v>
      </c>
      <c r="D42">
        <v>8.2866417805562698E-3</v>
      </c>
      <c r="F42">
        <f t="shared" si="2"/>
        <v>1.093993371411736</v>
      </c>
      <c r="G42">
        <f t="shared" si="2"/>
        <v>1.1887447981253343</v>
      </c>
      <c r="H42">
        <f t="shared" si="2"/>
        <v>0.47478960036264795</v>
      </c>
      <c r="M42">
        <v>40</v>
      </c>
      <c r="P42">
        <v>2.282567711898003</v>
      </c>
      <c r="Q42">
        <v>0.75597548189223074</v>
      </c>
      <c r="R42">
        <v>2.2702510335219968</v>
      </c>
      <c r="S42">
        <f t="shared" si="3"/>
        <v>1.7695980757707435</v>
      </c>
    </row>
    <row r="43" spans="1:19" x14ac:dyDescent="0.25">
      <c r="A43" t="s">
        <v>100</v>
      </c>
      <c r="B43">
        <v>1.57686182959158E-2</v>
      </c>
      <c r="C43">
        <v>2.6818658724793599E-2</v>
      </c>
      <c r="D43">
        <v>3.1111067438256999E-2</v>
      </c>
      <c r="F43">
        <f t="shared" si="2"/>
        <v>0.90347527710874764</v>
      </c>
      <c r="G43">
        <f t="shared" si="2"/>
        <v>1.5365959571323755</v>
      </c>
      <c r="H43">
        <f t="shared" si="2"/>
        <v>1.7825328603590078</v>
      </c>
      <c r="M43">
        <v>41</v>
      </c>
      <c r="P43">
        <v>2.2380888910079766</v>
      </c>
      <c r="Q43">
        <v>1.4191373350029473</v>
      </c>
      <c r="R43">
        <v>1.730720179153179</v>
      </c>
      <c r="S43">
        <f t="shared" si="3"/>
        <v>1.7959821350547009</v>
      </c>
    </row>
    <row r="44" spans="1:19" x14ac:dyDescent="0.25">
      <c r="A44" t="s">
        <v>101</v>
      </c>
      <c r="B44">
        <v>1.9535813744485601E-2</v>
      </c>
      <c r="C44">
        <v>1.9752640511731399E-2</v>
      </c>
      <c r="D44">
        <v>9.6701013232363096E-3</v>
      </c>
      <c r="F44">
        <f t="shared" si="2"/>
        <v>1.1193196769126901</v>
      </c>
      <c r="G44">
        <f t="shared" si="2"/>
        <v>1.1317429355613398</v>
      </c>
      <c r="H44">
        <f t="shared" si="2"/>
        <v>0.55405599328531319</v>
      </c>
      <c r="P44">
        <v>1.6750282882079022</v>
      </c>
      <c r="Q44">
        <v>2.3012405983591395</v>
      </c>
      <c r="R44">
        <v>1.6490890831853549</v>
      </c>
      <c r="S44">
        <f t="shared" si="3"/>
        <v>1.875119323250799</v>
      </c>
    </row>
    <row r="45" spans="1:19" x14ac:dyDescent="0.25">
      <c r="A45" t="s">
        <v>102</v>
      </c>
      <c r="B45">
        <v>1.34012809090373E-2</v>
      </c>
      <c r="C45">
        <v>1.06416225715277E-2</v>
      </c>
      <c r="D45">
        <v>1.6192997451699599E-2</v>
      </c>
      <c r="F45">
        <f t="shared" si="2"/>
        <v>0.76783683615708054</v>
      </c>
      <c r="G45">
        <f t="shared" si="2"/>
        <v>0.60972006051969119</v>
      </c>
      <c r="H45">
        <f t="shared" si="2"/>
        <v>0.92779041164848408</v>
      </c>
      <c r="P45">
        <v>1.8072611723205039</v>
      </c>
      <c r="Q45">
        <v>1.6817856015078274</v>
      </c>
      <c r="R45">
        <v>2.1371870488574034</v>
      </c>
      <c r="S45">
        <f t="shared" si="3"/>
        <v>1.8754112742285782</v>
      </c>
    </row>
    <row r="46" spans="1:19" x14ac:dyDescent="0.25">
      <c r="A46" t="s">
        <v>103</v>
      </c>
      <c r="B46">
        <v>8.67780286939865E-2</v>
      </c>
      <c r="C46">
        <v>2.6067861650646899E-2</v>
      </c>
      <c r="D46">
        <v>9.0608244143522698E-2</v>
      </c>
      <c r="F46">
        <f t="shared" si="2"/>
        <v>4.9720147986305818</v>
      </c>
      <c r="G46">
        <f t="shared" si="2"/>
        <v>1.493578453512999</v>
      </c>
      <c r="H46">
        <f t="shared" si="2"/>
        <v>5.1914699785148093</v>
      </c>
      <c r="P46">
        <v>1.8920431819722854</v>
      </c>
      <c r="Q46">
        <v>1.4616163298574727</v>
      </c>
      <c r="R46">
        <v>2.3435484211454671</v>
      </c>
      <c r="S46">
        <f t="shared" si="3"/>
        <v>1.8990693109917416</v>
      </c>
    </row>
    <row r="47" spans="1:19" x14ac:dyDescent="0.25">
      <c r="A47" t="s">
        <v>104</v>
      </c>
      <c r="B47">
        <v>1.34114990477158E-2</v>
      </c>
      <c r="C47">
        <v>3.4616183045854598E-3</v>
      </c>
      <c r="D47">
        <v>1.30625157713679E-2</v>
      </c>
      <c r="F47">
        <f t="shared" ref="F47:F58" si="4">DEGREES(B47)</f>
        <v>0.76842229237783799</v>
      </c>
      <c r="G47">
        <f t="shared" ref="G47:G58" si="5">DEGREES(C47)</f>
        <v>0.19833611913797836</v>
      </c>
      <c r="H47">
        <f t="shared" ref="H47:H58" si="6">DEGREES(D47)</f>
        <v>0.74842702352245571</v>
      </c>
      <c r="P47">
        <v>2.6049285763573686</v>
      </c>
      <c r="Q47">
        <v>0.81926614741651949</v>
      </c>
      <c r="R47">
        <v>2.5346463850280969</v>
      </c>
      <c r="S47">
        <f t="shared" si="3"/>
        <v>1.9862803696006617</v>
      </c>
    </row>
    <row r="48" spans="1:19" x14ac:dyDescent="0.25">
      <c r="A48" t="s">
        <v>105</v>
      </c>
      <c r="B48">
        <v>3.8162904422218202E-2</v>
      </c>
      <c r="C48">
        <v>2.52799569340693E-2</v>
      </c>
      <c r="D48">
        <v>4.5742487584896997E-2</v>
      </c>
      <c r="F48">
        <f t="shared" si="4"/>
        <v>2.1865733573542485</v>
      </c>
      <c r="G48">
        <f t="shared" si="5"/>
        <v>1.4484348385946513</v>
      </c>
      <c r="H48">
        <f t="shared" si="6"/>
        <v>2.6208514830441638</v>
      </c>
      <c r="P48">
        <v>1.4963573400823142</v>
      </c>
      <c r="Q48">
        <v>2.3756400547371683</v>
      </c>
      <c r="R48">
        <v>2.354537835542621</v>
      </c>
      <c r="S48">
        <f t="shared" si="3"/>
        <v>2.0755117434540344</v>
      </c>
    </row>
    <row r="49" spans="1:19" x14ac:dyDescent="0.25">
      <c r="A49" t="s">
        <v>106</v>
      </c>
      <c r="B49">
        <v>1.83798265737289E-2</v>
      </c>
      <c r="C49">
        <v>9.3229016082809705E-3</v>
      </c>
      <c r="D49">
        <v>1.7887104496188501E-2</v>
      </c>
      <c r="F49">
        <f t="shared" si="4"/>
        <v>1.0530864908570623</v>
      </c>
      <c r="G49">
        <f t="shared" si="5"/>
        <v>0.53416291497022705</v>
      </c>
      <c r="H49">
        <f t="shared" si="6"/>
        <v>1.0248555953410798</v>
      </c>
      <c r="P49">
        <v>2.1865733573542485</v>
      </c>
      <c r="Q49">
        <v>1.4484348385946513</v>
      </c>
      <c r="R49">
        <v>2.6208514830441638</v>
      </c>
      <c r="S49">
        <f t="shared" si="3"/>
        <v>2.0852865596643544</v>
      </c>
    </row>
    <row r="50" spans="1:19" x14ac:dyDescent="0.25">
      <c r="A50" t="s">
        <v>107</v>
      </c>
      <c r="B50">
        <v>1.92379609269244E-2</v>
      </c>
      <c r="C50">
        <v>6.9625135793205395E-4</v>
      </c>
      <c r="D50">
        <v>1.9232374562522601E-2</v>
      </c>
      <c r="F50">
        <f t="shared" si="4"/>
        <v>1.1022539675503533</v>
      </c>
      <c r="G50">
        <f t="shared" si="5"/>
        <v>3.9892264289759123E-2</v>
      </c>
      <c r="H50">
        <f t="shared" si="6"/>
        <v>1.1019338924473081</v>
      </c>
      <c r="P50">
        <v>2.5586719570181815</v>
      </c>
      <c r="Q50">
        <v>1.367573407425744</v>
      </c>
      <c r="R50">
        <v>2.4497334415175787</v>
      </c>
      <c r="S50">
        <f t="shared" si="3"/>
        <v>2.1253262686538346</v>
      </c>
    </row>
    <row r="51" spans="1:19" x14ac:dyDescent="0.25">
      <c r="A51" t="s">
        <v>108</v>
      </c>
      <c r="B51">
        <v>1.22953848267839E-2</v>
      </c>
      <c r="C51">
        <v>1.56184902469762E-2</v>
      </c>
      <c r="D51">
        <v>1.9876635337419301E-2</v>
      </c>
      <c r="F51">
        <f t="shared" si="4"/>
        <v>0.70447365806390816</v>
      </c>
      <c r="G51">
        <f t="shared" si="5"/>
        <v>0.89487357351797503</v>
      </c>
      <c r="H51">
        <f t="shared" si="6"/>
        <v>1.138847315754717</v>
      </c>
      <c r="P51">
        <v>2.3344797538278286</v>
      </c>
      <c r="Q51">
        <v>2.6134977285179826</v>
      </c>
      <c r="R51">
        <v>3.0245349709611355</v>
      </c>
      <c r="S51">
        <f t="shared" si="3"/>
        <v>2.6575041511023154</v>
      </c>
    </row>
    <row r="52" spans="1:19" x14ac:dyDescent="0.25">
      <c r="A52" t="s">
        <v>109</v>
      </c>
      <c r="B52">
        <v>1.36618479826566E-2</v>
      </c>
      <c r="C52">
        <v>5.7506033734768796E-3</v>
      </c>
      <c r="D52">
        <v>1.45955786953255E-2</v>
      </c>
      <c r="F52">
        <f t="shared" si="4"/>
        <v>0.78276622975554111</v>
      </c>
      <c r="G52">
        <f t="shared" si="5"/>
        <v>0.3294853029539187</v>
      </c>
      <c r="H52">
        <f t="shared" si="6"/>
        <v>0.83626505879321156</v>
      </c>
      <c r="P52">
        <v>1.0563204500182466</v>
      </c>
      <c r="Q52">
        <v>3.6923453863124549</v>
      </c>
      <c r="R52">
        <v>3.8290626330466462</v>
      </c>
      <c r="S52">
        <f t="shared" si="3"/>
        <v>2.8592428231257827</v>
      </c>
    </row>
    <row r="53" spans="1:19" x14ac:dyDescent="0.25">
      <c r="A53" t="s">
        <v>110</v>
      </c>
      <c r="B53">
        <v>8.5899134247062695E-3</v>
      </c>
      <c r="C53">
        <v>1.07981678562731E-2</v>
      </c>
      <c r="D53">
        <v>7.0584802213846604E-3</v>
      </c>
      <c r="F53">
        <f t="shared" si="4"/>
        <v>0.49216578561843627</v>
      </c>
      <c r="G53">
        <f t="shared" si="5"/>
        <v>0.61868944463827635</v>
      </c>
      <c r="H53">
        <f t="shared" si="6"/>
        <v>0.40442112646190798</v>
      </c>
      <c r="P53">
        <v>4.4328839802840516</v>
      </c>
      <c r="Q53">
        <v>1.7369225849527383</v>
      </c>
      <c r="R53">
        <v>4.1066605327533221</v>
      </c>
      <c r="S53">
        <f t="shared" si="3"/>
        <v>3.4254890326633709</v>
      </c>
    </row>
    <row r="54" spans="1:19" x14ac:dyDescent="0.25">
      <c r="A54" t="s">
        <v>111</v>
      </c>
      <c r="B54">
        <v>3.4014220321136199E-2</v>
      </c>
      <c r="C54">
        <v>3.6577428723354398E-3</v>
      </c>
      <c r="D54">
        <v>3.4130803135153397E-2</v>
      </c>
      <c r="F54">
        <f t="shared" si="4"/>
        <v>1.9488712678292239</v>
      </c>
      <c r="G54">
        <f t="shared" si="5"/>
        <v>0.2095732291288798</v>
      </c>
      <c r="H54">
        <f t="shared" si="6"/>
        <v>1.9555509710361678</v>
      </c>
      <c r="P54">
        <v>4.9720147986305818</v>
      </c>
      <c r="Q54">
        <v>1.493578453512999</v>
      </c>
      <c r="R54">
        <v>5.1914699785148093</v>
      </c>
      <c r="S54">
        <f t="shared" si="3"/>
        <v>3.885687743552797</v>
      </c>
    </row>
    <row r="55" spans="1:19" x14ac:dyDescent="0.25">
      <c r="A55" t="s">
        <v>112</v>
      </c>
      <c r="B55">
        <v>2.6116362370820899E-2</v>
      </c>
      <c r="C55">
        <v>4.1462740797421897E-2</v>
      </c>
      <c r="D55">
        <v>4.1094437592999501E-2</v>
      </c>
      <c r="F55">
        <f t="shared" si="4"/>
        <v>1.4963573400823142</v>
      </c>
      <c r="G55">
        <f t="shared" si="5"/>
        <v>2.3756400547371683</v>
      </c>
      <c r="H55">
        <f t="shared" si="6"/>
        <v>2.354537835542621</v>
      </c>
      <c r="P55">
        <v>1.2125272628589197</v>
      </c>
      <c r="Q55">
        <v>5.7758415249602724</v>
      </c>
      <c r="R55">
        <v>5.7206806689510294</v>
      </c>
      <c r="S55">
        <f t="shared" si="3"/>
        <v>4.236349818923407</v>
      </c>
    </row>
    <row r="56" spans="1:19" x14ac:dyDescent="0.25">
      <c r="A56" t="s">
        <v>113</v>
      </c>
      <c r="B56">
        <v>1.44007117795301E-2</v>
      </c>
      <c r="C56">
        <v>1.9629623067821601E-2</v>
      </c>
      <c r="D56">
        <v>1.46171479376207E-2</v>
      </c>
      <c r="F56">
        <f t="shared" si="4"/>
        <v>0.82510000695140395</v>
      </c>
      <c r="G56">
        <f t="shared" si="5"/>
        <v>1.124694555218821</v>
      </c>
      <c r="H56">
        <f t="shared" si="6"/>
        <v>0.83750088534402167</v>
      </c>
      <c r="P56">
        <v>7.3615085691592146</v>
      </c>
      <c r="Q56">
        <v>9.8117177085769364E-2</v>
      </c>
      <c r="R56">
        <v>7.3609223093159617</v>
      </c>
      <c r="S56">
        <f t="shared" si="3"/>
        <v>4.9401826851869819</v>
      </c>
    </row>
    <row r="57" spans="1:19" x14ac:dyDescent="0.25">
      <c r="A57" t="s">
        <v>114</v>
      </c>
      <c r="B57">
        <v>4.4657250128414101E-2</v>
      </c>
      <c r="C57">
        <v>2.3868658722297102E-2</v>
      </c>
      <c r="D57">
        <v>4.2755914350693702E-2</v>
      </c>
      <c r="F57">
        <f t="shared" si="4"/>
        <v>2.5586719570181815</v>
      </c>
      <c r="G57">
        <f t="shared" si="5"/>
        <v>1.367573407425744</v>
      </c>
      <c r="H57">
        <f t="shared" si="6"/>
        <v>2.4497334415175787</v>
      </c>
      <c r="P57">
        <v>6.2846954218854965</v>
      </c>
      <c r="Q57">
        <v>3.0820057264881537</v>
      </c>
      <c r="R57">
        <v>6.4414370012221198</v>
      </c>
      <c r="S57">
        <f t="shared" si="3"/>
        <v>5.26937938319859</v>
      </c>
    </row>
    <row r="58" spans="1:19" x14ac:dyDescent="0.25">
      <c r="A58" t="s">
        <v>115</v>
      </c>
      <c r="B58">
        <v>4.5464580436724598E-2</v>
      </c>
      <c r="C58">
        <v>1.42988917225475E-2</v>
      </c>
      <c r="D58">
        <v>4.42379247925122E-2</v>
      </c>
      <c r="F58">
        <f t="shared" si="4"/>
        <v>2.6049285763573686</v>
      </c>
      <c r="G58">
        <f t="shared" si="5"/>
        <v>0.81926614741651949</v>
      </c>
      <c r="H58">
        <f t="shared" si="6"/>
        <v>2.5346463850280969</v>
      </c>
      <c r="P58">
        <v>7.9995255826248313</v>
      </c>
      <c r="Q58">
        <v>0.98156244241489732</v>
      </c>
      <c r="R58">
        <v>8.0406326045529397</v>
      </c>
      <c r="S58">
        <f t="shared" si="3"/>
        <v>5.6739068765308893</v>
      </c>
    </row>
    <row r="61" spans="1:19" x14ac:dyDescent="0.25">
      <c r="A61" t="s">
        <v>52</v>
      </c>
      <c r="B61">
        <v>2.8933364639020898E-2</v>
      </c>
      <c r="C61">
        <v>1.9120965105775201E-2</v>
      </c>
      <c r="D61">
        <v>3.2091328011080902E-2</v>
      </c>
      <c r="F61">
        <f t="shared" ref="F59:F62" si="7">DEGREES(B61)</f>
        <v>1.6577596809289541</v>
      </c>
      <c r="G61">
        <f t="shared" ref="G59:G62" si="8">DEGREES(C61)</f>
        <v>1.0955506007778368</v>
      </c>
      <c r="H61">
        <f t="shared" ref="H59:H62" si="9">DEGREES(D61)</f>
        <v>1.838697654004894</v>
      </c>
    </row>
    <row r="62" spans="1:19" x14ac:dyDescent="0.25">
      <c r="A62" t="s">
        <v>51</v>
      </c>
      <c r="B62">
        <v>3.75200371258668E-3</v>
      </c>
      <c r="C62">
        <v>2.32248977965224E-3</v>
      </c>
      <c r="D62">
        <v>4.0092133943642203E-3</v>
      </c>
      <c r="F62">
        <f t="shared" si="7"/>
        <v>0.21497397744863272</v>
      </c>
      <c r="G62">
        <f t="shared" si="8"/>
        <v>0.13306886233634188</v>
      </c>
      <c r="H62">
        <f t="shared" si="9"/>
        <v>0.22971100666438873</v>
      </c>
    </row>
  </sheetData>
  <sortState ref="P2:S58">
    <sortCondition ref="S2:S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70" zoomScaleNormal="70" workbookViewId="0">
      <selection activeCell="Q39" sqref="Q39"/>
    </sheetView>
  </sheetViews>
  <sheetFormatPr defaultRowHeight="15" x14ac:dyDescent="0.25"/>
  <sheetData>
    <row r="1" spans="1:15" x14ac:dyDescent="0.25">
      <c r="A1" t="s">
        <v>48</v>
      </c>
      <c r="B1">
        <f>COUNT(indoor_raw!B2:B46)</f>
        <v>45</v>
      </c>
      <c r="D1" t="s">
        <v>56</v>
      </c>
      <c r="E1">
        <v>40</v>
      </c>
    </row>
    <row r="2" spans="1:15" x14ac:dyDescent="0.25">
      <c r="B2" t="s">
        <v>45</v>
      </c>
      <c r="C2" t="s">
        <v>46</v>
      </c>
      <c r="D2" t="s">
        <v>47</v>
      </c>
      <c r="F2" t="s">
        <v>45</v>
      </c>
      <c r="G2" t="s">
        <v>46</v>
      </c>
      <c r="H2" t="s">
        <v>47</v>
      </c>
      <c r="J2" t="s">
        <v>57</v>
      </c>
      <c r="L2" t="s">
        <v>57</v>
      </c>
    </row>
    <row r="3" spans="1:15" x14ac:dyDescent="0.25">
      <c r="A3" t="s">
        <v>49</v>
      </c>
      <c r="B3">
        <f>MIN(indoor_raw!B2:B46)</f>
        <v>1.78606971450423E-3</v>
      </c>
      <c r="C3">
        <f>MIN(indoor_raw!C2:C46)</f>
        <v>1.26679097089743E-3</v>
      </c>
      <c r="D3">
        <f>MIN(indoor_raw!D2:D46)</f>
        <v>1.4580585943779699E-3</v>
      </c>
      <c r="F3">
        <f>MIN(indoor_raw!F2:F46)</f>
        <v>0.10233425655722826</v>
      </c>
      <c r="G3">
        <f>MIN(indoor_raw!G2:G46)</f>
        <v>7.2581776157702629E-2</v>
      </c>
      <c r="H3">
        <f>MIN(indoor_raw!H2:H46)</f>
        <v>8.3540603740634906E-2</v>
      </c>
      <c r="J3">
        <f>MIN(B3:D3)</f>
        <v>1.26679097089743E-3</v>
      </c>
      <c r="L3">
        <f>MIN(F3:H3)</f>
        <v>7.2581776157702629E-2</v>
      </c>
    </row>
    <row r="4" spans="1:15" x14ac:dyDescent="0.25">
      <c r="A4" t="s">
        <v>50</v>
      </c>
      <c r="B4">
        <f>MAX(indoor_raw!B2:B46)</f>
        <v>0.29696795352258099</v>
      </c>
      <c r="C4">
        <f>MAX(indoor_raw!C2:C46)</f>
        <v>6.2795640534038993E-2</v>
      </c>
      <c r="D4">
        <f>MAX(indoor_raw!D2:D46)</f>
        <v>0.30356210892941099</v>
      </c>
      <c r="F4">
        <f>MAX(indoor_raw!F2:F46)</f>
        <v>17.01501038748108</v>
      </c>
      <c r="G4">
        <f>MAX(indoor_raw!G2:G46)</f>
        <v>3.5979251744210732</v>
      </c>
      <c r="H4">
        <f>MAX(indoor_raw!H2:H46)</f>
        <v>17.392827661745812</v>
      </c>
      <c r="J4">
        <f>MAX(B4:D4)</f>
        <v>0.30356210892941099</v>
      </c>
      <c r="L4">
        <f>MAX(F4:H4)</f>
        <v>17.392827661745812</v>
      </c>
    </row>
    <row r="6" spans="1:15" x14ac:dyDescent="0.25">
      <c r="A6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J6">
        <f>J3</f>
        <v>1.26679097089743E-3</v>
      </c>
      <c r="L6">
        <f>L3</f>
        <v>7.2581776157702629E-2</v>
      </c>
    </row>
    <row r="7" spans="1:15" x14ac:dyDescent="0.25">
      <c r="A7" t="s">
        <v>54</v>
      </c>
      <c r="B7">
        <f>1.1 * B4</f>
        <v>0.32666474887483909</v>
      </c>
      <c r="C7">
        <f t="shared" ref="C7:H7" si="0">1.1 * C4</f>
        <v>6.9075204587442901E-2</v>
      </c>
      <c r="D7">
        <f t="shared" si="0"/>
        <v>0.33391831982235209</v>
      </c>
      <c r="F7">
        <f t="shared" si="0"/>
        <v>18.716511426229189</v>
      </c>
      <c r="G7">
        <f t="shared" si="0"/>
        <v>3.9577176918631807</v>
      </c>
      <c r="H7">
        <f t="shared" si="0"/>
        <v>19.132110427920395</v>
      </c>
      <c r="J7">
        <f>J4</f>
        <v>0.30356210892941099</v>
      </c>
      <c r="L7">
        <f>L4</f>
        <v>17.392827661745812</v>
      </c>
    </row>
    <row r="8" spans="1:15" x14ac:dyDescent="0.25">
      <c r="A8" t="s">
        <v>55</v>
      </c>
      <c r="B8">
        <f>(B7 - B6) / $E$1</f>
        <v>8.1666187218709767E-3</v>
      </c>
      <c r="C8">
        <f t="shared" ref="C8:H8" si="1">(C7 - C6) / $E$1</f>
        <v>1.7268801146860726E-3</v>
      </c>
      <c r="D8">
        <f t="shared" si="1"/>
        <v>8.3479579955588017E-3</v>
      </c>
      <c r="F8">
        <f t="shared" si="1"/>
        <v>0.46791278565572975</v>
      </c>
      <c r="G8">
        <f t="shared" si="1"/>
        <v>9.8942942296579517E-2</v>
      </c>
      <c r="H8">
        <f t="shared" si="1"/>
        <v>0.47830276069800987</v>
      </c>
      <c r="J8">
        <f t="shared" ref="J8" si="2">(J7 - J6) / $E$1</f>
        <v>7.5573829489628385E-3</v>
      </c>
      <c r="L8">
        <f t="shared" ref="L8" si="3">(L7 - L6) / $E$1</f>
        <v>0.43300614713970276</v>
      </c>
    </row>
    <row r="11" spans="1:15" x14ac:dyDescent="0.25">
      <c r="A11" t="s">
        <v>58</v>
      </c>
      <c r="B11" t="s">
        <v>45</v>
      </c>
      <c r="C11" t="s">
        <v>46</v>
      </c>
      <c r="D11" t="s">
        <v>47</v>
      </c>
      <c r="G11" t="s">
        <v>58</v>
      </c>
      <c r="H11" t="s">
        <v>116</v>
      </c>
      <c r="I11" t="s">
        <v>117</v>
      </c>
      <c r="J11" t="s">
        <v>118</v>
      </c>
      <c r="L11" t="s">
        <v>58</v>
      </c>
      <c r="M11" t="s">
        <v>116</v>
      </c>
      <c r="N11" t="s">
        <v>117</v>
      </c>
      <c r="O11" t="s">
        <v>118</v>
      </c>
    </row>
    <row r="12" spans="1:15" x14ac:dyDescent="0.25">
      <c r="A12">
        <f>J$6 + J$8 * indoor_raw!M2</f>
        <v>1.26679097089743E-3</v>
      </c>
      <c r="B12" s="2">
        <f>COUNTIF(indoor_raw!B$2:B$46, "&lt;"&amp;indoor_res!$A12) * 100% / $B$1</f>
        <v>0</v>
      </c>
      <c r="C12" s="2">
        <f>COUNTIF(indoor_raw!C$2:C$46, "&lt;"&amp;indoor_res!$A12) * 100% / $B$1</f>
        <v>0</v>
      </c>
      <c r="D12" s="2">
        <f>COUNTIF(indoor_raw!D$2:D$46, "&lt;"&amp;indoor_res!$A12) * 100% / $B$1</f>
        <v>0</v>
      </c>
      <c r="G12">
        <f>L$6 + L$8 * indoor_raw!M2</f>
        <v>7.2581776157702629E-2</v>
      </c>
      <c r="H12" s="3">
        <f>COUNTIF(indoor_raw!F$2:F$46, "&lt;"&amp;indoor_res!$G12) * 100% / $B$1</f>
        <v>0</v>
      </c>
      <c r="I12" s="3">
        <f>COUNTIF(indoor_raw!G$2:G$46, "&lt;"&amp;indoor_res!$G12) * 100% / $B$1</f>
        <v>0</v>
      </c>
      <c r="J12" s="3">
        <f>COUNTIF(indoor_raw!H$2:H$46, "&lt;"&amp;indoor_res!$G12) * 100% / $B$1</f>
        <v>0</v>
      </c>
      <c r="L12">
        <f>L$6 + L$8 * 2 *indoor_raw!M2</f>
        <v>7.2581776157702629E-2</v>
      </c>
      <c r="M12">
        <f t="array" ref="M12:M34">FREQUENCY(indoor_raw!F2:F46, indoor_res!$L$12:$L$33) * 100% / $B$1</f>
        <v>0</v>
      </c>
      <c r="N12">
        <f t="array" ref="N12:N34">FREQUENCY(indoor_raw!G2:G46, indoor_res!$L$12:$L$33) * 100% / $B$1</f>
        <v>2.2222222222222223E-2</v>
      </c>
      <c r="O12">
        <f t="array" ref="O12:O34">FREQUENCY(indoor_raw!H2:H46, indoor_res!$L$12:$L$33) * 100% / $B$1</f>
        <v>0</v>
      </c>
    </row>
    <row r="13" spans="1:15" x14ac:dyDescent="0.25">
      <c r="A13">
        <f>J$6 + J$8 * indoor_raw!M3</f>
        <v>8.8241739198602689E-3</v>
      </c>
      <c r="B13" s="2">
        <f>COUNTIF(indoor_raw!B$2:B$46, "&lt;"&amp;indoor_res!$A13) * 100% / $B$1</f>
        <v>0.31111111111111112</v>
      </c>
      <c r="C13" s="2">
        <f>COUNTIF(indoor_raw!C$2:C$46, "&lt;"&amp;indoor_res!$A13) * 100% / $B$1</f>
        <v>0.55555555555555558</v>
      </c>
      <c r="D13" s="2">
        <f>COUNTIF(indoor_raw!D$2:D$46, "&lt;"&amp;indoor_res!$A13) * 100% / $B$1</f>
        <v>0.22222222222222221</v>
      </c>
      <c r="G13">
        <f>L$6 + L$8 * indoor_raw!M3</f>
        <v>0.50558792329740543</v>
      </c>
      <c r="H13" s="3">
        <f>COUNTIF(indoor_raw!F$2:F$46, "&lt;"&amp;indoor_res!$G13) * 100% / $B$1</f>
        <v>0.31111111111111112</v>
      </c>
      <c r="I13" s="3">
        <f>COUNTIF(indoor_raw!G$2:G$46, "&lt;"&amp;indoor_res!$G13) * 100% / $B$1</f>
        <v>0.55555555555555558</v>
      </c>
      <c r="J13" s="3">
        <f>COUNTIF(indoor_raw!H$2:H$46, "&lt;"&amp;indoor_res!$G13) * 100% / $B$1</f>
        <v>0.22222222222222221</v>
      </c>
      <c r="L13">
        <f>L$6 + L$8 * 2 *indoor_raw!M3</f>
        <v>0.93859407043710819</v>
      </c>
      <c r="M13">
        <v>0.51111111111111107</v>
      </c>
      <c r="N13">
        <v>0.8</v>
      </c>
      <c r="O13">
        <v>0.42222222222222222</v>
      </c>
    </row>
    <row r="14" spans="1:15" x14ac:dyDescent="0.25">
      <c r="A14">
        <f>J$6 + J$8 * indoor_raw!M4</f>
        <v>1.6381556868823106E-2</v>
      </c>
      <c r="B14" s="2">
        <f>COUNTIF(indoor_raw!B$2:B$46, "&lt;"&amp;indoor_res!$A14) * 100% / $B$1</f>
        <v>0.51111111111111107</v>
      </c>
      <c r="C14" s="2">
        <f>COUNTIF(indoor_raw!C$2:C$46, "&lt;"&amp;indoor_res!$A14) * 100% / $B$1</f>
        <v>0.82222222222222219</v>
      </c>
      <c r="D14" s="2">
        <f>COUNTIF(indoor_raw!D$2:D$46, "&lt;"&amp;indoor_res!$A14) * 100% / $B$1</f>
        <v>0.42222222222222222</v>
      </c>
      <c r="G14">
        <f>L$6 + L$8 * indoor_raw!M4</f>
        <v>0.93859407043710819</v>
      </c>
      <c r="H14" s="3">
        <f>COUNTIF(indoor_raw!F$2:F$46, "&lt;"&amp;indoor_res!$G14) * 100% / $B$1</f>
        <v>0.51111111111111107</v>
      </c>
      <c r="I14" s="3">
        <f>COUNTIF(indoor_raw!G$2:G$46, "&lt;"&amp;indoor_res!$G14) * 100% / $B$1</f>
        <v>0.82222222222222219</v>
      </c>
      <c r="J14" s="3">
        <f>COUNTIF(indoor_raw!H$2:H$46, "&lt;"&amp;indoor_res!$G14) * 100% / $B$1</f>
        <v>0.42222222222222222</v>
      </c>
      <c r="L14">
        <f>L$6 + L$8 * 2 *indoor_raw!M4</f>
        <v>1.8046063647165136</v>
      </c>
      <c r="M14">
        <v>0.26666666666666666</v>
      </c>
      <c r="N14">
        <v>0.13333333333333333</v>
      </c>
      <c r="O14">
        <v>0.31111111111111112</v>
      </c>
    </row>
    <row r="15" spans="1:15" x14ac:dyDescent="0.25">
      <c r="A15">
        <f>J$6 + J$8 * indoor_raw!M5</f>
        <v>2.3938939817785942E-2</v>
      </c>
      <c r="B15" s="2">
        <f>COUNTIF(indoor_raw!B$2:B$46, "&lt;"&amp;indoor_res!$A15) * 100% / $B$1</f>
        <v>0.64444444444444449</v>
      </c>
      <c r="C15" s="2">
        <f>COUNTIF(indoor_raw!C$2:C$46, "&lt;"&amp;indoor_res!$A15) * 100% / $B$1</f>
        <v>0.91111111111111109</v>
      </c>
      <c r="D15" s="2">
        <f>COUNTIF(indoor_raw!D$2:D$46, "&lt;"&amp;indoor_res!$A15) * 100% / $B$1</f>
        <v>0.62222222222222223</v>
      </c>
      <c r="G15">
        <f>L$6 + L$8 * indoor_raw!M5</f>
        <v>1.3716002175768107</v>
      </c>
      <c r="H15" s="3">
        <f>COUNTIF(indoor_raw!F$2:F$46, "&lt;"&amp;indoor_res!$G15) * 100% / $B$1</f>
        <v>0.64444444444444449</v>
      </c>
      <c r="I15" s="3">
        <f>COUNTIF(indoor_raw!G$2:G$46, "&lt;"&amp;indoor_res!$G15) * 100% / $B$1</f>
        <v>0.91111111111111109</v>
      </c>
      <c r="J15" s="3">
        <f>COUNTIF(indoor_raw!H$2:H$46, "&lt;"&amp;indoor_res!$G15) * 100% / $B$1</f>
        <v>0.62222222222222223</v>
      </c>
      <c r="L15">
        <f>L$6 + L$8 * 2 *indoor_raw!M5</f>
        <v>2.6706186589959189</v>
      </c>
      <c r="M15">
        <v>0.1111111111111111</v>
      </c>
      <c r="N15">
        <v>2.2222222222222223E-2</v>
      </c>
      <c r="O15">
        <v>0.15555555555555556</v>
      </c>
    </row>
    <row r="16" spans="1:15" x14ac:dyDescent="0.25">
      <c r="A16">
        <f>J$6 + J$8 * indoor_raw!M6</f>
        <v>3.1496322766748783E-2</v>
      </c>
      <c r="B16" s="2">
        <f>COUNTIF(indoor_raw!B$2:B$46, "&lt;"&amp;indoor_res!$A16) * 100% / $B$1</f>
        <v>0.77777777777777779</v>
      </c>
      <c r="C16" s="2">
        <f>COUNTIF(indoor_raw!C$2:C$46, "&lt;"&amp;indoor_res!$A16) * 100% / $B$1</f>
        <v>0.9555555555555556</v>
      </c>
      <c r="D16" s="2">
        <f>COUNTIF(indoor_raw!D$2:D$46, "&lt;"&amp;indoor_res!$A16) * 100% / $B$1</f>
        <v>0.73333333333333328</v>
      </c>
      <c r="G16">
        <f>L$6 + L$8 * indoor_raw!M6</f>
        <v>1.8046063647165136</v>
      </c>
      <c r="H16" s="3">
        <f>COUNTIF(indoor_raw!F$2:F$46, "&lt;"&amp;indoor_res!$G16) * 100% / $B$1</f>
        <v>0.77777777777777779</v>
      </c>
      <c r="I16" s="3">
        <f>COUNTIF(indoor_raw!G$2:G$46, "&lt;"&amp;indoor_res!$G16) * 100% / $B$1</f>
        <v>0.9555555555555556</v>
      </c>
      <c r="J16" s="3">
        <f>COUNTIF(indoor_raw!H$2:H$46, "&lt;"&amp;indoor_res!$G16) * 100% / $B$1</f>
        <v>0.73333333333333328</v>
      </c>
      <c r="L16">
        <f>L$6 + L$8 * 2 *indoor_raw!M6</f>
        <v>3.5366309532753246</v>
      </c>
      <c r="M16">
        <v>2.2222222222222223E-2</v>
      </c>
      <c r="N16">
        <v>0</v>
      </c>
      <c r="O16">
        <v>2.2222222222222223E-2</v>
      </c>
    </row>
    <row r="17" spans="1:15" x14ac:dyDescent="0.25">
      <c r="A17">
        <f>J$6 + J$8 * indoor_raw!M7</f>
        <v>3.9053705715711623E-2</v>
      </c>
      <c r="B17" s="2">
        <f>COUNTIF(indoor_raw!B$2:B$46, "&lt;"&amp;indoor_res!$A17) * 100% / $B$1</f>
        <v>0.84444444444444444</v>
      </c>
      <c r="C17" s="2">
        <f>COUNTIF(indoor_raw!C$2:C$46, "&lt;"&amp;indoor_res!$A17) * 100% / $B$1</f>
        <v>0.9555555555555556</v>
      </c>
      <c r="D17" s="2">
        <f>COUNTIF(indoor_raw!D$2:D$46, "&lt;"&amp;indoor_res!$A17) * 100% / $B$1</f>
        <v>0.84444444444444444</v>
      </c>
      <c r="G17">
        <f>L$6 + L$8 * indoor_raw!M7</f>
        <v>2.2376125118562165</v>
      </c>
      <c r="H17" s="3">
        <f>COUNTIF(indoor_raw!F$2:F$46, "&lt;"&amp;indoor_res!$G17) * 100% / $B$1</f>
        <v>0.84444444444444444</v>
      </c>
      <c r="I17" s="3">
        <f>COUNTIF(indoor_raw!G$2:G$46, "&lt;"&amp;indoor_res!$G17) * 100% / $B$1</f>
        <v>0.9555555555555556</v>
      </c>
      <c r="J17" s="3">
        <f>COUNTIF(indoor_raw!H$2:H$46, "&lt;"&amp;indoor_res!$G17) * 100% / $B$1</f>
        <v>0.84444444444444444</v>
      </c>
      <c r="L17">
        <f>L$6 + L$8 * 2 *indoor_raw!M7</f>
        <v>4.4026432475547308</v>
      </c>
      <c r="M17">
        <v>0</v>
      </c>
      <c r="N17">
        <v>2.2222222222222223E-2</v>
      </c>
      <c r="O17">
        <v>0</v>
      </c>
    </row>
    <row r="18" spans="1:15" x14ac:dyDescent="0.25">
      <c r="A18">
        <f>J$6 + J$8 * indoor_raw!M8</f>
        <v>4.6611088664674456E-2</v>
      </c>
      <c r="B18" s="2">
        <f>COUNTIF(indoor_raw!B$2:B$46, "&lt;"&amp;indoor_res!$A18) * 100% / $B$1</f>
        <v>0.88888888888888884</v>
      </c>
      <c r="C18" s="2">
        <f>COUNTIF(indoor_raw!C$2:C$46, "&lt;"&amp;indoor_res!$A18) * 100% / $B$1</f>
        <v>0.97777777777777775</v>
      </c>
      <c r="D18" s="2">
        <f>COUNTIF(indoor_raw!D$2:D$46, "&lt;"&amp;indoor_res!$A18) * 100% / $B$1</f>
        <v>0.88888888888888884</v>
      </c>
      <c r="G18">
        <f>L$6 + L$8 * indoor_raw!M8</f>
        <v>2.6706186589959189</v>
      </c>
      <c r="H18" s="3">
        <f>COUNTIF(indoor_raw!F$2:F$46, "&lt;"&amp;indoor_res!$G18) * 100% / $B$1</f>
        <v>0.88888888888888884</v>
      </c>
      <c r="I18" s="3">
        <f>COUNTIF(indoor_raw!G$2:G$46, "&lt;"&amp;indoor_res!$G18) * 100% / $B$1</f>
        <v>0.97777777777777775</v>
      </c>
      <c r="J18" s="3">
        <f>COUNTIF(indoor_raw!H$2:H$46, "&lt;"&amp;indoor_res!$G18) * 100% / $B$1</f>
        <v>0.88888888888888884</v>
      </c>
      <c r="L18">
        <f>L$6 + L$8 * 2 *indoor_raw!M8</f>
        <v>5.2686555418341356</v>
      </c>
      <c r="M18">
        <v>0</v>
      </c>
      <c r="N18">
        <v>0</v>
      </c>
      <c r="O18">
        <v>0</v>
      </c>
    </row>
    <row r="19" spans="1:15" x14ac:dyDescent="0.25">
      <c r="A19">
        <f>J$6 + J$8 * indoor_raw!M9</f>
        <v>5.4168471613637297E-2</v>
      </c>
      <c r="B19" s="2">
        <f>COUNTIF(indoor_raw!B$2:B$46, "&lt;"&amp;indoor_res!$A19) * 100% / $B$1</f>
        <v>0.88888888888888884</v>
      </c>
      <c r="C19" s="2">
        <f>COUNTIF(indoor_raw!C$2:C$46, "&lt;"&amp;indoor_res!$A19) * 100% / $B$1</f>
        <v>0.97777777777777775</v>
      </c>
      <c r="D19" s="2">
        <f>COUNTIF(indoor_raw!D$2:D$46, "&lt;"&amp;indoor_res!$A19) * 100% / $B$1</f>
        <v>0.88888888888888884</v>
      </c>
      <c r="G19">
        <f>L$6 + L$8 * indoor_raw!M9</f>
        <v>3.1036248061356217</v>
      </c>
      <c r="H19" s="3">
        <f>COUNTIF(indoor_raw!F$2:F$46, "&lt;"&amp;indoor_res!$G19) * 100% / $B$1</f>
        <v>0.88888888888888884</v>
      </c>
      <c r="I19" s="3">
        <f>COUNTIF(indoor_raw!G$2:G$46, "&lt;"&amp;indoor_res!$G19) * 100% / $B$1</f>
        <v>0.97777777777777775</v>
      </c>
      <c r="J19" s="3">
        <f>COUNTIF(indoor_raw!H$2:H$46, "&lt;"&amp;indoor_res!$G19) * 100% / $B$1</f>
        <v>0.88888888888888884</v>
      </c>
      <c r="L19">
        <f>L$6 + L$8 * 2 *indoor_raw!M9</f>
        <v>6.1346678361135414</v>
      </c>
      <c r="M19">
        <v>0</v>
      </c>
      <c r="N19">
        <v>0</v>
      </c>
      <c r="O19">
        <v>0</v>
      </c>
    </row>
    <row r="20" spans="1:15" x14ac:dyDescent="0.25">
      <c r="A20">
        <f>J$6 + J$8 * indoor_raw!M10</f>
        <v>6.1725854562600137E-2</v>
      </c>
      <c r="B20" s="2">
        <f>COUNTIF(indoor_raw!B$2:B$46, "&lt;"&amp;indoor_res!$A20) * 100% / $B$1</f>
        <v>0.91111111111111109</v>
      </c>
      <c r="C20" s="2">
        <f>COUNTIF(indoor_raw!C$2:C$46, "&lt;"&amp;indoor_res!$A20) * 100% / $B$1</f>
        <v>0.97777777777777775</v>
      </c>
      <c r="D20" s="2">
        <f>COUNTIF(indoor_raw!D$2:D$46, "&lt;"&amp;indoor_res!$A20) * 100% / $B$1</f>
        <v>0.91111111111111109</v>
      </c>
      <c r="G20">
        <f>L$6 + L$8 * indoor_raw!M10</f>
        <v>3.5366309532753246</v>
      </c>
      <c r="H20" s="3">
        <f>COUNTIF(indoor_raw!F$2:F$46, "&lt;"&amp;indoor_res!$G20) * 100% / $B$1</f>
        <v>0.91111111111111109</v>
      </c>
      <c r="I20" s="3">
        <f>COUNTIF(indoor_raw!G$2:G$46, "&lt;"&amp;indoor_res!$G20) * 100% / $B$1</f>
        <v>0.97777777777777775</v>
      </c>
      <c r="J20" s="3">
        <f>COUNTIF(indoor_raw!H$2:H$46, "&lt;"&amp;indoor_res!$G20) * 100% / $B$1</f>
        <v>0.91111111111111109</v>
      </c>
      <c r="L20">
        <f>L$6 + L$8 * 2 *indoor_raw!M10</f>
        <v>7.0006801303929471</v>
      </c>
      <c r="M20">
        <v>0</v>
      </c>
      <c r="N20">
        <v>0</v>
      </c>
      <c r="O20">
        <v>0</v>
      </c>
    </row>
    <row r="21" spans="1:15" x14ac:dyDescent="0.25">
      <c r="A21">
        <f>J$6 + J$8 * indoor_raw!M11</f>
        <v>6.9283237511562984E-2</v>
      </c>
      <c r="B21" s="2">
        <f>COUNTIF(indoor_raw!B$2:B$46, "&lt;"&amp;indoor_res!$A21) * 100% / $B$1</f>
        <v>0.91111111111111109</v>
      </c>
      <c r="C21" s="2">
        <f>COUNTIF(indoor_raw!C$2:C$46, "&lt;"&amp;indoor_res!$A21) * 100% / $B$1</f>
        <v>1</v>
      </c>
      <c r="D21" s="2">
        <f>COUNTIF(indoor_raw!D$2:D$46, "&lt;"&amp;indoor_res!$A21) * 100% / $B$1</f>
        <v>0.91111111111111109</v>
      </c>
      <c r="G21">
        <f>L$6 + L$8 * indoor_raw!M11</f>
        <v>3.9696371004150275</v>
      </c>
      <c r="H21" s="3">
        <f>COUNTIF(indoor_raw!F$2:F$46, "&lt;"&amp;indoor_res!$G21) * 100% / $B$1</f>
        <v>0.91111111111111109</v>
      </c>
      <c r="I21" s="3">
        <f>COUNTIF(indoor_raw!G$2:G$46, "&lt;"&amp;indoor_res!$G21) * 100% / $B$1</f>
        <v>1</v>
      </c>
      <c r="J21" s="3">
        <f>COUNTIF(indoor_raw!H$2:H$46, "&lt;"&amp;indoor_res!$G21) * 100% / $B$1</f>
        <v>0.91111111111111109</v>
      </c>
      <c r="L21">
        <f>L$6 + L$8 * 2 *indoor_raw!M11</f>
        <v>7.8666924246723529</v>
      </c>
      <c r="M21">
        <v>0</v>
      </c>
      <c r="N21">
        <v>0</v>
      </c>
      <c r="O21">
        <v>0</v>
      </c>
    </row>
    <row r="22" spans="1:15" x14ac:dyDescent="0.25">
      <c r="A22">
        <f>J$6 + J$8 * indoor_raw!M12</f>
        <v>7.6840620460525824E-2</v>
      </c>
      <c r="B22" s="2">
        <f>COUNTIF(indoor_raw!B$2:B$46, "&lt;"&amp;indoor_res!$A22) * 100% / $B$1</f>
        <v>0.91111111111111109</v>
      </c>
      <c r="C22" s="2">
        <f>COUNTIF(indoor_raw!C$2:C$46, "&lt;"&amp;indoor_res!$A22) * 100% / $B$1</f>
        <v>1</v>
      </c>
      <c r="D22" s="2">
        <f>COUNTIF(indoor_raw!D$2:D$46, "&lt;"&amp;indoor_res!$A22) * 100% / $B$1</f>
        <v>0.91111111111111109</v>
      </c>
      <c r="G22">
        <f>L$6 + L$8 * indoor_raw!M12</f>
        <v>4.4026432475547308</v>
      </c>
      <c r="H22" s="3">
        <f>COUNTIF(indoor_raw!F$2:F$46, "&lt;"&amp;indoor_res!$G22) * 100% / $B$1</f>
        <v>0.91111111111111109</v>
      </c>
      <c r="I22" s="3">
        <f>COUNTIF(indoor_raw!G$2:G$46, "&lt;"&amp;indoor_res!$G22) * 100% / $B$1</f>
        <v>1</v>
      </c>
      <c r="J22" s="3">
        <f>COUNTIF(indoor_raw!H$2:H$46, "&lt;"&amp;indoor_res!$G22) * 100% / $B$1</f>
        <v>0.91111111111111109</v>
      </c>
      <c r="L22">
        <f>L$6 + L$8 * 2 *indoor_raw!M12</f>
        <v>8.7327047189517586</v>
      </c>
      <c r="M22">
        <v>0</v>
      </c>
      <c r="N22">
        <v>0</v>
      </c>
      <c r="O22">
        <v>0</v>
      </c>
    </row>
    <row r="23" spans="1:15" x14ac:dyDescent="0.25">
      <c r="A23">
        <f>J$6 + J$8 * indoor_raw!M13</f>
        <v>8.4398003409488664E-2</v>
      </c>
      <c r="B23" s="2">
        <f>COUNTIF(indoor_raw!B$2:B$46, "&lt;"&amp;indoor_res!$A23) * 100% / $B$1</f>
        <v>0.91111111111111109</v>
      </c>
      <c r="C23" s="2">
        <f>COUNTIF(indoor_raw!C$2:C$46, "&lt;"&amp;indoor_res!$A23) * 100% / $B$1</f>
        <v>1</v>
      </c>
      <c r="D23" s="2">
        <f>COUNTIF(indoor_raw!D$2:D$46, "&lt;"&amp;indoor_res!$A23) * 100% / $B$1</f>
        <v>0.91111111111111109</v>
      </c>
      <c r="G23">
        <f>L$6 + L$8 * indoor_raw!M13</f>
        <v>4.8356493946944337</v>
      </c>
      <c r="H23" s="3">
        <f>COUNTIF(indoor_raw!F$2:F$46, "&lt;"&amp;indoor_res!$G23) * 100% / $B$1</f>
        <v>0.91111111111111109</v>
      </c>
      <c r="I23" s="3">
        <f>COUNTIF(indoor_raw!G$2:G$46, "&lt;"&amp;indoor_res!$G23) * 100% / $B$1</f>
        <v>1</v>
      </c>
      <c r="J23" s="3">
        <f>COUNTIF(indoor_raw!H$2:H$46, "&lt;"&amp;indoor_res!$G23) * 100% / $B$1</f>
        <v>0.91111111111111109</v>
      </c>
      <c r="L23">
        <f>L$6 + L$8 * 2 *indoor_raw!M13</f>
        <v>9.5987170132311643</v>
      </c>
      <c r="M23">
        <v>0</v>
      </c>
      <c r="N23">
        <v>0</v>
      </c>
      <c r="O23">
        <v>0</v>
      </c>
    </row>
    <row r="24" spans="1:15" x14ac:dyDescent="0.25">
      <c r="A24">
        <f>J$6 + J$8 * indoor_raw!M14</f>
        <v>9.1955386358451491E-2</v>
      </c>
      <c r="B24" s="2">
        <f>COUNTIF(indoor_raw!B$2:B$46, "&lt;"&amp;indoor_res!$A24) * 100% / $B$1</f>
        <v>0.91111111111111109</v>
      </c>
      <c r="C24" s="2">
        <f>COUNTIF(indoor_raw!C$2:C$46, "&lt;"&amp;indoor_res!$A24) * 100% / $B$1</f>
        <v>1</v>
      </c>
      <c r="D24" s="2">
        <f>COUNTIF(indoor_raw!D$2:D$46, "&lt;"&amp;indoor_res!$A24) * 100% / $B$1</f>
        <v>0.91111111111111109</v>
      </c>
      <c r="G24">
        <f>L$6 + L$8 * indoor_raw!M14</f>
        <v>5.2686555418341356</v>
      </c>
      <c r="H24" s="3">
        <f>COUNTIF(indoor_raw!F$2:F$46, "&lt;"&amp;indoor_res!$G24) * 100% / $B$1</f>
        <v>0.91111111111111109</v>
      </c>
      <c r="I24" s="3">
        <f>COUNTIF(indoor_raw!G$2:G$46, "&lt;"&amp;indoor_res!$G24) * 100% / $B$1</f>
        <v>1</v>
      </c>
      <c r="J24" s="3">
        <f>COUNTIF(indoor_raw!H$2:H$46, "&lt;"&amp;indoor_res!$G24) * 100% / $B$1</f>
        <v>0.91111111111111109</v>
      </c>
      <c r="L24">
        <f>L$6 + L$8 * 2 *indoor_raw!M14</f>
        <v>10.464729307510568</v>
      </c>
      <c r="M24">
        <v>2.2222222222222223E-2</v>
      </c>
      <c r="N24">
        <v>0</v>
      </c>
      <c r="O24">
        <v>2.2222222222222223E-2</v>
      </c>
    </row>
    <row r="25" spans="1:15" x14ac:dyDescent="0.25">
      <c r="A25">
        <f>J$6 + J$8 * indoor_raw!M15</f>
        <v>9.9512769307414331E-2</v>
      </c>
      <c r="B25" s="2">
        <f>COUNTIF(indoor_raw!B$2:B$46, "&lt;"&amp;indoor_res!$A25) * 100% / $B$1</f>
        <v>0.91111111111111109</v>
      </c>
      <c r="C25" s="2">
        <f>COUNTIF(indoor_raw!C$2:C$46, "&lt;"&amp;indoor_res!$A25) * 100% / $B$1</f>
        <v>1</v>
      </c>
      <c r="D25" s="2">
        <f>COUNTIF(indoor_raw!D$2:D$46, "&lt;"&amp;indoor_res!$A25) * 100% / $B$1</f>
        <v>0.91111111111111109</v>
      </c>
      <c r="G25">
        <f>L$6 + L$8 * indoor_raw!M15</f>
        <v>5.7016616889738385</v>
      </c>
      <c r="H25" s="3">
        <f>COUNTIF(indoor_raw!F$2:F$46, "&lt;"&amp;indoor_res!$G25) * 100% / $B$1</f>
        <v>0.91111111111111109</v>
      </c>
      <c r="I25" s="3">
        <f>COUNTIF(indoor_raw!G$2:G$46, "&lt;"&amp;indoor_res!$G25) * 100% / $B$1</f>
        <v>1</v>
      </c>
      <c r="J25" s="3">
        <f>COUNTIF(indoor_raw!H$2:H$46, "&lt;"&amp;indoor_res!$G25) * 100% / $B$1</f>
        <v>0.91111111111111109</v>
      </c>
      <c r="L25">
        <f>L$6 + L$8 * 2 *indoor_raw!M15</f>
        <v>11.330741601789974</v>
      </c>
      <c r="M25">
        <v>0</v>
      </c>
      <c r="N25">
        <v>0</v>
      </c>
      <c r="O25">
        <v>0</v>
      </c>
    </row>
    <row r="26" spans="1:15" x14ac:dyDescent="0.25">
      <c r="A26">
        <f>J$6 + J$8 * indoor_raw!M16</f>
        <v>0.10707015225637717</v>
      </c>
      <c r="B26" s="2">
        <f>COUNTIF(indoor_raw!B$2:B$46, "&lt;"&amp;indoor_res!$A26) * 100% / $B$1</f>
        <v>0.91111111111111109</v>
      </c>
      <c r="C26" s="2">
        <f>COUNTIF(indoor_raw!C$2:C$46, "&lt;"&amp;indoor_res!$A26) * 100% / $B$1</f>
        <v>1</v>
      </c>
      <c r="D26" s="2">
        <f>COUNTIF(indoor_raw!D$2:D$46, "&lt;"&amp;indoor_res!$A26) * 100% / $B$1</f>
        <v>0.91111111111111109</v>
      </c>
      <c r="G26">
        <f>L$6 + L$8 * indoor_raw!M16</f>
        <v>6.1346678361135414</v>
      </c>
      <c r="H26" s="3">
        <f>COUNTIF(indoor_raw!F$2:F$46, "&lt;"&amp;indoor_res!$G26) * 100% / $B$1</f>
        <v>0.91111111111111109</v>
      </c>
      <c r="I26" s="3">
        <f>COUNTIF(indoor_raw!G$2:G$46, "&lt;"&amp;indoor_res!$G26) * 100% / $B$1</f>
        <v>1</v>
      </c>
      <c r="J26" s="3">
        <f>COUNTIF(indoor_raw!H$2:H$46, "&lt;"&amp;indoor_res!$G26) * 100% / $B$1</f>
        <v>0.91111111111111109</v>
      </c>
      <c r="L26">
        <f>L$6 + L$8 * 2 *indoor_raw!M16</f>
        <v>12.19675389606938</v>
      </c>
      <c r="M26">
        <v>2.2222222222222223E-2</v>
      </c>
      <c r="N26">
        <v>0</v>
      </c>
      <c r="O26">
        <v>2.2222222222222223E-2</v>
      </c>
    </row>
    <row r="27" spans="1:15" x14ac:dyDescent="0.25">
      <c r="A27">
        <f>J$6 + J$8 * indoor_raw!M17</f>
        <v>0.11462753520534001</v>
      </c>
      <c r="B27" s="2">
        <f>COUNTIF(indoor_raw!B$2:B$46, "&lt;"&amp;indoor_res!$A27) * 100% / $B$1</f>
        <v>0.91111111111111109</v>
      </c>
      <c r="C27" s="2">
        <f>COUNTIF(indoor_raw!C$2:C$46, "&lt;"&amp;indoor_res!$A27) * 100% / $B$1</f>
        <v>1</v>
      </c>
      <c r="D27" s="2">
        <f>COUNTIF(indoor_raw!D$2:D$46, "&lt;"&amp;indoor_res!$A27) * 100% / $B$1</f>
        <v>0.91111111111111109</v>
      </c>
      <c r="G27">
        <f>L$6 + L$8 * indoor_raw!M17</f>
        <v>6.5676739832532443</v>
      </c>
      <c r="H27" s="3">
        <f>COUNTIF(indoor_raw!F$2:F$46, "&lt;"&amp;indoor_res!$G27) * 100% / $B$1</f>
        <v>0.91111111111111109</v>
      </c>
      <c r="I27" s="3">
        <f>COUNTIF(indoor_raw!G$2:G$46, "&lt;"&amp;indoor_res!$G27) * 100% / $B$1</f>
        <v>1</v>
      </c>
      <c r="J27" s="3">
        <f>COUNTIF(indoor_raw!H$2:H$46, "&lt;"&amp;indoor_res!$G27) * 100% / $B$1</f>
        <v>0.91111111111111109</v>
      </c>
      <c r="L27">
        <f>L$6 + L$8 * 2 *indoor_raw!M17</f>
        <v>13.062766190348785</v>
      </c>
      <c r="M27">
        <v>2.2222222222222223E-2</v>
      </c>
      <c r="N27">
        <v>0</v>
      </c>
      <c r="O27">
        <v>0</v>
      </c>
    </row>
    <row r="28" spans="1:15" x14ac:dyDescent="0.25">
      <c r="A28">
        <f>J$6 + J$8 * indoor_raw!M18</f>
        <v>0.12218491815430285</v>
      </c>
      <c r="B28" s="2">
        <f>COUNTIF(indoor_raw!B$2:B$46, "&lt;"&amp;indoor_res!$A28) * 100% / $B$1</f>
        <v>0.91111111111111109</v>
      </c>
      <c r="C28" s="2">
        <f>COUNTIF(indoor_raw!C$2:C$46, "&lt;"&amp;indoor_res!$A28) * 100% / $B$1</f>
        <v>1</v>
      </c>
      <c r="D28" s="2">
        <f>COUNTIF(indoor_raw!D$2:D$46, "&lt;"&amp;indoor_res!$A28) * 100% / $B$1</f>
        <v>0.91111111111111109</v>
      </c>
      <c r="G28">
        <f>L$6 + L$8 * indoor_raw!M18</f>
        <v>7.0006801303929471</v>
      </c>
      <c r="H28" s="3">
        <f>COUNTIF(indoor_raw!F$2:F$46, "&lt;"&amp;indoor_res!$G28) * 100% / $B$1</f>
        <v>0.91111111111111109</v>
      </c>
      <c r="I28" s="3">
        <f>COUNTIF(indoor_raw!G$2:G$46, "&lt;"&amp;indoor_res!$G28) * 100% / $B$1</f>
        <v>1</v>
      </c>
      <c r="J28" s="3">
        <f>COUNTIF(indoor_raw!H$2:H$46, "&lt;"&amp;indoor_res!$G28) * 100% / $B$1</f>
        <v>0.91111111111111109</v>
      </c>
      <c r="L28">
        <f>L$6 + L$8 * 2 *indoor_raw!M18</f>
        <v>13.928778484628191</v>
      </c>
      <c r="M28">
        <v>0</v>
      </c>
      <c r="N28">
        <v>0</v>
      </c>
      <c r="O28">
        <v>2.2222222222222223E-2</v>
      </c>
    </row>
    <row r="29" spans="1:15" x14ac:dyDescent="0.25">
      <c r="A29">
        <f>J$6 + J$8 * indoor_raw!M19</f>
        <v>0.12974230110326568</v>
      </c>
      <c r="B29" s="2">
        <f>COUNTIF(indoor_raw!B$2:B$46, "&lt;"&amp;indoor_res!$A29) * 100% / $B$1</f>
        <v>0.91111111111111109</v>
      </c>
      <c r="C29" s="2">
        <f>COUNTIF(indoor_raw!C$2:C$46, "&lt;"&amp;indoor_res!$A29) * 100% / $B$1</f>
        <v>1</v>
      </c>
      <c r="D29" s="2">
        <f>COUNTIF(indoor_raw!D$2:D$46, "&lt;"&amp;indoor_res!$A29) * 100% / $B$1</f>
        <v>0.91111111111111109</v>
      </c>
      <c r="G29">
        <f>L$6 + L$8 * indoor_raw!M19</f>
        <v>7.43368627753265</v>
      </c>
      <c r="H29" s="3">
        <f>COUNTIF(indoor_raw!F$2:F$46, "&lt;"&amp;indoor_res!$G29) * 100% / $B$1</f>
        <v>0.91111111111111109</v>
      </c>
      <c r="I29" s="3">
        <f>COUNTIF(indoor_raw!G$2:G$46, "&lt;"&amp;indoor_res!$G29) * 100% / $B$1</f>
        <v>1</v>
      </c>
      <c r="J29" s="3">
        <f>COUNTIF(indoor_raw!H$2:H$46, "&lt;"&amp;indoor_res!$G29) * 100% / $B$1</f>
        <v>0.91111111111111109</v>
      </c>
      <c r="L29">
        <f>L$6 + L$8 * 2 *indoor_raw!M19</f>
        <v>14.794790778907597</v>
      </c>
      <c r="M29">
        <v>0</v>
      </c>
      <c r="N29">
        <v>0</v>
      </c>
      <c r="O29">
        <v>0</v>
      </c>
    </row>
    <row r="30" spans="1:15" x14ac:dyDescent="0.25">
      <c r="A30">
        <f>J$6 + J$8 * indoor_raw!M20</f>
        <v>0.13729968405222853</v>
      </c>
      <c r="B30" s="2">
        <f>COUNTIF(indoor_raw!B$2:B$46, "&lt;"&amp;indoor_res!$A30) * 100% / $B$1</f>
        <v>0.91111111111111109</v>
      </c>
      <c r="C30" s="2">
        <f>COUNTIF(indoor_raw!C$2:C$46, "&lt;"&amp;indoor_res!$A30) * 100% / $B$1</f>
        <v>1</v>
      </c>
      <c r="D30" s="2">
        <f>COUNTIF(indoor_raw!D$2:D$46, "&lt;"&amp;indoor_res!$A30) * 100% / $B$1</f>
        <v>0.91111111111111109</v>
      </c>
      <c r="G30">
        <f>L$6 + L$8 * indoor_raw!M20</f>
        <v>7.8666924246723529</v>
      </c>
      <c r="H30" s="3">
        <f>COUNTIF(indoor_raw!F$2:F$46, "&lt;"&amp;indoor_res!$G30) * 100% / $B$1</f>
        <v>0.91111111111111109</v>
      </c>
      <c r="I30" s="3">
        <f>COUNTIF(indoor_raw!G$2:G$46, "&lt;"&amp;indoor_res!$G30) * 100% / $B$1</f>
        <v>1</v>
      </c>
      <c r="J30" s="3">
        <f>COUNTIF(indoor_raw!H$2:H$46, "&lt;"&amp;indoor_res!$G30) * 100% / $B$1</f>
        <v>0.91111111111111109</v>
      </c>
      <c r="L30">
        <f>L$6 + L$8 * 2 *indoor_raw!M20</f>
        <v>15.660803073187003</v>
      </c>
      <c r="M30">
        <v>0</v>
      </c>
      <c r="N30">
        <v>0</v>
      </c>
      <c r="O30">
        <v>0</v>
      </c>
    </row>
    <row r="31" spans="1:15" x14ac:dyDescent="0.25">
      <c r="A31">
        <f>J$6 + J$8 * indoor_raw!M21</f>
        <v>0.14485706700119136</v>
      </c>
      <c r="B31" s="2">
        <f>COUNTIF(indoor_raw!B$2:B$46, "&lt;"&amp;indoor_res!$A31) * 100% / $B$1</f>
        <v>0.91111111111111109</v>
      </c>
      <c r="C31" s="2">
        <f>COUNTIF(indoor_raw!C$2:C$46, "&lt;"&amp;indoor_res!$A31) * 100% / $B$1</f>
        <v>1</v>
      </c>
      <c r="D31" s="2">
        <f>COUNTIF(indoor_raw!D$2:D$46, "&lt;"&amp;indoor_res!$A31) * 100% / $B$1</f>
        <v>0.91111111111111109</v>
      </c>
      <c r="G31">
        <f>L$6 + L$8 * indoor_raw!M21</f>
        <v>8.2996985718120548</v>
      </c>
      <c r="H31" s="3">
        <f>COUNTIF(indoor_raw!F$2:F$46, "&lt;"&amp;indoor_res!$G31) * 100% / $B$1</f>
        <v>0.91111111111111109</v>
      </c>
      <c r="I31" s="3">
        <f>COUNTIF(indoor_raw!G$2:G$46, "&lt;"&amp;indoor_res!$G31) * 100% / $B$1</f>
        <v>1</v>
      </c>
      <c r="J31" s="3">
        <f>COUNTIF(indoor_raw!H$2:H$46, "&lt;"&amp;indoor_res!$G31) * 100% / $B$1</f>
        <v>0.91111111111111109</v>
      </c>
      <c r="L31">
        <f>L$6 + L$8 * 2 *indoor_raw!M21</f>
        <v>16.526815367466405</v>
      </c>
      <c r="M31">
        <v>0</v>
      </c>
      <c r="N31">
        <v>0</v>
      </c>
      <c r="O31">
        <v>0</v>
      </c>
    </row>
    <row r="32" spans="1:15" x14ac:dyDescent="0.25">
      <c r="A32">
        <f>J$6 + J$8 * indoor_raw!M22</f>
        <v>0.15241444995015421</v>
      </c>
      <c r="B32" s="2">
        <f>COUNTIF(indoor_raw!B$2:B$46, "&lt;"&amp;indoor_res!$A32) * 100% / $B$1</f>
        <v>0.91111111111111109</v>
      </c>
      <c r="C32" s="2">
        <f>COUNTIF(indoor_raw!C$2:C$46, "&lt;"&amp;indoor_res!$A32) * 100% / $B$1</f>
        <v>1</v>
      </c>
      <c r="D32" s="2">
        <f>COUNTIF(indoor_raw!D$2:D$46, "&lt;"&amp;indoor_res!$A32) * 100% / $B$1</f>
        <v>0.91111111111111109</v>
      </c>
      <c r="G32">
        <f>L$6 + L$8 * indoor_raw!M22</f>
        <v>8.7327047189517586</v>
      </c>
      <c r="H32" s="3">
        <f>COUNTIF(indoor_raw!F$2:F$46, "&lt;"&amp;indoor_res!$G32) * 100% / $B$1</f>
        <v>0.91111111111111109</v>
      </c>
      <c r="I32" s="3">
        <f>COUNTIF(indoor_raw!G$2:G$46, "&lt;"&amp;indoor_res!$G32) * 100% / $B$1</f>
        <v>1</v>
      </c>
      <c r="J32" s="3">
        <f>COUNTIF(indoor_raw!H$2:H$46, "&lt;"&amp;indoor_res!$G32) * 100% / $B$1</f>
        <v>0.91111111111111109</v>
      </c>
      <c r="L32">
        <f>L$6 + L$8 * 2 *indoor_raw!M22</f>
        <v>17.392827661745812</v>
      </c>
      <c r="M32">
        <v>2.2222222222222223E-2</v>
      </c>
      <c r="N32">
        <v>0</v>
      </c>
      <c r="O32">
        <v>2.2222222222222223E-2</v>
      </c>
    </row>
    <row r="33" spans="1:15" x14ac:dyDescent="0.25">
      <c r="A33">
        <f>J$6 + J$8 * indoor_raw!M23</f>
        <v>0.15997183289911704</v>
      </c>
      <c r="B33" s="2">
        <f>COUNTIF(indoor_raw!B$2:B$46, "&lt;"&amp;indoor_res!$A33) * 100% / $B$1</f>
        <v>0.91111111111111109</v>
      </c>
      <c r="C33" s="2">
        <f>COUNTIF(indoor_raw!C$2:C$46, "&lt;"&amp;indoor_res!$A33) * 100% / $B$1</f>
        <v>1</v>
      </c>
      <c r="D33" s="2">
        <f>COUNTIF(indoor_raw!D$2:D$46, "&lt;"&amp;indoor_res!$A33) * 100% / $B$1</f>
        <v>0.91111111111111109</v>
      </c>
      <c r="G33">
        <f>L$6 + L$8 * indoor_raw!M23</f>
        <v>9.1657108660914606</v>
      </c>
      <c r="H33" s="3">
        <f>COUNTIF(indoor_raw!F$2:F$46, "&lt;"&amp;indoor_res!$G33) * 100% / $B$1</f>
        <v>0.91111111111111109</v>
      </c>
      <c r="I33" s="3">
        <f>COUNTIF(indoor_raw!G$2:G$46, "&lt;"&amp;indoor_res!$G33) * 100% / $B$1</f>
        <v>1</v>
      </c>
      <c r="J33" s="3">
        <f>COUNTIF(indoor_raw!H$2:H$46, "&lt;"&amp;indoor_res!$G33) * 100% / $B$1</f>
        <v>0.91111111111111109</v>
      </c>
      <c r="L33">
        <f>L$6 + L$8 * 2 *indoor_raw!M23</f>
        <v>18.258839956025216</v>
      </c>
      <c r="M33">
        <v>0</v>
      </c>
      <c r="N33">
        <v>0</v>
      </c>
      <c r="O33">
        <v>0</v>
      </c>
    </row>
    <row r="34" spans="1:15" x14ac:dyDescent="0.25">
      <c r="A34">
        <f>J$6 + J$8 * indoor_raw!M24</f>
        <v>0.16752921584807989</v>
      </c>
      <c r="B34" s="2">
        <f>COUNTIF(indoor_raw!B$2:B$46, "&lt;"&amp;indoor_res!$A34) * 100% / $B$1</f>
        <v>0.91111111111111109</v>
      </c>
      <c r="C34" s="2">
        <f>COUNTIF(indoor_raw!C$2:C$46, "&lt;"&amp;indoor_res!$A34) * 100% / $B$1</f>
        <v>1</v>
      </c>
      <c r="D34" s="2">
        <f>COUNTIF(indoor_raw!D$2:D$46, "&lt;"&amp;indoor_res!$A34) * 100% / $B$1</f>
        <v>0.91111111111111109</v>
      </c>
      <c r="G34">
        <f>L$6 + L$8 * indoor_raw!M24</f>
        <v>9.5987170132311643</v>
      </c>
      <c r="H34" s="3">
        <f>COUNTIF(indoor_raw!F$2:F$46, "&lt;"&amp;indoor_res!$G34) * 100% / $B$1</f>
        <v>0.91111111111111109</v>
      </c>
      <c r="I34" s="3">
        <f>COUNTIF(indoor_raw!G$2:G$46, "&lt;"&amp;indoor_res!$G34) * 100% / $B$1</f>
        <v>1</v>
      </c>
      <c r="J34" s="3">
        <f>COUNTIF(indoor_raw!H$2:H$46, "&lt;"&amp;indoor_res!$G34) * 100% / $B$1</f>
        <v>0.91111111111111109</v>
      </c>
      <c r="M34">
        <v>0</v>
      </c>
      <c r="N34">
        <v>0</v>
      </c>
      <c r="O34">
        <v>0</v>
      </c>
    </row>
    <row r="35" spans="1:15" x14ac:dyDescent="0.25">
      <c r="A35">
        <f>J$6 + J$8 * indoor_raw!M25</f>
        <v>0.17508659879704272</v>
      </c>
      <c r="B35" s="2">
        <f>COUNTIF(indoor_raw!B$2:B$46, "&lt;"&amp;indoor_res!$A35) * 100% / $B$1</f>
        <v>0.93333333333333335</v>
      </c>
      <c r="C35" s="2">
        <f>COUNTIF(indoor_raw!C$2:C$46, "&lt;"&amp;indoor_res!$A35) * 100% / $B$1</f>
        <v>1</v>
      </c>
      <c r="D35" s="2">
        <f>COUNTIF(indoor_raw!D$2:D$46, "&lt;"&amp;indoor_res!$A35) * 100% / $B$1</f>
        <v>0.93333333333333335</v>
      </c>
      <c r="G35">
        <f>L$6 + L$8 * indoor_raw!M25</f>
        <v>10.031723160370866</v>
      </c>
      <c r="H35" s="3">
        <f>COUNTIF(indoor_raw!F$2:F$46, "&lt;"&amp;indoor_res!$G35) * 100% / $B$1</f>
        <v>0.93333333333333335</v>
      </c>
      <c r="I35" s="3">
        <f>COUNTIF(indoor_raw!G$2:G$46, "&lt;"&amp;indoor_res!$G35) * 100% / $B$1</f>
        <v>1</v>
      </c>
      <c r="J35" s="3">
        <f>COUNTIF(indoor_raw!H$2:H$46, "&lt;"&amp;indoor_res!$G35) * 100% / $B$1</f>
        <v>0.93333333333333335</v>
      </c>
    </row>
    <row r="36" spans="1:15" x14ac:dyDescent="0.25">
      <c r="A36">
        <f>J$6 + J$8 * indoor_raw!M26</f>
        <v>0.18264398174600555</v>
      </c>
      <c r="B36" s="2">
        <f>COUNTIF(indoor_raw!B$2:B$46, "&lt;"&amp;indoor_res!$A36) * 100% / $B$1</f>
        <v>0.93333333333333335</v>
      </c>
      <c r="C36" s="2">
        <f>COUNTIF(indoor_raw!C$2:C$46, "&lt;"&amp;indoor_res!$A36) * 100% / $B$1</f>
        <v>1</v>
      </c>
      <c r="D36" s="2">
        <f>COUNTIF(indoor_raw!D$2:D$46, "&lt;"&amp;indoor_res!$A36) * 100% / $B$1</f>
        <v>0.93333333333333335</v>
      </c>
      <c r="G36">
        <f>L$6 + L$8 * indoor_raw!M26</f>
        <v>10.464729307510568</v>
      </c>
      <c r="H36" s="3">
        <f>COUNTIF(indoor_raw!F$2:F$46, "&lt;"&amp;indoor_res!$G36) * 100% / $B$1</f>
        <v>0.93333333333333335</v>
      </c>
      <c r="I36" s="3">
        <f>COUNTIF(indoor_raw!G$2:G$46, "&lt;"&amp;indoor_res!$G36) * 100% / $B$1</f>
        <v>1</v>
      </c>
      <c r="J36" s="3">
        <f>COUNTIF(indoor_raw!H$2:H$46, "&lt;"&amp;indoor_res!$G36) * 100% / $B$1</f>
        <v>0.93333333333333335</v>
      </c>
    </row>
    <row r="37" spans="1:15" x14ac:dyDescent="0.25">
      <c r="A37">
        <f>J$6 + J$8 * indoor_raw!M27</f>
        <v>0.1902013646949684</v>
      </c>
      <c r="B37" s="2">
        <f>COUNTIF(indoor_raw!B$2:B$46, "&lt;"&amp;indoor_res!$A37) * 100% / $B$1</f>
        <v>0.93333333333333335</v>
      </c>
      <c r="C37" s="2">
        <f>COUNTIF(indoor_raw!C$2:C$46, "&lt;"&amp;indoor_res!$A37) * 100% / $B$1</f>
        <v>1</v>
      </c>
      <c r="D37" s="2">
        <f>COUNTIF(indoor_raw!D$2:D$46, "&lt;"&amp;indoor_res!$A37) * 100% / $B$1</f>
        <v>0.93333333333333335</v>
      </c>
      <c r="G37">
        <f>L$6 + L$8 * indoor_raw!M27</f>
        <v>10.897735454650272</v>
      </c>
      <c r="H37" s="3">
        <f>COUNTIF(indoor_raw!F$2:F$46, "&lt;"&amp;indoor_res!$G37) * 100% / $B$1</f>
        <v>0.93333333333333335</v>
      </c>
      <c r="I37" s="3">
        <f>COUNTIF(indoor_raw!G$2:G$46, "&lt;"&amp;indoor_res!$G37) * 100% / $B$1</f>
        <v>1</v>
      </c>
      <c r="J37" s="3">
        <f>COUNTIF(indoor_raw!H$2:H$46, "&lt;"&amp;indoor_res!$G37) * 100% / $B$1</f>
        <v>0.93333333333333335</v>
      </c>
    </row>
    <row r="38" spans="1:15" x14ac:dyDescent="0.25">
      <c r="A38">
        <f>J$6 + J$8 * indoor_raw!M28</f>
        <v>0.19775874764393123</v>
      </c>
      <c r="B38" s="2">
        <f>COUNTIF(indoor_raw!B$2:B$46, "&lt;"&amp;indoor_res!$A38) * 100% / $B$1</f>
        <v>0.93333333333333335</v>
      </c>
      <c r="C38" s="2">
        <f>COUNTIF(indoor_raw!C$2:C$46, "&lt;"&amp;indoor_res!$A38) * 100% / $B$1</f>
        <v>1</v>
      </c>
      <c r="D38" s="2">
        <f>COUNTIF(indoor_raw!D$2:D$46, "&lt;"&amp;indoor_res!$A38) * 100% / $B$1</f>
        <v>0.93333333333333335</v>
      </c>
      <c r="G38">
        <f>L$6 + L$8 * indoor_raw!M28</f>
        <v>11.330741601789974</v>
      </c>
      <c r="H38" s="3">
        <f>COUNTIF(indoor_raw!F$2:F$46, "&lt;"&amp;indoor_res!$G38) * 100% / $B$1</f>
        <v>0.93333333333333335</v>
      </c>
      <c r="I38" s="3">
        <f>COUNTIF(indoor_raw!G$2:G$46, "&lt;"&amp;indoor_res!$G38) * 100% / $B$1</f>
        <v>1</v>
      </c>
      <c r="J38" s="3">
        <f>COUNTIF(indoor_raw!H$2:H$46, "&lt;"&amp;indoor_res!$G38) * 100% / $B$1</f>
        <v>0.93333333333333335</v>
      </c>
    </row>
    <row r="39" spans="1:15" x14ac:dyDescent="0.25">
      <c r="A39">
        <f>J$6 + J$8 * indoor_raw!M29</f>
        <v>0.20531613059289408</v>
      </c>
      <c r="B39" s="2">
        <f>COUNTIF(indoor_raw!B$2:B$46, "&lt;"&amp;indoor_res!$A39) * 100% / $B$1</f>
        <v>0.93333333333333335</v>
      </c>
      <c r="C39" s="2">
        <f>COUNTIF(indoor_raw!C$2:C$46, "&lt;"&amp;indoor_res!$A39) * 100% / $B$1</f>
        <v>1</v>
      </c>
      <c r="D39" s="2">
        <f>COUNTIF(indoor_raw!D$2:D$46, "&lt;"&amp;indoor_res!$A39) * 100% / $B$1</f>
        <v>0.93333333333333335</v>
      </c>
      <c r="G39">
        <f>L$6 + L$8 * indoor_raw!M29</f>
        <v>11.763747748929678</v>
      </c>
      <c r="H39" s="3">
        <f>COUNTIF(indoor_raw!F$2:F$46, "&lt;"&amp;indoor_res!$G39) * 100% / $B$1</f>
        <v>0.93333333333333335</v>
      </c>
      <c r="I39" s="3">
        <f>COUNTIF(indoor_raw!G$2:G$46, "&lt;"&amp;indoor_res!$G39) * 100% / $B$1</f>
        <v>1</v>
      </c>
      <c r="J39" s="3">
        <f>COUNTIF(indoor_raw!H$2:H$46, "&lt;"&amp;indoor_res!$G39) * 100% / $B$1</f>
        <v>0.93333333333333335</v>
      </c>
    </row>
    <row r="40" spans="1:15" x14ac:dyDescent="0.25">
      <c r="A40">
        <f>J$6 + J$8 * indoor_raw!M30</f>
        <v>0.21287351354185691</v>
      </c>
      <c r="B40" s="2">
        <f>COUNTIF(indoor_raw!B$2:B$46, "&lt;"&amp;indoor_res!$A40) * 100% / $B$1</f>
        <v>0.9555555555555556</v>
      </c>
      <c r="C40" s="2">
        <f>COUNTIF(indoor_raw!C$2:C$46, "&lt;"&amp;indoor_res!$A40) * 100% / $B$1</f>
        <v>1</v>
      </c>
      <c r="D40" s="2">
        <f>COUNTIF(indoor_raw!D$2:D$46, "&lt;"&amp;indoor_res!$A40) * 100% / $B$1</f>
        <v>0.9555555555555556</v>
      </c>
      <c r="G40">
        <f>L$6 + L$8 * indoor_raw!M30</f>
        <v>12.19675389606938</v>
      </c>
      <c r="H40" s="3">
        <f>COUNTIF(indoor_raw!F$2:F$46, "&lt;"&amp;indoor_res!$G40) * 100% / $B$1</f>
        <v>0.9555555555555556</v>
      </c>
      <c r="I40" s="3">
        <f>COUNTIF(indoor_raw!G$2:G$46, "&lt;"&amp;indoor_res!$G40) * 100% / $B$1</f>
        <v>1</v>
      </c>
      <c r="J40" s="3">
        <f>COUNTIF(indoor_raw!H$2:H$46, "&lt;"&amp;indoor_res!$G40) * 100% / $B$1</f>
        <v>0.9555555555555556</v>
      </c>
    </row>
    <row r="41" spans="1:15" x14ac:dyDescent="0.25">
      <c r="A41">
        <f>J$6 + J$8 * indoor_raw!M31</f>
        <v>0.22043089649081976</v>
      </c>
      <c r="B41" s="2">
        <f>COUNTIF(indoor_raw!B$2:B$46, "&lt;"&amp;indoor_res!$A41) * 100% / $B$1</f>
        <v>0.9555555555555556</v>
      </c>
      <c r="C41" s="2">
        <f>COUNTIF(indoor_raw!C$2:C$46, "&lt;"&amp;indoor_res!$A41) * 100% / $B$1</f>
        <v>1</v>
      </c>
      <c r="D41" s="2">
        <f>COUNTIF(indoor_raw!D$2:D$46, "&lt;"&amp;indoor_res!$A41) * 100% / $B$1</f>
        <v>0.9555555555555556</v>
      </c>
      <c r="G41">
        <f>L$6 + L$8 * indoor_raw!M31</f>
        <v>12.629760043209084</v>
      </c>
      <c r="H41" s="3">
        <f>COUNTIF(indoor_raw!F$2:F$46, "&lt;"&amp;indoor_res!$G41) * 100% / $B$1</f>
        <v>0.9555555555555556</v>
      </c>
      <c r="I41" s="3">
        <f>COUNTIF(indoor_raw!G$2:G$46, "&lt;"&amp;indoor_res!$G41) * 100% / $B$1</f>
        <v>1</v>
      </c>
      <c r="J41" s="3">
        <f>COUNTIF(indoor_raw!H$2:H$46, "&lt;"&amp;indoor_res!$G41) * 100% / $B$1</f>
        <v>0.9555555555555556</v>
      </c>
    </row>
    <row r="42" spans="1:15" x14ac:dyDescent="0.25">
      <c r="A42">
        <f>J$6 + J$8 * indoor_raw!M32</f>
        <v>0.22798827943978259</v>
      </c>
      <c r="B42" s="2">
        <f>COUNTIF(indoor_raw!B$2:B$46, "&lt;"&amp;indoor_res!$A42) * 100% / $B$1</f>
        <v>0.97777777777777775</v>
      </c>
      <c r="C42" s="2">
        <f>COUNTIF(indoor_raw!C$2:C$46, "&lt;"&amp;indoor_res!$A42) * 100% / $B$1</f>
        <v>1</v>
      </c>
      <c r="D42" s="2">
        <f>COUNTIF(indoor_raw!D$2:D$46, "&lt;"&amp;indoor_res!$A42) * 100% / $B$1</f>
        <v>0.9555555555555556</v>
      </c>
      <c r="G42">
        <f>L$6 + L$8 * indoor_raw!M32</f>
        <v>13.062766190348785</v>
      </c>
      <c r="H42" s="3">
        <f>COUNTIF(indoor_raw!F$2:F$46, "&lt;"&amp;indoor_res!$G42) * 100% / $B$1</f>
        <v>0.97777777777777775</v>
      </c>
      <c r="I42" s="3">
        <f>COUNTIF(indoor_raw!G$2:G$46, "&lt;"&amp;indoor_res!$G42) * 100% / $B$1</f>
        <v>1</v>
      </c>
      <c r="J42" s="3">
        <f>COUNTIF(indoor_raw!H$2:H$46, "&lt;"&amp;indoor_res!$G42) * 100% / $B$1</f>
        <v>0.9555555555555556</v>
      </c>
    </row>
    <row r="43" spans="1:15" x14ac:dyDescent="0.25">
      <c r="A43">
        <f>J$6 + J$8 * indoor_raw!M33</f>
        <v>0.23554566238874544</v>
      </c>
      <c r="B43" s="2">
        <f>COUNTIF(indoor_raw!B$2:B$46, "&lt;"&amp;indoor_res!$A43) * 100% / $B$1</f>
        <v>0.97777777777777775</v>
      </c>
      <c r="C43" s="2">
        <f>COUNTIF(indoor_raw!C$2:C$46, "&lt;"&amp;indoor_res!$A43) * 100% / $B$1</f>
        <v>1</v>
      </c>
      <c r="D43" s="2">
        <f>COUNTIF(indoor_raw!D$2:D$46, "&lt;"&amp;indoor_res!$A43) * 100% / $B$1</f>
        <v>0.97777777777777775</v>
      </c>
      <c r="G43">
        <f>L$6 + L$8 * indoor_raw!M33</f>
        <v>13.495772337488489</v>
      </c>
      <c r="H43" s="3">
        <f>COUNTIF(indoor_raw!F$2:F$46, "&lt;"&amp;indoor_res!$G43) * 100% / $B$1</f>
        <v>0.97777777777777775</v>
      </c>
      <c r="I43" s="3">
        <f>COUNTIF(indoor_raw!G$2:G$46, "&lt;"&amp;indoor_res!$G43) * 100% / $B$1</f>
        <v>1</v>
      </c>
      <c r="J43" s="3">
        <f>COUNTIF(indoor_raw!H$2:H$46, "&lt;"&amp;indoor_res!$G43) * 100% / $B$1</f>
        <v>0.97777777777777775</v>
      </c>
    </row>
    <row r="44" spans="1:15" x14ac:dyDescent="0.25">
      <c r="A44">
        <f>J$6 + J$8 * indoor_raw!M34</f>
        <v>0.24310304533770827</v>
      </c>
      <c r="B44" s="2">
        <f>COUNTIF(indoor_raw!B$2:B$46, "&lt;"&amp;indoor_res!$A44) * 100% / $B$1</f>
        <v>0.97777777777777775</v>
      </c>
      <c r="C44" s="2">
        <f>COUNTIF(indoor_raw!C$2:C$46, "&lt;"&amp;indoor_res!$A44) * 100% / $B$1</f>
        <v>1</v>
      </c>
      <c r="D44" s="2">
        <f>COUNTIF(indoor_raw!D$2:D$46, "&lt;"&amp;indoor_res!$A44) * 100% / $B$1</f>
        <v>0.97777777777777775</v>
      </c>
      <c r="G44">
        <f>L$6 + L$8 * indoor_raw!M34</f>
        <v>13.928778484628191</v>
      </c>
      <c r="H44" s="3">
        <f>COUNTIF(indoor_raw!F$2:F$46, "&lt;"&amp;indoor_res!$G44) * 100% / $B$1</f>
        <v>0.97777777777777775</v>
      </c>
      <c r="I44" s="3">
        <f>COUNTIF(indoor_raw!G$2:G$46, "&lt;"&amp;indoor_res!$G44) * 100% / $B$1</f>
        <v>1</v>
      </c>
      <c r="J44" s="3">
        <f>COUNTIF(indoor_raw!H$2:H$46, "&lt;"&amp;indoor_res!$G44) * 100% / $B$1</f>
        <v>0.97777777777777775</v>
      </c>
    </row>
    <row r="45" spans="1:15" x14ac:dyDescent="0.25">
      <c r="A45">
        <f>J$6 + J$8 * indoor_raw!M35</f>
        <v>0.25066042828667107</v>
      </c>
      <c r="B45" s="2">
        <f>COUNTIF(indoor_raw!B$2:B$46, "&lt;"&amp;indoor_res!$A45) * 100% / $B$1</f>
        <v>0.97777777777777775</v>
      </c>
      <c r="C45" s="2">
        <f>COUNTIF(indoor_raw!C$2:C$46, "&lt;"&amp;indoor_res!$A45) * 100% / $B$1</f>
        <v>1</v>
      </c>
      <c r="D45" s="2">
        <f>COUNTIF(indoor_raw!D$2:D$46, "&lt;"&amp;indoor_res!$A45) * 100% / $B$1</f>
        <v>0.97777777777777775</v>
      </c>
      <c r="G45">
        <f>L$6 + L$8 * indoor_raw!M35</f>
        <v>14.361784631767893</v>
      </c>
      <c r="H45" s="3">
        <f>COUNTIF(indoor_raw!F$2:F$46, "&lt;"&amp;indoor_res!$G45) * 100% / $B$1</f>
        <v>0.97777777777777775</v>
      </c>
      <c r="I45" s="3">
        <f>COUNTIF(indoor_raw!G$2:G$46, "&lt;"&amp;indoor_res!$G45) * 100% / $B$1</f>
        <v>1</v>
      </c>
      <c r="J45" s="3">
        <f>COUNTIF(indoor_raw!H$2:H$46, "&lt;"&amp;indoor_res!$G45) * 100% / $B$1</f>
        <v>0.97777777777777775</v>
      </c>
    </row>
    <row r="46" spans="1:15" x14ac:dyDescent="0.25">
      <c r="A46">
        <f>J$6 + J$8 * indoor_raw!M36</f>
        <v>0.25821781123563392</v>
      </c>
      <c r="B46" s="2">
        <f>COUNTIF(indoor_raw!B$2:B$46, "&lt;"&amp;indoor_res!$A46) * 100% / $B$1</f>
        <v>0.97777777777777775</v>
      </c>
      <c r="C46" s="2">
        <f>COUNTIF(indoor_raw!C$2:C$46, "&lt;"&amp;indoor_res!$A46) * 100% / $B$1</f>
        <v>1</v>
      </c>
      <c r="D46" s="2">
        <f>COUNTIF(indoor_raw!D$2:D$46, "&lt;"&amp;indoor_res!$A46) * 100% / $B$1</f>
        <v>0.97777777777777775</v>
      </c>
      <c r="G46">
        <f>L$6 + L$8 * indoor_raw!M36</f>
        <v>14.794790778907597</v>
      </c>
      <c r="H46" s="3">
        <f>COUNTIF(indoor_raw!F$2:F$46, "&lt;"&amp;indoor_res!$G46) * 100% / $B$1</f>
        <v>0.97777777777777775</v>
      </c>
      <c r="I46" s="3">
        <f>COUNTIF(indoor_raw!G$2:G$46, "&lt;"&amp;indoor_res!$G46) * 100% / $B$1</f>
        <v>1</v>
      </c>
      <c r="J46" s="3">
        <f>COUNTIF(indoor_raw!H$2:H$46, "&lt;"&amp;indoor_res!$G46) * 100% / $B$1</f>
        <v>0.97777777777777775</v>
      </c>
    </row>
    <row r="47" spans="1:15" x14ac:dyDescent="0.25">
      <c r="A47">
        <f>J$6 + J$8 * indoor_raw!M37</f>
        <v>0.26577519418459677</v>
      </c>
      <c r="B47" s="2">
        <f>COUNTIF(indoor_raw!B$2:B$46, "&lt;"&amp;indoor_res!$A47) * 100% / $B$1</f>
        <v>0.97777777777777775</v>
      </c>
      <c r="C47" s="2">
        <f>COUNTIF(indoor_raw!C$2:C$46, "&lt;"&amp;indoor_res!$A47) * 100% / $B$1</f>
        <v>1</v>
      </c>
      <c r="D47" s="2">
        <f>COUNTIF(indoor_raw!D$2:D$46, "&lt;"&amp;indoor_res!$A47) * 100% / $B$1</f>
        <v>0.97777777777777775</v>
      </c>
      <c r="G47">
        <f>L$6 + L$8 * indoor_raw!M37</f>
        <v>15.227796926047299</v>
      </c>
      <c r="H47" s="3">
        <f>COUNTIF(indoor_raw!F$2:F$46, "&lt;"&amp;indoor_res!$G47) * 100% / $B$1</f>
        <v>0.97777777777777775</v>
      </c>
      <c r="I47" s="3">
        <f>COUNTIF(indoor_raw!G$2:G$46, "&lt;"&amp;indoor_res!$G47) * 100% / $B$1</f>
        <v>1</v>
      </c>
      <c r="J47" s="3">
        <f>COUNTIF(indoor_raw!H$2:H$46, "&lt;"&amp;indoor_res!$G47) * 100% / $B$1</f>
        <v>0.97777777777777775</v>
      </c>
    </row>
    <row r="48" spans="1:15" x14ac:dyDescent="0.25">
      <c r="A48">
        <f>J$6 + J$8 * indoor_raw!M38</f>
        <v>0.27333257713355963</v>
      </c>
      <c r="B48" s="2">
        <f>COUNTIF(indoor_raw!B$2:B$46, "&lt;"&amp;indoor_res!$A48) * 100% / $B$1</f>
        <v>0.97777777777777775</v>
      </c>
      <c r="C48" s="2">
        <f>COUNTIF(indoor_raw!C$2:C$46, "&lt;"&amp;indoor_res!$A48) * 100% / $B$1</f>
        <v>1</v>
      </c>
      <c r="D48" s="2">
        <f>COUNTIF(indoor_raw!D$2:D$46, "&lt;"&amp;indoor_res!$A48) * 100% / $B$1</f>
        <v>0.97777777777777775</v>
      </c>
      <c r="G48">
        <f>L$6 + L$8 * indoor_raw!M38</f>
        <v>15.660803073187003</v>
      </c>
      <c r="H48" s="3">
        <f>COUNTIF(indoor_raw!F$2:F$46, "&lt;"&amp;indoor_res!$G48) * 100% / $B$1</f>
        <v>0.97777777777777775</v>
      </c>
      <c r="I48" s="3">
        <f>COUNTIF(indoor_raw!G$2:G$46, "&lt;"&amp;indoor_res!$G48) * 100% / $B$1</f>
        <v>1</v>
      </c>
      <c r="J48" s="3">
        <f>COUNTIF(indoor_raw!H$2:H$46, "&lt;"&amp;indoor_res!$G48) * 100% / $B$1</f>
        <v>0.97777777777777775</v>
      </c>
    </row>
    <row r="49" spans="1:10" x14ac:dyDescent="0.25">
      <c r="A49">
        <f>J$6 + J$8 * indoor_raw!M39</f>
        <v>0.28088996008252248</v>
      </c>
      <c r="B49" s="2">
        <f>COUNTIF(indoor_raw!B$2:B$46, "&lt;"&amp;indoor_res!$A49) * 100% / $B$1</f>
        <v>0.97777777777777775</v>
      </c>
      <c r="C49" s="2">
        <f>COUNTIF(indoor_raw!C$2:C$46, "&lt;"&amp;indoor_res!$A49) * 100% / $B$1</f>
        <v>1</v>
      </c>
      <c r="D49" s="2">
        <f>COUNTIF(indoor_raw!D$2:D$46, "&lt;"&amp;indoor_res!$A49) * 100% / $B$1</f>
        <v>0.97777777777777775</v>
      </c>
      <c r="G49">
        <f>L$6 + L$8 * indoor_raw!M39</f>
        <v>16.093809220326705</v>
      </c>
      <c r="H49" s="3">
        <f>COUNTIF(indoor_raw!F$2:F$46, "&lt;"&amp;indoor_res!$G49) * 100% / $B$1</f>
        <v>0.97777777777777775</v>
      </c>
      <c r="I49" s="3">
        <f>COUNTIF(indoor_raw!G$2:G$46, "&lt;"&amp;indoor_res!$G49) * 100% / $B$1</f>
        <v>1</v>
      </c>
      <c r="J49" s="3">
        <f>COUNTIF(indoor_raw!H$2:H$46, "&lt;"&amp;indoor_res!$G49) * 100% / $B$1</f>
        <v>0.97777777777777775</v>
      </c>
    </row>
    <row r="50" spans="1:10" x14ac:dyDescent="0.25">
      <c r="A50">
        <f>J$6 + J$8 * indoor_raw!M40</f>
        <v>0.28844734303148528</v>
      </c>
      <c r="B50" s="2">
        <f>COUNTIF(indoor_raw!B$2:B$46, "&lt;"&amp;indoor_res!$A50) * 100% / $B$1</f>
        <v>0.97777777777777775</v>
      </c>
      <c r="C50" s="2">
        <f>COUNTIF(indoor_raw!C$2:C$46, "&lt;"&amp;indoor_res!$A50) * 100% / $B$1</f>
        <v>1</v>
      </c>
      <c r="D50" s="2">
        <f>COUNTIF(indoor_raw!D$2:D$46, "&lt;"&amp;indoor_res!$A50) * 100% / $B$1</f>
        <v>0.97777777777777775</v>
      </c>
      <c r="G50">
        <f>L$6 + L$8 * indoor_raw!M40</f>
        <v>16.526815367466405</v>
      </c>
      <c r="H50" s="3">
        <f>COUNTIF(indoor_raw!F$2:F$46, "&lt;"&amp;indoor_res!$G50) * 100% / $B$1</f>
        <v>0.97777777777777775</v>
      </c>
      <c r="I50" s="3">
        <f>COUNTIF(indoor_raw!G$2:G$46, "&lt;"&amp;indoor_res!$G50) * 100% / $B$1</f>
        <v>1</v>
      </c>
      <c r="J50" s="3">
        <f>COUNTIF(indoor_raw!H$2:H$46, "&lt;"&amp;indoor_res!$G50) * 100% / $B$1</f>
        <v>0.97777777777777775</v>
      </c>
    </row>
    <row r="51" spans="1:10" x14ac:dyDescent="0.25">
      <c r="A51">
        <f>J$6 + J$8 * indoor_raw!M41</f>
        <v>0.29600472598044814</v>
      </c>
      <c r="B51" s="2">
        <f>COUNTIF(indoor_raw!B$2:B$46, "&lt;"&amp;indoor_res!$A51) * 100% / $B$1</f>
        <v>0.97777777777777775</v>
      </c>
      <c r="C51" s="2">
        <f>COUNTIF(indoor_raw!C$2:C$46, "&lt;"&amp;indoor_res!$A51) * 100% / $B$1</f>
        <v>1</v>
      </c>
      <c r="D51" s="2">
        <f>COUNTIF(indoor_raw!D$2:D$46, "&lt;"&amp;indoor_res!$A51) * 100% / $B$1</f>
        <v>0.97777777777777775</v>
      </c>
      <c r="G51">
        <f>L$6 + L$8 * indoor_raw!M41</f>
        <v>16.959821514606109</v>
      </c>
      <c r="H51" s="3">
        <f>COUNTIF(indoor_raw!F$2:F$46, "&lt;"&amp;indoor_res!$G51) * 100% / $B$1</f>
        <v>0.97777777777777775</v>
      </c>
      <c r="I51" s="3">
        <f>COUNTIF(indoor_raw!G$2:G$46, "&lt;"&amp;indoor_res!$G51) * 100% / $B$1</f>
        <v>1</v>
      </c>
      <c r="J51" s="3">
        <f>COUNTIF(indoor_raw!H$2:H$46, "&lt;"&amp;indoor_res!$G51) * 100% / $B$1</f>
        <v>0.97777777777777775</v>
      </c>
    </row>
    <row r="52" spans="1:10" x14ac:dyDescent="0.25">
      <c r="A52">
        <f>J$6 + J$8 * indoor_raw!M42</f>
        <v>0.30356210892941099</v>
      </c>
      <c r="B52" s="2">
        <f>COUNTIF(indoor_raw!B$2:B$46, "&lt;"&amp;indoor_res!$A52) * 100% / $B$1</f>
        <v>1</v>
      </c>
      <c r="C52" s="2">
        <f>COUNTIF(indoor_raw!C$2:C$46, "&lt;"&amp;indoor_res!$A52) * 100% / $B$1</f>
        <v>1</v>
      </c>
      <c r="D52" s="2">
        <f>COUNTIF(indoor_raw!D$2:D$46, "&lt;"&amp;indoor_res!$A52) * 100% / $B$1</f>
        <v>0.97777777777777775</v>
      </c>
      <c r="G52">
        <f>L$6 + L$8 * indoor_raw!M42</f>
        <v>17.392827661745812</v>
      </c>
      <c r="H52" s="3">
        <f>COUNTIF(indoor_raw!F$2:F$46, "&lt;"&amp;indoor_res!$G52) * 100% / $B$1</f>
        <v>1</v>
      </c>
      <c r="I52" s="3">
        <f>COUNTIF(indoor_raw!G$2:G$46, "&lt;"&amp;indoor_res!$G52) * 100% / $B$1</f>
        <v>1</v>
      </c>
      <c r="J52" s="3">
        <f>COUNTIF(indoor_raw!H$2:H$46, "&lt;"&amp;indoor_res!$G52) * 100% / $B$1</f>
        <v>0.97777777777777775</v>
      </c>
    </row>
    <row r="53" spans="1:10" x14ac:dyDescent="0.25">
      <c r="A53">
        <f>J$6 + J$8 * indoor_raw!M43</f>
        <v>0.31111949187837379</v>
      </c>
      <c r="B53" s="2">
        <f>COUNTIF(indoor_raw!B$2:B$46, "&lt;"&amp;indoor_res!$A53) * 100% / $B$1</f>
        <v>1</v>
      </c>
      <c r="C53" s="2">
        <f>COUNTIF(indoor_raw!C$2:C$46, "&lt;"&amp;indoor_res!$A53) * 100% / $B$1</f>
        <v>1</v>
      </c>
      <c r="D53" s="2">
        <f>COUNTIF(indoor_raw!D$2:D$46, "&lt;"&amp;indoor_res!$A53) * 100% / $B$1</f>
        <v>1</v>
      </c>
      <c r="G53">
        <f>L$6 + L$8 * indoor_raw!M43</f>
        <v>17.825833808885513</v>
      </c>
      <c r="H53" s="3">
        <f>COUNTIF(indoor_raw!F$2:F$46, "&lt;"&amp;indoor_res!$G53) * 100% / $B$1</f>
        <v>1</v>
      </c>
      <c r="I53" s="3">
        <f>COUNTIF(indoor_raw!G$2:G$46, "&lt;"&amp;indoor_res!$G53) * 100% / $B$1</f>
        <v>1</v>
      </c>
      <c r="J53" s="3">
        <f>COUNTIF(indoor_raw!H$2:H$46, "&lt;"&amp;indoor_res!$G53) * 100% / $B$1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70" zoomScaleNormal="70" workbookViewId="0">
      <selection activeCell="M41" sqref="M41"/>
    </sheetView>
  </sheetViews>
  <sheetFormatPr defaultRowHeight="15" x14ac:dyDescent="0.25"/>
  <sheetData>
    <row r="1" spans="1:15" x14ac:dyDescent="0.25">
      <c r="A1" t="s">
        <v>48</v>
      </c>
      <c r="B1">
        <v>57</v>
      </c>
      <c r="D1" t="s">
        <v>56</v>
      </c>
      <c r="E1">
        <v>40</v>
      </c>
    </row>
    <row r="2" spans="1:15" x14ac:dyDescent="0.25">
      <c r="B2" t="s">
        <v>45</v>
      </c>
      <c r="C2" t="s">
        <v>46</v>
      </c>
      <c r="D2" t="s">
        <v>47</v>
      </c>
      <c r="F2" t="s">
        <v>45</v>
      </c>
      <c r="G2" t="s">
        <v>46</v>
      </c>
      <c r="H2" t="s">
        <v>47</v>
      </c>
      <c r="J2" t="s">
        <v>57</v>
      </c>
      <c r="L2" t="s">
        <v>57</v>
      </c>
    </row>
    <row r="3" spans="1:15" x14ac:dyDescent="0.25">
      <c r="A3" t="s">
        <v>49</v>
      </c>
      <c r="B3">
        <f>MIN(outdoor_raw!B2:B58)</f>
        <v>6.8697540126061397E-4</v>
      </c>
      <c r="C3">
        <f>MIN(outdoor_raw!C2:C58)</f>
        <v>6.9625135793205395E-4</v>
      </c>
      <c r="D3">
        <f>MIN(outdoor_raw!D2:D58)</f>
        <v>9.4612089633616604E-4</v>
      </c>
      <c r="E3">
        <f>MIN(outdoor_raw!E2:E58)</f>
        <v>0</v>
      </c>
      <c r="F3">
        <f>MIN(outdoor_raw!F2:F58)</f>
        <v>3.9360791121539396E-2</v>
      </c>
      <c r="G3">
        <f>MIN(outdoor_raw!G2:G58)</f>
        <v>3.9892264289759123E-2</v>
      </c>
      <c r="H3">
        <f>MIN(outdoor_raw!H2:H58)</f>
        <v>5.4208734269196784E-2</v>
      </c>
      <c r="J3">
        <f>MIN(B3:D3)</f>
        <v>6.8697540126061397E-4</v>
      </c>
      <c r="L3">
        <f>MIN(F3:H3)</f>
        <v>3.9360791121539396E-2</v>
      </c>
    </row>
    <row r="4" spans="1:15" x14ac:dyDescent="0.25">
      <c r="A4" t="s">
        <v>50</v>
      </c>
      <c r="B4">
        <f>MAX(outdoor_raw!B2:B58)</f>
        <v>0.139618060014321</v>
      </c>
      <c r="C4">
        <f>MAX(outdoor_raw!C2:C58)</f>
        <v>0.100807451683967</v>
      </c>
      <c r="D4">
        <f>MAX(outdoor_raw!D2:D58)</f>
        <v>0.140335512892656</v>
      </c>
      <c r="F4">
        <f>MAX(outdoor_raw!F2:F58)</f>
        <v>7.9995255826248313</v>
      </c>
      <c r="G4">
        <f>MAX(outdoor_raw!G2:G58)</f>
        <v>5.7758415249602724</v>
      </c>
      <c r="H4">
        <f>MAX(outdoor_raw!H2:H58)</f>
        <v>8.0406326045529397</v>
      </c>
      <c r="J4">
        <f>MAX(B4:D4)</f>
        <v>0.140335512892656</v>
      </c>
      <c r="L4">
        <f>MAX(F4:H4)</f>
        <v>8.0406326045529397</v>
      </c>
    </row>
    <row r="6" spans="1:15" x14ac:dyDescent="0.25">
      <c r="A6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J6">
        <f>J3</f>
        <v>6.8697540126061397E-4</v>
      </c>
      <c r="L6">
        <f>L3</f>
        <v>3.9360791121539396E-2</v>
      </c>
    </row>
    <row r="7" spans="1:15" x14ac:dyDescent="0.25">
      <c r="A7" t="s">
        <v>54</v>
      </c>
      <c r="B7">
        <f>1.1 * B4</f>
        <v>0.15357986601575313</v>
      </c>
      <c r="C7">
        <f t="shared" ref="C7:H7" si="0">1.1 * C4</f>
        <v>0.11088819685236372</v>
      </c>
      <c r="D7">
        <f t="shared" si="0"/>
        <v>0.15436906418192162</v>
      </c>
      <c r="F7">
        <f t="shared" si="0"/>
        <v>8.7994781408873148</v>
      </c>
      <c r="G7">
        <f t="shared" si="0"/>
        <v>6.3534256774563005</v>
      </c>
      <c r="H7">
        <f t="shared" si="0"/>
        <v>8.8446958650082337</v>
      </c>
      <c r="J7">
        <f>J4</f>
        <v>0.140335512892656</v>
      </c>
      <c r="L7">
        <f>L4</f>
        <v>8.0406326045529397</v>
      </c>
    </row>
    <row r="8" spans="1:15" x14ac:dyDescent="0.25">
      <c r="A8" t="s">
        <v>55</v>
      </c>
      <c r="B8">
        <f>(B7 - B6) / $E$1</f>
        <v>3.8394966503938282E-3</v>
      </c>
      <c r="C8">
        <f t="shared" ref="C8:H8" si="1">(C7 - C6) / $E$1</f>
        <v>2.7722049213090927E-3</v>
      </c>
      <c r="D8">
        <f t="shared" si="1"/>
        <v>3.8592266045480404E-3</v>
      </c>
      <c r="F8">
        <f t="shared" si="1"/>
        <v>0.21998695352218287</v>
      </c>
      <c r="G8">
        <f t="shared" si="1"/>
        <v>0.15883564193640751</v>
      </c>
      <c r="H8">
        <f t="shared" si="1"/>
        <v>0.22111739662520585</v>
      </c>
      <c r="J8">
        <f t="shared" ref="J8" si="2">(J7 - J6) / $E$1</f>
        <v>3.4912134372848845E-3</v>
      </c>
      <c r="L8">
        <f t="shared" ref="L8" si="3">(L7 - L6) / $E$1</f>
        <v>0.200031795335785</v>
      </c>
    </row>
    <row r="11" spans="1:15" x14ac:dyDescent="0.25">
      <c r="A11" t="s">
        <v>58</v>
      </c>
      <c r="B11" t="s">
        <v>45</v>
      </c>
      <c r="C11" t="s">
        <v>46</v>
      </c>
      <c r="D11" t="s">
        <v>47</v>
      </c>
      <c r="G11" t="s">
        <v>58</v>
      </c>
      <c r="H11" t="s">
        <v>116</v>
      </c>
      <c r="I11" t="s">
        <v>117</v>
      </c>
      <c r="J11" t="s">
        <v>118</v>
      </c>
      <c r="L11" t="s">
        <v>58</v>
      </c>
      <c r="M11" t="s">
        <v>116</v>
      </c>
      <c r="N11" t="s">
        <v>117</v>
      </c>
      <c r="O11" t="s">
        <v>118</v>
      </c>
    </row>
    <row r="12" spans="1:15" x14ac:dyDescent="0.25">
      <c r="A12">
        <f>J$6 + J$8 * outdoor_raw!M2</f>
        <v>6.8697540126061397E-4</v>
      </c>
      <c r="B12">
        <f>COUNTIF(outdoor_raw!B$2:B$58, "&lt;"&amp;outdoor_res!$A12) * 100% / $B$1</f>
        <v>0</v>
      </c>
      <c r="C12">
        <f>COUNTIF(outdoor_raw!C$2:C$58, "&lt;"&amp;outdoor_res!$A12) * 100% / $B$1</f>
        <v>0</v>
      </c>
      <c r="D12">
        <f>COUNTIF(outdoor_raw!D$2:D$58, "&lt;"&amp;outdoor_res!$A12) * 100% / $B$1</f>
        <v>0</v>
      </c>
      <c r="G12">
        <f>L$6 + L$8 * outdoor_raw!M2</f>
        <v>3.9360791121539396E-2</v>
      </c>
      <c r="H12" s="4">
        <f>COUNTIF(outdoor_raw!F$2:F$58, "&lt;"&amp;outdoor_res!$G12) * 100% / $B$1</f>
        <v>0</v>
      </c>
      <c r="I12" s="4">
        <f>COUNTIF(outdoor_raw!G$2:G$58, "&lt;"&amp;outdoor_res!$G12) * 100% / $B$1</f>
        <v>0</v>
      </c>
      <c r="J12" s="4">
        <f>COUNTIF(outdoor_raw!H$2:H$58, "&lt;"&amp;outdoor_res!$G12) * 100% / $B$1</f>
        <v>0</v>
      </c>
      <c r="L12">
        <f>L$6 + L$8 * 2 *outdoor_raw!M2</f>
        <v>3.9360791121539396E-2</v>
      </c>
      <c r="M12" s="4">
        <f t="array" ref="M12:M34">FREQUENCY(outdoor_raw!F2:F58, outdoor_res!$L$12:$L$33) * 100% / $B$1</f>
        <v>1.7543859649122806E-2</v>
      </c>
      <c r="N12" s="4">
        <f t="array" ref="N12:N34">FREQUENCY(outdoor_raw!G2:G58, outdoor_res!$L$12:$L$33) * 100% / $B$1</f>
        <v>0</v>
      </c>
      <c r="O12" s="4">
        <f t="array" ref="O12:O34">FREQUENCY(outdoor_raw!H2:H58, outdoor_res!$L$12:$L$33) * 100% / $B$1</f>
        <v>0</v>
      </c>
    </row>
    <row r="13" spans="1:15" x14ac:dyDescent="0.25">
      <c r="A13">
        <f>J$6 + J$8 * outdoor_raw!M3</f>
        <v>4.178188838545498E-3</v>
      </c>
      <c r="B13">
        <f>COUNTIF(outdoor_raw!B$2:B$58, "&lt;"&amp;outdoor_res!$A13) * 100% / $B$1</f>
        <v>5.2631578947368418E-2</v>
      </c>
      <c r="C13">
        <f>COUNTIF(outdoor_raw!C$2:C$58, "&lt;"&amp;outdoor_res!$A13) * 100% / $B$1</f>
        <v>0.15789473684210525</v>
      </c>
      <c r="D13">
        <f>COUNTIF(outdoor_raw!D$2:D$58, "&lt;"&amp;outdoor_res!$A13) * 100% / $B$1</f>
        <v>5.2631578947368418E-2</v>
      </c>
      <c r="G13">
        <f>L$6 + L$8 * outdoor_raw!M3</f>
        <v>0.23939258645732439</v>
      </c>
      <c r="H13" s="4">
        <f>COUNTIF(outdoor_raw!F$2:F$58, "&lt;"&amp;outdoor_res!$G13) * 100% / $B$1</f>
        <v>5.2631578947368418E-2</v>
      </c>
      <c r="I13" s="4">
        <f>COUNTIF(outdoor_raw!G$2:G$58, "&lt;"&amp;outdoor_res!$G13) * 100% / $B$1</f>
        <v>0.15789473684210525</v>
      </c>
      <c r="J13" s="4">
        <f>COUNTIF(outdoor_raw!H$2:H$58, "&lt;"&amp;outdoor_res!$G13) * 100% / $B$1</f>
        <v>5.2631578947368418E-2</v>
      </c>
      <c r="L13">
        <f>L$6 + L$8 * 2 *outdoor_raw!M3</f>
        <v>0.43942438179310939</v>
      </c>
      <c r="M13" s="4">
        <v>7.0175438596491224E-2</v>
      </c>
      <c r="N13" s="4">
        <v>0.24561403508771928</v>
      </c>
      <c r="O13" s="4">
        <v>0.10526315789473684</v>
      </c>
    </row>
    <row r="14" spans="1:15" x14ac:dyDescent="0.25">
      <c r="A14">
        <f>J$6 + J$8 * outdoor_raw!M4</f>
        <v>7.6694022758303834E-3</v>
      </c>
      <c r="B14">
        <f>COUNTIF(outdoor_raw!B$2:B$58, "&lt;"&amp;outdoor_res!$A14) * 100% / $B$1</f>
        <v>8.771929824561403E-2</v>
      </c>
      <c r="C14">
        <f>COUNTIF(outdoor_raw!C$2:C$58, "&lt;"&amp;outdoor_res!$A14) * 100% / $B$1</f>
        <v>0.24561403508771928</v>
      </c>
      <c r="D14">
        <f>COUNTIF(outdoor_raw!D$2:D$58, "&lt;"&amp;outdoor_res!$A14) * 100% / $B$1</f>
        <v>0.10526315789473684</v>
      </c>
      <c r="G14">
        <f>L$6 + L$8 * outdoor_raw!M4</f>
        <v>0.43942438179310939</v>
      </c>
      <c r="H14" s="4">
        <f>COUNTIF(outdoor_raw!F$2:F$58, "&lt;"&amp;outdoor_res!$G14) * 100% / $B$1</f>
        <v>8.771929824561403E-2</v>
      </c>
      <c r="I14" s="4">
        <f>COUNTIF(outdoor_raw!G$2:G$58, "&lt;"&amp;outdoor_res!$G14) * 100% / $B$1</f>
        <v>0.24561403508771928</v>
      </c>
      <c r="J14" s="4">
        <f>COUNTIF(outdoor_raw!H$2:H$58, "&lt;"&amp;outdoor_res!$G14) * 100% / $B$1</f>
        <v>0.10526315789473684</v>
      </c>
      <c r="L14">
        <f>L$6 + L$8 * 2 *outdoor_raw!M4</f>
        <v>0.83948797246467932</v>
      </c>
      <c r="M14" s="4">
        <v>0.21052631578947367</v>
      </c>
      <c r="N14" s="4">
        <v>0.26315789473684209</v>
      </c>
      <c r="O14" s="4">
        <v>0.15789473684210525</v>
      </c>
    </row>
    <row r="15" spans="1:15" x14ac:dyDescent="0.25">
      <c r="A15">
        <f>J$6 + J$8 * outdoor_raw!M5</f>
        <v>1.1160615713115267E-2</v>
      </c>
      <c r="B15">
        <f>COUNTIF(outdoor_raw!B$2:B$58, "&lt;"&amp;outdoor_res!$A15) * 100% / $B$1</f>
        <v>0.17543859649122806</v>
      </c>
      <c r="C15">
        <f>COUNTIF(outdoor_raw!C$2:C$58, "&lt;"&amp;outdoor_res!$A15) * 100% / $B$1</f>
        <v>0.38596491228070173</v>
      </c>
      <c r="D15">
        <f>COUNTIF(outdoor_raw!D$2:D$58, "&lt;"&amp;outdoor_res!$A15) * 100% / $B$1</f>
        <v>0.15789473684210525</v>
      </c>
      <c r="G15">
        <f>L$6 + L$8 * outdoor_raw!M5</f>
        <v>0.63945617712889447</v>
      </c>
      <c r="H15" s="4">
        <f>COUNTIF(outdoor_raw!F$2:F$58, "&lt;"&amp;outdoor_res!$G15) * 100% / $B$1</f>
        <v>0.17543859649122806</v>
      </c>
      <c r="I15" s="4">
        <f>COUNTIF(outdoor_raw!G$2:G$58, "&lt;"&amp;outdoor_res!$G15) * 100% / $B$1</f>
        <v>0.38596491228070173</v>
      </c>
      <c r="J15" s="4">
        <f>COUNTIF(outdoor_raw!H$2:H$58, "&lt;"&amp;outdoor_res!$G15) * 100% / $B$1</f>
        <v>0.15789473684210525</v>
      </c>
      <c r="L15">
        <f>L$6 + L$8 * 2 *outdoor_raw!M5</f>
        <v>1.2395515631362495</v>
      </c>
      <c r="M15" s="4">
        <v>0.22807017543859648</v>
      </c>
      <c r="N15" s="4">
        <v>0.14035087719298245</v>
      </c>
      <c r="O15" s="4">
        <v>0.21052631578947367</v>
      </c>
    </row>
    <row r="16" spans="1:15" x14ac:dyDescent="0.25">
      <c r="A16">
        <f>J$6 + J$8 * outdoor_raw!M6</f>
        <v>1.4651829150400152E-2</v>
      </c>
      <c r="B16">
        <f>COUNTIF(outdoor_raw!B$2:B$58, "&lt;"&amp;outdoor_res!$A16) * 100% / $B$1</f>
        <v>0.2982456140350877</v>
      </c>
      <c r="C16">
        <f>COUNTIF(outdoor_raw!C$2:C$58, "&lt;"&amp;outdoor_res!$A16) * 100% / $B$1</f>
        <v>0.50877192982456143</v>
      </c>
      <c r="D16">
        <f>COUNTIF(outdoor_raw!D$2:D$58, "&lt;"&amp;outdoor_res!$A16) * 100% / $B$1</f>
        <v>0.26315789473684209</v>
      </c>
      <c r="G16">
        <f>L$6 + L$8 * outdoor_raw!M6</f>
        <v>0.83948797246467932</v>
      </c>
      <c r="H16" s="4">
        <f>COUNTIF(outdoor_raw!F$2:F$58, "&lt;"&amp;outdoor_res!$G16) * 100% / $B$1</f>
        <v>0.2982456140350877</v>
      </c>
      <c r="I16" s="4">
        <f>COUNTIF(outdoor_raw!G$2:G$58, "&lt;"&amp;outdoor_res!$G16) * 100% / $B$1</f>
        <v>0.50877192982456143</v>
      </c>
      <c r="J16" s="4">
        <f>COUNTIF(outdoor_raw!H$2:H$58, "&lt;"&amp;outdoor_res!$G16) * 100% / $B$1</f>
        <v>0.26315789473684209</v>
      </c>
      <c r="L16">
        <f>L$6 + L$8 * 2 *outdoor_raw!M6</f>
        <v>1.6396151538078194</v>
      </c>
      <c r="M16" s="4">
        <v>0.12280701754385964</v>
      </c>
      <c r="N16" s="4">
        <v>0.15789473684210525</v>
      </c>
      <c r="O16" s="4">
        <v>0.14035087719298245</v>
      </c>
    </row>
    <row r="17" spans="1:15" x14ac:dyDescent="0.25">
      <c r="A17">
        <f>J$6 + J$8 * outdoor_raw!M7</f>
        <v>1.8143042587685038E-2</v>
      </c>
      <c r="B17">
        <f>COUNTIF(outdoor_raw!B$2:B$58, "&lt;"&amp;outdoor_res!$A17) * 100% / $B$1</f>
        <v>0.35087719298245612</v>
      </c>
      <c r="C17">
        <f>COUNTIF(outdoor_raw!C$2:C$58, "&lt;"&amp;outdoor_res!$A17) * 100% / $B$1</f>
        <v>0.56140350877192979</v>
      </c>
      <c r="D17">
        <f>COUNTIF(outdoor_raw!D$2:D$58, "&lt;"&amp;outdoor_res!$A17) * 100% / $B$1</f>
        <v>0.31578947368421051</v>
      </c>
      <c r="G17">
        <f>L$6 + L$8 * outdoor_raw!M7</f>
        <v>1.0395197678004644</v>
      </c>
      <c r="H17" s="4">
        <f>COUNTIF(outdoor_raw!F$2:F$58, "&lt;"&amp;outdoor_res!$G17) * 100% / $B$1</f>
        <v>0.35087719298245612</v>
      </c>
      <c r="I17" s="4">
        <f>COUNTIF(outdoor_raw!G$2:G$58, "&lt;"&amp;outdoor_res!$G17) * 100% / $B$1</f>
        <v>0.56140350877192979</v>
      </c>
      <c r="J17" s="4">
        <f>COUNTIF(outdoor_raw!H$2:H$58, "&lt;"&amp;outdoor_res!$G17) * 100% / $B$1</f>
        <v>0.31578947368421051</v>
      </c>
      <c r="L17">
        <f>L$6 + L$8 * 2 *outdoor_raw!M7</f>
        <v>2.0396787444793891</v>
      </c>
      <c r="M17" s="4">
        <v>0.14035087719298245</v>
      </c>
      <c r="N17" s="4">
        <v>8.771929824561403E-2</v>
      </c>
      <c r="O17" s="4">
        <v>0.10526315789473684</v>
      </c>
    </row>
    <row r="18" spans="1:15" x14ac:dyDescent="0.25">
      <c r="A18">
        <f>J$6 + J$8 * outdoor_raw!M8</f>
        <v>2.163425602496992E-2</v>
      </c>
      <c r="B18">
        <f>COUNTIF(outdoor_raw!B$2:B$58, "&lt;"&amp;outdoor_res!$A18) * 100% / $B$1</f>
        <v>0.52631578947368418</v>
      </c>
      <c r="C18">
        <f>COUNTIF(outdoor_raw!C$2:C$58, "&lt;"&amp;outdoor_res!$A18) * 100% / $B$1</f>
        <v>0.64912280701754388</v>
      </c>
      <c r="D18">
        <f>COUNTIF(outdoor_raw!D$2:D$58, "&lt;"&amp;outdoor_res!$A18) * 100% / $B$1</f>
        <v>0.47368421052631576</v>
      </c>
      <c r="G18">
        <f>L$6 + L$8 * outdoor_raw!M8</f>
        <v>1.2395515631362495</v>
      </c>
      <c r="H18" s="4">
        <f>COUNTIF(outdoor_raw!F$2:F$58, "&lt;"&amp;outdoor_res!$G18) * 100% / $B$1</f>
        <v>0.52631578947368418</v>
      </c>
      <c r="I18" s="4">
        <f>COUNTIF(outdoor_raw!G$2:G$58, "&lt;"&amp;outdoor_res!$G18) * 100% / $B$1</f>
        <v>0.64912280701754388</v>
      </c>
      <c r="J18" s="4">
        <f>COUNTIF(outdoor_raw!H$2:H$58, "&lt;"&amp;outdoor_res!$G18) * 100% / $B$1</f>
        <v>0.47368421052631576</v>
      </c>
      <c r="L18">
        <f>L$6 + L$8 * 2 *outdoor_raw!M8</f>
        <v>2.4397423351509593</v>
      </c>
      <c r="M18" s="4">
        <v>8.771929824561403E-2</v>
      </c>
      <c r="N18" s="4">
        <v>3.5087719298245612E-2</v>
      </c>
      <c r="O18" s="4">
        <v>8.771929824561403E-2</v>
      </c>
    </row>
    <row r="19" spans="1:15" x14ac:dyDescent="0.25">
      <c r="A19">
        <f>J$6 + J$8 * outdoor_raw!M9</f>
        <v>2.5125469462254805E-2</v>
      </c>
      <c r="B19">
        <f>COUNTIF(outdoor_raw!B$2:B$58, "&lt;"&amp;outdoor_res!$A19) * 100% / $B$1</f>
        <v>0.59649122807017541</v>
      </c>
      <c r="C19">
        <f>COUNTIF(outdoor_raw!C$2:C$58, "&lt;"&amp;outdoor_res!$A19) * 100% / $B$1</f>
        <v>0.7192982456140351</v>
      </c>
      <c r="D19">
        <f>COUNTIF(outdoor_raw!D$2:D$58, "&lt;"&amp;outdoor_res!$A19) * 100% / $B$1</f>
        <v>0.59649122807017541</v>
      </c>
      <c r="G19">
        <f>L$6 + L$8 * outdoor_raw!M9</f>
        <v>1.4395833584720343</v>
      </c>
      <c r="H19" s="4">
        <f>COUNTIF(outdoor_raw!F$2:F$58, "&lt;"&amp;outdoor_res!$G19) * 100% / $B$1</f>
        <v>0.59649122807017541</v>
      </c>
      <c r="I19" s="4">
        <f>COUNTIF(outdoor_raw!G$2:G$58, "&lt;"&amp;outdoor_res!$G19) * 100% / $B$1</f>
        <v>0.7192982456140351</v>
      </c>
      <c r="J19" s="4">
        <f>COUNTIF(outdoor_raw!H$2:H$58, "&lt;"&amp;outdoor_res!$G19) * 100% / $B$1</f>
        <v>0.59649122807017541</v>
      </c>
      <c r="L19">
        <f>L$6 + L$8 * 2 *outdoor_raw!M9</f>
        <v>2.839805925822529</v>
      </c>
      <c r="M19" s="4">
        <v>3.5087719298245612E-2</v>
      </c>
      <c r="N19" s="4">
        <v>1.7543859649122806E-2</v>
      </c>
      <c r="O19" s="4">
        <v>5.2631578947368418E-2</v>
      </c>
    </row>
    <row r="20" spans="1:15" x14ac:dyDescent="0.25">
      <c r="A20">
        <f>J$6 + J$8 * outdoor_raw!M10</f>
        <v>2.861668289953969E-2</v>
      </c>
      <c r="B20">
        <f>COUNTIF(outdoor_raw!B$2:B$58, "&lt;"&amp;outdoor_res!$A20) * 100% / $B$1</f>
        <v>0.64912280701754388</v>
      </c>
      <c r="C20">
        <f>COUNTIF(outdoor_raw!C$2:C$58, "&lt;"&amp;outdoor_res!$A20) * 100% / $B$1</f>
        <v>0.80701754385964908</v>
      </c>
      <c r="D20">
        <f>COUNTIF(outdoor_raw!D$2:D$58, "&lt;"&amp;outdoor_res!$A20) * 100% / $B$1</f>
        <v>0.61403508771929827</v>
      </c>
      <c r="G20">
        <f>L$6 + L$8 * outdoor_raw!M10</f>
        <v>1.6396151538078194</v>
      </c>
      <c r="H20" s="4">
        <f>COUNTIF(outdoor_raw!F$2:F$58, "&lt;"&amp;outdoor_res!$G20) * 100% / $B$1</f>
        <v>0.64912280701754388</v>
      </c>
      <c r="I20" s="4">
        <f>COUNTIF(outdoor_raw!G$2:G$58, "&lt;"&amp;outdoor_res!$G20) * 100% / $B$1</f>
        <v>0.80701754385964908</v>
      </c>
      <c r="J20" s="4">
        <f>COUNTIF(outdoor_raw!H$2:H$58, "&lt;"&amp;outdoor_res!$G20) * 100% / $B$1</f>
        <v>0.61403508771929827</v>
      </c>
      <c r="L20">
        <f>L$6 + L$8 * 2 *outdoor_raw!M10</f>
        <v>3.2398695164940992</v>
      </c>
      <c r="M20" s="4">
        <v>0</v>
      </c>
      <c r="N20" s="4">
        <v>1.7543859649122806E-2</v>
      </c>
      <c r="O20" s="4">
        <v>1.7543859649122806E-2</v>
      </c>
    </row>
    <row r="21" spans="1:15" x14ac:dyDescent="0.25">
      <c r="A21">
        <f>J$6 + J$8 * outdoor_raw!M11</f>
        <v>3.2107896336824572E-2</v>
      </c>
      <c r="B21">
        <f>COUNTIF(outdoor_raw!B$2:B$58, "&lt;"&amp;outdoor_res!$A21) * 100% / $B$1</f>
        <v>0.73684210526315785</v>
      </c>
      <c r="C21">
        <f>COUNTIF(outdoor_raw!C$2:C$58, "&lt;"&amp;outdoor_res!$A21) * 100% / $B$1</f>
        <v>0.89473684210526316</v>
      </c>
      <c r="D21">
        <f>COUNTIF(outdoor_raw!D$2:D$58, "&lt;"&amp;outdoor_res!$A21) * 100% / $B$1</f>
        <v>0.70175438596491224</v>
      </c>
      <c r="G21">
        <f>L$6 + L$8 * outdoor_raw!M11</f>
        <v>1.8396469491436045</v>
      </c>
      <c r="H21" s="4">
        <f>COUNTIF(outdoor_raw!F$2:F$58, "&lt;"&amp;outdoor_res!$G21) * 100% / $B$1</f>
        <v>0.73684210526315785</v>
      </c>
      <c r="I21" s="4">
        <f>COUNTIF(outdoor_raw!G$2:G$58, "&lt;"&amp;outdoor_res!$G21) * 100% / $B$1</f>
        <v>0.89473684210526316</v>
      </c>
      <c r="J21" s="4">
        <f>COUNTIF(outdoor_raw!H$2:H$58, "&lt;"&amp;outdoor_res!$G21) * 100% / $B$1</f>
        <v>0.70175438596491224</v>
      </c>
      <c r="L21">
        <f>L$6 + L$8 * 2 *outdoor_raw!M11</f>
        <v>3.6399331071656693</v>
      </c>
      <c r="M21" s="4">
        <v>0</v>
      </c>
      <c r="N21" s="4">
        <v>0</v>
      </c>
      <c r="O21" s="4">
        <v>0</v>
      </c>
    </row>
    <row r="22" spans="1:15" x14ac:dyDescent="0.25">
      <c r="A22">
        <f>J$6 + J$8 * outdoor_raw!M12</f>
        <v>3.5599109774109461E-2</v>
      </c>
      <c r="B22">
        <f>COUNTIF(outdoor_raw!B$2:B$58, "&lt;"&amp;outdoor_res!$A22) * 100% / $B$1</f>
        <v>0.78947368421052633</v>
      </c>
      <c r="C22">
        <f>COUNTIF(outdoor_raw!C$2:C$58, "&lt;"&amp;outdoor_res!$A22) * 100% / $B$1</f>
        <v>0.89473684210526316</v>
      </c>
      <c r="D22">
        <f>COUNTIF(outdoor_raw!D$2:D$58, "&lt;"&amp;outdoor_res!$A22) * 100% / $B$1</f>
        <v>0.7192982456140351</v>
      </c>
      <c r="G22">
        <f>L$6 + L$8 * outdoor_raw!M12</f>
        <v>2.0396787444793891</v>
      </c>
      <c r="H22" s="4">
        <f>COUNTIF(outdoor_raw!F$2:F$58, "&lt;"&amp;outdoor_res!$G22) * 100% / $B$1</f>
        <v>0.78947368421052633</v>
      </c>
      <c r="I22" s="4">
        <f>COUNTIF(outdoor_raw!G$2:G$58, "&lt;"&amp;outdoor_res!$G22) * 100% / $B$1</f>
        <v>0.89473684210526316</v>
      </c>
      <c r="J22" s="4">
        <f>COUNTIF(outdoor_raw!H$2:H$58, "&lt;"&amp;outdoor_res!$G22) * 100% / $B$1</f>
        <v>0.7192982456140351</v>
      </c>
      <c r="L22">
        <f>L$6 + L$8 * 2 *outdoor_raw!M12</f>
        <v>4.039996697837239</v>
      </c>
      <c r="M22" s="4">
        <v>0</v>
      </c>
      <c r="N22" s="4">
        <v>1.7543859649122806E-2</v>
      </c>
      <c r="O22" s="4">
        <v>1.7543859649122806E-2</v>
      </c>
    </row>
    <row r="23" spans="1:15" x14ac:dyDescent="0.25">
      <c r="A23">
        <f>J$6 + J$8 * outdoor_raw!M13</f>
        <v>3.9090323211394343E-2</v>
      </c>
      <c r="B23">
        <f>COUNTIF(outdoor_raw!B$2:B$58, "&lt;"&amp;outdoor_res!$A23) * 100% / $B$1</f>
        <v>0.82456140350877194</v>
      </c>
      <c r="C23">
        <f>COUNTIF(outdoor_raw!C$2:C$58, "&lt;"&amp;outdoor_res!$A23) * 100% / $B$1</f>
        <v>0.89473684210526316</v>
      </c>
      <c r="D23">
        <f>COUNTIF(outdoor_raw!D$2:D$58, "&lt;"&amp;outdoor_res!$A23) * 100% / $B$1</f>
        <v>0.73684210526315785</v>
      </c>
      <c r="G23">
        <f>L$6 + L$8 * outdoor_raw!M13</f>
        <v>2.239710539815174</v>
      </c>
      <c r="H23" s="4">
        <f>COUNTIF(outdoor_raw!F$2:F$58, "&lt;"&amp;outdoor_res!$G23) * 100% / $B$1</f>
        <v>0.82456140350877194</v>
      </c>
      <c r="I23" s="4">
        <f>COUNTIF(outdoor_raw!G$2:G$58, "&lt;"&amp;outdoor_res!$G23) * 100% / $B$1</f>
        <v>0.89473684210526316</v>
      </c>
      <c r="J23" s="4">
        <f>COUNTIF(outdoor_raw!H$2:H$58, "&lt;"&amp;outdoor_res!$G23) * 100% / $B$1</f>
        <v>0.73684210526315785</v>
      </c>
      <c r="L23">
        <f>L$6 + L$8 * 2 *outdoor_raw!M13</f>
        <v>4.4400602885088087</v>
      </c>
      <c r="M23" s="4">
        <v>1.7543859649122806E-2</v>
      </c>
      <c r="N23" s="4">
        <v>0</v>
      </c>
      <c r="O23" s="4">
        <v>1.7543859649122806E-2</v>
      </c>
    </row>
    <row r="24" spans="1:15" x14ac:dyDescent="0.25">
      <c r="A24">
        <f>J$6 + J$8 * outdoor_raw!M14</f>
        <v>4.2581536648679225E-2</v>
      </c>
      <c r="B24">
        <f>COUNTIF(outdoor_raw!B$2:B$58, "&lt;"&amp;outdoor_res!$A24) * 100% / $B$1</f>
        <v>0.8771929824561403</v>
      </c>
      <c r="C24">
        <f>COUNTIF(outdoor_raw!C$2:C$58, "&lt;"&amp;outdoor_res!$A24) * 100% / $B$1</f>
        <v>0.92982456140350878</v>
      </c>
      <c r="D24">
        <f>COUNTIF(outdoor_raw!D$2:D$58, "&lt;"&amp;outdoor_res!$A24) * 100% / $B$1</f>
        <v>0.80701754385964908</v>
      </c>
      <c r="G24">
        <f>L$6 + L$8 * outdoor_raw!M14</f>
        <v>2.4397423351509593</v>
      </c>
      <c r="H24" s="4">
        <f>COUNTIF(outdoor_raw!F$2:F$58, "&lt;"&amp;outdoor_res!$G24) * 100% / $B$1</f>
        <v>0.8771929824561403</v>
      </c>
      <c r="I24" s="4">
        <f>COUNTIF(outdoor_raw!G$2:G$58, "&lt;"&amp;outdoor_res!$G24) * 100% / $B$1</f>
        <v>0.92982456140350878</v>
      </c>
      <c r="J24" s="4">
        <f>COUNTIF(outdoor_raw!H$2:H$58, "&lt;"&amp;outdoor_res!$G24) * 100% / $B$1</f>
        <v>0.80701754385964908</v>
      </c>
      <c r="L24">
        <f>L$6 + L$8 * 2 *outdoor_raw!M14</f>
        <v>4.8401238791803793</v>
      </c>
      <c r="M24" s="4">
        <v>0</v>
      </c>
      <c r="N24" s="4">
        <v>0</v>
      </c>
      <c r="O24" s="4">
        <v>0</v>
      </c>
    </row>
    <row r="25" spans="1:15" x14ac:dyDescent="0.25">
      <c r="A25">
        <f>J$6 + J$8 * outdoor_raw!M15</f>
        <v>4.6072750085964113E-2</v>
      </c>
      <c r="B25">
        <f>COUNTIF(outdoor_raw!B$2:B$58, "&lt;"&amp;outdoor_res!$A25) * 100% / $B$1</f>
        <v>0.91228070175438591</v>
      </c>
      <c r="C25">
        <f>COUNTIF(outdoor_raw!C$2:C$58, "&lt;"&amp;outdoor_res!$A25) * 100% / $B$1</f>
        <v>0.94736842105263153</v>
      </c>
      <c r="D25">
        <f>COUNTIF(outdoor_raw!D$2:D$58, "&lt;"&amp;outdoor_res!$A25) * 100% / $B$1</f>
        <v>0.85964912280701755</v>
      </c>
      <c r="G25">
        <f>L$6 + L$8 * outdoor_raw!M15</f>
        <v>2.6397741304867441</v>
      </c>
      <c r="H25" s="4">
        <f>COUNTIF(outdoor_raw!F$2:F$58, "&lt;"&amp;outdoor_res!$G25) * 100% / $B$1</f>
        <v>0.91228070175438591</v>
      </c>
      <c r="I25" s="4">
        <f>COUNTIF(outdoor_raw!G$2:G$58, "&lt;"&amp;outdoor_res!$G25) * 100% / $B$1</f>
        <v>0.94736842105263153</v>
      </c>
      <c r="J25" s="4">
        <f>COUNTIF(outdoor_raw!H$2:H$58, "&lt;"&amp;outdoor_res!$G25) * 100% / $B$1</f>
        <v>0.85964912280701755</v>
      </c>
      <c r="L25">
        <f>L$6 + L$8 * 2 *outdoor_raw!M15</f>
        <v>5.2401874698519491</v>
      </c>
      <c r="M25" s="4">
        <v>1.7543859649122806E-2</v>
      </c>
      <c r="N25" s="4">
        <v>0</v>
      </c>
      <c r="O25" s="4">
        <v>1.7543859649122806E-2</v>
      </c>
    </row>
    <row r="26" spans="1:15" x14ac:dyDescent="0.25">
      <c r="A26">
        <f>J$6 + J$8 * outdoor_raw!M16</f>
        <v>4.9563963523248995E-2</v>
      </c>
      <c r="B26">
        <f>COUNTIF(outdoor_raw!B$2:B$58, "&lt;"&amp;outdoor_res!$A26) * 100% / $B$1</f>
        <v>0.91228070175438591</v>
      </c>
      <c r="C26">
        <f>COUNTIF(outdoor_raw!C$2:C$58, "&lt;"&amp;outdoor_res!$A26) * 100% / $B$1</f>
        <v>0.94736842105263153</v>
      </c>
      <c r="D26">
        <f>COUNTIF(outdoor_raw!D$2:D$58, "&lt;"&amp;outdoor_res!$A26) * 100% / $B$1</f>
        <v>0.85964912280701755</v>
      </c>
      <c r="G26">
        <f>L$6 + L$8 * outdoor_raw!M16</f>
        <v>2.839805925822529</v>
      </c>
      <c r="H26" s="4">
        <f>COUNTIF(outdoor_raw!F$2:F$58, "&lt;"&amp;outdoor_res!$G26) * 100% / $B$1</f>
        <v>0.91228070175438591</v>
      </c>
      <c r="I26" s="4">
        <f>COUNTIF(outdoor_raw!G$2:G$58, "&lt;"&amp;outdoor_res!$G26) * 100% / $B$1</f>
        <v>0.94736842105263153</v>
      </c>
      <c r="J26" s="4">
        <f>COUNTIF(outdoor_raw!H$2:H$58, "&lt;"&amp;outdoor_res!$G26) * 100% / $B$1</f>
        <v>0.85964912280701755</v>
      </c>
      <c r="L26">
        <f>L$6 + L$8 * 2 *outdoor_raw!M16</f>
        <v>5.6402510605235188</v>
      </c>
      <c r="M26" s="4">
        <v>0</v>
      </c>
      <c r="N26" s="4">
        <v>0</v>
      </c>
      <c r="O26" s="4">
        <v>0</v>
      </c>
    </row>
    <row r="27" spans="1:15" x14ac:dyDescent="0.25">
      <c r="A27">
        <f>J$6 + J$8 * outdoor_raw!M17</f>
        <v>5.3055176960533884E-2</v>
      </c>
      <c r="B27">
        <f>COUNTIF(outdoor_raw!B$2:B$58, "&lt;"&amp;outdoor_res!$A27) * 100% / $B$1</f>
        <v>0.91228070175438591</v>
      </c>
      <c r="C27">
        <f>COUNTIF(outdoor_raw!C$2:C$58, "&lt;"&amp;outdoor_res!$A27) * 100% / $B$1</f>
        <v>0.94736842105263153</v>
      </c>
      <c r="D27">
        <f>COUNTIF(outdoor_raw!D$2:D$58, "&lt;"&amp;outdoor_res!$A27) * 100% / $B$1</f>
        <v>0.8771929824561403</v>
      </c>
      <c r="G27">
        <f>L$6 + L$8 * outdoor_raw!M17</f>
        <v>3.0398377211583143</v>
      </c>
      <c r="H27" s="4">
        <f>COUNTIF(outdoor_raw!F$2:F$58, "&lt;"&amp;outdoor_res!$G27) * 100% / $B$1</f>
        <v>0.91228070175438591</v>
      </c>
      <c r="I27" s="4">
        <f>COUNTIF(outdoor_raw!G$2:G$58, "&lt;"&amp;outdoor_res!$G27) * 100% / $B$1</f>
        <v>0.94736842105263153</v>
      </c>
      <c r="J27" s="4">
        <f>COUNTIF(outdoor_raw!H$2:H$58, "&lt;"&amp;outdoor_res!$G27) * 100% / $B$1</f>
        <v>0.8771929824561403</v>
      </c>
      <c r="L27">
        <f>L$6 + L$8 * 2 *outdoor_raw!M17</f>
        <v>6.0403146511950894</v>
      </c>
      <c r="M27" s="4">
        <v>0</v>
      </c>
      <c r="N27" s="4">
        <v>1.7543859649122806E-2</v>
      </c>
      <c r="O27" s="4">
        <v>1.7543859649122806E-2</v>
      </c>
    </row>
    <row r="28" spans="1:15" x14ac:dyDescent="0.25">
      <c r="A28">
        <f>J$6 + J$8 * outdoor_raw!M18</f>
        <v>5.6546390397818766E-2</v>
      </c>
      <c r="B28">
        <f>COUNTIF(outdoor_raw!B$2:B$58, "&lt;"&amp;outdoor_res!$A28) * 100% / $B$1</f>
        <v>0.91228070175438591</v>
      </c>
      <c r="C28">
        <f>COUNTIF(outdoor_raw!C$2:C$58, "&lt;"&amp;outdoor_res!$A28) * 100% / $B$1</f>
        <v>0.96491228070175439</v>
      </c>
      <c r="D28">
        <f>COUNTIF(outdoor_raw!D$2:D$58, "&lt;"&amp;outdoor_res!$A28) * 100% / $B$1</f>
        <v>0.8771929824561403</v>
      </c>
      <c r="G28">
        <f>L$6 + L$8 * outdoor_raw!M18</f>
        <v>3.2398695164940992</v>
      </c>
      <c r="H28" s="4">
        <f>COUNTIF(outdoor_raw!F$2:F$58, "&lt;"&amp;outdoor_res!$G28) * 100% / $B$1</f>
        <v>0.91228070175438591</v>
      </c>
      <c r="I28" s="4">
        <f>COUNTIF(outdoor_raw!G$2:G$58, "&lt;"&amp;outdoor_res!$G28) * 100% / $B$1</f>
        <v>0.96491228070175439</v>
      </c>
      <c r="J28" s="4">
        <f>COUNTIF(outdoor_raw!H$2:H$58, "&lt;"&amp;outdoor_res!$G28) * 100% / $B$1</f>
        <v>0.8771929824561403</v>
      </c>
      <c r="L28">
        <f>L$6 + L$8 * 2 *outdoor_raw!M18</f>
        <v>6.4403782418666591</v>
      </c>
      <c r="M28" s="4">
        <v>1.7543859649122806E-2</v>
      </c>
      <c r="N28" s="4">
        <v>0</v>
      </c>
      <c r="O28" s="4">
        <v>0</v>
      </c>
    </row>
    <row r="29" spans="1:15" x14ac:dyDescent="0.25">
      <c r="A29">
        <f>J$6 + J$8 * outdoor_raw!M19</f>
        <v>6.0037603835103648E-2</v>
      </c>
      <c r="B29">
        <f>COUNTIF(outdoor_raw!B$2:B$58, "&lt;"&amp;outdoor_res!$A29) * 100% / $B$1</f>
        <v>0.91228070175438591</v>
      </c>
      <c r="C29">
        <f>COUNTIF(outdoor_raw!C$2:C$58, "&lt;"&amp;outdoor_res!$A29) * 100% / $B$1</f>
        <v>0.96491228070175439</v>
      </c>
      <c r="D29">
        <f>COUNTIF(outdoor_raw!D$2:D$58, "&lt;"&amp;outdoor_res!$A29) * 100% / $B$1</f>
        <v>0.8771929824561403</v>
      </c>
      <c r="G29">
        <f>L$6 + L$8 * outdoor_raw!M19</f>
        <v>3.439901311829884</v>
      </c>
      <c r="H29" s="4">
        <f>COUNTIF(outdoor_raw!F$2:F$58, "&lt;"&amp;outdoor_res!$G29) * 100% / $B$1</f>
        <v>0.91228070175438591</v>
      </c>
      <c r="I29" s="4">
        <f>COUNTIF(outdoor_raw!G$2:G$58, "&lt;"&amp;outdoor_res!$G29) * 100% / $B$1</f>
        <v>0.96491228070175439</v>
      </c>
      <c r="J29" s="4">
        <f>COUNTIF(outdoor_raw!H$2:H$58, "&lt;"&amp;outdoor_res!$G29) * 100% / $B$1</f>
        <v>0.8771929824561403</v>
      </c>
      <c r="L29">
        <f>L$6 + L$8 * 2 *outdoor_raw!M19</f>
        <v>6.8404418325382288</v>
      </c>
      <c r="M29" s="4">
        <v>0</v>
      </c>
      <c r="N29" s="4">
        <v>0</v>
      </c>
      <c r="O29" s="4">
        <v>1.7543859649122806E-2</v>
      </c>
    </row>
    <row r="30" spans="1:15" x14ac:dyDescent="0.25">
      <c r="A30">
        <f>J$6 + J$8 * outdoor_raw!M20</f>
        <v>6.352881727238853E-2</v>
      </c>
      <c r="B30">
        <f>COUNTIF(outdoor_raw!B$2:B$58, "&lt;"&amp;outdoor_res!$A30) * 100% / $B$1</f>
        <v>0.91228070175438591</v>
      </c>
      <c r="C30">
        <f>COUNTIF(outdoor_raw!C$2:C$58, "&lt;"&amp;outdoor_res!$A30) * 100% / $B$1</f>
        <v>0.96491228070175439</v>
      </c>
      <c r="D30">
        <f>COUNTIF(outdoor_raw!D$2:D$58, "&lt;"&amp;outdoor_res!$A30) * 100% / $B$1</f>
        <v>0.8771929824561403</v>
      </c>
      <c r="G30">
        <f>L$6 + L$8 * outdoor_raw!M20</f>
        <v>3.6399331071656693</v>
      </c>
      <c r="H30" s="4">
        <f>COUNTIF(outdoor_raw!F$2:F$58, "&lt;"&amp;outdoor_res!$G30) * 100% / $B$1</f>
        <v>0.91228070175438591</v>
      </c>
      <c r="I30" s="4">
        <f>COUNTIF(outdoor_raw!G$2:G$58, "&lt;"&amp;outdoor_res!$G30) * 100% / $B$1</f>
        <v>0.96491228070175439</v>
      </c>
      <c r="J30" s="4">
        <f>COUNTIF(outdoor_raw!H$2:H$58, "&lt;"&amp;outdoor_res!$G30) * 100% / $B$1</f>
        <v>0.8771929824561403</v>
      </c>
      <c r="L30">
        <f>L$6 + L$8 * 2 *outdoor_raw!M20</f>
        <v>7.2405054232097994</v>
      </c>
      <c r="M30" s="4">
        <v>0</v>
      </c>
      <c r="N30" s="4">
        <v>0</v>
      </c>
      <c r="O30" s="4">
        <v>0</v>
      </c>
    </row>
    <row r="31" spans="1:15" x14ac:dyDescent="0.25">
      <c r="A31">
        <f>J$6 + J$8 * outdoor_raw!M21</f>
        <v>6.7020030709673425E-2</v>
      </c>
      <c r="B31">
        <f>COUNTIF(outdoor_raw!B$2:B$58, "&lt;"&amp;outdoor_res!$A31) * 100% / $B$1</f>
        <v>0.91228070175438591</v>
      </c>
      <c r="C31">
        <f>COUNTIF(outdoor_raw!C$2:C$58, "&lt;"&amp;outdoor_res!$A31) * 100% / $B$1</f>
        <v>0.98245614035087714</v>
      </c>
      <c r="D31">
        <f>COUNTIF(outdoor_raw!D$2:D$58, "&lt;"&amp;outdoor_res!$A31) * 100% / $B$1</f>
        <v>0.89473684210526316</v>
      </c>
      <c r="G31">
        <f>L$6 + L$8 * outdoor_raw!M21</f>
        <v>3.8399649025014542</v>
      </c>
      <c r="H31" s="4">
        <f>COUNTIF(outdoor_raw!F$2:F$58, "&lt;"&amp;outdoor_res!$G31) * 100% / $B$1</f>
        <v>0.91228070175438591</v>
      </c>
      <c r="I31" s="4">
        <f>COUNTIF(outdoor_raw!G$2:G$58, "&lt;"&amp;outdoor_res!$G31) * 100% / $B$1</f>
        <v>0.98245614035087714</v>
      </c>
      <c r="J31" s="4">
        <f>COUNTIF(outdoor_raw!H$2:H$58, "&lt;"&amp;outdoor_res!$G31) * 100% / $B$1</f>
        <v>0.89473684210526316</v>
      </c>
      <c r="L31">
        <f>L$6 + L$8 * 2 *outdoor_raw!M21</f>
        <v>7.6405690138813691</v>
      </c>
      <c r="M31" s="4">
        <v>1.7543859649122806E-2</v>
      </c>
      <c r="N31" s="4">
        <v>0</v>
      </c>
      <c r="O31" s="4">
        <v>1.7543859649122806E-2</v>
      </c>
    </row>
    <row r="32" spans="1:15" x14ac:dyDescent="0.25">
      <c r="A32">
        <f>J$6 + J$8 * outdoor_raw!M22</f>
        <v>7.0511244146958307E-2</v>
      </c>
      <c r="B32">
        <f>COUNTIF(outdoor_raw!B$2:B$58, "&lt;"&amp;outdoor_res!$A32) * 100% / $B$1</f>
        <v>0.91228070175438591</v>
      </c>
      <c r="C32">
        <f>COUNTIF(outdoor_raw!C$2:C$58, "&lt;"&amp;outdoor_res!$A32) * 100% / $B$1</f>
        <v>0.98245614035087714</v>
      </c>
      <c r="D32">
        <f>COUNTIF(outdoor_raw!D$2:D$58, "&lt;"&amp;outdoor_res!$A32) * 100% / $B$1</f>
        <v>0.89473684210526316</v>
      </c>
      <c r="G32">
        <f>L$6 + L$8 * outdoor_raw!M22</f>
        <v>4.039996697837239</v>
      </c>
      <c r="H32" s="4">
        <f>COUNTIF(outdoor_raw!F$2:F$58, "&lt;"&amp;outdoor_res!$G32) * 100% / $B$1</f>
        <v>0.91228070175438591</v>
      </c>
      <c r="I32" s="4">
        <f>COUNTIF(outdoor_raw!G$2:G$58, "&lt;"&amp;outdoor_res!$G32) * 100% / $B$1</f>
        <v>0.98245614035087714</v>
      </c>
      <c r="J32" s="4">
        <f>COUNTIF(outdoor_raw!H$2:H$58, "&lt;"&amp;outdoor_res!$G32) * 100% / $B$1</f>
        <v>0.89473684210526316</v>
      </c>
      <c r="L32">
        <f>L$6 + L$8 * 2 *outdoor_raw!M22</f>
        <v>8.0406326045529397</v>
      </c>
      <c r="M32" s="4">
        <v>1.7543859649122806E-2</v>
      </c>
      <c r="N32" s="4">
        <v>0</v>
      </c>
      <c r="O32" s="4">
        <v>1.7543859649122806E-2</v>
      </c>
    </row>
    <row r="33" spans="1:15" x14ac:dyDescent="0.25">
      <c r="A33">
        <f>J$6 + J$8 * outdoor_raw!M23</f>
        <v>7.4002457584243189E-2</v>
      </c>
      <c r="B33">
        <f>COUNTIF(outdoor_raw!B$2:B$58, "&lt;"&amp;outdoor_res!$A33) * 100% / $B$1</f>
        <v>0.91228070175438591</v>
      </c>
      <c r="C33">
        <f>COUNTIF(outdoor_raw!C$2:C$58, "&lt;"&amp;outdoor_res!$A33) * 100% / $B$1</f>
        <v>0.98245614035087714</v>
      </c>
      <c r="D33">
        <f>COUNTIF(outdoor_raw!D$2:D$58, "&lt;"&amp;outdoor_res!$A33) * 100% / $B$1</f>
        <v>0.91228070175438591</v>
      </c>
      <c r="G33">
        <f>L$6 + L$8 * outdoor_raw!M23</f>
        <v>4.2400284931730239</v>
      </c>
      <c r="H33" s="4">
        <f>COUNTIF(outdoor_raw!F$2:F$58, "&lt;"&amp;outdoor_res!$G33) * 100% / $B$1</f>
        <v>0.91228070175438591</v>
      </c>
      <c r="I33" s="4">
        <f>COUNTIF(outdoor_raw!G$2:G$58, "&lt;"&amp;outdoor_res!$G33) * 100% / $B$1</f>
        <v>0.98245614035087714</v>
      </c>
      <c r="J33" s="4">
        <f>COUNTIF(outdoor_raw!H$2:H$58, "&lt;"&amp;outdoor_res!$G33) * 100% / $B$1</f>
        <v>0.91228070175438591</v>
      </c>
      <c r="L33">
        <f>L$6 + L$8 * 2 *outdoor_raw!M23</f>
        <v>8.4406961952245094</v>
      </c>
      <c r="M33" s="4">
        <v>0</v>
      </c>
      <c r="N33" s="4">
        <v>0</v>
      </c>
      <c r="O33" s="4">
        <v>0</v>
      </c>
    </row>
    <row r="34" spans="1:15" x14ac:dyDescent="0.25">
      <c r="A34">
        <f>J$6 + J$8 * outdoor_raw!M24</f>
        <v>7.7493671021528071E-2</v>
      </c>
      <c r="B34">
        <f>COUNTIF(outdoor_raw!B$2:B$58, "&lt;"&amp;outdoor_res!$A34) * 100% / $B$1</f>
        <v>0.92982456140350878</v>
      </c>
      <c r="C34">
        <f>COUNTIF(outdoor_raw!C$2:C$58, "&lt;"&amp;outdoor_res!$A34) * 100% / $B$1</f>
        <v>0.98245614035087714</v>
      </c>
      <c r="D34">
        <f>COUNTIF(outdoor_raw!D$2:D$58, "&lt;"&amp;outdoor_res!$A34) * 100% / $B$1</f>
        <v>0.91228070175438591</v>
      </c>
      <c r="G34">
        <f>L$6 + L$8 * outdoor_raw!M24</f>
        <v>4.4400602885088087</v>
      </c>
      <c r="H34" s="4">
        <f>COUNTIF(outdoor_raw!F$2:F$58, "&lt;"&amp;outdoor_res!$G34) * 100% / $B$1</f>
        <v>0.92982456140350878</v>
      </c>
      <c r="I34" s="4">
        <f>COUNTIF(outdoor_raw!G$2:G$58, "&lt;"&amp;outdoor_res!$G34) * 100% / $B$1</f>
        <v>0.98245614035087714</v>
      </c>
      <c r="J34" s="4">
        <f>COUNTIF(outdoor_raw!H$2:H$58, "&lt;"&amp;outdoor_res!$G34) * 100% / $B$1</f>
        <v>0.91228070175438591</v>
      </c>
      <c r="M34" s="4">
        <v>0</v>
      </c>
      <c r="N34" s="4">
        <v>0</v>
      </c>
      <c r="O34" s="4">
        <v>0</v>
      </c>
    </row>
    <row r="35" spans="1:15" x14ac:dyDescent="0.25">
      <c r="A35">
        <f>J$6 + J$8 * outdoor_raw!M25</f>
        <v>8.0984884458812953E-2</v>
      </c>
      <c r="B35">
        <f>COUNTIF(outdoor_raw!B$2:B$58, "&lt;"&amp;outdoor_res!$A35) * 100% / $B$1</f>
        <v>0.92982456140350878</v>
      </c>
      <c r="C35">
        <f>COUNTIF(outdoor_raw!C$2:C$58, "&lt;"&amp;outdoor_res!$A35) * 100% / $B$1</f>
        <v>0.98245614035087714</v>
      </c>
      <c r="D35">
        <f>COUNTIF(outdoor_raw!D$2:D$58, "&lt;"&amp;outdoor_res!$A35) * 100% / $B$1</f>
        <v>0.91228070175438591</v>
      </c>
      <c r="G35">
        <f>L$6 + L$8 * outdoor_raw!M25</f>
        <v>4.6400920838445945</v>
      </c>
      <c r="H35" s="4">
        <f>COUNTIF(outdoor_raw!F$2:F$58, "&lt;"&amp;outdoor_res!$G35) * 100% / $B$1</f>
        <v>0.92982456140350878</v>
      </c>
      <c r="I35" s="4">
        <f>COUNTIF(outdoor_raw!G$2:G$58, "&lt;"&amp;outdoor_res!$G35) * 100% / $B$1</f>
        <v>0.98245614035087714</v>
      </c>
      <c r="J35" s="4">
        <f>COUNTIF(outdoor_raw!H$2:H$58, "&lt;"&amp;outdoor_res!$G35) * 100% / $B$1</f>
        <v>0.91228070175438591</v>
      </c>
    </row>
    <row r="36" spans="1:15" x14ac:dyDescent="0.25">
      <c r="A36">
        <f>J$6 + J$8 * outdoor_raw!M26</f>
        <v>8.4476097896097835E-2</v>
      </c>
      <c r="B36">
        <f>COUNTIF(outdoor_raw!B$2:B$58, "&lt;"&amp;outdoor_res!$A36) * 100% / $B$1</f>
        <v>0.92982456140350878</v>
      </c>
      <c r="C36">
        <f>COUNTIF(outdoor_raw!C$2:C$58, "&lt;"&amp;outdoor_res!$A36) * 100% / $B$1</f>
        <v>0.98245614035087714</v>
      </c>
      <c r="D36">
        <f>COUNTIF(outdoor_raw!D$2:D$58, "&lt;"&amp;outdoor_res!$A36) * 100% / $B$1</f>
        <v>0.91228070175438591</v>
      </c>
      <c r="G36">
        <f>L$6 + L$8 * outdoor_raw!M26</f>
        <v>4.8401238791803793</v>
      </c>
      <c r="H36" s="4">
        <f>COUNTIF(outdoor_raw!F$2:F$58, "&lt;"&amp;outdoor_res!$G36) * 100% / $B$1</f>
        <v>0.92982456140350878</v>
      </c>
      <c r="I36" s="4">
        <f>COUNTIF(outdoor_raw!G$2:G$58, "&lt;"&amp;outdoor_res!$G36) * 100% / $B$1</f>
        <v>0.98245614035087714</v>
      </c>
      <c r="J36" s="4">
        <f>COUNTIF(outdoor_raw!H$2:H$58, "&lt;"&amp;outdoor_res!$G36) * 100% / $B$1</f>
        <v>0.91228070175438591</v>
      </c>
    </row>
    <row r="37" spans="1:15" x14ac:dyDescent="0.25">
      <c r="A37">
        <f>J$6 + J$8 * outdoor_raw!M27</f>
        <v>8.7967311333382731E-2</v>
      </c>
      <c r="B37">
        <f>COUNTIF(outdoor_raw!B$2:B$58, "&lt;"&amp;outdoor_res!$A37) * 100% / $B$1</f>
        <v>0.94736842105263153</v>
      </c>
      <c r="C37">
        <f>COUNTIF(outdoor_raw!C$2:C$58, "&lt;"&amp;outdoor_res!$A37) * 100% / $B$1</f>
        <v>0.98245614035087714</v>
      </c>
      <c r="D37">
        <f>COUNTIF(outdoor_raw!D$2:D$58, "&lt;"&amp;outdoor_res!$A37) * 100% / $B$1</f>
        <v>0.91228070175438591</v>
      </c>
      <c r="G37">
        <f>L$6 + L$8 * outdoor_raw!M27</f>
        <v>5.0401556745161642</v>
      </c>
      <c r="H37" s="4">
        <f>COUNTIF(outdoor_raw!F$2:F$58, "&lt;"&amp;outdoor_res!$G37) * 100% / $B$1</f>
        <v>0.94736842105263153</v>
      </c>
      <c r="I37" s="4">
        <f>COUNTIF(outdoor_raw!G$2:G$58, "&lt;"&amp;outdoor_res!$G37) * 100% / $B$1</f>
        <v>0.98245614035087714</v>
      </c>
      <c r="J37" s="4">
        <f>COUNTIF(outdoor_raw!H$2:H$58, "&lt;"&amp;outdoor_res!$G37) * 100% / $B$1</f>
        <v>0.91228070175438591</v>
      </c>
    </row>
    <row r="38" spans="1:15" x14ac:dyDescent="0.25">
      <c r="A38">
        <f>J$6 + J$8 * outdoor_raw!M28</f>
        <v>9.1458524770667612E-2</v>
      </c>
      <c r="B38">
        <f>COUNTIF(outdoor_raw!B$2:B$58, "&lt;"&amp;outdoor_res!$A38) * 100% / $B$1</f>
        <v>0.94736842105263153</v>
      </c>
      <c r="C38">
        <f>COUNTIF(outdoor_raw!C$2:C$58, "&lt;"&amp;outdoor_res!$A38) * 100% / $B$1</f>
        <v>0.98245614035087714</v>
      </c>
      <c r="D38">
        <f>COUNTIF(outdoor_raw!D$2:D$58, "&lt;"&amp;outdoor_res!$A38) * 100% / $B$1</f>
        <v>0.92982456140350878</v>
      </c>
      <c r="G38">
        <f>L$6 + L$8 * outdoor_raw!M28</f>
        <v>5.2401874698519491</v>
      </c>
      <c r="H38" s="4">
        <f>COUNTIF(outdoor_raw!F$2:F$58, "&lt;"&amp;outdoor_res!$G38) * 100% / $B$1</f>
        <v>0.94736842105263153</v>
      </c>
      <c r="I38" s="4">
        <f>COUNTIF(outdoor_raw!G$2:G$58, "&lt;"&amp;outdoor_res!$G38) * 100% / $B$1</f>
        <v>0.98245614035087714</v>
      </c>
      <c r="J38" s="4">
        <f>COUNTIF(outdoor_raw!H$2:H$58, "&lt;"&amp;outdoor_res!$G38) * 100% / $B$1</f>
        <v>0.92982456140350878</v>
      </c>
    </row>
    <row r="39" spans="1:15" x14ac:dyDescent="0.25">
      <c r="A39">
        <f>J$6 + J$8 * outdoor_raw!M29</f>
        <v>9.4949738207952494E-2</v>
      </c>
      <c r="B39">
        <f>COUNTIF(outdoor_raw!B$2:B$58, "&lt;"&amp;outdoor_res!$A39) * 100% / $B$1</f>
        <v>0.94736842105263153</v>
      </c>
      <c r="C39">
        <f>COUNTIF(outdoor_raw!C$2:C$58, "&lt;"&amp;outdoor_res!$A39) * 100% / $B$1</f>
        <v>0.98245614035087714</v>
      </c>
      <c r="D39">
        <f>COUNTIF(outdoor_raw!D$2:D$58, "&lt;"&amp;outdoor_res!$A39) * 100% / $B$1</f>
        <v>0.92982456140350878</v>
      </c>
      <c r="G39">
        <f>L$6 + L$8 * outdoor_raw!M29</f>
        <v>5.4402192651877339</v>
      </c>
      <c r="H39" s="4">
        <f>COUNTIF(outdoor_raw!F$2:F$58, "&lt;"&amp;outdoor_res!$G39) * 100% / $B$1</f>
        <v>0.94736842105263153</v>
      </c>
      <c r="I39" s="4">
        <f>COUNTIF(outdoor_raw!G$2:G$58, "&lt;"&amp;outdoor_res!$G39) * 100% / $B$1</f>
        <v>0.98245614035087714</v>
      </c>
      <c r="J39" s="4">
        <f>COUNTIF(outdoor_raw!H$2:H$58, "&lt;"&amp;outdoor_res!$G39) * 100% / $B$1</f>
        <v>0.92982456140350878</v>
      </c>
    </row>
    <row r="40" spans="1:15" x14ac:dyDescent="0.25">
      <c r="A40">
        <f>J$6 + J$8 * outdoor_raw!M30</f>
        <v>9.8440951645237376E-2</v>
      </c>
      <c r="B40">
        <f>COUNTIF(outdoor_raw!B$2:B$58, "&lt;"&amp;outdoor_res!$A40) * 100% / $B$1</f>
        <v>0.94736842105263153</v>
      </c>
      <c r="C40">
        <f>COUNTIF(outdoor_raw!C$2:C$58, "&lt;"&amp;outdoor_res!$A40) * 100% / $B$1</f>
        <v>0.98245614035087714</v>
      </c>
      <c r="D40">
        <f>COUNTIF(outdoor_raw!D$2:D$58, "&lt;"&amp;outdoor_res!$A40) * 100% / $B$1</f>
        <v>0.92982456140350878</v>
      </c>
      <c r="G40">
        <f>L$6 + L$8 * outdoor_raw!M30</f>
        <v>5.6402510605235188</v>
      </c>
      <c r="H40" s="4">
        <f>COUNTIF(outdoor_raw!F$2:F$58, "&lt;"&amp;outdoor_res!$G40) * 100% / $B$1</f>
        <v>0.94736842105263153</v>
      </c>
      <c r="I40" s="4">
        <f>COUNTIF(outdoor_raw!G$2:G$58, "&lt;"&amp;outdoor_res!$G40) * 100% / $B$1</f>
        <v>0.98245614035087714</v>
      </c>
      <c r="J40" s="4">
        <f>COUNTIF(outdoor_raw!H$2:H$58, "&lt;"&amp;outdoor_res!$G40) * 100% / $B$1</f>
        <v>0.92982456140350878</v>
      </c>
    </row>
    <row r="41" spans="1:15" x14ac:dyDescent="0.25">
      <c r="A41">
        <f>J$6 + J$8 * outdoor_raw!M31</f>
        <v>0.10193216508252226</v>
      </c>
      <c r="B41">
        <f>COUNTIF(outdoor_raw!B$2:B$58, "&lt;"&amp;outdoor_res!$A41) * 100% / $B$1</f>
        <v>0.94736842105263153</v>
      </c>
      <c r="C41">
        <f>COUNTIF(outdoor_raw!C$2:C$58, "&lt;"&amp;outdoor_res!$A41) * 100% / $B$1</f>
        <v>1</v>
      </c>
      <c r="D41">
        <f>COUNTIF(outdoor_raw!D$2:D$58, "&lt;"&amp;outdoor_res!$A41) * 100% / $B$1</f>
        <v>0.94736842105263153</v>
      </c>
      <c r="G41">
        <f>L$6 + L$8 * outdoor_raw!M31</f>
        <v>5.8402828558593045</v>
      </c>
      <c r="H41" s="4">
        <f>COUNTIF(outdoor_raw!F$2:F$58, "&lt;"&amp;outdoor_res!$G41) * 100% / $B$1</f>
        <v>0.94736842105263153</v>
      </c>
      <c r="I41" s="4">
        <f>COUNTIF(outdoor_raw!G$2:G$58, "&lt;"&amp;outdoor_res!$G41) * 100% / $B$1</f>
        <v>1</v>
      </c>
      <c r="J41" s="4">
        <f>COUNTIF(outdoor_raw!H$2:H$58, "&lt;"&amp;outdoor_res!$G41) * 100% / $B$1</f>
        <v>0.94736842105263153</v>
      </c>
    </row>
    <row r="42" spans="1:15" x14ac:dyDescent="0.25">
      <c r="A42">
        <f>J$6 + J$8 * outdoor_raw!M32</f>
        <v>0.10542337851980715</v>
      </c>
      <c r="B42">
        <f>COUNTIF(outdoor_raw!B$2:B$58, "&lt;"&amp;outdoor_res!$A42) * 100% / $B$1</f>
        <v>0.94736842105263153</v>
      </c>
      <c r="C42">
        <f>COUNTIF(outdoor_raw!C$2:C$58, "&lt;"&amp;outdoor_res!$A42) * 100% / $B$1</f>
        <v>1</v>
      </c>
      <c r="D42">
        <f>COUNTIF(outdoor_raw!D$2:D$58, "&lt;"&amp;outdoor_res!$A42) * 100% / $B$1</f>
        <v>0.94736842105263153</v>
      </c>
      <c r="G42">
        <f>L$6 + L$8 * outdoor_raw!M32</f>
        <v>6.0403146511950894</v>
      </c>
      <c r="H42" s="4">
        <f>COUNTIF(outdoor_raw!F$2:F$58, "&lt;"&amp;outdoor_res!$G42) * 100% / $B$1</f>
        <v>0.94736842105263153</v>
      </c>
      <c r="I42" s="4">
        <f>COUNTIF(outdoor_raw!G$2:G$58, "&lt;"&amp;outdoor_res!$G42) * 100% / $B$1</f>
        <v>1</v>
      </c>
      <c r="J42" s="4">
        <f>COUNTIF(outdoor_raw!H$2:H$58, "&lt;"&amp;outdoor_res!$G42) * 100% / $B$1</f>
        <v>0.94736842105263153</v>
      </c>
    </row>
    <row r="43" spans="1:15" x14ac:dyDescent="0.25">
      <c r="A43">
        <f>J$6 + J$8 * outdoor_raw!M33</f>
        <v>0.10891459195709204</v>
      </c>
      <c r="B43">
        <f>COUNTIF(outdoor_raw!B$2:B$58, "&lt;"&amp;outdoor_res!$A43) * 100% / $B$1</f>
        <v>0.94736842105263153</v>
      </c>
      <c r="C43">
        <f>COUNTIF(outdoor_raw!C$2:C$58, "&lt;"&amp;outdoor_res!$A43) * 100% / $B$1</f>
        <v>1</v>
      </c>
      <c r="D43">
        <f>COUNTIF(outdoor_raw!D$2:D$58, "&lt;"&amp;outdoor_res!$A43) * 100% / $B$1</f>
        <v>0.94736842105263153</v>
      </c>
      <c r="G43">
        <f>L$6 + L$8 * outdoor_raw!M33</f>
        <v>6.2403464465308742</v>
      </c>
      <c r="H43" s="4">
        <f>COUNTIF(outdoor_raw!F$2:F$58, "&lt;"&amp;outdoor_res!$G43) * 100% / $B$1</f>
        <v>0.94736842105263153</v>
      </c>
      <c r="I43" s="4">
        <f>COUNTIF(outdoor_raw!G$2:G$58, "&lt;"&amp;outdoor_res!$G43) * 100% / $B$1</f>
        <v>1</v>
      </c>
      <c r="J43" s="4">
        <f>COUNTIF(outdoor_raw!H$2:H$58, "&lt;"&amp;outdoor_res!$G43) * 100% / $B$1</f>
        <v>0.94736842105263153</v>
      </c>
    </row>
    <row r="44" spans="1:15" x14ac:dyDescent="0.25">
      <c r="A44">
        <f>J$6 + J$8 * outdoor_raw!M34</f>
        <v>0.11240580539437692</v>
      </c>
      <c r="B44">
        <f>COUNTIF(outdoor_raw!B$2:B$58, "&lt;"&amp;outdoor_res!$A44) * 100% / $B$1</f>
        <v>0.96491228070175439</v>
      </c>
      <c r="C44">
        <f>COUNTIF(outdoor_raw!C$2:C$58, "&lt;"&amp;outdoor_res!$A44) * 100% / $B$1</f>
        <v>1</v>
      </c>
      <c r="D44">
        <f>COUNTIF(outdoor_raw!D$2:D$58, "&lt;"&amp;outdoor_res!$A44) * 100% / $B$1</f>
        <v>0.94736842105263153</v>
      </c>
      <c r="G44">
        <f>L$6 + L$8 * outdoor_raw!M34</f>
        <v>6.4403782418666591</v>
      </c>
      <c r="H44" s="4">
        <f>COUNTIF(outdoor_raw!F$2:F$58, "&lt;"&amp;outdoor_res!$G44) * 100% / $B$1</f>
        <v>0.96491228070175439</v>
      </c>
      <c r="I44" s="4">
        <f>COUNTIF(outdoor_raw!G$2:G$58, "&lt;"&amp;outdoor_res!$G44) * 100% / $B$1</f>
        <v>1</v>
      </c>
      <c r="J44" s="4">
        <f>COUNTIF(outdoor_raw!H$2:H$58, "&lt;"&amp;outdoor_res!$G44) * 100% / $B$1</f>
        <v>0.94736842105263153</v>
      </c>
    </row>
    <row r="45" spans="1:15" x14ac:dyDescent="0.25">
      <c r="A45">
        <f>J$6 + J$8 * outdoor_raw!M35</f>
        <v>0.1158970188316618</v>
      </c>
      <c r="B45">
        <f>COUNTIF(outdoor_raw!B$2:B$58, "&lt;"&amp;outdoor_res!$A45) * 100% / $B$1</f>
        <v>0.96491228070175439</v>
      </c>
      <c r="C45">
        <f>COUNTIF(outdoor_raw!C$2:C$58, "&lt;"&amp;outdoor_res!$A45) * 100% / $B$1</f>
        <v>1</v>
      </c>
      <c r="D45">
        <f>COUNTIF(outdoor_raw!D$2:D$58, "&lt;"&amp;outdoor_res!$A45) * 100% / $B$1</f>
        <v>0.96491228070175439</v>
      </c>
      <c r="G45">
        <f>L$6 + L$8 * outdoor_raw!M35</f>
        <v>6.6404100372024439</v>
      </c>
      <c r="H45" s="4">
        <f>COUNTIF(outdoor_raw!F$2:F$58, "&lt;"&amp;outdoor_res!$G45) * 100% / $B$1</f>
        <v>0.96491228070175439</v>
      </c>
      <c r="I45" s="4">
        <f>COUNTIF(outdoor_raw!G$2:G$58, "&lt;"&amp;outdoor_res!$G45) * 100% / $B$1</f>
        <v>1</v>
      </c>
      <c r="J45" s="4">
        <f>COUNTIF(outdoor_raw!H$2:H$58, "&lt;"&amp;outdoor_res!$G45) * 100% / $B$1</f>
        <v>0.96491228070175439</v>
      </c>
    </row>
    <row r="46" spans="1:15" x14ac:dyDescent="0.25">
      <c r="A46">
        <f>J$6 + J$8 * outdoor_raw!M36</f>
        <v>0.11938823226894668</v>
      </c>
      <c r="B46">
        <f>COUNTIF(outdoor_raw!B$2:B$58, "&lt;"&amp;outdoor_res!$A46) * 100% / $B$1</f>
        <v>0.96491228070175439</v>
      </c>
      <c r="C46">
        <f>COUNTIF(outdoor_raw!C$2:C$58, "&lt;"&amp;outdoor_res!$A46) * 100% / $B$1</f>
        <v>1</v>
      </c>
      <c r="D46">
        <f>COUNTIF(outdoor_raw!D$2:D$58, "&lt;"&amp;outdoor_res!$A46) * 100% / $B$1</f>
        <v>0.96491228070175439</v>
      </c>
      <c r="G46">
        <f>L$6 + L$8 * outdoor_raw!M36</f>
        <v>6.8404418325382288</v>
      </c>
      <c r="H46" s="4">
        <f>COUNTIF(outdoor_raw!F$2:F$58, "&lt;"&amp;outdoor_res!$G46) * 100% / $B$1</f>
        <v>0.96491228070175439</v>
      </c>
      <c r="I46" s="4">
        <f>COUNTIF(outdoor_raw!G$2:G$58, "&lt;"&amp;outdoor_res!$G46) * 100% / $B$1</f>
        <v>1</v>
      </c>
      <c r="J46" s="4">
        <f>COUNTIF(outdoor_raw!H$2:H$58, "&lt;"&amp;outdoor_res!$G46) * 100% / $B$1</f>
        <v>0.96491228070175439</v>
      </c>
    </row>
    <row r="47" spans="1:15" x14ac:dyDescent="0.25">
      <c r="A47">
        <f>J$6 + J$8 * outdoor_raw!M37</f>
        <v>0.12287944570623158</v>
      </c>
      <c r="B47">
        <f>COUNTIF(outdoor_raw!B$2:B$58, "&lt;"&amp;outdoor_res!$A47) * 100% / $B$1</f>
        <v>0.96491228070175439</v>
      </c>
      <c r="C47">
        <f>COUNTIF(outdoor_raw!C$2:C$58, "&lt;"&amp;outdoor_res!$A47) * 100% / $B$1</f>
        <v>1</v>
      </c>
      <c r="D47">
        <f>COUNTIF(outdoor_raw!D$2:D$58, "&lt;"&amp;outdoor_res!$A47) * 100% / $B$1</f>
        <v>0.96491228070175439</v>
      </c>
      <c r="G47">
        <f>L$6 + L$8 * outdoor_raw!M37</f>
        <v>7.0404736278740137</v>
      </c>
      <c r="H47" s="4">
        <f>COUNTIF(outdoor_raw!F$2:F$58, "&lt;"&amp;outdoor_res!$G47) * 100% / $B$1</f>
        <v>0.96491228070175439</v>
      </c>
      <c r="I47" s="4">
        <f>COUNTIF(outdoor_raw!G$2:G$58, "&lt;"&amp;outdoor_res!$G47) * 100% / $B$1</f>
        <v>1</v>
      </c>
      <c r="J47" s="4">
        <f>COUNTIF(outdoor_raw!H$2:H$58, "&lt;"&amp;outdoor_res!$G47) * 100% / $B$1</f>
        <v>0.96491228070175439</v>
      </c>
    </row>
    <row r="48" spans="1:15" x14ac:dyDescent="0.25">
      <c r="A48">
        <f>J$6 + J$8 * outdoor_raw!M38</f>
        <v>0.12637065914351645</v>
      </c>
      <c r="B48">
        <f>COUNTIF(outdoor_raw!B$2:B$58, "&lt;"&amp;outdoor_res!$A48) * 100% / $B$1</f>
        <v>0.96491228070175439</v>
      </c>
      <c r="C48">
        <f>COUNTIF(outdoor_raw!C$2:C$58, "&lt;"&amp;outdoor_res!$A48) * 100% / $B$1</f>
        <v>1</v>
      </c>
      <c r="D48">
        <f>COUNTIF(outdoor_raw!D$2:D$58, "&lt;"&amp;outdoor_res!$A48) * 100% / $B$1</f>
        <v>0.96491228070175439</v>
      </c>
      <c r="G48">
        <f>L$6 + L$8 * outdoor_raw!M38</f>
        <v>7.2405054232097994</v>
      </c>
      <c r="H48" s="4">
        <f>COUNTIF(outdoor_raw!F$2:F$58, "&lt;"&amp;outdoor_res!$G48) * 100% / $B$1</f>
        <v>0.96491228070175439</v>
      </c>
      <c r="I48" s="4">
        <f>COUNTIF(outdoor_raw!G$2:G$58, "&lt;"&amp;outdoor_res!$G48) * 100% / $B$1</f>
        <v>1</v>
      </c>
      <c r="J48" s="4">
        <f>COUNTIF(outdoor_raw!H$2:H$58, "&lt;"&amp;outdoor_res!$G48) * 100% / $B$1</f>
        <v>0.96491228070175439</v>
      </c>
    </row>
    <row r="49" spans="1:10" x14ac:dyDescent="0.25">
      <c r="A49">
        <f>J$6 + J$8 * outdoor_raw!M39</f>
        <v>0.12986187258080134</v>
      </c>
      <c r="B49">
        <f>COUNTIF(outdoor_raw!B$2:B$58, "&lt;"&amp;outdoor_res!$A49) * 100% / $B$1</f>
        <v>0.98245614035087714</v>
      </c>
      <c r="C49">
        <f>COUNTIF(outdoor_raw!C$2:C$58, "&lt;"&amp;outdoor_res!$A49) * 100% / $B$1</f>
        <v>1</v>
      </c>
      <c r="D49">
        <f>COUNTIF(outdoor_raw!D$2:D$58, "&lt;"&amp;outdoor_res!$A49) * 100% / $B$1</f>
        <v>0.98245614035087714</v>
      </c>
      <c r="G49">
        <f>L$6 + L$8 * outdoor_raw!M39</f>
        <v>7.4405372185455843</v>
      </c>
      <c r="H49" s="4">
        <f>COUNTIF(outdoor_raw!F$2:F$58, "&lt;"&amp;outdoor_res!$G49) * 100% / $B$1</f>
        <v>0.98245614035087714</v>
      </c>
      <c r="I49" s="4">
        <f>COUNTIF(outdoor_raw!G$2:G$58, "&lt;"&amp;outdoor_res!$G49) * 100% / $B$1</f>
        <v>1</v>
      </c>
      <c r="J49" s="4">
        <f>COUNTIF(outdoor_raw!H$2:H$58, "&lt;"&amp;outdoor_res!$G49) * 100% / $B$1</f>
        <v>0.98245614035087714</v>
      </c>
    </row>
    <row r="50" spans="1:10" x14ac:dyDescent="0.25">
      <c r="A50">
        <f>J$6 + J$8 * outdoor_raw!M40</f>
        <v>0.13335308601808624</v>
      </c>
      <c r="B50">
        <f>COUNTIF(outdoor_raw!B$2:B$58, "&lt;"&amp;outdoor_res!$A50) * 100% / $B$1</f>
        <v>0.98245614035087714</v>
      </c>
      <c r="C50">
        <f>COUNTIF(outdoor_raw!C$2:C$58, "&lt;"&amp;outdoor_res!$A50) * 100% / $B$1</f>
        <v>1</v>
      </c>
      <c r="D50">
        <f>COUNTIF(outdoor_raw!D$2:D$58, "&lt;"&amp;outdoor_res!$A50) * 100% / $B$1</f>
        <v>0.98245614035087714</v>
      </c>
      <c r="G50">
        <f>L$6 + L$8 * outdoor_raw!M40</f>
        <v>7.6405690138813691</v>
      </c>
      <c r="H50" s="4">
        <f>COUNTIF(outdoor_raw!F$2:F$58, "&lt;"&amp;outdoor_res!$G50) * 100% / $B$1</f>
        <v>0.98245614035087714</v>
      </c>
      <c r="I50" s="4">
        <f>COUNTIF(outdoor_raw!G$2:G$58, "&lt;"&amp;outdoor_res!$G50) * 100% / $B$1</f>
        <v>1</v>
      </c>
      <c r="J50" s="4">
        <f>COUNTIF(outdoor_raw!H$2:H$58, "&lt;"&amp;outdoor_res!$G50) * 100% / $B$1</f>
        <v>0.98245614035087714</v>
      </c>
    </row>
    <row r="51" spans="1:10" x14ac:dyDescent="0.25">
      <c r="A51">
        <f>J$6 + J$8 * outdoor_raw!M41</f>
        <v>0.1368442994553711</v>
      </c>
      <c r="B51">
        <f>COUNTIF(outdoor_raw!B$2:B$58, "&lt;"&amp;outdoor_res!$A51) * 100% / $B$1</f>
        <v>0.98245614035087714</v>
      </c>
      <c r="C51">
        <f>COUNTIF(outdoor_raw!C$2:C$58, "&lt;"&amp;outdoor_res!$A51) * 100% / $B$1</f>
        <v>1</v>
      </c>
      <c r="D51">
        <f>COUNTIF(outdoor_raw!D$2:D$58, "&lt;"&amp;outdoor_res!$A51) * 100% / $B$1</f>
        <v>0.98245614035087714</v>
      </c>
      <c r="G51">
        <f>L$6 + L$8 * outdoor_raw!M41</f>
        <v>7.840600809217154</v>
      </c>
      <c r="H51" s="4">
        <f>COUNTIF(outdoor_raw!F$2:F$58, "&lt;"&amp;outdoor_res!$G51) * 100% / $B$1</f>
        <v>0.98245614035087714</v>
      </c>
      <c r="I51" s="4">
        <f>COUNTIF(outdoor_raw!G$2:G$58, "&lt;"&amp;outdoor_res!$G51) * 100% / $B$1</f>
        <v>1</v>
      </c>
      <c r="J51" s="4">
        <f>COUNTIF(outdoor_raw!H$2:H$58, "&lt;"&amp;outdoor_res!$G51) * 100% / $B$1</f>
        <v>0.98245614035087714</v>
      </c>
    </row>
    <row r="52" spans="1:10" x14ac:dyDescent="0.25">
      <c r="A52">
        <f>J$6 + J$8 * outdoor_raw!M42</f>
        <v>0.140335512892656</v>
      </c>
      <c r="B52">
        <f>COUNTIF(outdoor_raw!B$2:B$58, "&lt;"&amp;outdoor_res!$A52) * 100% / $B$1</f>
        <v>1</v>
      </c>
      <c r="C52">
        <f>COUNTIF(outdoor_raw!C$2:C$58, "&lt;"&amp;outdoor_res!$A52) * 100% / $B$1</f>
        <v>1</v>
      </c>
      <c r="D52">
        <f>COUNTIF(outdoor_raw!D$2:D$58, "&lt;"&amp;outdoor_res!$A52) * 100% / $B$1</f>
        <v>0.98245614035087714</v>
      </c>
      <c r="G52">
        <f>L$6 + L$8 * outdoor_raw!M42</f>
        <v>8.0406326045529397</v>
      </c>
      <c r="H52" s="4">
        <f>COUNTIF(outdoor_raw!F$2:F$58, "&lt;"&amp;outdoor_res!$G52) * 100% / $B$1</f>
        <v>1</v>
      </c>
      <c r="I52" s="4">
        <f>COUNTIF(outdoor_raw!G$2:G$58, "&lt;"&amp;outdoor_res!$G52) * 100% / $B$1</f>
        <v>1</v>
      </c>
      <c r="J52" s="4">
        <f>COUNTIF(outdoor_raw!H$2:H$58, "&lt;"&amp;outdoor_res!$G52) * 100% / $B$1</f>
        <v>0.98245614035087714</v>
      </c>
    </row>
    <row r="53" spans="1:10" x14ac:dyDescent="0.25">
      <c r="A53">
        <f>J$6 + J$8 * outdoor_raw!M43</f>
        <v>0.14382672632994087</v>
      </c>
      <c r="B53">
        <f>COUNTIF(outdoor_raw!B$2:B$58, "&lt;"&amp;outdoor_res!$A53) * 100% / $B$1</f>
        <v>1</v>
      </c>
      <c r="C53">
        <f>COUNTIF(outdoor_raw!C$2:C$58, "&lt;"&amp;outdoor_res!$A53) * 100% / $B$1</f>
        <v>1</v>
      </c>
      <c r="D53">
        <f>COUNTIF(outdoor_raw!D$2:D$58, "&lt;"&amp;outdoor_res!$A53) * 100% / $B$1</f>
        <v>1</v>
      </c>
      <c r="G53">
        <f>L$6 + L$8 * outdoor_raw!M43</f>
        <v>8.2406643998887255</v>
      </c>
      <c r="H53" s="4">
        <f>COUNTIF(outdoor_raw!F$2:F$58, "&lt;"&amp;outdoor_res!$G53) * 100% / $B$1</f>
        <v>1</v>
      </c>
      <c r="I53" s="4">
        <f>COUNTIF(outdoor_raw!G$2:G$58, "&lt;"&amp;outdoor_res!$G53) * 100% / $B$1</f>
        <v>1</v>
      </c>
      <c r="J53" s="4">
        <f>COUNTIF(outdoor_raw!H$2:H$58, "&lt;"&amp;outdoor_res!$G53) * 100% / $B$1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indoor_raw</vt:lpstr>
      <vt:lpstr>outdoor_raw</vt:lpstr>
      <vt:lpstr>indoor_res</vt:lpstr>
      <vt:lpstr>outdoor_res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Кудеров</dc:creator>
  <cp:lastModifiedBy>Петр Кудеров</cp:lastModifiedBy>
  <dcterms:created xsi:type="dcterms:W3CDTF">2015-06-04T12:10:45Z</dcterms:created>
  <dcterms:modified xsi:type="dcterms:W3CDTF">2015-06-05T00:50:50Z</dcterms:modified>
</cp:coreProperties>
</file>