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3100" windowHeight="12060" tabRatio="842"/>
  </bookViews>
  <sheets>
    <sheet name="res_cost" sheetId="11" r:id="rId1"/>
    <sheet name="res_eff" sheetId="17" r:id="rId2"/>
    <sheet name="comm_cost" sheetId="18" r:id="rId3"/>
    <sheet name="comm_eff" sheetId="19" r:id="rId4"/>
    <sheet name="A44.sector.csv" sheetId="28" r:id="rId5"/>
    <sheet name="A44.subsector_shrwt.csv" sheetId="31" r:id="rId6"/>
    <sheet name="A44.subsector_interp.csv" sheetId="29" r:id="rId7"/>
    <sheet name="A44.subsector_logit.csv" sheetId="30" r:id="rId8"/>
    <sheet name="A44.globaltech_shrwt.csv" sheetId="25" r:id="rId9"/>
    <sheet name="A44.globaltech_interp.csv" sheetId="23" r:id="rId10"/>
    <sheet name="A44.globaltech_eff.csv" sheetId="21" r:id="rId11"/>
    <sheet name="A44.globaltech_cost.csv" sheetId="20" r:id="rId12"/>
    <sheet name="A44.globaltech_intgains.csv" sheetId="26" r:id="rId13"/>
    <sheet name="A44.globaltech_retirement.csv" sheetId="27" r:id="rId14"/>
    <sheet name="A44.globaltech_eff_avg.csv" sheetId="22" r:id="rId15"/>
    <sheet name="A44.globaltech_shares.csv" sheetId="24" r:id="rId16"/>
    <sheet name="A44.demand_satiation_mult.csv" sheetId="32" r:id="rId17"/>
    <sheet name="A44.bld_shell_conductance.csv" sheetId="33" r:id="rId18"/>
  </sheets>
  <externalReferences>
    <externalReference r:id="rId19"/>
  </externalReferences>
  <definedNames>
    <definedName name="_xlnm._FilterDatabase" localSheetId="12" hidden="1">A44.globaltech_intgains.csv!#REF!</definedName>
    <definedName name="_xlnm._FilterDatabase" localSheetId="13" hidden="1">A44.globaltech_retirement.csv!$D$3:$F$20</definedName>
    <definedName name="_xlnm._FilterDatabase" localSheetId="8" hidden="1">A44.globaltech_shrwt.csv!$D$2:$F$74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21" l="1"/>
  <c r="F18" i="22"/>
  <c r="D29" i="19"/>
  <c r="D22" i="19"/>
  <c r="F66" i="21"/>
  <c r="F17" i="22"/>
  <c r="D20" i="19"/>
  <c r="F64" i="21"/>
  <c r="F16" i="22"/>
  <c r="D18" i="19"/>
  <c r="F62" i="21"/>
  <c r="F15" i="22"/>
  <c r="D32" i="19"/>
  <c r="D25" i="19"/>
  <c r="F60" i="21"/>
  <c r="F14" i="22"/>
  <c r="F55" i="21"/>
  <c r="F13" i="22"/>
  <c r="D9" i="19"/>
  <c r="F53" i="21"/>
  <c r="F12" i="22"/>
  <c r="D5" i="19"/>
  <c r="F49" i="21"/>
  <c r="F11" i="22"/>
  <c r="F47" i="21"/>
  <c r="F10" i="22"/>
  <c r="F59" i="21"/>
  <c r="L52" i="21"/>
  <c r="K52" i="21"/>
  <c r="J52" i="21"/>
  <c r="I52" i="21"/>
  <c r="H52" i="21"/>
  <c r="G52" i="21"/>
  <c r="F52" i="21"/>
  <c r="I3" i="33"/>
  <c r="H3" i="33"/>
  <c r="G3" i="33"/>
  <c r="F3" i="33"/>
  <c r="E3" i="33"/>
  <c r="D3" i="33"/>
  <c r="C3" i="33"/>
  <c r="E3" i="24"/>
  <c r="D16" i="17"/>
  <c r="P16" i="17"/>
  <c r="F18" i="21"/>
  <c r="F9" i="22"/>
  <c r="F15" i="21"/>
  <c r="F8" i="22"/>
  <c r="D11" i="17"/>
  <c r="P11" i="17"/>
  <c r="F13" i="21"/>
  <c r="F7" i="22"/>
  <c r="F11" i="21"/>
  <c r="F6" i="22"/>
  <c r="D7" i="17"/>
  <c r="P7" i="17"/>
  <c r="F9" i="21"/>
  <c r="F5" i="22"/>
  <c r="D3" i="17"/>
  <c r="P3" i="17"/>
  <c r="F5" i="21"/>
  <c r="F4" i="22"/>
  <c r="D29" i="17"/>
  <c r="F25" i="21"/>
  <c r="D18" i="17"/>
  <c r="F23" i="21"/>
  <c r="F8" i="21"/>
  <c r="K33" i="19"/>
  <c r="J33" i="19"/>
  <c r="I33" i="19"/>
  <c r="H33" i="19"/>
  <c r="G33" i="19"/>
  <c r="F33" i="19"/>
  <c r="E33" i="19"/>
  <c r="D33" i="19"/>
  <c r="K32" i="19"/>
  <c r="J32" i="19"/>
  <c r="I32" i="19"/>
  <c r="H32" i="19"/>
  <c r="G32" i="19"/>
  <c r="F32" i="19"/>
  <c r="E32" i="19"/>
  <c r="K31" i="19"/>
  <c r="J31" i="19"/>
  <c r="I31" i="19"/>
  <c r="H31" i="19"/>
  <c r="G31" i="19"/>
  <c r="F31" i="19"/>
  <c r="E31" i="19"/>
  <c r="D31" i="19"/>
  <c r="K30" i="19"/>
  <c r="J30" i="19"/>
  <c r="I30" i="19"/>
  <c r="H30" i="19"/>
  <c r="G30" i="19"/>
  <c r="F30" i="19"/>
  <c r="E30" i="19"/>
  <c r="D30" i="19"/>
  <c r="K29" i="19"/>
  <c r="J29" i="19"/>
  <c r="I29" i="19"/>
  <c r="H29" i="19"/>
  <c r="G29" i="19"/>
  <c r="F29" i="19"/>
  <c r="E29" i="19"/>
  <c r="K21" i="19"/>
  <c r="J21" i="19"/>
  <c r="I21" i="19"/>
  <c r="H21" i="19"/>
  <c r="G21" i="19"/>
  <c r="F21" i="19"/>
  <c r="E21" i="19"/>
  <c r="D21" i="19"/>
  <c r="K20" i="19"/>
  <c r="J20" i="19"/>
  <c r="I20" i="19"/>
  <c r="H20" i="19"/>
  <c r="G20" i="19"/>
  <c r="F20" i="19"/>
  <c r="E20" i="19"/>
  <c r="K19" i="19"/>
  <c r="J19" i="19"/>
  <c r="I19" i="19"/>
  <c r="H19" i="19"/>
  <c r="G19" i="19"/>
  <c r="F19" i="19"/>
  <c r="E19" i="19"/>
  <c r="D19" i="19"/>
  <c r="K18" i="19"/>
  <c r="J18" i="19"/>
  <c r="I18" i="19"/>
  <c r="H18" i="19"/>
  <c r="G18" i="19"/>
  <c r="F18" i="19"/>
  <c r="E18" i="19"/>
  <c r="K17" i="19"/>
  <c r="J17" i="19"/>
  <c r="I17" i="19"/>
  <c r="H17" i="19"/>
  <c r="G17" i="19"/>
  <c r="F17" i="19"/>
  <c r="E17" i="19"/>
  <c r="D17" i="19"/>
  <c r="K16" i="19"/>
  <c r="J16" i="19"/>
  <c r="I16" i="19"/>
  <c r="H16" i="19"/>
  <c r="G16" i="19"/>
  <c r="F16" i="19"/>
  <c r="E16" i="19"/>
  <c r="D16" i="19"/>
  <c r="K15" i="19"/>
  <c r="J15" i="19"/>
  <c r="I15" i="19"/>
  <c r="H15" i="19"/>
  <c r="G15" i="19"/>
  <c r="F15" i="19"/>
  <c r="E15" i="19"/>
  <c r="D15" i="19"/>
  <c r="K14" i="19"/>
  <c r="J14" i="19"/>
  <c r="I14" i="19"/>
  <c r="H14" i="19"/>
  <c r="G14" i="19"/>
  <c r="F14" i="19"/>
  <c r="E14" i="19"/>
  <c r="D14" i="19"/>
  <c r="K13" i="19"/>
  <c r="J13" i="19"/>
  <c r="I13" i="19"/>
  <c r="H13" i="19"/>
  <c r="G13" i="19"/>
  <c r="F13" i="19"/>
  <c r="E13" i="19"/>
  <c r="D13" i="19"/>
  <c r="K12" i="19"/>
  <c r="J12" i="19"/>
  <c r="I12" i="19"/>
  <c r="H12" i="19"/>
  <c r="G12" i="19"/>
  <c r="F12" i="19"/>
  <c r="E12" i="19"/>
  <c r="D12" i="19"/>
  <c r="K11" i="19"/>
  <c r="J11" i="19"/>
  <c r="I11" i="19"/>
  <c r="H11" i="19"/>
  <c r="G11" i="19"/>
  <c r="F11" i="19"/>
  <c r="E11" i="19"/>
  <c r="D11" i="19"/>
  <c r="K10" i="19"/>
  <c r="J10" i="19"/>
  <c r="I10" i="19"/>
  <c r="H10" i="19"/>
  <c r="G10" i="19"/>
  <c r="F10" i="19"/>
  <c r="E10" i="19"/>
  <c r="D10" i="19"/>
  <c r="K9" i="19"/>
  <c r="J9" i="19"/>
  <c r="I9" i="19"/>
  <c r="H9" i="19"/>
  <c r="G9" i="19"/>
  <c r="F9" i="19"/>
  <c r="E9" i="19"/>
  <c r="K8" i="19"/>
  <c r="J8" i="19"/>
  <c r="I8" i="19"/>
  <c r="H8" i="19"/>
  <c r="G8" i="19"/>
  <c r="F8" i="19"/>
  <c r="E8" i="19"/>
  <c r="D8" i="19"/>
  <c r="K7" i="19"/>
  <c r="J7" i="19"/>
  <c r="I7" i="19"/>
  <c r="H7" i="19"/>
  <c r="G7" i="19"/>
  <c r="F7" i="19"/>
  <c r="E7" i="19"/>
  <c r="D7" i="19"/>
  <c r="K6" i="19"/>
  <c r="J6" i="19"/>
  <c r="I6" i="19"/>
  <c r="H6" i="19"/>
  <c r="G6" i="19"/>
  <c r="F6" i="19"/>
  <c r="E6" i="19"/>
  <c r="D6" i="19"/>
  <c r="K5" i="19"/>
  <c r="J5" i="19"/>
  <c r="I5" i="19"/>
  <c r="H5" i="19"/>
  <c r="G5" i="19"/>
  <c r="F5" i="19"/>
  <c r="E5" i="19"/>
  <c r="K4" i="19"/>
  <c r="J4" i="19"/>
  <c r="I4" i="19"/>
  <c r="H4" i="19"/>
  <c r="G4" i="19"/>
  <c r="F4" i="19"/>
  <c r="E4" i="19"/>
  <c r="D4" i="19"/>
  <c r="K3" i="19"/>
  <c r="J3" i="19"/>
  <c r="I3" i="19"/>
  <c r="H3" i="19"/>
  <c r="G3" i="19"/>
  <c r="F3" i="19"/>
  <c r="E3" i="19"/>
  <c r="D3" i="19"/>
  <c r="P26" i="18"/>
  <c r="M26" i="18"/>
  <c r="K26" i="18"/>
  <c r="J26" i="18"/>
  <c r="I26" i="18"/>
  <c r="H26" i="18"/>
  <c r="G26" i="18"/>
  <c r="F26" i="18"/>
  <c r="E26" i="18"/>
  <c r="D26" i="18"/>
  <c r="P25" i="18"/>
  <c r="M25" i="18"/>
  <c r="K25" i="18"/>
  <c r="J25" i="18"/>
  <c r="I25" i="18"/>
  <c r="H25" i="18"/>
  <c r="G25" i="18"/>
  <c r="F25" i="18"/>
  <c r="E25" i="18"/>
  <c r="D25" i="18"/>
  <c r="P24" i="18"/>
  <c r="M24" i="18"/>
  <c r="K24" i="18"/>
  <c r="J24" i="18"/>
  <c r="I24" i="18"/>
  <c r="H24" i="18"/>
  <c r="G24" i="18"/>
  <c r="F24" i="18"/>
  <c r="E24" i="18"/>
  <c r="D24" i="18"/>
  <c r="P23" i="18"/>
  <c r="M23" i="18"/>
  <c r="K23" i="18"/>
  <c r="J23" i="18"/>
  <c r="I23" i="18"/>
  <c r="H23" i="18"/>
  <c r="G23" i="18"/>
  <c r="F23" i="18"/>
  <c r="E23" i="18"/>
  <c r="D23" i="18"/>
  <c r="P22" i="18"/>
  <c r="M22" i="18"/>
  <c r="K22" i="18"/>
  <c r="J22" i="18"/>
  <c r="I22" i="18"/>
  <c r="H22" i="18"/>
  <c r="G22" i="18"/>
  <c r="F22" i="18"/>
  <c r="E22" i="18"/>
  <c r="D22" i="18"/>
  <c r="P21" i="18"/>
  <c r="M21" i="18"/>
  <c r="K21" i="18"/>
  <c r="J21" i="18"/>
  <c r="I21" i="18"/>
  <c r="H21" i="18"/>
  <c r="G21" i="18"/>
  <c r="F21" i="18"/>
  <c r="E21" i="18"/>
  <c r="D21" i="18"/>
  <c r="P20" i="18"/>
  <c r="M20" i="18"/>
  <c r="K20" i="18"/>
  <c r="J20" i="18"/>
  <c r="I20" i="18"/>
  <c r="H20" i="18"/>
  <c r="G20" i="18"/>
  <c r="F20" i="18"/>
  <c r="E20" i="18"/>
  <c r="D20" i="18"/>
  <c r="P19" i="18"/>
  <c r="M19" i="18"/>
  <c r="K19" i="18"/>
  <c r="J19" i="18"/>
  <c r="I19" i="18"/>
  <c r="H19" i="18"/>
  <c r="G19" i="18"/>
  <c r="F19" i="18"/>
  <c r="E19" i="18"/>
  <c r="D19" i="18"/>
  <c r="P18" i="18"/>
  <c r="M18" i="18"/>
  <c r="K18" i="18"/>
  <c r="J18" i="18"/>
  <c r="I18" i="18"/>
  <c r="H18" i="18"/>
  <c r="G18" i="18"/>
  <c r="F18" i="18"/>
  <c r="E18" i="18"/>
  <c r="D18" i="18"/>
  <c r="P17" i="18"/>
  <c r="M17" i="18"/>
  <c r="K17" i="18"/>
  <c r="J17" i="18"/>
  <c r="I17" i="18"/>
  <c r="H17" i="18"/>
  <c r="G17" i="18"/>
  <c r="F17" i="18"/>
  <c r="E17" i="18"/>
  <c r="D17" i="18"/>
  <c r="P16" i="18"/>
  <c r="M16" i="18"/>
  <c r="K16" i="18"/>
  <c r="J16" i="18"/>
  <c r="I16" i="18"/>
  <c r="H16" i="18"/>
  <c r="G16" i="18"/>
  <c r="F16" i="18"/>
  <c r="E16" i="18"/>
  <c r="D16" i="18"/>
  <c r="P15" i="18"/>
  <c r="M15" i="18"/>
  <c r="K15" i="18"/>
  <c r="J15" i="18"/>
  <c r="I15" i="18"/>
  <c r="H15" i="18"/>
  <c r="G15" i="18"/>
  <c r="F15" i="18"/>
  <c r="E15" i="18"/>
  <c r="D15" i="18"/>
  <c r="P14" i="18"/>
  <c r="M14" i="18"/>
  <c r="K14" i="18"/>
  <c r="J14" i="18"/>
  <c r="I14" i="18"/>
  <c r="H14" i="18"/>
  <c r="G14" i="18"/>
  <c r="F14" i="18"/>
  <c r="E14" i="18"/>
  <c r="D14" i="18"/>
  <c r="P13" i="18"/>
  <c r="M13" i="18"/>
  <c r="K13" i="18"/>
  <c r="J13" i="18"/>
  <c r="I13" i="18"/>
  <c r="H13" i="18"/>
  <c r="G13" i="18"/>
  <c r="F13" i="18"/>
  <c r="E13" i="18"/>
  <c r="D13" i="18"/>
  <c r="P12" i="18"/>
  <c r="M12" i="18"/>
  <c r="K12" i="18"/>
  <c r="J12" i="18"/>
  <c r="I12" i="18"/>
  <c r="H12" i="18"/>
  <c r="G12" i="18"/>
  <c r="F12" i="18"/>
  <c r="E12" i="18"/>
  <c r="D12" i="18"/>
  <c r="P11" i="18"/>
  <c r="M11" i="18"/>
  <c r="K11" i="18"/>
  <c r="J11" i="18"/>
  <c r="I11" i="18"/>
  <c r="H11" i="18"/>
  <c r="G11" i="18"/>
  <c r="F11" i="18"/>
  <c r="E11" i="18"/>
  <c r="D11" i="18"/>
  <c r="P10" i="18"/>
  <c r="M10" i="18"/>
  <c r="K10" i="18"/>
  <c r="J10" i="18"/>
  <c r="I10" i="18"/>
  <c r="H10" i="18"/>
  <c r="G10" i="18"/>
  <c r="F10" i="18"/>
  <c r="E10" i="18"/>
  <c r="D10" i="18"/>
  <c r="P9" i="18"/>
  <c r="M9" i="18"/>
  <c r="K9" i="18"/>
  <c r="J9" i="18"/>
  <c r="I9" i="18"/>
  <c r="H9" i="18"/>
  <c r="G9" i="18"/>
  <c r="F9" i="18"/>
  <c r="E9" i="18"/>
  <c r="D9" i="18"/>
  <c r="P8" i="18"/>
  <c r="M8" i="18"/>
  <c r="K8" i="18"/>
  <c r="J8" i="18"/>
  <c r="I8" i="18"/>
  <c r="H8" i="18"/>
  <c r="G8" i="18"/>
  <c r="F8" i="18"/>
  <c r="E8" i="18"/>
  <c r="D8" i="18"/>
  <c r="P7" i="18"/>
  <c r="M7" i="18"/>
  <c r="K7" i="18"/>
  <c r="J7" i="18"/>
  <c r="I7" i="18"/>
  <c r="H7" i="18"/>
  <c r="G7" i="18"/>
  <c r="F7" i="18"/>
  <c r="E7" i="18"/>
  <c r="D7" i="18"/>
  <c r="P6" i="18"/>
  <c r="M6" i="18"/>
  <c r="K6" i="18"/>
  <c r="J6" i="18"/>
  <c r="I6" i="18"/>
  <c r="H6" i="18"/>
  <c r="G6" i="18"/>
  <c r="F6" i="18"/>
  <c r="E6" i="18"/>
  <c r="D6" i="18"/>
  <c r="P5" i="18"/>
  <c r="M5" i="18"/>
  <c r="K5" i="18"/>
  <c r="J5" i="18"/>
  <c r="I5" i="18"/>
  <c r="H5" i="18"/>
  <c r="G5" i="18"/>
  <c r="F5" i="18"/>
  <c r="E5" i="18"/>
  <c r="D5" i="18"/>
  <c r="P4" i="18"/>
  <c r="M4" i="18"/>
  <c r="K4" i="18"/>
  <c r="J4" i="18"/>
  <c r="I4" i="18"/>
  <c r="H4" i="18"/>
  <c r="G4" i="18"/>
  <c r="F4" i="18"/>
  <c r="E4" i="18"/>
  <c r="D4" i="18"/>
  <c r="P3" i="18"/>
  <c r="M3" i="18"/>
  <c r="K3" i="18"/>
  <c r="J3" i="18"/>
  <c r="I3" i="18"/>
  <c r="H3" i="18"/>
  <c r="G3" i="18"/>
  <c r="F3" i="18"/>
  <c r="E3" i="18"/>
  <c r="D3" i="18"/>
  <c r="K33" i="17"/>
  <c r="J33" i="17"/>
  <c r="I33" i="17"/>
  <c r="H33" i="17"/>
  <c r="G33" i="17"/>
  <c r="F33" i="17"/>
  <c r="E33" i="17"/>
  <c r="D33" i="17"/>
  <c r="K32" i="17"/>
  <c r="J32" i="17"/>
  <c r="I32" i="17"/>
  <c r="H32" i="17"/>
  <c r="G32" i="17"/>
  <c r="F32" i="17"/>
  <c r="E32" i="17"/>
  <c r="D32" i="17"/>
  <c r="K31" i="17"/>
  <c r="J31" i="17"/>
  <c r="I31" i="17"/>
  <c r="H31" i="17"/>
  <c r="G31" i="17"/>
  <c r="F31" i="17"/>
  <c r="E31" i="17"/>
  <c r="D31" i="17"/>
  <c r="O33" i="11"/>
  <c r="O32" i="11"/>
  <c r="P31" i="11"/>
  <c r="O31" i="11"/>
  <c r="K33" i="11"/>
  <c r="J33" i="11"/>
  <c r="I33" i="11"/>
  <c r="H33" i="11"/>
  <c r="G33" i="11"/>
  <c r="F33" i="11"/>
  <c r="E33" i="11"/>
  <c r="D33" i="11"/>
  <c r="K32" i="11"/>
  <c r="J32" i="11"/>
  <c r="I32" i="11"/>
  <c r="H32" i="11"/>
  <c r="G32" i="11"/>
  <c r="F32" i="11"/>
  <c r="E32" i="11"/>
  <c r="D32" i="11"/>
  <c r="K31" i="11"/>
  <c r="J31" i="11"/>
  <c r="I31" i="11"/>
  <c r="H31" i="11"/>
  <c r="G31" i="11"/>
  <c r="F31" i="11"/>
  <c r="E31" i="11"/>
  <c r="D31" i="11"/>
  <c r="K37" i="17"/>
  <c r="J37" i="17"/>
  <c r="I37" i="17"/>
  <c r="H37" i="17"/>
  <c r="G37" i="17"/>
  <c r="F37" i="17"/>
  <c r="E37" i="17"/>
  <c r="D37" i="17"/>
  <c r="K36" i="17"/>
  <c r="J36" i="17"/>
  <c r="I36" i="17"/>
  <c r="H36" i="17"/>
  <c r="G36" i="17"/>
  <c r="F36" i="17"/>
  <c r="E36" i="17"/>
  <c r="D36" i="17"/>
  <c r="K35" i="17"/>
  <c r="J35" i="17"/>
  <c r="I35" i="17"/>
  <c r="H35" i="17"/>
  <c r="G35" i="17"/>
  <c r="F35" i="17"/>
  <c r="E35" i="17"/>
  <c r="D35" i="17"/>
  <c r="K34" i="17"/>
  <c r="J34" i="17"/>
  <c r="I34" i="17"/>
  <c r="H34" i="17"/>
  <c r="G34" i="17"/>
  <c r="F34" i="17"/>
  <c r="E34" i="17"/>
  <c r="D34" i="17"/>
  <c r="K30" i="17"/>
  <c r="J30" i="17"/>
  <c r="I30" i="17"/>
  <c r="H30" i="17"/>
  <c r="G30" i="17"/>
  <c r="F30" i="17"/>
  <c r="E30" i="17"/>
  <c r="D30" i="17"/>
  <c r="K29" i="17"/>
  <c r="J29" i="17"/>
  <c r="I29" i="17"/>
  <c r="H29" i="17"/>
  <c r="G29" i="17"/>
  <c r="F29" i="17"/>
  <c r="E29" i="17"/>
  <c r="K28" i="17"/>
  <c r="J28" i="17"/>
  <c r="I28" i="17"/>
  <c r="H28" i="17"/>
  <c r="G28" i="17"/>
  <c r="F28" i="17"/>
  <c r="E28" i="17"/>
  <c r="D28" i="17"/>
  <c r="K27" i="17"/>
  <c r="J27" i="17"/>
  <c r="I27" i="17"/>
  <c r="H27" i="17"/>
  <c r="G27" i="17"/>
  <c r="F27" i="17"/>
  <c r="E27" i="17"/>
  <c r="D27" i="17"/>
  <c r="K26" i="17"/>
  <c r="J26" i="17"/>
  <c r="I26" i="17"/>
  <c r="H26" i="17"/>
  <c r="G26" i="17"/>
  <c r="F26" i="17"/>
  <c r="E26" i="17"/>
  <c r="D26" i="17"/>
  <c r="K25" i="17"/>
  <c r="J25" i="17"/>
  <c r="I25" i="17"/>
  <c r="H25" i="17"/>
  <c r="G25" i="17"/>
  <c r="F25" i="17"/>
  <c r="E25" i="17"/>
  <c r="D25" i="17"/>
  <c r="K24" i="17"/>
  <c r="J24" i="17"/>
  <c r="I24" i="17"/>
  <c r="H24" i="17"/>
  <c r="G24" i="17"/>
  <c r="F24" i="17"/>
  <c r="E24" i="17"/>
  <c r="D24" i="17"/>
  <c r="K23" i="17"/>
  <c r="J23" i="17"/>
  <c r="I23" i="17"/>
  <c r="H23" i="17"/>
  <c r="G23" i="17"/>
  <c r="F23" i="17"/>
  <c r="E23" i="17"/>
  <c r="D23" i="17"/>
  <c r="K22" i="17"/>
  <c r="J22" i="17"/>
  <c r="I22" i="17"/>
  <c r="H22" i="17"/>
  <c r="G22" i="17"/>
  <c r="F22" i="17"/>
  <c r="E22" i="17"/>
  <c r="D22" i="17"/>
  <c r="K21" i="17"/>
  <c r="J21" i="17"/>
  <c r="I21" i="17"/>
  <c r="H21" i="17"/>
  <c r="G21" i="17"/>
  <c r="F21" i="17"/>
  <c r="E21" i="17"/>
  <c r="D21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  <c r="K4" i="17"/>
  <c r="J4" i="17"/>
  <c r="I4" i="17"/>
  <c r="H4" i="17"/>
  <c r="G4" i="17"/>
  <c r="F4" i="17"/>
  <c r="E4" i="17"/>
  <c r="D4" i="17"/>
  <c r="K3" i="17"/>
  <c r="J3" i="17"/>
  <c r="I3" i="17"/>
  <c r="H3" i="17"/>
  <c r="G3" i="17"/>
  <c r="F3" i="17"/>
  <c r="E3" i="17"/>
  <c r="K37" i="11"/>
  <c r="J37" i="11"/>
  <c r="I37" i="11"/>
  <c r="H37" i="11"/>
  <c r="G37" i="11"/>
  <c r="F37" i="11"/>
  <c r="E37" i="11"/>
  <c r="D37" i="11"/>
  <c r="K36" i="11"/>
  <c r="J36" i="11"/>
  <c r="I36" i="11"/>
  <c r="H36" i="11"/>
  <c r="G36" i="11"/>
  <c r="F36" i="11"/>
  <c r="E36" i="11"/>
  <c r="D36" i="11"/>
  <c r="K35" i="11"/>
  <c r="J35" i="11"/>
  <c r="I35" i="11"/>
  <c r="H35" i="11"/>
  <c r="G35" i="11"/>
  <c r="F35" i="11"/>
  <c r="E35" i="11"/>
  <c r="D35" i="11"/>
  <c r="K34" i="11"/>
  <c r="J34" i="11"/>
  <c r="I34" i="11"/>
  <c r="H34" i="11"/>
  <c r="G34" i="11"/>
  <c r="F34" i="11"/>
  <c r="E34" i="11"/>
  <c r="D34" i="11"/>
  <c r="K30" i="11"/>
  <c r="J30" i="11"/>
  <c r="I30" i="11"/>
  <c r="H30" i="11"/>
  <c r="G30" i="11"/>
  <c r="F30" i="11"/>
  <c r="E30" i="11"/>
  <c r="D30" i="11"/>
  <c r="K29" i="11"/>
  <c r="J29" i="11"/>
  <c r="I29" i="11"/>
  <c r="H29" i="11"/>
  <c r="G29" i="11"/>
  <c r="F29" i="11"/>
  <c r="E29" i="11"/>
  <c r="D29" i="11"/>
  <c r="K28" i="11"/>
  <c r="J28" i="11"/>
  <c r="I28" i="11"/>
  <c r="H28" i="11"/>
  <c r="G28" i="11"/>
  <c r="F28" i="11"/>
  <c r="E28" i="11"/>
  <c r="D28" i="11"/>
  <c r="K27" i="11"/>
  <c r="J27" i="11"/>
  <c r="I27" i="11"/>
  <c r="H27" i="11"/>
  <c r="G27" i="11"/>
  <c r="F27" i="11"/>
  <c r="E27" i="11"/>
  <c r="D27" i="11"/>
  <c r="K26" i="11"/>
  <c r="J26" i="11"/>
  <c r="I26" i="11"/>
  <c r="H26" i="11"/>
  <c r="G26" i="11"/>
  <c r="F26" i="11"/>
  <c r="E26" i="11"/>
  <c r="D26" i="11"/>
  <c r="K25" i="11"/>
  <c r="J25" i="11"/>
  <c r="I25" i="11"/>
  <c r="H25" i="11"/>
  <c r="G25" i="11"/>
  <c r="F25" i="11"/>
  <c r="E25" i="11"/>
  <c r="D25" i="11"/>
  <c r="K24" i="11"/>
  <c r="J24" i="11"/>
  <c r="I24" i="11"/>
  <c r="H24" i="11"/>
  <c r="G24" i="11"/>
  <c r="F24" i="11"/>
  <c r="E24" i="11"/>
  <c r="D24" i="11"/>
  <c r="K23" i="11"/>
  <c r="J23" i="11"/>
  <c r="I23" i="11"/>
  <c r="H23" i="11"/>
  <c r="G23" i="11"/>
  <c r="F23" i="11"/>
  <c r="E23" i="11"/>
  <c r="D23" i="11"/>
  <c r="K22" i="11"/>
  <c r="J22" i="11"/>
  <c r="I22" i="11"/>
  <c r="H22" i="11"/>
  <c r="G22" i="11"/>
  <c r="F22" i="11"/>
  <c r="E22" i="11"/>
  <c r="D22" i="11"/>
  <c r="K21" i="11"/>
  <c r="J21" i="11"/>
  <c r="I21" i="11"/>
  <c r="H21" i="11"/>
  <c r="G21" i="11"/>
  <c r="F21" i="11"/>
  <c r="E21" i="11"/>
  <c r="D21" i="11"/>
  <c r="K20" i="11"/>
  <c r="J20" i="11"/>
  <c r="I20" i="11"/>
  <c r="H20" i="11"/>
  <c r="G20" i="11"/>
  <c r="F20" i="11"/>
  <c r="E20" i="11"/>
  <c r="D20" i="11"/>
  <c r="K19" i="11"/>
  <c r="J19" i="11"/>
  <c r="I19" i="11"/>
  <c r="H19" i="11"/>
  <c r="G19" i="11"/>
  <c r="F19" i="11"/>
  <c r="E19" i="11"/>
  <c r="D19" i="11"/>
  <c r="K18" i="11"/>
  <c r="J18" i="11"/>
  <c r="I18" i="11"/>
  <c r="H18" i="11"/>
  <c r="G18" i="11"/>
  <c r="F18" i="11"/>
  <c r="E18" i="11"/>
  <c r="D18" i="11"/>
  <c r="K17" i="11"/>
  <c r="J17" i="11"/>
  <c r="I17" i="11"/>
  <c r="H17" i="11"/>
  <c r="G17" i="11"/>
  <c r="F17" i="11"/>
  <c r="E17" i="11"/>
  <c r="D17" i="11"/>
  <c r="K16" i="11"/>
  <c r="J16" i="11"/>
  <c r="I16" i="11"/>
  <c r="H16" i="11"/>
  <c r="G16" i="11"/>
  <c r="F16" i="11"/>
  <c r="E16" i="11"/>
  <c r="D16" i="11"/>
  <c r="K15" i="11"/>
  <c r="J15" i="11"/>
  <c r="I15" i="11"/>
  <c r="H15" i="11"/>
  <c r="G15" i="11"/>
  <c r="F15" i="11"/>
  <c r="E15" i="11"/>
  <c r="D15" i="11"/>
  <c r="K14" i="11"/>
  <c r="J14" i="11"/>
  <c r="I14" i="11"/>
  <c r="H14" i="11"/>
  <c r="G14" i="11"/>
  <c r="F14" i="11"/>
  <c r="E14" i="11"/>
  <c r="D14" i="11"/>
  <c r="K13" i="11"/>
  <c r="J13" i="11"/>
  <c r="I13" i="11"/>
  <c r="H13" i="11"/>
  <c r="G13" i="11"/>
  <c r="F13" i="11"/>
  <c r="E13" i="11"/>
  <c r="D13" i="11"/>
  <c r="K12" i="11"/>
  <c r="J12" i="11"/>
  <c r="I12" i="11"/>
  <c r="H12" i="11"/>
  <c r="G12" i="11"/>
  <c r="F12" i="11"/>
  <c r="E12" i="11"/>
  <c r="D12" i="11"/>
  <c r="K11" i="11"/>
  <c r="J11" i="11"/>
  <c r="I11" i="11"/>
  <c r="H11" i="11"/>
  <c r="G11" i="11"/>
  <c r="F11" i="11"/>
  <c r="E11" i="11"/>
  <c r="D11" i="11"/>
  <c r="K10" i="11"/>
  <c r="J10" i="11"/>
  <c r="I10" i="11"/>
  <c r="H10" i="11"/>
  <c r="G10" i="11"/>
  <c r="F10" i="11"/>
  <c r="E10" i="11"/>
  <c r="D10" i="11"/>
  <c r="K9" i="11"/>
  <c r="J9" i="11"/>
  <c r="I9" i="11"/>
  <c r="H9" i="11"/>
  <c r="G9" i="11"/>
  <c r="F9" i="11"/>
  <c r="E9" i="11"/>
  <c r="D9" i="11"/>
  <c r="K8" i="11"/>
  <c r="J8" i="11"/>
  <c r="I8" i="11"/>
  <c r="H8" i="11"/>
  <c r="G8" i="11"/>
  <c r="F8" i="11"/>
  <c r="E8" i="11"/>
  <c r="D8" i="11"/>
  <c r="K7" i="11"/>
  <c r="J7" i="11"/>
  <c r="I7" i="11"/>
  <c r="H7" i="11"/>
  <c r="G7" i="11"/>
  <c r="F7" i="11"/>
  <c r="E7" i="11"/>
  <c r="D7" i="11"/>
  <c r="K6" i="11"/>
  <c r="J6" i="11"/>
  <c r="I6" i="11"/>
  <c r="H6" i="11"/>
  <c r="G6" i="11"/>
  <c r="F6" i="11"/>
  <c r="E6" i="11"/>
  <c r="D6" i="11"/>
  <c r="K5" i="11"/>
  <c r="J5" i="11"/>
  <c r="I5" i="11"/>
  <c r="H5" i="11"/>
  <c r="G5" i="11"/>
  <c r="F5" i="11"/>
  <c r="E5" i="11"/>
  <c r="D5" i="11"/>
  <c r="K4" i="11"/>
  <c r="J4" i="11"/>
  <c r="I4" i="11"/>
  <c r="H4" i="11"/>
  <c r="G4" i="11"/>
  <c r="F4" i="11"/>
  <c r="E4" i="11"/>
  <c r="D4" i="11"/>
  <c r="K3" i="11"/>
  <c r="J3" i="11"/>
  <c r="I3" i="11"/>
  <c r="H3" i="11"/>
  <c r="G3" i="11"/>
  <c r="F3" i="11"/>
  <c r="E3" i="11"/>
  <c r="D3" i="11"/>
  <c r="J3" i="33"/>
  <c r="J4" i="33"/>
  <c r="I4" i="33"/>
  <c r="H4" i="33"/>
  <c r="G4" i="33"/>
  <c r="F4" i="33"/>
  <c r="E4" i="33"/>
  <c r="D4" i="33"/>
  <c r="S19" i="19"/>
  <c r="R19" i="19"/>
  <c r="R18" i="19"/>
  <c r="O31" i="19"/>
  <c r="N31" i="19"/>
  <c r="N30" i="19"/>
  <c r="N29" i="19"/>
  <c r="Q6" i="17"/>
  <c r="G8" i="21"/>
  <c r="R6" i="17"/>
  <c r="H8" i="21"/>
  <c r="X17" i="18"/>
  <c r="I70" i="20"/>
  <c r="X16" i="18"/>
  <c r="I69" i="20"/>
  <c r="X24" i="18"/>
  <c r="I68" i="20"/>
  <c r="X23" i="18"/>
  <c r="I67" i="20"/>
  <c r="X22" i="18"/>
  <c r="I66" i="20"/>
  <c r="X21" i="18"/>
  <c r="I65" i="20"/>
  <c r="X20" i="18"/>
  <c r="I64" i="20"/>
  <c r="X19" i="18"/>
  <c r="I63" i="20"/>
  <c r="X18" i="18"/>
  <c r="I62" i="20"/>
  <c r="X26" i="18"/>
  <c r="I61" i="20"/>
  <c r="X25" i="18"/>
  <c r="I60" i="20"/>
  <c r="X15" i="18"/>
  <c r="I59" i="20"/>
  <c r="X13" i="18"/>
  <c r="I58" i="20"/>
  <c r="X14" i="18"/>
  <c r="I57" i="20"/>
  <c r="X12" i="18"/>
  <c r="I56" i="20"/>
  <c r="X11" i="18"/>
  <c r="I55" i="20"/>
  <c r="X10" i="18"/>
  <c r="I54" i="20"/>
  <c r="X9" i="18"/>
  <c r="I53" i="20"/>
  <c r="X8" i="18"/>
  <c r="I52" i="20"/>
  <c r="X7" i="18"/>
  <c r="I51" i="20"/>
  <c r="X6" i="18"/>
  <c r="I50" i="20"/>
  <c r="X5" i="18"/>
  <c r="I49" i="20"/>
  <c r="X4" i="18"/>
  <c r="I48" i="20"/>
  <c r="X3" i="18"/>
  <c r="I47" i="20"/>
  <c r="I41" i="20"/>
  <c r="I40" i="20"/>
  <c r="I39" i="20"/>
  <c r="V35" i="11"/>
  <c r="I38" i="20"/>
  <c r="V34" i="11"/>
  <c r="I37" i="20"/>
  <c r="P25" i="11"/>
  <c r="V25" i="11"/>
  <c r="I36" i="20"/>
  <c r="P28" i="11"/>
  <c r="V28" i="11"/>
  <c r="I35" i="20"/>
  <c r="P27" i="11"/>
  <c r="V27" i="11"/>
  <c r="I34" i="20"/>
  <c r="N22" i="17"/>
  <c r="P22" i="11"/>
  <c r="P24" i="11"/>
  <c r="V24" i="11"/>
  <c r="I33" i="20"/>
  <c r="P23" i="11"/>
  <c r="V23" i="11"/>
  <c r="I32" i="20"/>
  <c r="P21" i="11"/>
  <c r="V21" i="11"/>
  <c r="I31" i="20"/>
  <c r="P20" i="11"/>
  <c r="V20" i="11"/>
  <c r="I30" i="20"/>
  <c r="V22" i="11"/>
  <c r="I29" i="20"/>
  <c r="V37" i="11"/>
  <c r="I28" i="20"/>
  <c r="V36" i="11"/>
  <c r="I27" i="20"/>
  <c r="P29" i="11"/>
  <c r="P30" i="11"/>
  <c r="V30" i="11"/>
  <c r="I26" i="20"/>
  <c r="V29" i="11"/>
  <c r="I25" i="20"/>
  <c r="P18" i="11"/>
  <c r="P19" i="11"/>
  <c r="V19" i="11"/>
  <c r="I24" i="20"/>
  <c r="V18" i="11"/>
  <c r="I23" i="20"/>
  <c r="P33" i="11"/>
  <c r="V33" i="11"/>
  <c r="I22" i="20"/>
  <c r="P32" i="11"/>
  <c r="V32" i="11"/>
  <c r="I21" i="20"/>
  <c r="V31" i="11"/>
  <c r="I20" i="20"/>
  <c r="V17" i="11"/>
  <c r="I19" i="20"/>
  <c r="V16" i="11"/>
  <c r="I18" i="20"/>
  <c r="V13" i="11"/>
  <c r="I17" i="20"/>
  <c r="V15" i="11"/>
  <c r="I16" i="20"/>
  <c r="V14" i="11"/>
  <c r="I15" i="20"/>
  <c r="V12" i="11"/>
  <c r="I14" i="20"/>
  <c r="V11" i="11"/>
  <c r="I13" i="20"/>
  <c r="V10" i="11"/>
  <c r="I12" i="20"/>
  <c r="V9" i="11"/>
  <c r="I11" i="20"/>
  <c r="V8" i="11"/>
  <c r="I10" i="20"/>
  <c r="V7" i="11"/>
  <c r="I9" i="20"/>
  <c r="V6" i="11"/>
  <c r="I8" i="20"/>
  <c r="V5" i="11"/>
  <c r="I7" i="20"/>
  <c r="V4" i="11"/>
  <c r="I6" i="20"/>
  <c r="V3" i="11"/>
  <c r="I5" i="20"/>
  <c r="W17" i="18"/>
  <c r="H70" i="20"/>
  <c r="W16" i="18"/>
  <c r="H69" i="20"/>
  <c r="W24" i="18"/>
  <c r="H68" i="20"/>
  <c r="W23" i="18"/>
  <c r="H67" i="20"/>
  <c r="W22" i="18"/>
  <c r="H66" i="20"/>
  <c r="W21" i="18"/>
  <c r="H65" i="20"/>
  <c r="W20" i="18"/>
  <c r="H64" i="20"/>
  <c r="W19" i="18"/>
  <c r="H63" i="20"/>
  <c r="W18" i="18"/>
  <c r="H62" i="20"/>
  <c r="W26" i="18"/>
  <c r="H61" i="20"/>
  <c r="W25" i="18"/>
  <c r="H60" i="20"/>
  <c r="W15" i="18"/>
  <c r="H59" i="20"/>
  <c r="W13" i="18"/>
  <c r="H58" i="20"/>
  <c r="W14" i="18"/>
  <c r="H57" i="20"/>
  <c r="W12" i="18"/>
  <c r="H56" i="20"/>
  <c r="W11" i="18"/>
  <c r="H55" i="20"/>
  <c r="W10" i="18"/>
  <c r="H54" i="20"/>
  <c r="W9" i="18"/>
  <c r="H53" i="20"/>
  <c r="W8" i="18"/>
  <c r="H52" i="20"/>
  <c r="W7" i="18"/>
  <c r="H51" i="20"/>
  <c r="W6" i="18"/>
  <c r="H50" i="20"/>
  <c r="W5" i="18"/>
  <c r="H49" i="20"/>
  <c r="W4" i="18"/>
  <c r="H48" i="20"/>
  <c r="W3" i="18"/>
  <c r="H47" i="20"/>
  <c r="H41" i="20"/>
  <c r="H40" i="20"/>
  <c r="H39" i="20"/>
  <c r="U35" i="11"/>
  <c r="H38" i="20"/>
  <c r="U34" i="11"/>
  <c r="H37" i="20"/>
  <c r="U25" i="11"/>
  <c r="H36" i="20"/>
  <c r="U28" i="11"/>
  <c r="H35" i="20"/>
  <c r="U27" i="11"/>
  <c r="H34" i="20"/>
  <c r="U24" i="11"/>
  <c r="H33" i="20"/>
  <c r="U23" i="11"/>
  <c r="H32" i="20"/>
  <c r="U21" i="11"/>
  <c r="H31" i="20"/>
  <c r="U20" i="11"/>
  <c r="H30" i="20"/>
  <c r="U22" i="11"/>
  <c r="H29" i="20"/>
  <c r="U37" i="11"/>
  <c r="H28" i="20"/>
  <c r="U36" i="11"/>
  <c r="H27" i="20"/>
  <c r="U30" i="11"/>
  <c r="H26" i="20"/>
  <c r="U29" i="11"/>
  <c r="H25" i="20"/>
  <c r="U19" i="11"/>
  <c r="H24" i="20"/>
  <c r="U18" i="11"/>
  <c r="H23" i="20"/>
  <c r="U33" i="11"/>
  <c r="H22" i="20"/>
  <c r="U32" i="11"/>
  <c r="H21" i="20"/>
  <c r="U31" i="11"/>
  <c r="H20" i="20"/>
  <c r="U17" i="11"/>
  <c r="H19" i="20"/>
  <c r="U16" i="11"/>
  <c r="H18" i="20"/>
  <c r="U13" i="11"/>
  <c r="H17" i="20"/>
  <c r="U15" i="11"/>
  <c r="H16" i="20"/>
  <c r="U14" i="11"/>
  <c r="H15" i="20"/>
  <c r="U12" i="11"/>
  <c r="H14" i="20"/>
  <c r="U11" i="11"/>
  <c r="H13" i="20"/>
  <c r="U10" i="11"/>
  <c r="H12" i="20"/>
  <c r="U9" i="11"/>
  <c r="H11" i="20"/>
  <c r="U8" i="11"/>
  <c r="H10" i="20"/>
  <c r="U7" i="11"/>
  <c r="H9" i="20"/>
  <c r="U6" i="11"/>
  <c r="H8" i="20"/>
  <c r="U5" i="11"/>
  <c r="H7" i="20"/>
  <c r="U4" i="11"/>
  <c r="H6" i="20"/>
  <c r="U3" i="11"/>
  <c r="H5" i="20"/>
  <c r="J70" i="21"/>
  <c r="J69" i="21"/>
  <c r="H24" i="19"/>
  <c r="J68" i="21"/>
  <c r="H23" i="19"/>
  <c r="J67" i="21"/>
  <c r="H22" i="19"/>
  <c r="J66" i="21"/>
  <c r="J65" i="21"/>
  <c r="J64" i="21"/>
  <c r="J63" i="21"/>
  <c r="J62" i="21"/>
  <c r="H26" i="19"/>
  <c r="J61" i="21"/>
  <c r="H25" i="19"/>
  <c r="J60" i="21"/>
  <c r="J59" i="21"/>
  <c r="J58" i="21"/>
  <c r="J57" i="21"/>
  <c r="J56" i="21"/>
  <c r="J55" i="21"/>
  <c r="J54" i="21"/>
  <c r="J53" i="21"/>
  <c r="J51" i="21"/>
  <c r="J50" i="21"/>
  <c r="J49" i="21"/>
  <c r="J48" i="21"/>
  <c r="J47" i="21"/>
  <c r="T35" i="17"/>
  <c r="J38" i="21"/>
  <c r="T34" i="17"/>
  <c r="J37" i="21"/>
  <c r="T25" i="17"/>
  <c r="J36" i="21"/>
  <c r="T28" i="17"/>
  <c r="J35" i="21"/>
  <c r="T27" i="17"/>
  <c r="J34" i="21"/>
  <c r="T24" i="17"/>
  <c r="J33" i="21"/>
  <c r="T23" i="17"/>
  <c r="J32" i="21"/>
  <c r="T21" i="17"/>
  <c r="J31" i="21"/>
  <c r="T20" i="17"/>
  <c r="J30" i="21"/>
  <c r="T22" i="17"/>
  <c r="J29" i="21"/>
  <c r="T37" i="17"/>
  <c r="J28" i="21"/>
  <c r="T36" i="17"/>
  <c r="J27" i="21"/>
  <c r="T30" i="17"/>
  <c r="J26" i="21"/>
  <c r="T29" i="17"/>
  <c r="J25" i="21"/>
  <c r="T19" i="17"/>
  <c r="J24" i="21"/>
  <c r="T18" i="17"/>
  <c r="J23" i="21"/>
  <c r="T33" i="17"/>
  <c r="J22" i="21"/>
  <c r="T32" i="17"/>
  <c r="J21" i="21"/>
  <c r="T31" i="17"/>
  <c r="J20" i="21"/>
  <c r="T17" i="17"/>
  <c r="J19" i="21"/>
  <c r="T16" i="17"/>
  <c r="J18" i="21"/>
  <c r="T13" i="17"/>
  <c r="J17" i="21"/>
  <c r="T15" i="17"/>
  <c r="J16" i="21"/>
  <c r="T14" i="17"/>
  <c r="J15" i="21"/>
  <c r="T12" i="17"/>
  <c r="J14" i="21"/>
  <c r="T11" i="17"/>
  <c r="J13" i="21"/>
  <c r="T10" i="17"/>
  <c r="J12" i="21"/>
  <c r="T9" i="17"/>
  <c r="J11" i="21"/>
  <c r="T8" i="17"/>
  <c r="J10" i="21"/>
  <c r="T7" i="17"/>
  <c r="J9" i="21"/>
  <c r="T6" i="17"/>
  <c r="J8" i="21"/>
  <c r="T5" i="17"/>
  <c r="J7" i="21"/>
  <c r="T4" i="17"/>
  <c r="J6" i="21"/>
  <c r="T3" i="17"/>
  <c r="J5" i="21"/>
  <c r="I70" i="21"/>
  <c r="I69" i="21"/>
  <c r="G24" i="19"/>
  <c r="I68" i="21"/>
  <c r="G23" i="19"/>
  <c r="I67" i="21"/>
  <c r="G22" i="19"/>
  <c r="I66" i="21"/>
  <c r="I65" i="21"/>
  <c r="I64" i="21"/>
  <c r="I63" i="21"/>
  <c r="I62" i="21"/>
  <c r="G26" i="19"/>
  <c r="I61" i="21"/>
  <c r="G25" i="19"/>
  <c r="I60" i="21"/>
  <c r="I59" i="21"/>
  <c r="I58" i="21"/>
  <c r="I57" i="21"/>
  <c r="I56" i="21"/>
  <c r="I55" i="21"/>
  <c r="I54" i="21"/>
  <c r="I53" i="21"/>
  <c r="I51" i="21"/>
  <c r="I50" i="21"/>
  <c r="I49" i="21"/>
  <c r="I48" i="21"/>
  <c r="I47" i="21"/>
  <c r="S35" i="17"/>
  <c r="I38" i="21"/>
  <c r="S34" i="17"/>
  <c r="I37" i="21"/>
  <c r="S25" i="17"/>
  <c r="I36" i="21"/>
  <c r="S28" i="17"/>
  <c r="I35" i="21"/>
  <c r="S27" i="17"/>
  <c r="I34" i="21"/>
  <c r="S24" i="17"/>
  <c r="I33" i="21"/>
  <c r="S23" i="17"/>
  <c r="I32" i="21"/>
  <c r="S21" i="17"/>
  <c r="I31" i="21"/>
  <c r="S20" i="17"/>
  <c r="I30" i="21"/>
  <c r="S22" i="17"/>
  <c r="I29" i="21"/>
  <c r="S37" i="17"/>
  <c r="I28" i="21"/>
  <c r="S36" i="17"/>
  <c r="I27" i="21"/>
  <c r="S30" i="17"/>
  <c r="I26" i="21"/>
  <c r="S29" i="17"/>
  <c r="I25" i="21"/>
  <c r="S19" i="17"/>
  <c r="I24" i="21"/>
  <c r="S18" i="17"/>
  <c r="I23" i="21"/>
  <c r="S33" i="17"/>
  <c r="I22" i="21"/>
  <c r="S32" i="17"/>
  <c r="I21" i="21"/>
  <c r="S31" i="17"/>
  <c r="I20" i="21"/>
  <c r="S17" i="17"/>
  <c r="I19" i="21"/>
  <c r="S16" i="17"/>
  <c r="I18" i="21"/>
  <c r="S13" i="17"/>
  <c r="I17" i="21"/>
  <c r="S15" i="17"/>
  <c r="I16" i="21"/>
  <c r="S14" i="17"/>
  <c r="I15" i="21"/>
  <c r="S12" i="17"/>
  <c r="I14" i="21"/>
  <c r="S11" i="17"/>
  <c r="I13" i="21"/>
  <c r="S10" i="17"/>
  <c r="I12" i="21"/>
  <c r="S9" i="17"/>
  <c r="I11" i="21"/>
  <c r="S8" i="17"/>
  <c r="I10" i="21"/>
  <c r="S7" i="17"/>
  <c r="I9" i="21"/>
  <c r="S6" i="17"/>
  <c r="I8" i="21"/>
  <c r="S5" i="17"/>
  <c r="I7" i="21"/>
  <c r="S4" i="17"/>
  <c r="I6" i="21"/>
  <c r="S3" i="17"/>
  <c r="I5" i="21"/>
  <c r="K24" i="19"/>
  <c r="J24" i="19"/>
  <c r="I24" i="19"/>
  <c r="F24" i="19"/>
  <c r="E24" i="19"/>
  <c r="D24" i="19"/>
  <c r="G17" i="22"/>
  <c r="G14" i="22"/>
  <c r="P14" i="17"/>
  <c r="P9" i="17"/>
  <c r="G6" i="22"/>
  <c r="F3" i="24"/>
  <c r="Y31" i="11"/>
  <c r="L20" i="20"/>
  <c r="X31" i="11"/>
  <c r="K20" i="20"/>
  <c r="W31" i="11"/>
  <c r="J20" i="20"/>
  <c r="T31" i="11"/>
  <c r="G20" i="20"/>
  <c r="W31" i="17"/>
  <c r="V31" i="17"/>
  <c r="U31" i="17"/>
  <c r="R31" i="17"/>
  <c r="E75" i="21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R26" i="18"/>
  <c r="R25" i="18"/>
  <c r="R24" i="18"/>
  <c r="R23" i="18"/>
  <c r="R22" i="18"/>
  <c r="K26" i="19"/>
  <c r="J26" i="19"/>
  <c r="I26" i="19"/>
  <c r="F26" i="19"/>
  <c r="E26" i="19"/>
  <c r="K25" i="19"/>
  <c r="J25" i="19"/>
  <c r="I25" i="19"/>
  <c r="F25" i="19"/>
  <c r="E25" i="19"/>
  <c r="D26" i="19"/>
  <c r="K23" i="19"/>
  <c r="J23" i="19"/>
  <c r="I23" i="19"/>
  <c r="F23" i="19"/>
  <c r="E23" i="19"/>
  <c r="D23" i="19"/>
  <c r="K22" i="19"/>
  <c r="J22" i="19"/>
  <c r="I22" i="19"/>
  <c r="F22" i="19"/>
  <c r="E22" i="19"/>
  <c r="W35" i="17"/>
  <c r="M38" i="21"/>
  <c r="V35" i="17"/>
  <c r="L38" i="21"/>
  <c r="U35" i="17"/>
  <c r="K38" i="21"/>
  <c r="R35" i="17"/>
  <c r="H38" i="21"/>
  <c r="Q35" i="17"/>
  <c r="G38" i="21"/>
  <c r="P35" i="17"/>
  <c r="F38" i="21"/>
  <c r="W34" i="17"/>
  <c r="M37" i="21"/>
  <c r="V34" i="17"/>
  <c r="L37" i="21"/>
  <c r="U34" i="17"/>
  <c r="K37" i="21"/>
  <c r="R34" i="17"/>
  <c r="H37" i="21"/>
  <c r="Q34" i="17"/>
  <c r="G37" i="21"/>
  <c r="P34" i="17"/>
  <c r="F37" i="21"/>
  <c r="W25" i="17"/>
  <c r="M36" i="21"/>
  <c r="V25" i="17"/>
  <c r="L36" i="21"/>
  <c r="U25" i="17"/>
  <c r="K36" i="21"/>
  <c r="R25" i="17"/>
  <c r="H36" i="21"/>
  <c r="Q25" i="17"/>
  <c r="G36" i="21"/>
  <c r="P25" i="17"/>
  <c r="F36" i="21"/>
  <c r="W28" i="17"/>
  <c r="M35" i="21"/>
  <c r="V28" i="17"/>
  <c r="L35" i="21"/>
  <c r="U28" i="17"/>
  <c r="K35" i="21"/>
  <c r="R28" i="17"/>
  <c r="H35" i="21"/>
  <c r="Q28" i="17"/>
  <c r="G35" i="21"/>
  <c r="P28" i="17"/>
  <c r="F35" i="21"/>
  <c r="W27" i="17"/>
  <c r="M34" i="21"/>
  <c r="V27" i="17"/>
  <c r="L34" i="21"/>
  <c r="U27" i="17"/>
  <c r="K34" i="21"/>
  <c r="R27" i="17"/>
  <c r="H34" i="21"/>
  <c r="Q27" i="17"/>
  <c r="G34" i="21"/>
  <c r="P27" i="17"/>
  <c r="F34" i="21"/>
  <c r="W24" i="17"/>
  <c r="M33" i="21"/>
  <c r="V24" i="17"/>
  <c r="L33" i="21"/>
  <c r="U24" i="17"/>
  <c r="K33" i="21"/>
  <c r="R24" i="17"/>
  <c r="H33" i="21"/>
  <c r="Q24" i="17"/>
  <c r="G33" i="21"/>
  <c r="P24" i="17"/>
  <c r="F33" i="21"/>
  <c r="W23" i="17"/>
  <c r="M32" i="21"/>
  <c r="V23" i="17"/>
  <c r="L32" i="21"/>
  <c r="U23" i="17"/>
  <c r="K32" i="21"/>
  <c r="R23" i="17"/>
  <c r="H32" i="21"/>
  <c r="Q23" i="17"/>
  <c r="G32" i="21"/>
  <c r="P23" i="17"/>
  <c r="F32" i="21"/>
  <c r="W21" i="17"/>
  <c r="M31" i="21"/>
  <c r="V21" i="17"/>
  <c r="L31" i="21"/>
  <c r="U21" i="17"/>
  <c r="K31" i="21"/>
  <c r="R21" i="17"/>
  <c r="H31" i="21"/>
  <c r="Q21" i="17"/>
  <c r="G31" i="21"/>
  <c r="P21" i="17"/>
  <c r="F31" i="21"/>
  <c r="W20" i="17"/>
  <c r="M30" i="21"/>
  <c r="V20" i="17"/>
  <c r="L30" i="21"/>
  <c r="U20" i="17"/>
  <c r="K30" i="21"/>
  <c r="R20" i="17"/>
  <c r="H30" i="21"/>
  <c r="Q20" i="17"/>
  <c r="G30" i="21"/>
  <c r="P20" i="17"/>
  <c r="F30" i="21"/>
  <c r="W22" i="17"/>
  <c r="M29" i="21"/>
  <c r="V22" i="17"/>
  <c r="L29" i="21"/>
  <c r="U22" i="17"/>
  <c r="K29" i="21"/>
  <c r="R22" i="17"/>
  <c r="H29" i="21"/>
  <c r="Q22" i="17"/>
  <c r="G29" i="21"/>
  <c r="P22" i="17"/>
  <c r="F29" i="21"/>
  <c r="W37" i="17"/>
  <c r="M28" i="21"/>
  <c r="V37" i="17"/>
  <c r="L28" i="21"/>
  <c r="U37" i="17"/>
  <c r="K28" i="21"/>
  <c r="R37" i="17"/>
  <c r="H28" i="21"/>
  <c r="Q37" i="17"/>
  <c r="G28" i="21"/>
  <c r="P37" i="17"/>
  <c r="F28" i="21"/>
  <c r="W36" i="17"/>
  <c r="M27" i="21"/>
  <c r="V36" i="17"/>
  <c r="L27" i="21"/>
  <c r="U36" i="17"/>
  <c r="K27" i="21"/>
  <c r="R36" i="17"/>
  <c r="H27" i="21"/>
  <c r="Q36" i="17"/>
  <c r="G27" i="21"/>
  <c r="P36" i="17"/>
  <c r="F27" i="21"/>
  <c r="W30" i="17"/>
  <c r="M26" i="21"/>
  <c r="V30" i="17"/>
  <c r="L26" i="21"/>
  <c r="U30" i="17"/>
  <c r="K26" i="21"/>
  <c r="R30" i="17"/>
  <c r="H26" i="21"/>
  <c r="Q30" i="17"/>
  <c r="G26" i="21"/>
  <c r="P30" i="17"/>
  <c r="F26" i="21"/>
  <c r="W29" i="17"/>
  <c r="M25" i="21"/>
  <c r="V29" i="17"/>
  <c r="L25" i="21"/>
  <c r="U29" i="17"/>
  <c r="K25" i="21"/>
  <c r="R29" i="17"/>
  <c r="H25" i="21"/>
  <c r="Q29" i="17"/>
  <c r="G25" i="21"/>
  <c r="P29" i="17"/>
  <c r="W19" i="17"/>
  <c r="M24" i="21"/>
  <c r="V19" i="17"/>
  <c r="L24" i="21"/>
  <c r="U19" i="17"/>
  <c r="K24" i="21"/>
  <c r="R19" i="17"/>
  <c r="H24" i="21"/>
  <c r="Q19" i="17"/>
  <c r="G24" i="21"/>
  <c r="P19" i="17"/>
  <c r="F24" i="21"/>
  <c r="W18" i="17"/>
  <c r="M23" i="21"/>
  <c r="V18" i="17"/>
  <c r="L23" i="21"/>
  <c r="U18" i="17"/>
  <c r="K23" i="21"/>
  <c r="R18" i="17"/>
  <c r="H23" i="21"/>
  <c r="Q18" i="17"/>
  <c r="G23" i="21"/>
  <c r="P18" i="17"/>
  <c r="W33" i="17"/>
  <c r="M22" i="21"/>
  <c r="V33" i="17"/>
  <c r="L22" i="21"/>
  <c r="U33" i="17"/>
  <c r="K22" i="21"/>
  <c r="R33" i="17"/>
  <c r="H22" i="21"/>
  <c r="Q33" i="17"/>
  <c r="G22" i="21"/>
  <c r="P33" i="17"/>
  <c r="F22" i="21"/>
  <c r="W32" i="17"/>
  <c r="M21" i="21"/>
  <c r="V32" i="17"/>
  <c r="L21" i="21"/>
  <c r="U32" i="17"/>
  <c r="K21" i="21"/>
  <c r="R32" i="17"/>
  <c r="H21" i="21"/>
  <c r="Q32" i="17"/>
  <c r="G21" i="21"/>
  <c r="P32" i="17"/>
  <c r="F21" i="21"/>
  <c r="M20" i="21"/>
  <c r="L20" i="21"/>
  <c r="K20" i="21"/>
  <c r="H20" i="21"/>
  <c r="Q31" i="17"/>
  <c r="G20" i="21"/>
  <c r="P31" i="17"/>
  <c r="F20" i="21"/>
  <c r="W17" i="17"/>
  <c r="M19" i="21"/>
  <c r="V17" i="17"/>
  <c r="L19" i="21"/>
  <c r="U17" i="17"/>
  <c r="K19" i="21"/>
  <c r="R17" i="17"/>
  <c r="H19" i="21"/>
  <c r="Q17" i="17"/>
  <c r="G19" i="21"/>
  <c r="P17" i="17"/>
  <c r="F19" i="21"/>
  <c r="W16" i="17"/>
  <c r="M18" i="21"/>
  <c r="V16" i="17"/>
  <c r="L18" i="21"/>
  <c r="U16" i="17"/>
  <c r="K18" i="21"/>
  <c r="R16" i="17"/>
  <c r="H18" i="21"/>
  <c r="Q16" i="17"/>
  <c r="G18" i="21"/>
  <c r="W13" i="17"/>
  <c r="M17" i="21"/>
  <c r="V13" i="17"/>
  <c r="L17" i="21"/>
  <c r="U13" i="17"/>
  <c r="K17" i="21"/>
  <c r="R13" i="17"/>
  <c r="H17" i="21"/>
  <c r="Q13" i="17"/>
  <c r="G17" i="21"/>
  <c r="P13" i="17"/>
  <c r="F17" i="21"/>
  <c r="W15" i="17"/>
  <c r="M16" i="21"/>
  <c r="V15" i="17"/>
  <c r="L16" i="21"/>
  <c r="U15" i="17"/>
  <c r="K16" i="21"/>
  <c r="R15" i="17"/>
  <c r="H16" i="21"/>
  <c r="Q15" i="17"/>
  <c r="G16" i="21"/>
  <c r="P15" i="17"/>
  <c r="F16" i="21"/>
  <c r="W14" i="17"/>
  <c r="M15" i="21"/>
  <c r="V14" i="17"/>
  <c r="L15" i="21"/>
  <c r="U14" i="17"/>
  <c r="K15" i="21"/>
  <c r="R14" i="17"/>
  <c r="H15" i="21"/>
  <c r="Q14" i="17"/>
  <c r="G15" i="21"/>
  <c r="W12" i="17"/>
  <c r="M14" i="21"/>
  <c r="V12" i="17"/>
  <c r="L14" i="21"/>
  <c r="U12" i="17"/>
  <c r="K14" i="21"/>
  <c r="R12" i="17"/>
  <c r="H14" i="21"/>
  <c r="Q12" i="17"/>
  <c r="G14" i="21"/>
  <c r="P12" i="17"/>
  <c r="F14" i="21"/>
  <c r="W11" i="17"/>
  <c r="M13" i="21"/>
  <c r="V11" i="17"/>
  <c r="L13" i="21"/>
  <c r="U11" i="17"/>
  <c r="K13" i="21"/>
  <c r="R11" i="17"/>
  <c r="H13" i="21"/>
  <c r="Q11" i="17"/>
  <c r="G13" i="21"/>
  <c r="W10" i="17"/>
  <c r="M12" i="21"/>
  <c r="V10" i="17"/>
  <c r="L12" i="21"/>
  <c r="U10" i="17"/>
  <c r="K12" i="21"/>
  <c r="R10" i="17"/>
  <c r="H12" i="21"/>
  <c r="Q10" i="17"/>
  <c r="G12" i="21"/>
  <c r="P10" i="17"/>
  <c r="F12" i="21"/>
  <c r="W9" i="17"/>
  <c r="M11" i="21"/>
  <c r="V9" i="17"/>
  <c r="L11" i="21"/>
  <c r="U9" i="17"/>
  <c r="K11" i="21"/>
  <c r="R9" i="17"/>
  <c r="H11" i="21"/>
  <c r="Q9" i="17"/>
  <c r="G11" i="21"/>
  <c r="W8" i="17"/>
  <c r="M10" i="21"/>
  <c r="V8" i="17"/>
  <c r="L10" i="21"/>
  <c r="U8" i="17"/>
  <c r="K10" i="21"/>
  <c r="R8" i="17"/>
  <c r="H10" i="21"/>
  <c r="Q8" i="17"/>
  <c r="G10" i="21"/>
  <c r="P8" i="17"/>
  <c r="F10" i="21"/>
  <c r="W7" i="17"/>
  <c r="M9" i="21"/>
  <c r="V7" i="17"/>
  <c r="L9" i="21"/>
  <c r="U7" i="17"/>
  <c r="K9" i="21"/>
  <c r="R7" i="17"/>
  <c r="H9" i="21"/>
  <c r="Q7" i="17"/>
  <c r="G9" i="21"/>
  <c r="W6" i="17"/>
  <c r="M8" i="21"/>
  <c r="V6" i="17"/>
  <c r="L8" i="21"/>
  <c r="U6" i="17"/>
  <c r="K8" i="21"/>
  <c r="P6" i="17"/>
  <c r="W5" i="17"/>
  <c r="M7" i="21"/>
  <c r="V5" i="17"/>
  <c r="L7" i="21"/>
  <c r="U5" i="17"/>
  <c r="K7" i="21"/>
  <c r="R5" i="17"/>
  <c r="H7" i="21"/>
  <c r="Q5" i="17"/>
  <c r="G7" i="21"/>
  <c r="P5" i="17"/>
  <c r="F7" i="21"/>
  <c r="W4" i="17"/>
  <c r="M6" i="21"/>
  <c r="V4" i="17"/>
  <c r="L6" i="21"/>
  <c r="U4" i="17"/>
  <c r="K6" i="21"/>
  <c r="R4" i="17"/>
  <c r="H6" i="21"/>
  <c r="Q4" i="17"/>
  <c r="G6" i="21"/>
  <c r="P4" i="17"/>
  <c r="F6" i="21"/>
  <c r="W3" i="17"/>
  <c r="M5" i="21"/>
  <c r="V3" i="17"/>
  <c r="L5" i="21"/>
  <c r="U3" i="17"/>
  <c r="K5" i="21"/>
  <c r="R3" i="17"/>
  <c r="H5" i="21"/>
  <c r="Q3" i="17"/>
  <c r="G5" i="21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70" i="21"/>
  <c r="L70" i="21"/>
  <c r="K70" i="21"/>
  <c r="H70" i="21"/>
  <c r="G70" i="21"/>
  <c r="F70" i="21"/>
  <c r="M69" i="21"/>
  <c r="L69" i="21"/>
  <c r="K69" i="21"/>
  <c r="H69" i="21"/>
  <c r="G69" i="21"/>
  <c r="M68" i="21"/>
  <c r="L68" i="21"/>
  <c r="K68" i="21"/>
  <c r="H68" i="21"/>
  <c r="G68" i="21"/>
  <c r="F68" i="21"/>
  <c r="M67" i="21"/>
  <c r="L67" i="21"/>
  <c r="K67" i="21"/>
  <c r="H67" i="21"/>
  <c r="G67" i="21"/>
  <c r="F67" i="21"/>
  <c r="M66" i="21"/>
  <c r="L66" i="21"/>
  <c r="K66" i="21"/>
  <c r="H66" i="21"/>
  <c r="G66" i="21"/>
  <c r="M65" i="21"/>
  <c r="L65" i="21"/>
  <c r="K65" i="21"/>
  <c r="H65" i="21"/>
  <c r="G65" i="21"/>
  <c r="F65" i="21"/>
  <c r="M64" i="21"/>
  <c r="L64" i="21"/>
  <c r="K64" i="21"/>
  <c r="H64" i="21"/>
  <c r="G64" i="21"/>
  <c r="M63" i="21"/>
  <c r="L63" i="21"/>
  <c r="K63" i="21"/>
  <c r="H63" i="21"/>
  <c r="G63" i="21"/>
  <c r="F63" i="21"/>
  <c r="M62" i="21"/>
  <c r="L62" i="21"/>
  <c r="K62" i="21"/>
  <c r="H62" i="21"/>
  <c r="G62" i="21"/>
  <c r="M61" i="21"/>
  <c r="L61" i="21"/>
  <c r="K61" i="21"/>
  <c r="H61" i="21"/>
  <c r="G61" i="21"/>
  <c r="F61" i="21"/>
  <c r="M60" i="21"/>
  <c r="L60" i="21"/>
  <c r="K60" i="21"/>
  <c r="H60" i="21"/>
  <c r="G60" i="21"/>
  <c r="M59" i="21"/>
  <c r="L59" i="21"/>
  <c r="K59" i="21"/>
  <c r="H59" i="21"/>
  <c r="G59" i="21"/>
  <c r="M58" i="21"/>
  <c r="L58" i="21"/>
  <c r="K58" i="21"/>
  <c r="H58" i="21"/>
  <c r="G58" i="21"/>
  <c r="F58" i="21"/>
  <c r="M57" i="21"/>
  <c r="L57" i="21"/>
  <c r="K57" i="21"/>
  <c r="H57" i="21"/>
  <c r="G57" i="21"/>
  <c r="F57" i="21"/>
  <c r="M56" i="21"/>
  <c r="L56" i="21"/>
  <c r="K56" i="21"/>
  <c r="H56" i="21"/>
  <c r="G56" i="21"/>
  <c r="F56" i="21"/>
  <c r="M55" i="21"/>
  <c r="L55" i="21"/>
  <c r="K55" i="21"/>
  <c r="H55" i="21"/>
  <c r="G55" i="21"/>
  <c r="M54" i="21"/>
  <c r="L54" i="21"/>
  <c r="K54" i="21"/>
  <c r="H54" i="21"/>
  <c r="G54" i="21"/>
  <c r="F54" i="21"/>
  <c r="M53" i="21"/>
  <c r="L53" i="21"/>
  <c r="K53" i="21"/>
  <c r="H53" i="21"/>
  <c r="G53" i="21"/>
  <c r="M52" i="21"/>
  <c r="M51" i="21"/>
  <c r="L51" i="21"/>
  <c r="K51" i="21"/>
  <c r="H51" i="21"/>
  <c r="G51" i="21"/>
  <c r="F51" i="21"/>
  <c r="M50" i="21"/>
  <c r="L50" i="21"/>
  <c r="K50" i="21"/>
  <c r="H50" i="21"/>
  <c r="G50" i="21"/>
  <c r="F50" i="21"/>
  <c r="M49" i="21"/>
  <c r="L49" i="21"/>
  <c r="K49" i="21"/>
  <c r="H49" i="21"/>
  <c r="G49" i="21"/>
  <c r="M48" i="21"/>
  <c r="L48" i="21"/>
  <c r="K48" i="21"/>
  <c r="H48" i="21"/>
  <c r="G48" i="21"/>
  <c r="F48" i="21"/>
  <c r="M47" i="21"/>
  <c r="L47" i="21"/>
  <c r="K47" i="21"/>
  <c r="H47" i="21"/>
  <c r="G47" i="21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Y35" i="11"/>
  <c r="X35" i="11"/>
  <c r="W35" i="11"/>
  <c r="T35" i="11"/>
  <c r="S35" i="11"/>
  <c r="R35" i="11"/>
  <c r="E38" i="21"/>
  <c r="Y34" i="11"/>
  <c r="X34" i="11"/>
  <c r="W34" i="11"/>
  <c r="T34" i="11"/>
  <c r="S34" i="11"/>
  <c r="R34" i="11"/>
  <c r="E37" i="21"/>
  <c r="Y25" i="11"/>
  <c r="X25" i="11"/>
  <c r="W25" i="11"/>
  <c r="T25" i="11"/>
  <c r="S25" i="11"/>
  <c r="R25" i="11"/>
  <c r="E36" i="21"/>
  <c r="Y28" i="11"/>
  <c r="X28" i="11"/>
  <c r="W28" i="11"/>
  <c r="T28" i="11"/>
  <c r="S28" i="11"/>
  <c r="R28" i="11"/>
  <c r="E35" i="21"/>
  <c r="Y27" i="11"/>
  <c r="X27" i="11"/>
  <c r="W27" i="11"/>
  <c r="T27" i="11"/>
  <c r="S27" i="11"/>
  <c r="R27" i="11"/>
  <c r="E34" i="21"/>
  <c r="Y24" i="11"/>
  <c r="X24" i="11"/>
  <c r="W24" i="11"/>
  <c r="T24" i="11"/>
  <c r="S24" i="11"/>
  <c r="R24" i="11"/>
  <c r="E33" i="21"/>
  <c r="Y23" i="11"/>
  <c r="X23" i="11"/>
  <c r="W23" i="11"/>
  <c r="T23" i="11"/>
  <c r="S23" i="11"/>
  <c r="R23" i="11"/>
  <c r="E32" i="21"/>
  <c r="Y21" i="11"/>
  <c r="X21" i="11"/>
  <c r="W21" i="11"/>
  <c r="T21" i="11"/>
  <c r="S21" i="11"/>
  <c r="R21" i="11"/>
  <c r="E31" i="21"/>
  <c r="Y20" i="11"/>
  <c r="X20" i="11"/>
  <c r="W20" i="11"/>
  <c r="T20" i="11"/>
  <c r="S20" i="11"/>
  <c r="R20" i="11"/>
  <c r="E30" i="21"/>
  <c r="Y22" i="11"/>
  <c r="X22" i="11"/>
  <c r="W22" i="11"/>
  <c r="T22" i="11"/>
  <c r="S22" i="11"/>
  <c r="R22" i="11"/>
  <c r="E29" i="21"/>
  <c r="Y37" i="11"/>
  <c r="X37" i="11"/>
  <c r="W37" i="11"/>
  <c r="T37" i="11"/>
  <c r="S37" i="11"/>
  <c r="R37" i="11"/>
  <c r="E28" i="21"/>
  <c r="Y36" i="11"/>
  <c r="X36" i="11"/>
  <c r="W36" i="11"/>
  <c r="T36" i="11"/>
  <c r="S36" i="11"/>
  <c r="R36" i="11"/>
  <c r="E27" i="21"/>
  <c r="Y30" i="11"/>
  <c r="X30" i="11"/>
  <c r="W30" i="11"/>
  <c r="T30" i="11"/>
  <c r="S30" i="11"/>
  <c r="R30" i="11"/>
  <c r="E26" i="21"/>
  <c r="Y29" i="11"/>
  <c r="X29" i="11"/>
  <c r="W29" i="11"/>
  <c r="T29" i="11"/>
  <c r="S29" i="11"/>
  <c r="R29" i="11"/>
  <c r="E25" i="21"/>
  <c r="Y19" i="11"/>
  <c r="X19" i="11"/>
  <c r="W19" i="11"/>
  <c r="T19" i="11"/>
  <c r="S19" i="11"/>
  <c r="R19" i="11"/>
  <c r="E24" i="21"/>
  <c r="Y18" i="11"/>
  <c r="X18" i="11"/>
  <c r="W18" i="11"/>
  <c r="T18" i="11"/>
  <c r="S18" i="11"/>
  <c r="R18" i="11"/>
  <c r="E23" i="21"/>
  <c r="Y33" i="11"/>
  <c r="X33" i="11"/>
  <c r="W33" i="11"/>
  <c r="T33" i="11"/>
  <c r="S33" i="11"/>
  <c r="R33" i="11"/>
  <c r="E22" i="21"/>
  <c r="Y32" i="11"/>
  <c r="X32" i="11"/>
  <c r="W32" i="11"/>
  <c r="T32" i="11"/>
  <c r="S32" i="11"/>
  <c r="R32" i="11"/>
  <c r="E21" i="21"/>
  <c r="S31" i="11"/>
  <c r="R31" i="11"/>
  <c r="E20" i="21"/>
  <c r="Y17" i="11"/>
  <c r="X17" i="11"/>
  <c r="W17" i="11"/>
  <c r="T17" i="11"/>
  <c r="S17" i="11"/>
  <c r="R17" i="11"/>
  <c r="E19" i="21"/>
  <c r="Y16" i="11"/>
  <c r="X16" i="11"/>
  <c r="W16" i="11"/>
  <c r="T16" i="11"/>
  <c r="S16" i="11"/>
  <c r="R16" i="11"/>
  <c r="E18" i="21"/>
  <c r="Y13" i="11"/>
  <c r="X13" i="11"/>
  <c r="W13" i="11"/>
  <c r="T13" i="11"/>
  <c r="S13" i="11"/>
  <c r="R13" i="11"/>
  <c r="E17" i="21"/>
  <c r="Y15" i="11"/>
  <c r="X15" i="11"/>
  <c r="W15" i="11"/>
  <c r="T15" i="11"/>
  <c r="S15" i="11"/>
  <c r="R15" i="11"/>
  <c r="E16" i="21"/>
  <c r="Y14" i="11"/>
  <c r="X14" i="11"/>
  <c r="W14" i="11"/>
  <c r="T14" i="11"/>
  <c r="S14" i="11"/>
  <c r="R14" i="11"/>
  <c r="E15" i="21"/>
  <c r="Y12" i="11"/>
  <c r="X12" i="11"/>
  <c r="W12" i="11"/>
  <c r="T12" i="11"/>
  <c r="S12" i="11"/>
  <c r="R12" i="11"/>
  <c r="E14" i="21"/>
  <c r="Y11" i="11"/>
  <c r="X11" i="11"/>
  <c r="W11" i="11"/>
  <c r="T11" i="11"/>
  <c r="S11" i="11"/>
  <c r="R11" i="11"/>
  <c r="E13" i="21"/>
  <c r="Y10" i="11"/>
  <c r="X10" i="11"/>
  <c r="W10" i="11"/>
  <c r="T10" i="11"/>
  <c r="S10" i="11"/>
  <c r="R10" i="11"/>
  <c r="E12" i="21"/>
  <c r="Y9" i="11"/>
  <c r="X9" i="11"/>
  <c r="W9" i="11"/>
  <c r="T9" i="11"/>
  <c r="S9" i="11"/>
  <c r="R9" i="11"/>
  <c r="E11" i="21"/>
  <c r="Y8" i="11"/>
  <c r="X8" i="11"/>
  <c r="W8" i="11"/>
  <c r="T8" i="11"/>
  <c r="S8" i="11"/>
  <c r="R8" i="11"/>
  <c r="E10" i="21"/>
  <c r="Y7" i="11"/>
  <c r="X7" i="11"/>
  <c r="W7" i="11"/>
  <c r="T7" i="11"/>
  <c r="S7" i="11"/>
  <c r="R7" i="11"/>
  <c r="E9" i="21"/>
  <c r="Y6" i="11"/>
  <c r="X6" i="11"/>
  <c r="W6" i="11"/>
  <c r="T6" i="11"/>
  <c r="S6" i="11"/>
  <c r="R6" i="11"/>
  <c r="E8" i="21"/>
  <c r="Y5" i="11"/>
  <c r="X5" i="11"/>
  <c r="W5" i="11"/>
  <c r="T5" i="11"/>
  <c r="S5" i="11"/>
  <c r="R5" i="11"/>
  <c r="E7" i="21"/>
  <c r="Y4" i="11"/>
  <c r="X4" i="11"/>
  <c r="W4" i="11"/>
  <c r="T4" i="11"/>
  <c r="S4" i="11"/>
  <c r="R4" i="11"/>
  <c r="E6" i="21"/>
  <c r="Y3" i="11"/>
  <c r="X3" i="11"/>
  <c r="W3" i="11"/>
  <c r="T3" i="11"/>
  <c r="S3" i="11"/>
  <c r="R3" i="11"/>
  <c r="E5" i="21"/>
  <c r="E4" i="21"/>
  <c r="E3" i="21"/>
  <c r="AA21" i="18"/>
  <c r="AB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L65" i="20"/>
  <c r="Z21" i="18"/>
  <c r="K65" i="20"/>
  <c r="Y21" i="18"/>
  <c r="J65" i="20"/>
  <c r="V21" i="18"/>
  <c r="G65" i="20"/>
  <c r="U21" i="18"/>
  <c r="F65" i="20"/>
  <c r="T21" i="18"/>
  <c r="E65" i="20"/>
  <c r="D65" i="20"/>
  <c r="AA19" i="18"/>
  <c r="L63" i="20"/>
  <c r="Z19" i="18"/>
  <c r="K63" i="20"/>
  <c r="Y19" i="18"/>
  <c r="J63" i="20"/>
  <c r="V19" i="18"/>
  <c r="G63" i="20"/>
  <c r="U19" i="18"/>
  <c r="F63" i="20"/>
  <c r="T19" i="18"/>
  <c r="E63" i="20"/>
  <c r="D63" i="20"/>
  <c r="AA17" i="18"/>
  <c r="L70" i="20"/>
  <c r="Z17" i="18"/>
  <c r="K70" i="20"/>
  <c r="Y17" i="18"/>
  <c r="J70" i="20"/>
  <c r="V17" i="18"/>
  <c r="G70" i="20"/>
  <c r="U17" i="18"/>
  <c r="F70" i="20"/>
  <c r="T17" i="18"/>
  <c r="E70" i="20"/>
  <c r="AA16" i="18"/>
  <c r="L69" i="20"/>
  <c r="Z16" i="18"/>
  <c r="K69" i="20"/>
  <c r="Y16" i="18"/>
  <c r="J69" i="20"/>
  <c r="V16" i="18"/>
  <c r="G69" i="20"/>
  <c r="U16" i="18"/>
  <c r="F69" i="20"/>
  <c r="T16" i="18"/>
  <c r="E69" i="20"/>
  <c r="AA24" i="18"/>
  <c r="L68" i="20"/>
  <c r="Z24" i="18"/>
  <c r="K68" i="20"/>
  <c r="Y24" i="18"/>
  <c r="J68" i="20"/>
  <c r="V24" i="18"/>
  <c r="G68" i="20"/>
  <c r="U24" i="18"/>
  <c r="F68" i="20"/>
  <c r="T24" i="18"/>
  <c r="E68" i="20"/>
  <c r="AA23" i="18"/>
  <c r="L67" i="20"/>
  <c r="Z23" i="18"/>
  <c r="K67" i="20"/>
  <c r="Y23" i="18"/>
  <c r="J67" i="20"/>
  <c r="V23" i="18"/>
  <c r="G67" i="20"/>
  <c r="U23" i="18"/>
  <c r="F67" i="20"/>
  <c r="T23" i="18"/>
  <c r="E67" i="20"/>
  <c r="AA22" i="18"/>
  <c r="L66" i="20"/>
  <c r="Z22" i="18"/>
  <c r="K66" i="20"/>
  <c r="Y22" i="18"/>
  <c r="J66" i="20"/>
  <c r="V22" i="18"/>
  <c r="G66" i="20"/>
  <c r="U22" i="18"/>
  <c r="F66" i="20"/>
  <c r="T22" i="18"/>
  <c r="E66" i="20"/>
  <c r="AA20" i="18"/>
  <c r="L64" i="20"/>
  <c r="Z20" i="18"/>
  <c r="K64" i="20"/>
  <c r="Y20" i="18"/>
  <c r="J64" i="20"/>
  <c r="V20" i="18"/>
  <c r="G64" i="20"/>
  <c r="U20" i="18"/>
  <c r="F64" i="20"/>
  <c r="T20" i="18"/>
  <c r="E64" i="20"/>
  <c r="AA18" i="18"/>
  <c r="L62" i="20"/>
  <c r="Z18" i="18"/>
  <c r="K62" i="20"/>
  <c r="Y18" i="18"/>
  <c r="J62" i="20"/>
  <c r="V18" i="18"/>
  <c r="G62" i="20"/>
  <c r="U18" i="18"/>
  <c r="F62" i="20"/>
  <c r="T18" i="18"/>
  <c r="E62" i="20"/>
  <c r="AA26" i="18"/>
  <c r="L61" i="20"/>
  <c r="Z26" i="18"/>
  <c r="K61" i="20"/>
  <c r="Y26" i="18"/>
  <c r="J61" i="20"/>
  <c r="V26" i="18"/>
  <c r="G61" i="20"/>
  <c r="U26" i="18"/>
  <c r="F61" i="20"/>
  <c r="T26" i="18"/>
  <c r="E61" i="20"/>
  <c r="AA25" i="18"/>
  <c r="L60" i="20"/>
  <c r="Z25" i="18"/>
  <c r="K60" i="20"/>
  <c r="Y25" i="18"/>
  <c r="J60" i="20"/>
  <c r="V25" i="18"/>
  <c r="G60" i="20"/>
  <c r="U25" i="18"/>
  <c r="F60" i="20"/>
  <c r="T25" i="18"/>
  <c r="E60" i="20"/>
  <c r="AA15" i="18"/>
  <c r="L59" i="20"/>
  <c r="Z15" i="18"/>
  <c r="K59" i="20"/>
  <c r="Y15" i="18"/>
  <c r="J59" i="20"/>
  <c r="V15" i="18"/>
  <c r="G59" i="20"/>
  <c r="U15" i="18"/>
  <c r="F59" i="20"/>
  <c r="T15" i="18"/>
  <c r="E59" i="20"/>
  <c r="AA13" i="18"/>
  <c r="L58" i="20"/>
  <c r="Z13" i="18"/>
  <c r="K58" i="20"/>
  <c r="Y13" i="18"/>
  <c r="J58" i="20"/>
  <c r="V13" i="18"/>
  <c r="G58" i="20"/>
  <c r="U13" i="18"/>
  <c r="F58" i="20"/>
  <c r="T13" i="18"/>
  <c r="E58" i="20"/>
  <c r="AA14" i="18"/>
  <c r="L57" i="20"/>
  <c r="Z14" i="18"/>
  <c r="K57" i="20"/>
  <c r="Y14" i="18"/>
  <c r="J57" i="20"/>
  <c r="V14" i="18"/>
  <c r="G57" i="20"/>
  <c r="U14" i="18"/>
  <c r="F57" i="20"/>
  <c r="T14" i="18"/>
  <c r="E57" i="20"/>
  <c r="AA12" i="18"/>
  <c r="L56" i="20"/>
  <c r="Z12" i="18"/>
  <c r="K56" i="20"/>
  <c r="Y12" i="18"/>
  <c r="J56" i="20"/>
  <c r="V12" i="18"/>
  <c r="G56" i="20"/>
  <c r="U12" i="18"/>
  <c r="F56" i="20"/>
  <c r="T12" i="18"/>
  <c r="E56" i="20"/>
  <c r="AA11" i="18"/>
  <c r="L55" i="20"/>
  <c r="Z11" i="18"/>
  <c r="K55" i="20"/>
  <c r="Y11" i="18"/>
  <c r="J55" i="20"/>
  <c r="V11" i="18"/>
  <c r="G55" i="20"/>
  <c r="U11" i="18"/>
  <c r="F55" i="20"/>
  <c r="T11" i="18"/>
  <c r="E55" i="20"/>
  <c r="AA10" i="18"/>
  <c r="L54" i="20"/>
  <c r="Z10" i="18"/>
  <c r="K54" i="20"/>
  <c r="Y10" i="18"/>
  <c r="J54" i="20"/>
  <c r="V10" i="18"/>
  <c r="G54" i="20"/>
  <c r="U10" i="18"/>
  <c r="F54" i="20"/>
  <c r="T10" i="18"/>
  <c r="E54" i="20"/>
  <c r="AA9" i="18"/>
  <c r="L53" i="20"/>
  <c r="Z9" i="18"/>
  <c r="K53" i="20"/>
  <c r="Y9" i="18"/>
  <c r="J53" i="20"/>
  <c r="V9" i="18"/>
  <c r="G53" i="20"/>
  <c r="U9" i="18"/>
  <c r="F53" i="20"/>
  <c r="T9" i="18"/>
  <c r="E53" i="20"/>
  <c r="AA8" i="18"/>
  <c r="L52" i="20"/>
  <c r="Z8" i="18"/>
  <c r="K52" i="20"/>
  <c r="Y8" i="18"/>
  <c r="J52" i="20"/>
  <c r="V8" i="18"/>
  <c r="G52" i="20"/>
  <c r="U8" i="18"/>
  <c r="F52" i="20"/>
  <c r="T8" i="18"/>
  <c r="E52" i="20"/>
  <c r="AA7" i="18"/>
  <c r="L51" i="20"/>
  <c r="Z7" i="18"/>
  <c r="K51" i="20"/>
  <c r="Y7" i="18"/>
  <c r="J51" i="20"/>
  <c r="V7" i="18"/>
  <c r="G51" i="20"/>
  <c r="U7" i="18"/>
  <c r="F51" i="20"/>
  <c r="T7" i="18"/>
  <c r="E51" i="20"/>
  <c r="AA6" i="18"/>
  <c r="L50" i="20"/>
  <c r="Z6" i="18"/>
  <c r="K50" i="20"/>
  <c r="Y6" i="18"/>
  <c r="J50" i="20"/>
  <c r="V6" i="18"/>
  <c r="G50" i="20"/>
  <c r="U6" i="18"/>
  <c r="F50" i="20"/>
  <c r="T6" i="18"/>
  <c r="E50" i="20"/>
  <c r="AA5" i="18"/>
  <c r="L49" i="20"/>
  <c r="Z5" i="18"/>
  <c r="K49" i="20"/>
  <c r="Y5" i="18"/>
  <c r="J49" i="20"/>
  <c r="V5" i="18"/>
  <c r="G49" i="20"/>
  <c r="U5" i="18"/>
  <c r="F49" i="20"/>
  <c r="T5" i="18"/>
  <c r="E49" i="20"/>
  <c r="AA4" i="18"/>
  <c r="L48" i="20"/>
  <c r="Z4" i="18"/>
  <c r="K48" i="20"/>
  <c r="Y4" i="18"/>
  <c r="J48" i="20"/>
  <c r="V4" i="18"/>
  <c r="G48" i="20"/>
  <c r="U4" i="18"/>
  <c r="F48" i="20"/>
  <c r="T4" i="18"/>
  <c r="E48" i="20"/>
  <c r="AA3" i="18"/>
  <c r="L47" i="20"/>
  <c r="Z3" i="18"/>
  <c r="K47" i="20"/>
  <c r="Y3" i="18"/>
  <c r="J47" i="20"/>
  <c r="V3" i="18"/>
  <c r="G47" i="20"/>
  <c r="U3" i="18"/>
  <c r="F47" i="20"/>
  <c r="T3" i="18"/>
  <c r="E47" i="20"/>
  <c r="AA24" i="11"/>
  <c r="AA23" i="11"/>
  <c r="AA22" i="11"/>
  <c r="AA21" i="11"/>
  <c r="AA20" i="11"/>
  <c r="L38" i="20"/>
  <c r="K38" i="20"/>
  <c r="J38" i="20"/>
  <c r="G38" i="20"/>
  <c r="F38" i="20"/>
  <c r="E38" i="20"/>
  <c r="L37" i="20"/>
  <c r="K37" i="20"/>
  <c r="J37" i="20"/>
  <c r="G37" i="20"/>
  <c r="F37" i="20"/>
  <c r="E37" i="20"/>
  <c r="L36" i="20"/>
  <c r="K36" i="20"/>
  <c r="J36" i="20"/>
  <c r="G36" i="20"/>
  <c r="F36" i="20"/>
  <c r="E36" i="20"/>
  <c r="L35" i="20"/>
  <c r="K35" i="20"/>
  <c r="J35" i="20"/>
  <c r="G35" i="20"/>
  <c r="F35" i="20"/>
  <c r="E35" i="20"/>
  <c r="L34" i="20"/>
  <c r="K34" i="20"/>
  <c r="J34" i="20"/>
  <c r="G34" i="20"/>
  <c r="F34" i="20"/>
  <c r="E34" i="20"/>
  <c r="L32" i="20"/>
  <c r="K32" i="20"/>
  <c r="J32" i="20"/>
  <c r="G32" i="20"/>
  <c r="F32" i="20"/>
  <c r="E32" i="20"/>
  <c r="L31" i="20"/>
  <c r="K31" i="20"/>
  <c r="J31" i="20"/>
  <c r="G31" i="20"/>
  <c r="F31" i="20"/>
  <c r="E31" i="20"/>
  <c r="L30" i="20"/>
  <c r="K30" i="20"/>
  <c r="J30" i="20"/>
  <c r="G30" i="20"/>
  <c r="F30" i="20"/>
  <c r="E30" i="20"/>
  <c r="L33" i="20"/>
  <c r="K33" i="20"/>
  <c r="J33" i="20"/>
  <c r="G33" i="20"/>
  <c r="F33" i="20"/>
  <c r="E33" i="20"/>
  <c r="L29" i="20"/>
  <c r="K29" i="20"/>
  <c r="J29" i="20"/>
  <c r="G29" i="20"/>
  <c r="F29" i="20"/>
  <c r="E29" i="20"/>
  <c r="L28" i="20"/>
  <c r="K28" i="20"/>
  <c r="J28" i="20"/>
  <c r="G28" i="20"/>
  <c r="F28" i="20"/>
  <c r="E28" i="20"/>
  <c r="L27" i="20"/>
  <c r="K27" i="20"/>
  <c r="J27" i="20"/>
  <c r="G27" i="20"/>
  <c r="F27" i="20"/>
  <c r="E27" i="20"/>
  <c r="L26" i="20"/>
  <c r="K26" i="20"/>
  <c r="J26" i="20"/>
  <c r="G26" i="20"/>
  <c r="F26" i="20"/>
  <c r="E26" i="20"/>
  <c r="L25" i="20"/>
  <c r="K25" i="20"/>
  <c r="J25" i="20"/>
  <c r="G25" i="20"/>
  <c r="F25" i="20"/>
  <c r="E25" i="20"/>
  <c r="L24" i="20"/>
  <c r="K24" i="20"/>
  <c r="J24" i="20"/>
  <c r="G24" i="20"/>
  <c r="F24" i="20"/>
  <c r="E24" i="20"/>
  <c r="L23" i="20"/>
  <c r="K23" i="20"/>
  <c r="J23" i="20"/>
  <c r="G23" i="20"/>
  <c r="F23" i="20"/>
  <c r="E23" i="20"/>
  <c r="L22" i="20"/>
  <c r="K22" i="20"/>
  <c r="J22" i="20"/>
  <c r="G22" i="20"/>
  <c r="F22" i="20"/>
  <c r="E22" i="20"/>
  <c r="L21" i="20"/>
  <c r="K21" i="20"/>
  <c r="J21" i="20"/>
  <c r="G21" i="20"/>
  <c r="F21" i="20"/>
  <c r="E21" i="20"/>
  <c r="F20" i="20"/>
  <c r="E20" i="20"/>
  <c r="L19" i="20"/>
  <c r="K19" i="20"/>
  <c r="J19" i="20"/>
  <c r="G19" i="20"/>
  <c r="F19" i="20"/>
  <c r="E19" i="20"/>
  <c r="L18" i="20"/>
  <c r="K18" i="20"/>
  <c r="J18" i="20"/>
  <c r="G18" i="20"/>
  <c r="F18" i="20"/>
  <c r="E18" i="20"/>
  <c r="L17" i="20"/>
  <c r="K17" i="20"/>
  <c r="J17" i="20"/>
  <c r="G17" i="20"/>
  <c r="F17" i="20"/>
  <c r="E17" i="20"/>
  <c r="L16" i="20"/>
  <c r="K16" i="20"/>
  <c r="J16" i="20"/>
  <c r="G16" i="20"/>
  <c r="F16" i="20"/>
  <c r="E16" i="20"/>
  <c r="L15" i="20"/>
  <c r="K15" i="20"/>
  <c r="J15" i="20"/>
  <c r="G15" i="20"/>
  <c r="F15" i="20"/>
  <c r="E15" i="20"/>
  <c r="L14" i="20"/>
  <c r="K14" i="20"/>
  <c r="J14" i="20"/>
  <c r="G14" i="20"/>
  <c r="F14" i="20"/>
  <c r="E14" i="20"/>
  <c r="L13" i="20"/>
  <c r="K13" i="20"/>
  <c r="J13" i="20"/>
  <c r="G13" i="20"/>
  <c r="F13" i="20"/>
  <c r="E13" i="20"/>
  <c r="L12" i="20"/>
  <c r="K12" i="20"/>
  <c r="J12" i="20"/>
  <c r="G12" i="20"/>
  <c r="F12" i="20"/>
  <c r="E12" i="20"/>
  <c r="L11" i="20"/>
  <c r="K11" i="20"/>
  <c r="J11" i="20"/>
  <c r="G11" i="20"/>
  <c r="F11" i="20"/>
  <c r="E11" i="20"/>
  <c r="L10" i="20"/>
  <c r="K10" i="20"/>
  <c r="J10" i="20"/>
  <c r="G10" i="20"/>
  <c r="F10" i="20"/>
  <c r="E10" i="20"/>
  <c r="L9" i="20"/>
  <c r="K9" i="20"/>
  <c r="J9" i="20"/>
  <c r="G9" i="20"/>
  <c r="F9" i="20"/>
  <c r="E9" i="20"/>
  <c r="L8" i="20"/>
  <c r="K8" i="20"/>
  <c r="J8" i="20"/>
  <c r="G8" i="20"/>
  <c r="F8" i="20"/>
  <c r="E8" i="20"/>
  <c r="L7" i="20"/>
  <c r="K7" i="20"/>
  <c r="J7" i="20"/>
  <c r="G7" i="20"/>
  <c r="F7" i="20"/>
  <c r="E7" i="20"/>
  <c r="L6" i="20"/>
  <c r="K6" i="20"/>
  <c r="J6" i="20"/>
  <c r="G6" i="20"/>
  <c r="F6" i="20"/>
  <c r="E6" i="20"/>
  <c r="L5" i="20"/>
  <c r="K5" i="20"/>
  <c r="J5" i="20"/>
  <c r="G5" i="20"/>
  <c r="F5" i="20"/>
  <c r="E5" i="20"/>
  <c r="AA37" i="11"/>
  <c r="AA36" i="11"/>
  <c r="AA35" i="11"/>
  <c r="AA34" i="11"/>
  <c r="AA33" i="11"/>
  <c r="AA32" i="11"/>
  <c r="AA31" i="11"/>
  <c r="AA30" i="11"/>
  <c r="AA29" i="11"/>
  <c r="AA28" i="11"/>
  <c r="AA27" i="11"/>
  <c r="AA26" i="11"/>
  <c r="AA25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D74" i="20"/>
  <c r="D73" i="20"/>
  <c r="D72" i="20"/>
  <c r="D71" i="20"/>
  <c r="D70" i="20"/>
  <c r="D69" i="20"/>
  <c r="D68" i="20"/>
  <c r="D67" i="20"/>
  <c r="D66" i="20"/>
  <c r="D64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E41" i="20"/>
  <c r="D41" i="20"/>
  <c r="E40" i="20"/>
  <c r="D40" i="20"/>
  <c r="E39" i="20"/>
  <c r="D39" i="20"/>
  <c r="D38" i="20"/>
  <c r="D37" i="20"/>
  <c r="D36" i="20"/>
  <c r="D35" i="20"/>
  <c r="D34" i="20"/>
  <c r="D32" i="20"/>
  <c r="D31" i="20"/>
  <c r="D30" i="20"/>
  <c r="D33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4" i="20"/>
  <c r="D3" i="20"/>
  <c r="L41" i="20"/>
  <c r="K41" i="20"/>
  <c r="J41" i="20"/>
  <c r="G41" i="20"/>
  <c r="F41" i="20"/>
  <c r="L40" i="20"/>
  <c r="K40" i="20"/>
  <c r="J40" i="20"/>
  <c r="G40" i="20"/>
  <c r="F40" i="20"/>
  <c r="L39" i="20"/>
  <c r="K39" i="20"/>
  <c r="J39" i="20"/>
  <c r="G39" i="20"/>
  <c r="F39" i="20"/>
  <c r="W26" i="17"/>
  <c r="V26" i="17"/>
  <c r="U26" i="17"/>
  <c r="T26" i="17"/>
  <c r="S26" i="17"/>
  <c r="R26" i="17"/>
  <c r="Q26" i="17"/>
  <c r="P26" i="17"/>
  <c r="P26" i="11"/>
  <c r="Y26" i="11"/>
  <c r="X26" i="11"/>
  <c r="W26" i="11"/>
  <c r="V26" i="11"/>
  <c r="U26" i="11"/>
  <c r="T26" i="11"/>
  <c r="S26" i="11"/>
  <c r="R26" i="11"/>
  <c r="D5" i="20"/>
  <c r="P29" i="19"/>
  <c r="T18" i="19"/>
</calcChain>
</file>

<file path=xl/comments1.xml><?xml version="1.0" encoding="utf-8"?>
<comments xmlns="http://schemas.openxmlformats.org/spreadsheetml/2006/main">
  <authors>
    <author>Page Kyle</author>
  </authors>
  <commentList>
    <comment ref="P31" authorId="0">
      <text>
        <r>
          <rPr>
            <b/>
            <sz val="9"/>
            <color indexed="81"/>
            <rFont val="Calibri"/>
            <family val="2"/>
          </rPr>
          <t>Page Kyle:</t>
        </r>
        <r>
          <rPr>
            <sz val="9"/>
            <color indexed="81"/>
            <rFont val="Calibri"/>
            <family val="2"/>
          </rPr>
          <t xml:space="preserve">
convert Wh to kWh, kWh to gj, and lumen-hr to million lumen-hr</t>
        </r>
      </text>
    </comment>
  </commentList>
</comments>
</file>

<file path=xl/sharedStrings.xml><?xml version="1.0" encoding="utf-8"?>
<sst xmlns="http://schemas.openxmlformats.org/spreadsheetml/2006/main" count="2616" uniqueCount="194">
  <si>
    <t>Technology</t>
  </si>
  <si>
    <t>Service</t>
  </si>
  <si>
    <t>Fuel Input</t>
  </si>
  <si>
    <t>$/unit</t>
  </si>
  <si>
    <t>clothes dryer</t>
  </si>
  <si>
    <t>clothes dryer hi-eff</t>
  </si>
  <si>
    <t>clothes washer</t>
  </si>
  <si>
    <t>clothes washer hi-eff</t>
  </si>
  <si>
    <t>electricity</t>
  </si>
  <si>
    <t>refined liquids</t>
  </si>
  <si>
    <t>air conditioning</t>
  </si>
  <si>
    <t>air conditioning hi-eff</t>
  </si>
  <si>
    <t>dishwasher</t>
  </si>
  <si>
    <t>dishwasher hi-eff</t>
  </si>
  <si>
    <t>freezer</t>
  </si>
  <si>
    <t>freezer hi-eff</t>
  </si>
  <si>
    <t>gas furnace</t>
  </si>
  <si>
    <t>gas furnace hi-eff</t>
  </si>
  <si>
    <t>electric furnace</t>
  </si>
  <si>
    <t>electric heat pump</t>
  </si>
  <si>
    <t>fuel furnace</t>
  </si>
  <si>
    <t>fuel furnace hi-eff</t>
  </si>
  <si>
    <t>gas water heater</t>
  </si>
  <si>
    <t>gas water heater hi-eff</t>
  </si>
  <si>
    <t>electric heat pump water heater</t>
  </si>
  <si>
    <t>electric resistance water heater</t>
  </si>
  <si>
    <t>electric resistance water heater hi-eff</t>
  </si>
  <si>
    <t>fuel water heater</t>
  </si>
  <si>
    <t>fuel water heater hi-eff</t>
  </si>
  <si>
    <t>fluorescent</t>
  </si>
  <si>
    <t>incandescent</t>
  </si>
  <si>
    <t>solid state</t>
  </si>
  <si>
    <t>gas</t>
  </si>
  <si>
    <t>refrigerator</t>
  </si>
  <si>
    <t>refrigerator hi-eff</t>
  </si>
  <si>
    <t>Unit</t>
  </si>
  <si>
    <t>EF</t>
  </si>
  <si>
    <t>kwh/yr</t>
  </si>
  <si>
    <t>Lumens/W</t>
  </si>
  <si>
    <t>gas cooling</t>
  </si>
  <si>
    <t>ventilation</t>
  </si>
  <si>
    <t>ventilation hi-eff</t>
  </si>
  <si>
    <t>out/in</t>
  </si>
  <si>
    <t>lumens/W</t>
  </si>
  <si>
    <t>Out/in</t>
  </si>
  <si>
    <t>gas range</t>
  </si>
  <si>
    <t>gas range hi-eff</t>
  </si>
  <si>
    <t>electric range</t>
  </si>
  <si>
    <t>electric range hi-eff</t>
  </si>
  <si>
    <t>$/1000 lumen</t>
  </si>
  <si>
    <t>$/1000 cfm</t>
  </si>
  <si>
    <t>supplysector</t>
  </si>
  <si>
    <t>subsector</t>
  </si>
  <si>
    <t>technology</t>
  </si>
  <si>
    <t>comm heating</t>
  </si>
  <si>
    <t>comm cooling</t>
  </si>
  <si>
    <t>comm hot water</t>
  </si>
  <si>
    <t>comm ventilation</t>
  </si>
  <si>
    <t>comm cooking</t>
  </si>
  <si>
    <t>comm lighting</t>
  </si>
  <si>
    <t>comm refrigeration</t>
  </si>
  <si>
    <t>refrigeration</t>
  </si>
  <si>
    <t>refrigeration hi-eff</t>
  </si>
  <si>
    <t>comm office</t>
  </si>
  <si>
    <t>office equipment</t>
  </si>
  <si>
    <t>comm other</t>
  </si>
  <si>
    <t>comm non-building</t>
  </si>
  <si>
    <t>O&amp;M cost</t>
  </si>
  <si>
    <t>lb/kWh</t>
  </si>
  <si>
    <t>kWh/cycle</t>
  </si>
  <si>
    <t>cycles/kWh</t>
  </si>
  <si>
    <t>resid heating</t>
  </si>
  <si>
    <t>resid cooling</t>
  </si>
  <si>
    <t>resid hot water</t>
  </si>
  <si>
    <t>resid lighting</t>
  </si>
  <si>
    <t>resid clothes washers</t>
  </si>
  <si>
    <t>resid dishwashers</t>
  </si>
  <si>
    <t>resid freezers</t>
  </si>
  <si>
    <t>resid clothes dryers</t>
  </si>
  <si>
    <t>resid cooking</t>
  </si>
  <si>
    <t>resid refrigerators</t>
  </si>
  <si>
    <t>resid televisions</t>
  </si>
  <si>
    <t>resid computers</t>
  </si>
  <si>
    <t>resid furnace fans</t>
  </si>
  <si>
    <t>resid other</t>
  </si>
  <si>
    <t>Discount rate</t>
  </si>
  <si>
    <t>Lifetime</t>
  </si>
  <si>
    <t>From NEMS</t>
  </si>
  <si>
    <t>To GCAM</t>
  </si>
  <si>
    <t>Output unit</t>
  </si>
  <si>
    <t>GJ/unit/yr</t>
  </si>
  <si>
    <t>kg/unit/yr</t>
  </si>
  <si>
    <t>cycles/unit/yr</t>
  </si>
  <si>
    <t>assumed UEC (kwh/yr)</t>
  </si>
  <si>
    <t>from NEMS</t>
  </si>
  <si>
    <t>Per-unit info</t>
  </si>
  <si>
    <t>Output/yr</t>
  </si>
  <si>
    <t>1975$/GJ</t>
  </si>
  <si>
    <t>1975$/cycle</t>
  </si>
  <si>
    <t>conversion from 2010$ to 1975$</t>
  </si>
  <si>
    <t>mil lumen-hours/unit/yr</t>
  </si>
  <si>
    <t>1975$/mil lumen-hr</t>
  </si>
  <si>
    <t>base efficiency</t>
  </si>
  <si>
    <t>kg/GJ</t>
  </si>
  <si>
    <t>1975$/kg</t>
  </si>
  <si>
    <t>mil lumen-hours/GJ</t>
  </si>
  <si>
    <t>cycles/GJ</t>
  </si>
  <si>
    <t>biomass</t>
  </si>
  <si>
    <t>wood furnace</t>
  </si>
  <si>
    <t>coal</t>
  </si>
  <si>
    <t>coal furnace</t>
  </si>
  <si>
    <t>lookup</t>
  </si>
  <si>
    <t>gas oven</t>
  </si>
  <si>
    <t>gas oven hi-eff</t>
  </si>
  <si>
    <t>electric oven</t>
  </si>
  <si>
    <t>lpg oven</t>
  </si>
  <si>
    <t>lpg oven hi-eff</t>
  </si>
  <si>
    <t>$/1000 btu/hr</t>
  </si>
  <si>
    <t>Capacity factor</t>
  </si>
  <si>
    <t>minicam.energy.input</t>
  </si>
  <si>
    <t>delivered biomass</t>
  </si>
  <si>
    <t>delivered coal</t>
  </si>
  <si>
    <t>delivered gas</t>
  </si>
  <si>
    <t>elect_td_bld</t>
  </si>
  <si>
    <t>refined liquids enduse</t>
  </si>
  <si>
    <t>technology1</t>
  </si>
  <si>
    <t>technology2</t>
  </si>
  <si>
    <t>minicam-energy-input</t>
  </si>
  <si>
    <t>stockavg</t>
  </si>
  <si>
    <t>apply.to</t>
  </si>
  <si>
    <t>from.year</t>
  </si>
  <si>
    <t>to.year</t>
  </si>
  <si>
    <t>interpolation.function</t>
  </si>
  <si>
    <t>to.value</t>
  </si>
  <si>
    <t>share-weight</t>
  </si>
  <si>
    <t>final-calibration-year</t>
  </si>
  <si>
    <t>s-curve</t>
  </si>
  <si>
    <t>share_tech1</t>
  </si>
  <si>
    <t>share_tech2</t>
  </si>
  <si>
    <t>values that need to be converted</t>
  </si>
  <si>
    <t>million m3/GJ</t>
  </si>
  <si>
    <t>cfm-hours/btu</t>
  </si>
  <si>
    <t>Output</t>
  </si>
  <si>
    <t>AEO.GCAM.unit.conv</t>
  </si>
  <si>
    <t>mil lumen-hours/yr</t>
  </si>
  <si>
    <t>GJ/yr</t>
  </si>
  <si>
    <t>million m3/yr</t>
  </si>
  <si>
    <t>year</t>
  </si>
  <si>
    <t>input.ratio</t>
  </si>
  <si>
    <t>lifetime</t>
  </si>
  <si>
    <t>half_life_stock</t>
  </si>
  <si>
    <t>steepness_stock</t>
  </si>
  <si>
    <t>half_life_new</t>
  </si>
  <si>
    <t>steepness_new</t>
  </si>
  <si>
    <t>output.unit</t>
  </si>
  <si>
    <t>input.unit</t>
  </si>
  <si>
    <t>price.unit</t>
  </si>
  <si>
    <t>logit.exponent</t>
  </si>
  <si>
    <t>logit.type</t>
  </si>
  <si>
    <t>final.energy</t>
  </si>
  <si>
    <t>EJ</t>
  </si>
  <si>
    <t>building</t>
  </si>
  <si>
    <t>Mt</t>
  </si>
  <si>
    <t>petalumen-hours</t>
  </si>
  <si>
    <t>1975$/megalumen-hours</t>
  </si>
  <si>
    <t>billion cycles</t>
  </si>
  <si>
    <t>million km3</t>
  </si>
  <si>
    <t>1975$/million m3</t>
  </si>
  <si>
    <t>end-year</t>
  </si>
  <si>
    <t>fixed</t>
  </si>
  <si>
    <t>linear</t>
  </si>
  <si>
    <t>start-year</t>
  </si>
  <si>
    <t>share.weight</t>
  </si>
  <si>
    <t>year.fillout</t>
  </si>
  <si>
    <t># Building default subsector (fuel) shareweights</t>
  </si>
  <si>
    <t># Building sector supplysector (service) information: units and logit exponents</t>
  </si>
  <si>
    <t># Building default subsector (fuel) shareweight interpolation</t>
  </si>
  <si>
    <t># Building subsector logit exponents applied to technologies (efficiency levels)</t>
  </si>
  <si>
    <t># Building sector technology default share-weights</t>
  </si>
  <si>
    <t># Building sector technology efficiencies</t>
  </si>
  <si>
    <t># Building sector technology costs</t>
  </si>
  <si>
    <t># Building sector internal gain coefficients (heat released within building envelope per unit energy consumed)</t>
  </si>
  <si>
    <t># Building technology retirement (survival curve) information</t>
  </si>
  <si>
    <t># PortionSurviving(t) = 1 / ( 1 + EXP( Steepness * ( t - HalfLife ) ) )</t>
  </si>
  <si>
    <t># Overall stock average efficiencies in 2010 of efficiency-partitioned technologies that have share allocated to each</t>
  </si>
  <si>
    <t># Share-weight interpolation rules for selected technologies. Can be useful for smoothing behavior of efficiency-partitioned techs</t>
  </si>
  <si>
    <t># base year exogenous shares assigned to selected efficiency-partitioned technologies whose shares are not calculated from aggregate average efficiency</t>
  </si>
  <si>
    <t>multiplier</t>
  </si>
  <si>
    <t># Need to make sure that stock averages are within the range of available technologies (not below the min-efficiency option)</t>
  </si>
  <si>
    <t># Exogenous growth per unit floorspace assigned to each service</t>
  </si>
  <si>
    <t>comm</t>
  </si>
  <si>
    <t>resid</t>
  </si>
  <si>
    <t>gcam.consumer</t>
  </si>
  <si>
    <t># Assumed shell efficiency trajectories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</si>
</sst>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7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 applyBorder="1"/>
    <xf numFmtId="0" fontId="0" fillId="7" borderId="0" xfId="0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0" fillId="3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8" borderId="0" xfId="0" applyFill="1" applyBorder="1"/>
    <xf numFmtId="0" fontId="6" fillId="2" borderId="6" xfId="0" applyFont="1" applyFill="1" applyBorder="1"/>
    <xf numFmtId="0" fontId="6" fillId="2" borderId="5" xfId="0" applyFont="1" applyFill="1" applyBorder="1"/>
    <xf numFmtId="0" fontId="0" fillId="3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8" borderId="7" xfId="0" applyFill="1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/>
    <xf numFmtId="0" fontId="6" fillId="2" borderId="10" xfId="0" applyFont="1" applyFill="1" applyBorder="1"/>
    <xf numFmtId="0" fontId="0" fillId="3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8" borderId="11" xfId="0" applyFill="1" applyBorder="1"/>
    <xf numFmtId="0" fontId="0" fillId="8" borderId="1" xfId="0" applyFill="1" applyBorder="1"/>
    <xf numFmtId="0" fontId="0" fillId="0" borderId="11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0" fillId="0" borderId="12" xfId="0" applyBorder="1" applyAlignment="1">
      <alignment vertical="center" wrapText="1"/>
    </xf>
    <xf numFmtId="0" fontId="0" fillId="0" borderId="2" xfId="0" applyBorder="1"/>
    <xf numFmtId="0" fontId="0" fillId="3" borderId="10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4" xfId="0" applyFill="1" applyBorder="1"/>
    <xf numFmtId="0" fontId="0" fillId="0" borderId="11" xfId="0" applyFill="1" applyBorder="1"/>
    <xf numFmtId="0" fontId="0" fillId="0" borderId="7" xfId="0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5" borderId="11" xfId="0" applyFont="1" applyFill="1" applyBorder="1"/>
    <xf numFmtId="0" fontId="0" fillId="5" borderId="7" xfId="0" applyFont="1" applyFill="1" applyBorder="1"/>
    <xf numFmtId="0" fontId="0" fillId="5" borderId="0" xfId="0" applyFont="1" applyFill="1" applyBorder="1"/>
    <xf numFmtId="0" fontId="0" fillId="5" borderId="1" xfId="0" applyFon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164" fontId="0" fillId="6" borderId="0" xfId="0" applyNumberFormat="1" applyFill="1" applyBorder="1"/>
    <xf numFmtId="164" fontId="0" fillId="6" borderId="1" xfId="0" applyNumberFormat="1" applyFill="1" applyBorder="1"/>
    <xf numFmtId="164" fontId="0" fillId="4" borderId="0" xfId="0" applyNumberFormat="1" applyFill="1" applyBorder="1"/>
    <xf numFmtId="164" fontId="0" fillId="4" borderId="1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2" fontId="0" fillId="3" borderId="13" xfId="0" applyNumberFormat="1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2" fontId="0" fillId="6" borderId="0" xfId="0" applyNumberFormat="1" applyFill="1" applyBorder="1"/>
    <xf numFmtId="2" fontId="0" fillId="6" borderId="1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2" fontId="0" fillId="4" borderId="0" xfId="0" applyNumberFormat="1" applyFill="1" applyBorder="1"/>
    <xf numFmtId="2" fontId="0" fillId="4" borderId="1" xfId="0" applyNumberForma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2" fontId="0" fillId="5" borderId="0" xfId="0" applyNumberFormat="1" applyFont="1" applyFill="1" applyBorder="1"/>
    <xf numFmtId="2" fontId="0" fillId="5" borderId="1" xfId="0" applyNumberFormat="1" applyFont="1" applyFill="1" applyBorder="1"/>
    <xf numFmtId="1" fontId="0" fillId="8" borderId="0" xfId="0" applyNumberFormat="1" applyFill="1" applyBorder="1"/>
    <xf numFmtId="1" fontId="0" fillId="8" borderId="1" xfId="0" applyNumberFormat="1" applyFill="1" applyBorder="1"/>
    <xf numFmtId="1" fontId="0" fillId="3" borderId="0" xfId="0" applyNumberFormat="1" applyFill="1" applyBorder="1"/>
    <xf numFmtId="1" fontId="0" fillId="3" borderId="1" xfId="0" applyNumberFormat="1" applyFill="1" applyBorder="1"/>
    <xf numFmtId="1" fontId="0" fillId="6" borderId="0" xfId="0" applyNumberFormat="1" applyFill="1" applyBorder="1"/>
    <xf numFmtId="1" fontId="0" fillId="6" borderId="1" xfId="0" applyNumberFormat="1" applyFill="1" applyBorder="1"/>
    <xf numFmtId="2" fontId="0" fillId="0" borderId="0" xfId="0" applyNumberFormat="1" applyFill="1" applyBorder="1"/>
    <xf numFmtId="164" fontId="0" fillId="0" borderId="0" xfId="0" applyNumberFormat="1"/>
    <xf numFmtId="0" fontId="0" fillId="5" borderId="0" xfId="0" applyFill="1"/>
    <xf numFmtId="164" fontId="0" fillId="5" borderId="0" xfId="0" applyNumberFormat="1" applyFill="1"/>
    <xf numFmtId="164" fontId="0" fillId="7" borderId="0" xfId="0" applyNumberFormat="1" applyFill="1"/>
    <xf numFmtId="2" fontId="0" fillId="0" borderId="0" xfId="0" applyNumberFormat="1" applyBorder="1"/>
    <xf numFmtId="0" fontId="0" fillId="0" borderId="13" xfId="0" applyFill="1" applyBorder="1"/>
    <xf numFmtId="2" fontId="0" fillId="0" borderId="0" xfId="0" applyNumberFormat="1"/>
    <xf numFmtId="0" fontId="5" fillId="0" borderId="0" xfId="1199"/>
    <xf numFmtId="2" fontId="0" fillId="4" borderId="0" xfId="0" applyNumberFormat="1" applyFont="1" applyFill="1" applyBorder="1"/>
    <xf numFmtId="0" fontId="1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NumberFormat="1" applyFill="1"/>
    <xf numFmtId="0" fontId="0" fillId="5" borderId="0" xfId="0" applyNumberFormat="1" applyFill="1"/>
    <xf numFmtId="164" fontId="0" fillId="9" borderId="0" xfId="0" applyNumberFormat="1" applyFont="1" applyFill="1"/>
    <xf numFmtId="0" fontId="0" fillId="0" borderId="0" xfId="0" applyFont="1" applyFill="1"/>
    <xf numFmtId="164" fontId="0" fillId="9" borderId="0" xfId="0" applyNumberFormat="1" applyFill="1"/>
    <xf numFmtId="2" fontId="5" fillId="0" borderId="0" xfId="1199" applyNumberFormat="1"/>
    <xf numFmtId="0" fontId="0" fillId="0" borderId="0" xfId="0" applyFill="1"/>
    <xf numFmtId="0" fontId="12" fillId="0" borderId="0" xfId="0" applyFont="1"/>
    <xf numFmtId="0" fontId="4" fillId="0" borderId="0" xfId="1199" applyFont="1"/>
    <xf numFmtId="0" fontId="5" fillId="9" borderId="0" xfId="1199" applyFill="1"/>
    <xf numFmtId="1" fontId="0" fillId="4" borderId="0" xfId="0" applyNumberFormat="1" applyFill="1" applyBorder="1"/>
    <xf numFmtId="1" fontId="0" fillId="4" borderId="1" xfId="0" applyNumberFormat="1" applyFill="1" applyBorder="1"/>
    <xf numFmtId="0" fontId="3" fillId="9" borderId="0" xfId="1199" applyFont="1" applyFill="1"/>
    <xf numFmtId="0" fontId="2" fillId="0" borderId="0" xfId="1199" applyFont="1"/>
    <xf numFmtId="0" fontId="0" fillId="9" borderId="0" xfId="0" applyFill="1"/>
    <xf numFmtId="0" fontId="1" fillId="0" borderId="0" xfId="1702"/>
    <xf numFmtId="2" fontId="1" fillId="0" borderId="0" xfId="1702" applyNumberFormat="1"/>
  </cellXfs>
  <cellStyles count="17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Normal" xfId="0" builtinId="0"/>
    <cellStyle name="Normal 2" xfId="1199"/>
    <cellStyle name="Normal 3" xfId="17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MS_S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smeqp_AT15_slim"/>
      <sheetName val="rsmlgt_AT15"/>
      <sheetName val="ktek_AT15_slim"/>
      <sheetName val="resequip_key"/>
      <sheetName val="QER_tab2"/>
      <sheetName val="QER_tab4"/>
      <sheetName val="QER_tab5"/>
      <sheetName val="QER_tab6"/>
      <sheetName val="QER_tab7"/>
      <sheetName val="QER_tab30"/>
      <sheetName val="QER_tab32"/>
      <sheetName val="QER_tab45"/>
    </sheetNames>
    <sheetDataSet>
      <sheetData sheetId="0">
        <row r="8">
          <cell r="G8">
            <v>0.99</v>
          </cell>
          <cell r="H8">
            <v>1100</v>
          </cell>
        </row>
        <row r="10">
          <cell r="G10">
            <v>2.6419999999999999</v>
          </cell>
          <cell r="H10">
            <v>1650</v>
          </cell>
        </row>
        <row r="13">
          <cell r="G13">
            <v>2.673</v>
          </cell>
          <cell r="H13">
            <v>1700</v>
          </cell>
        </row>
        <row r="14">
          <cell r="G14">
            <v>2.7370000000000001</v>
          </cell>
          <cell r="H14">
            <v>1825</v>
          </cell>
        </row>
        <row r="15">
          <cell r="G15">
            <v>2.7690000000000001</v>
          </cell>
          <cell r="H15">
            <v>1875</v>
          </cell>
        </row>
        <row r="24">
          <cell r="G24">
            <v>0.78</v>
          </cell>
          <cell r="H24">
            <v>1900</v>
          </cell>
        </row>
        <row r="26">
          <cell r="G26">
            <v>0.8</v>
          </cell>
          <cell r="H26">
            <v>1900</v>
          </cell>
        </row>
        <row r="30">
          <cell r="G30">
            <v>0.98</v>
          </cell>
          <cell r="H30">
            <v>2950</v>
          </cell>
        </row>
        <row r="32">
          <cell r="G32">
            <v>0.98</v>
          </cell>
          <cell r="H32">
            <v>2950</v>
          </cell>
        </row>
        <row r="33">
          <cell r="G33">
            <v>0.98</v>
          </cell>
          <cell r="H33">
            <v>2950</v>
          </cell>
        </row>
        <row r="34">
          <cell r="G34">
            <v>0.98</v>
          </cell>
          <cell r="H34">
            <v>2950</v>
          </cell>
        </row>
        <row r="61">
          <cell r="G61">
            <v>0.8</v>
          </cell>
          <cell r="H61">
            <v>2925</v>
          </cell>
        </row>
        <row r="62">
          <cell r="G62">
            <v>0.83</v>
          </cell>
          <cell r="H62">
            <v>3300</v>
          </cell>
        </row>
        <row r="66">
          <cell r="G66">
            <v>0.97</v>
          </cell>
          <cell r="H66">
            <v>4875</v>
          </cell>
        </row>
        <row r="68">
          <cell r="G68">
            <v>0.97</v>
          </cell>
          <cell r="H68">
            <v>4875</v>
          </cell>
        </row>
        <row r="105">
          <cell r="G105">
            <v>3.81</v>
          </cell>
          <cell r="H105">
            <v>2100</v>
          </cell>
        </row>
        <row r="109">
          <cell r="G109">
            <v>7.03</v>
          </cell>
          <cell r="H109">
            <v>5100</v>
          </cell>
        </row>
        <row r="111">
          <cell r="G111">
            <v>7.03</v>
          </cell>
          <cell r="H111">
            <v>5100</v>
          </cell>
        </row>
        <row r="112">
          <cell r="G112">
            <v>7.03</v>
          </cell>
          <cell r="H112">
            <v>5100</v>
          </cell>
        </row>
        <row r="113">
          <cell r="G113">
            <v>7.03</v>
          </cell>
          <cell r="H113">
            <v>5100</v>
          </cell>
        </row>
        <row r="142">
          <cell r="G142">
            <v>0.22</v>
          </cell>
          <cell r="H142">
            <v>730</v>
          </cell>
        </row>
        <row r="143">
          <cell r="G143">
            <v>0.1</v>
          </cell>
          <cell r="H143">
            <v>790</v>
          </cell>
        </row>
        <row r="144">
          <cell r="G144">
            <v>0.11</v>
          </cell>
          <cell r="H144">
            <v>750</v>
          </cell>
        </row>
        <row r="145">
          <cell r="G145">
            <v>0.11</v>
          </cell>
          <cell r="H145">
            <v>750</v>
          </cell>
        </row>
        <row r="146">
          <cell r="G146">
            <v>0.09</v>
          </cell>
          <cell r="H146">
            <v>1090</v>
          </cell>
        </row>
        <row r="147">
          <cell r="G147">
            <v>0.7</v>
          </cell>
          <cell r="H147">
            <v>715</v>
          </cell>
        </row>
        <row r="148">
          <cell r="G148">
            <v>0.7</v>
          </cell>
          <cell r="H148">
            <v>715</v>
          </cell>
        </row>
        <row r="150">
          <cell r="G150">
            <v>1.2</v>
          </cell>
          <cell r="H150">
            <v>790</v>
          </cell>
        </row>
        <row r="151">
          <cell r="G151">
            <v>1.2</v>
          </cell>
          <cell r="H151">
            <v>790</v>
          </cell>
        </row>
        <row r="152">
          <cell r="G152">
            <v>0.59</v>
          </cell>
          <cell r="H152">
            <v>1000</v>
          </cell>
        </row>
        <row r="153">
          <cell r="G153">
            <v>0.62</v>
          </cell>
          <cell r="H153">
            <v>1005</v>
          </cell>
        </row>
        <row r="155">
          <cell r="G155">
            <v>0.82</v>
          </cell>
          <cell r="H155">
            <v>1680</v>
          </cell>
        </row>
        <row r="157">
          <cell r="G157">
            <v>0.82</v>
          </cell>
          <cell r="H157">
            <v>1680</v>
          </cell>
        </row>
        <row r="163">
          <cell r="G163">
            <v>0.9</v>
          </cell>
          <cell r="H163">
            <v>615</v>
          </cell>
        </row>
        <row r="166">
          <cell r="G166">
            <v>0.95</v>
          </cell>
          <cell r="H166">
            <v>730</v>
          </cell>
        </row>
        <row r="167">
          <cell r="G167">
            <v>0.96</v>
          </cell>
          <cell r="H167">
            <v>730</v>
          </cell>
        </row>
        <row r="168">
          <cell r="G168">
            <v>2</v>
          </cell>
          <cell r="H168">
            <v>1970</v>
          </cell>
        </row>
        <row r="170">
          <cell r="G170">
            <v>2.2999999999999998</v>
          </cell>
          <cell r="H170">
            <v>1870</v>
          </cell>
        </row>
        <row r="171">
          <cell r="G171">
            <v>2.4500000000000002</v>
          </cell>
          <cell r="H171">
            <v>1870</v>
          </cell>
        </row>
        <row r="172">
          <cell r="G172">
            <v>2.5</v>
          </cell>
          <cell r="H172">
            <v>1870</v>
          </cell>
        </row>
        <row r="183">
          <cell r="G183">
            <v>0.59</v>
          </cell>
          <cell r="H183">
            <v>1000</v>
          </cell>
        </row>
        <row r="184">
          <cell r="G184">
            <v>0.62</v>
          </cell>
          <cell r="H184">
            <v>1005</v>
          </cell>
        </row>
        <row r="186">
          <cell r="G186">
            <v>0.82</v>
          </cell>
          <cell r="H186">
            <v>1680</v>
          </cell>
        </row>
        <row r="188">
          <cell r="G188">
            <v>0.82</v>
          </cell>
          <cell r="H188">
            <v>1680</v>
          </cell>
        </row>
        <row r="200">
          <cell r="G200">
            <v>0.39900000000000002</v>
          </cell>
          <cell r="H200">
            <v>350</v>
          </cell>
        </row>
        <row r="201">
          <cell r="G201">
            <v>0.42</v>
          </cell>
          <cell r="H201">
            <v>400</v>
          </cell>
        </row>
        <row r="202">
          <cell r="G202">
            <v>0.39900000000000002</v>
          </cell>
          <cell r="H202">
            <v>350</v>
          </cell>
        </row>
        <row r="203">
          <cell r="G203">
            <v>0.42</v>
          </cell>
          <cell r="H203">
            <v>400</v>
          </cell>
        </row>
        <row r="204">
          <cell r="G204">
            <v>601</v>
          </cell>
          <cell r="H204">
            <v>350</v>
          </cell>
        </row>
        <row r="205">
          <cell r="G205">
            <v>3.14</v>
          </cell>
          <cell r="H205">
            <v>450</v>
          </cell>
        </row>
        <row r="206">
          <cell r="G206">
            <v>3.3</v>
          </cell>
          <cell r="H206">
            <v>475</v>
          </cell>
        </row>
        <row r="207">
          <cell r="G207">
            <v>3.35</v>
          </cell>
          <cell r="H207">
            <v>525</v>
          </cell>
        </row>
        <row r="208">
          <cell r="G208">
            <v>3.61</v>
          </cell>
          <cell r="H208">
            <v>625</v>
          </cell>
        </row>
        <row r="209">
          <cell r="G209">
            <v>3.55</v>
          </cell>
          <cell r="H209">
            <v>425</v>
          </cell>
        </row>
        <row r="210">
          <cell r="G210">
            <v>3.73</v>
          </cell>
          <cell r="H210">
            <v>525</v>
          </cell>
        </row>
        <row r="211">
          <cell r="G211">
            <v>3.81</v>
          </cell>
          <cell r="H211">
            <v>575</v>
          </cell>
        </row>
        <row r="212">
          <cell r="G212">
            <v>3.81</v>
          </cell>
          <cell r="H212">
            <v>575</v>
          </cell>
        </row>
        <row r="213">
          <cell r="G213">
            <v>4.13</v>
          </cell>
          <cell r="H213">
            <v>625</v>
          </cell>
        </row>
        <row r="214">
          <cell r="G214">
            <v>5.42</v>
          </cell>
          <cell r="H214">
            <v>725</v>
          </cell>
        </row>
        <row r="251">
          <cell r="G251">
            <v>562</v>
          </cell>
          <cell r="H251">
            <v>525</v>
          </cell>
        </row>
        <row r="252">
          <cell r="G252">
            <v>404</v>
          </cell>
          <cell r="H252">
            <v>592.5</v>
          </cell>
        </row>
        <row r="253">
          <cell r="G253">
            <v>404</v>
          </cell>
          <cell r="H253">
            <v>592.5</v>
          </cell>
        </row>
        <row r="254">
          <cell r="G254">
            <v>384.5</v>
          </cell>
          <cell r="H254">
            <v>625</v>
          </cell>
        </row>
        <row r="255">
          <cell r="G255">
            <v>384.5</v>
          </cell>
          <cell r="H255">
            <v>625</v>
          </cell>
        </row>
        <row r="256">
          <cell r="G256">
            <v>384.5</v>
          </cell>
          <cell r="H256">
            <v>625</v>
          </cell>
        </row>
        <row r="258">
          <cell r="G258">
            <v>625.58659450457958</v>
          </cell>
          <cell r="H258">
            <v>821.84013322231476</v>
          </cell>
        </row>
        <row r="259">
          <cell r="G259">
            <v>493.66194837635305</v>
          </cell>
          <cell r="H259">
            <v>902.13363863447125</v>
          </cell>
        </row>
        <row r="260">
          <cell r="G260">
            <v>421.20201915070771</v>
          </cell>
          <cell r="H260">
            <v>1107.6644462947545</v>
          </cell>
        </row>
        <row r="261">
          <cell r="G261">
            <v>493.66194837635305</v>
          </cell>
          <cell r="H261">
            <v>902.13363863447125</v>
          </cell>
        </row>
        <row r="262">
          <cell r="G262">
            <v>421.20201915070771</v>
          </cell>
          <cell r="H262">
            <v>1107.6644462947545</v>
          </cell>
        </row>
        <row r="263">
          <cell r="G263">
            <v>493.66194837635305</v>
          </cell>
          <cell r="H263">
            <v>902.13363863447125</v>
          </cell>
        </row>
        <row r="264">
          <cell r="G264">
            <v>421.20201915070771</v>
          </cell>
          <cell r="H264">
            <v>1107.6644462947545</v>
          </cell>
        </row>
      </sheetData>
      <sheetData sheetId="1">
        <row r="36">
          <cell r="C36">
            <v>0.33</v>
          </cell>
          <cell r="E36">
            <v>14.5</v>
          </cell>
          <cell r="F36">
            <v>57</v>
          </cell>
        </row>
        <row r="38">
          <cell r="C38">
            <v>1.71</v>
          </cell>
          <cell r="E38">
            <v>19.8</v>
          </cell>
          <cell r="G38">
            <v>1000</v>
          </cell>
        </row>
        <row r="40">
          <cell r="C40">
            <v>3.07</v>
          </cell>
          <cell r="E40">
            <v>67.2</v>
          </cell>
        </row>
        <row r="41">
          <cell r="C41">
            <v>2.33</v>
          </cell>
          <cell r="E41">
            <v>67.2</v>
          </cell>
          <cell r="G41">
            <v>10000</v>
          </cell>
        </row>
        <row r="42">
          <cell r="C42">
            <v>2.27</v>
          </cell>
          <cell r="E42">
            <v>69</v>
          </cell>
        </row>
        <row r="43">
          <cell r="C43">
            <v>2.21</v>
          </cell>
          <cell r="E43">
            <v>70.7</v>
          </cell>
        </row>
        <row r="44">
          <cell r="C44">
            <v>2.16</v>
          </cell>
          <cell r="E44">
            <v>72.5</v>
          </cell>
        </row>
        <row r="45">
          <cell r="C45">
            <v>66.58</v>
          </cell>
          <cell r="E45">
            <v>44</v>
          </cell>
        </row>
        <row r="50">
          <cell r="C50">
            <v>7.66</v>
          </cell>
          <cell r="E50">
            <v>92</v>
          </cell>
          <cell r="G50">
            <v>34020</v>
          </cell>
        </row>
        <row r="55">
          <cell r="C55">
            <v>3.92</v>
          </cell>
          <cell r="E55">
            <v>157</v>
          </cell>
        </row>
        <row r="57">
          <cell r="C57">
            <v>2.79</v>
          </cell>
          <cell r="E57">
            <v>179.5</v>
          </cell>
        </row>
        <row r="58">
          <cell r="C58">
            <v>2.35</v>
          </cell>
          <cell r="E58">
            <v>202</v>
          </cell>
        </row>
        <row r="59">
          <cell r="C59">
            <v>2.35</v>
          </cell>
          <cell r="E59">
            <v>202</v>
          </cell>
        </row>
      </sheetData>
      <sheetData sheetId="2">
        <row r="97">
          <cell r="E97">
            <v>3.3</v>
          </cell>
          <cell r="F97">
            <v>81.388888888888886</v>
          </cell>
          <cell r="G97">
            <v>1.4722222222222223</v>
          </cell>
          <cell r="J97">
            <v>15</v>
          </cell>
        </row>
        <row r="101">
          <cell r="E101">
            <v>3.3</v>
          </cell>
          <cell r="F101">
            <v>81.388888888888886</v>
          </cell>
        </row>
        <row r="121">
          <cell r="E121">
            <v>0.98</v>
          </cell>
          <cell r="F121">
            <v>21.764705882352942</v>
          </cell>
          <cell r="G121">
            <v>0.01</v>
          </cell>
          <cell r="J121">
            <v>18</v>
          </cell>
        </row>
        <row r="122">
          <cell r="E122">
            <v>0.98</v>
          </cell>
          <cell r="F122">
            <v>25</v>
          </cell>
        </row>
        <row r="123">
          <cell r="E123">
            <v>0.77525000000000011</v>
          </cell>
          <cell r="F123">
            <v>9.2067075137052559</v>
          </cell>
          <cell r="G123">
            <v>1.0319251854240568</v>
          </cell>
          <cell r="J123">
            <v>15</v>
          </cell>
        </row>
        <row r="124">
          <cell r="E124">
            <v>0.87525000000000008</v>
          </cell>
          <cell r="F124">
            <v>11.782347900599827</v>
          </cell>
          <cell r="G124">
            <v>2.656383890317052</v>
          </cell>
          <cell r="J124">
            <v>15</v>
          </cell>
        </row>
        <row r="125">
          <cell r="E125">
            <v>0.77525000000000011</v>
          </cell>
          <cell r="F125">
            <v>10.948081264108351</v>
          </cell>
        </row>
        <row r="126">
          <cell r="E126">
            <v>0.87525000000000008</v>
          </cell>
          <cell r="F126">
            <v>11.782347900599827</v>
          </cell>
        </row>
        <row r="127">
          <cell r="E127">
            <v>0.77525000000000011</v>
          </cell>
          <cell r="F127">
            <v>10.948081264108351</v>
          </cell>
        </row>
        <row r="128">
          <cell r="E128">
            <v>0.88525000000000009</v>
          </cell>
          <cell r="F128">
            <v>11.782347900599827</v>
          </cell>
        </row>
        <row r="136">
          <cell r="E136">
            <v>0.78525</v>
          </cell>
          <cell r="F136">
            <v>14.008277618592803</v>
          </cell>
        </row>
        <row r="138">
          <cell r="E138">
            <v>0.79525000000000001</v>
          </cell>
          <cell r="F138">
            <v>14.397988054071046</v>
          </cell>
        </row>
        <row r="139">
          <cell r="E139">
            <v>0.79525000000000001</v>
          </cell>
          <cell r="F139">
            <v>14.397988054071046</v>
          </cell>
        </row>
        <row r="140">
          <cell r="G140">
            <v>0.16975308641975309</v>
          </cell>
          <cell r="J140">
            <v>30</v>
          </cell>
        </row>
        <row r="165">
          <cell r="E165">
            <v>1.1000000000000001</v>
          </cell>
          <cell r="F165">
            <v>300</v>
          </cell>
          <cell r="G165">
            <v>4.916666666666667</v>
          </cell>
          <cell r="J165">
            <v>15</v>
          </cell>
        </row>
        <row r="166">
          <cell r="E166">
            <v>1.1000000000000001</v>
          </cell>
          <cell r="F166">
            <v>300</v>
          </cell>
        </row>
        <row r="167">
          <cell r="E167">
            <v>1.1000000000000001</v>
          </cell>
          <cell r="F167">
            <v>300</v>
          </cell>
        </row>
        <row r="180">
          <cell r="G180">
            <v>2.6666666666666665</v>
          </cell>
          <cell r="J180">
            <v>20</v>
          </cell>
        </row>
        <row r="183">
          <cell r="E183">
            <v>5.8030480656506445</v>
          </cell>
          <cell r="F183">
            <v>76.041666666666671</v>
          </cell>
          <cell r="G183">
            <v>2.6666666666666665</v>
          </cell>
          <cell r="J183">
            <v>20</v>
          </cell>
        </row>
        <row r="186">
          <cell r="E186">
            <v>6.063791082184582</v>
          </cell>
          <cell r="F186">
            <v>76.041666666666671</v>
          </cell>
        </row>
        <row r="189">
          <cell r="E189">
            <v>6.2803550494054594</v>
          </cell>
          <cell r="F189">
            <v>76.041666666666671</v>
          </cell>
        </row>
        <row r="214">
          <cell r="E214">
            <v>2.8722157092614307</v>
          </cell>
          <cell r="F214">
            <v>25.238095238095237</v>
          </cell>
        </row>
        <row r="217">
          <cell r="E217">
            <v>3.2239155920281362</v>
          </cell>
          <cell r="F217">
            <v>38.571428571428569</v>
          </cell>
        </row>
        <row r="245">
          <cell r="G245">
            <v>2.2857142857142856</v>
          </cell>
          <cell r="J245">
            <v>13</v>
          </cell>
        </row>
        <row r="246">
          <cell r="E246">
            <v>2.4500000000000002</v>
          </cell>
          <cell r="F246">
            <v>310</v>
          </cell>
          <cell r="I246">
            <v>0</v>
          </cell>
        </row>
        <row r="247">
          <cell r="E247">
            <v>2.4500000000000002</v>
          </cell>
          <cell r="F247">
            <v>310</v>
          </cell>
          <cell r="I247">
            <v>31</v>
          </cell>
        </row>
        <row r="251">
          <cell r="E251">
            <v>0.97474999999999989</v>
          </cell>
          <cell r="F251">
            <v>29.297247099960213</v>
          </cell>
          <cell r="G251">
            <v>0.88611711455456221</v>
          </cell>
          <cell r="J251">
            <v>13</v>
          </cell>
        </row>
        <row r="252">
          <cell r="E252">
            <v>0.8</v>
          </cell>
          <cell r="F252">
            <v>26.4375</v>
          </cell>
          <cell r="G252">
            <v>0.6875</v>
          </cell>
          <cell r="J252">
            <v>13</v>
          </cell>
        </row>
        <row r="253">
          <cell r="E253">
            <v>0.99</v>
          </cell>
          <cell r="F253">
            <v>29.444444444444443</v>
          </cell>
          <cell r="G253">
            <v>0.55555555555555558</v>
          </cell>
          <cell r="J253">
            <v>13</v>
          </cell>
        </row>
        <row r="254">
          <cell r="E254">
            <v>0.8</v>
          </cell>
          <cell r="F254">
            <v>26.4375</v>
          </cell>
        </row>
        <row r="255">
          <cell r="E255">
            <v>0.99</v>
          </cell>
          <cell r="F255">
            <v>29.444444444444443</v>
          </cell>
        </row>
        <row r="256">
          <cell r="E256">
            <v>0.79</v>
          </cell>
          <cell r="F256">
            <v>44.755877034358051</v>
          </cell>
          <cell r="G256">
            <v>1.4466546112115732</v>
          </cell>
          <cell r="J256">
            <v>13</v>
          </cell>
        </row>
        <row r="258">
          <cell r="E258">
            <v>0.8</v>
          </cell>
          <cell r="F258">
            <v>62.767857142857146</v>
          </cell>
        </row>
        <row r="260">
          <cell r="E260">
            <v>0.380627578751846</v>
          </cell>
          <cell r="F260">
            <v>4798.9330145229314</v>
          </cell>
          <cell r="G260">
            <v>32.64580281988389</v>
          </cell>
          <cell r="J260">
            <v>20</v>
          </cell>
        </row>
        <row r="261">
          <cell r="E261">
            <v>0.40626810387690959</v>
          </cell>
          <cell r="F261">
            <v>5061.5584767364226</v>
          </cell>
        </row>
        <row r="264">
          <cell r="E264">
            <v>0.45140900430767733</v>
          </cell>
          <cell r="F264">
            <v>5061.5584767364226</v>
          </cell>
        </row>
        <row r="266">
          <cell r="E266">
            <v>0.4779624751493054</v>
          </cell>
          <cell r="F266">
            <v>5061.5584767364226</v>
          </cell>
        </row>
        <row r="268">
          <cell r="E268">
            <v>0.50783512984613699</v>
          </cell>
          <cell r="F268">
            <v>5061.5584767364226</v>
          </cell>
        </row>
        <row r="274">
          <cell r="E274">
            <v>1.5008305122108097</v>
          </cell>
          <cell r="F274">
            <v>6886.4741180087385</v>
          </cell>
          <cell r="G274">
            <v>18.937803824524028</v>
          </cell>
          <cell r="J274">
            <v>20</v>
          </cell>
        </row>
        <row r="276">
          <cell r="E276">
            <v>1.5945160285786506</v>
          </cell>
          <cell r="F276">
            <v>6886.4741180087385</v>
          </cell>
        </row>
        <row r="279">
          <cell r="E279">
            <v>1.7008495654060805</v>
          </cell>
          <cell r="F279">
            <v>6886.4741180087385</v>
          </cell>
        </row>
        <row r="281">
          <cell r="E281">
            <v>1.8223785787518842</v>
          </cell>
          <cell r="F281">
            <v>6886.4741180087385</v>
          </cell>
        </row>
        <row r="282">
          <cell r="E282">
            <v>0.7</v>
          </cell>
          <cell r="F282">
            <v>52.560439969176251</v>
          </cell>
          <cell r="G282">
            <v>0.4277070160240386</v>
          </cell>
          <cell r="J282">
            <v>10</v>
          </cell>
        </row>
        <row r="283">
          <cell r="E283">
            <v>0.8</v>
          </cell>
          <cell r="F283">
            <v>61.463082302713701</v>
          </cell>
          <cell r="G283">
            <v>0.4277070160240386</v>
          </cell>
          <cell r="J283">
            <v>10</v>
          </cell>
        </row>
        <row r="284">
          <cell r="E284">
            <v>0.45</v>
          </cell>
          <cell r="F284">
            <v>37.701581412489269</v>
          </cell>
          <cell r="G284">
            <v>0.4277070160240386</v>
          </cell>
          <cell r="J284">
            <v>10</v>
          </cell>
        </row>
        <row r="285">
          <cell r="E285">
            <v>0.6</v>
          </cell>
          <cell r="F285">
            <v>51.372364924665021</v>
          </cell>
          <cell r="G285">
            <v>0.4277070160240386</v>
          </cell>
          <cell r="J285">
            <v>10</v>
          </cell>
        </row>
        <row r="295">
          <cell r="E295">
            <v>13.5</v>
          </cell>
          <cell r="F295">
            <v>67.01421605892422</v>
          </cell>
        </row>
        <row r="296">
          <cell r="E296">
            <v>19.399999999999999</v>
          </cell>
          <cell r="F296">
            <v>59.238487036634311</v>
          </cell>
        </row>
        <row r="297">
          <cell r="E297">
            <v>20.34375</v>
          </cell>
          <cell r="F297">
            <v>55.007166534017578</v>
          </cell>
        </row>
        <row r="298">
          <cell r="E298">
            <v>21.360937500000002</v>
          </cell>
          <cell r="F298">
            <v>51.078083210159164</v>
          </cell>
          <cell r="G298">
            <v>5.2356579575338422</v>
          </cell>
          <cell r="J298">
            <v>15</v>
          </cell>
        </row>
        <row r="346">
          <cell r="E346">
            <v>69.599999999999994</v>
          </cell>
          <cell r="F346">
            <v>14.735759576800188</v>
          </cell>
        </row>
        <row r="347">
          <cell r="E347">
            <v>70.254995348837213</v>
          </cell>
          <cell r="F347">
            <v>14.498514278793014</v>
          </cell>
        </row>
        <row r="348">
          <cell r="E348">
            <v>71.308820279069764</v>
          </cell>
          <cell r="F348">
            <v>13.985780932059672</v>
          </cell>
        </row>
        <row r="349">
          <cell r="E349">
            <v>72.47973686821706</v>
          </cell>
          <cell r="F349">
            <v>13.759839398423811</v>
          </cell>
          <cell r="G349">
            <v>0.45965488856231362</v>
          </cell>
          <cell r="J349">
            <v>15</v>
          </cell>
        </row>
        <row r="350">
          <cell r="E350">
            <v>63</v>
          </cell>
          <cell r="F350">
            <v>321.89335003844536</v>
          </cell>
        </row>
        <row r="351">
          <cell r="E351">
            <v>91</v>
          </cell>
          <cell r="F351">
            <v>124.59586655749499</v>
          </cell>
          <cell r="I351">
            <v>0</v>
          </cell>
        </row>
        <row r="353">
          <cell r="E353">
            <v>170</v>
          </cell>
          <cell r="F353">
            <v>31.628465964377018</v>
          </cell>
          <cell r="I353">
            <v>3.1628465964377019</v>
          </cell>
        </row>
        <row r="354">
          <cell r="E354">
            <v>170</v>
          </cell>
          <cell r="F354">
            <v>31.628465964377018</v>
          </cell>
          <cell r="I354">
            <v>4.7442698946565525</v>
          </cell>
        </row>
        <row r="355">
          <cell r="E355">
            <v>202</v>
          </cell>
          <cell r="F355">
            <v>24.397668140467836</v>
          </cell>
          <cell r="G355">
            <v>0.6189452323527489</v>
          </cell>
          <cell r="I355">
            <v>3.6596502210701751</v>
          </cell>
          <cell r="J355">
            <v>15</v>
          </cell>
        </row>
        <row r="411">
          <cell r="J411">
            <v>10</v>
          </cell>
        </row>
        <row r="451">
          <cell r="E451">
            <v>2.0708430048743409</v>
          </cell>
          <cell r="F451">
            <v>1048.4593979238123</v>
          </cell>
        </row>
        <row r="452">
          <cell r="E452">
            <v>2.9309844145049717</v>
          </cell>
          <cell r="F452">
            <v>1087.390963067679</v>
          </cell>
          <cell r="G452">
            <v>92.812127744424515</v>
          </cell>
        </row>
        <row r="453">
          <cell r="E453">
            <v>3.7561745759892649</v>
          </cell>
          <cell r="F453">
            <v>1231.0067283734786</v>
          </cell>
          <cell r="G453">
            <v>92.812127744424515</v>
          </cell>
        </row>
        <row r="454">
          <cell r="E454">
            <v>3.3170489024560119</v>
          </cell>
          <cell r="F454">
            <v>1108.57403791552</v>
          </cell>
        </row>
        <row r="455">
          <cell r="E455">
            <v>4.114820293127984</v>
          </cell>
          <cell r="F455">
            <v>1251.9852321441101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8">
          <cell r="C18">
            <v>9.2605269999999997</v>
          </cell>
        </row>
        <row r="19">
          <cell r="C19">
            <v>29.498401999999999</v>
          </cell>
        </row>
        <row r="62">
          <cell r="C62">
            <v>7.7056810000000002</v>
          </cell>
        </row>
        <row r="65">
          <cell r="C65">
            <v>0.784779</v>
          </cell>
        </row>
        <row r="66">
          <cell r="C66">
            <v>0.80651099999999998</v>
          </cell>
        </row>
        <row r="72">
          <cell r="C72">
            <v>11.53426</v>
          </cell>
        </row>
        <row r="76">
          <cell r="C76">
            <v>0.89358199999999999</v>
          </cell>
        </row>
        <row r="77">
          <cell r="C77">
            <v>0.61053299999999999</v>
          </cell>
        </row>
        <row r="79">
          <cell r="C79">
            <v>0.60872800000000005</v>
          </cell>
        </row>
        <row r="82">
          <cell r="C82">
            <v>651.89733899999999</v>
          </cell>
        </row>
        <row r="83">
          <cell r="C83">
            <v>563.96435499999995</v>
          </cell>
        </row>
        <row r="89">
          <cell r="C89">
            <v>0.98120200000000002</v>
          </cell>
          <cell r="H89">
            <v>0.95302500000000001</v>
          </cell>
          <cell r="M89">
            <v>0.92271199999999998</v>
          </cell>
          <cell r="R89">
            <v>0.89442100000000002</v>
          </cell>
          <cell r="W89">
            <v>0.87101200000000001</v>
          </cell>
          <cell r="AB89">
            <v>0.85054200000000002</v>
          </cell>
          <cell r="AG89">
            <v>0.83104999999999996</v>
          </cell>
        </row>
        <row r="94">
          <cell r="C94">
            <v>0.98928700000000003</v>
          </cell>
          <cell r="H94">
            <v>0.97551200000000005</v>
          </cell>
          <cell r="M94">
            <v>0.96819999999999995</v>
          </cell>
          <cell r="R94">
            <v>0.96098399999999995</v>
          </cell>
          <cell r="W94">
            <v>0.95514100000000002</v>
          </cell>
          <cell r="AB94">
            <v>0.94957599999999998</v>
          </cell>
          <cell r="AG94">
            <v>0.94379100000000005</v>
          </cell>
        </row>
      </sheetData>
      <sheetData sheetId="10">
        <row r="49">
          <cell r="C49">
            <v>1.3300540000000001</v>
          </cell>
        </row>
        <row r="50">
          <cell r="C50">
            <v>0.75791799999999998</v>
          </cell>
        </row>
        <row r="51">
          <cell r="C51">
            <v>0.78669299999999998</v>
          </cell>
        </row>
        <row r="54">
          <cell r="C54">
            <v>3.1927020000000002</v>
          </cell>
        </row>
        <row r="55">
          <cell r="C55">
            <v>0.865595</v>
          </cell>
          <cell r="H55">
            <v>0.90113100000000002</v>
          </cell>
          <cell r="M55">
            <v>0.92694799999999999</v>
          </cell>
          <cell r="R55">
            <v>0.955098</v>
          </cell>
          <cell r="W55">
            <v>0.97983799999999999</v>
          </cell>
          <cell r="AB55">
            <v>1.0021119999999999</v>
          </cell>
          <cell r="AG55">
            <v>1.023029</v>
          </cell>
        </row>
        <row r="59">
          <cell r="C59">
            <v>0.78664599999999996</v>
          </cell>
        </row>
        <row r="63">
          <cell r="C63">
            <v>0.482599</v>
          </cell>
        </row>
        <row r="66">
          <cell r="C66">
            <v>0.72720700000000005</v>
          </cell>
        </row>
        <row r="67">
          <cell r="C67">
            <v>0.50651500000000005</v>
          </cell>
        </row>
        <row r="71">
          <cell r="C71">
            <v>49.253737999999998</v>
          </cell>
        </row>
        <row r="74">
          <cell r="C74">
            <v>2.059812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workbookViewId="0">
      <selection activeCell="G14" sqref="G14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11" width="6.6640625" customWidth="1"/>
    <col min="12" max="12" width="9.33203125" customWidth="1"/>
    <col min="16" max="16" width="10.6640625" bestFit="1" customWidth="1"/>
    <col min="17" max="17" width="19.33203125" bestFit="1" customWidth="1"/>
    <col min="26" max="26" width="14.5" bestFit="1" customWidth="1"/>
  </cols>
  <sheetData>
    <row r="1" spans="1:28" ht="15" thickBot="1">
      <c r="D1" t="s">
        <v>87</v>
      </c>
      <c r="P1" t="s">
        <v>95</v>
      </c>
      <c r="R1" t="s">
        <v>88</v>
      </c>
      <c r="AA1">
        <v>0.30790000000000001</v>
      </c>
      <c r="AB1" t="s">
        <v>99</v>
      </c>
    </row>
    <row r="2" spans="1:28" ht="14" customHeight="1" thickBot="1">
      <c r="A2" s="27" t="s">
        <v>1</v>
      </c>
      <c r="B2" s="17" t="s">
        <v>2</v>
      </c>
      <c r="C2" s="17" t="s">
        <v>0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  <c r="N2" t="s">
        <v>85</v>
      </c>
      <c r="O2" t="s">
        <v>86</v>
      </c>
      <c r="P2" t="s">
        <v>96</v>
      </c>
      <c r="Q2" t="s">
        <v>89</v>
      </c>
      <c r="R2" s="16">
        <v>2010</v>
      </c>
      <c r="S2" s="8">
        <v>2015</v>
      </c>
      <c r="T2" s="8">
        <v>2020</v>
      </c>
      <c r="U2" s="8">
        <v>2025</v>
      </c>
      <c r="V2" s="8">
        <v>2030</v>
      </c>
      <c r="W2" s="8">
        <v>2035</v>
      </c>
      <c r="X2" s="8">
        <v>2040</v>
      </c>
      <c r="Y2" s="9">
        <v>2100</v>
      </c>
      <c r="Z2" s="17" t="s">
        <v>35</v>
      </c>
      <c r="AA2" t="s">
        <v>111</v>
      </c>
    </row>
    <row r="3" spans="1:28" ht="14" customHeight="1">
      <c r="A3" s="40" t="s">
        <v>71</v>
      </c>
      <c r="B3" s="41" t="s">
        <v>32</v>
      </c>
      <c r="C3" s="41" t="s">
        <v>16</v>
      </c>
      <c r="D3" s="42">
        <f>[1]rsmeqp_AT15_slim!$H$24</f>
        <v>1900</v>
      </c>
      <c r="E3" s="42">
        <f>[1]rsmeqp_AT15_slim!$H$26</f>
        <v>1900</v>
      </c>
      <c r="F3" s="42">
        <f>[1]rsmeqp_AT15_slim!$H$26</f>
        <v>1900</v>
      </c>
      <c r="G3" s="42">
        <f>[1]rsmeqp_AT15_slim!$H$26</f>
        <v>1900</v>
      </c>
      <c r="H3" s="42">
        <f>[1]rsmeqp_AT15_slim!$H$26</f>
        <v>1900</v>
      </c>
      <c r="I3" s="42">
        <f>[1]rsmeqp_AT15_slim!$H$26</f>
        <v>1900</v>
      </c>
      <c r="J3" s="42">
        <f>[1]rsmeqp_AT15_slim!$H$26</f>
        <v>1900</v>
      </c>
      <c r="K3" s="43">
        <f>[1]rsmeqp_AT15_slim!$H$26</f>
        <v>1900</v>
      </c>
      <c r="L3" s="41" t="s">
        <v>3</v>
      </c>
      <c r="N3">
        <v>0.15</v>
      </c>
      <c r="O3">
        <v>18.399999999999999</v>
      </c>
      <c r="P3">
        <v>42</v>
      </c>
      <c r="Q3" t="s">
        <v>90</v>
      </c>
      <c r="R3" s="60">
        <f t="shared" ref="R3:R30" si="0">-PMT($N3,$O3,D3)*$AA$1/$P3</f>
        <v>2.2621782660551526</v>
      </c>
      <c r="S3" s="60">
        <f t="shared" ref="S3:S30" si="1">-PMT($N3,$O3,E3)*$AA$1/$P3</f>
        <v>2.2621782660551526</v>
      </c>
      <c r="T3" s="60">
        <f t="shared" ref="T3:T31" si="2">-PMT($N3,$O3,F3)*$AA$1/$P3</f>
        <v>2.2621782660551526</v>
      </c>
      <c r="U3" s="60">
        <f t="shared" ref="U3:U31" si="3">-PMT($N3,$O3,G3)*$AA$1/$P3</f>
        <v>2.2621782660551526</v>
      </c>
      <c r="V3" s="60">
        <f t="shared" ref="V3:V31" si="4">-PMT($N3,$O3,H3)*$AA$1/$P3</f>
        <v>2.2621782660551526</v>
      </c>
      <c r="W3" s="60">
        <f t="shared" ref="W3:W31" si="5">-PMT($N3,$O3,I3)*$AA$1/$P3</f>
        <v>2.2621782660551526</v>
      </c>
      <c r="X3" s="60">
        <f t="shared" ref="X3:X31" si="6">-PMT($N3,$O3,J3)*$AA$1/$P3</f>
        <v>2.2621782660551526</v>
      </c>
      <c r="Y3" s="61">
        <f t="shared" ref="Y3:Y31" si="7">-PMT($N3,$O3,K3)*$AA$1/$P3</f>
        <v>2.2621782660551526</v>
      </c>
      <c r="Z3" s="41" t="s">
        <v>97</v>
      </c>
      <c r="AA3" s="80" t="str">
        <f>A3&amp;B3&amp;C3</f>
        <v>resid heatinggasgas furnace</v>
      </c>
    </row>
    <row r="4" spans="1:28" ht="14" customHeight="1">
      <c r="A4" s="28" t="s">
        <v>71</v>
      </c>
      <c r="B4" s="18" t="s">
        <v>32</v>
      </c>
      <c r="C4" s="18" t="s">
        <v>17</v>
      </c>
      <c r="D4" s="10">
        <f>[1]rsmeqp_AT15_slim!$H$30</f>
        <v>2950</v>
      </c>
      <c r="E4" s="10">
        <f>[1]rsmeqp_AT15_slim!$H$32</f>
        <v>2950</v>
      </c>
      <c r="F4" s="10">
        <f>[1]rsmeqp_AT15_slim!$H$33</f>
        <v>2950</v>
      </c>
      <c r="G4" s="10">
        <f>[1]rsmeqp_AT15_slim!$H$33</f>
        <v>2950</v>
      </c>
      <c r="H4" s="10">
        <f>[1]rsmeqp_AT15_slim!$H$34</f>
        <v>2950</v>
      </c>
      <c r="I4" s="10">
        <f>[1]rsmeqp_AT15_slim!$H$34</f>
        <v>2950</v>
      </c>
      <c r="J4" s="10">
        <f>[1]rsmeqp_AT15_slim!$H$34</f>
        <v>2950</v>
      </c>
      <c r="K4" s="1">
        <f>[1]rsmeqp_AT15_slim!$H$34</f>
        <v>2950</v>
      </c>
      <c r="L4" s="18" t="s">
        <v>3</v>
      </c>
      <c r="N4">
        <v>0.15</v>
      </c>
      <c r="O4">
        <v>18.399999999999999</v>
      </c>
      <c r="P4">
        <v>42</v>
      </c>
      <c r="Q4" t="s">
        <v>90</v>
      </c>
      <c r="R4" s="62">
        <f t="shared" si="0"/>
        <v>3.5123294130856304</v>
      </c>
      <c r="S4" s="62">
        <f t="shared" si="1"/>
        <v>3.5123294130856304</v>
      </c>
      <c r="T4" s="62">
        <f t="shared" si="2"/>
        <v>3.5123294130856304</v>
      </c>
      <c r="U4" s="62">
        <f t="shared" si="3"/>
        <v>3.5123294130856304</v>
      </c>
      <c r="V4" s="62">
        <f t="shared" si="4"/>
        <v>3.5123294130856304</v>
      </c>
      <c r="W4" s="62">
        <f t="shared" si="5"/>
        <v>3.5123294130856304</v>
      </c>
      <c r="X4" s="62">
        <f t="shared" si="6"/>
        <v>3.5123294130856304</v>
      </c>
      <c r="Y4" s="63">
        <f t="shared" si="7"/>
        <v>3.5123294130856304</v>
      </c>
      <c r="Z4" s="18" t="s">
        <v>97</v>
      </c>
      <c r="AA4" s="80" t="str">
        <f t="shared" ref="AA4:AA37" si="8">A4&amp;B4&amp;C4</f>
        <v>resid heatinggasgas furnace hi-eff</v>
      </c>
    </row>
    <row r="5" spans="1:28" ht="14" customHeight="1">
      <c r="A5" s="18" t="s">
        <v>71</v>
      </c>
      <c r="B5" s="18" t="s">
        <v>8</v>
      </c>
      <c r="C5" s="18" t="s">
        <v>18</v>
      </c>
      <c r="D5" s="46">
        <f>[1]rsmeqp_AT15_slim!$H$8</f>
        <v>1100</v>
      </c>
      <c r="E5" s="46">
        <f>[1]rsmeqp_AT15_slim!$H$8</f>
        <v>1100</v>
      </c>
      <c r="F5" s="46">
        <f>[1]rsmeqp_AT15_slim!$H$8</f>
        <v>1100</v>
      </c>
      <c r="G5" s="46">
        <f>[1]rsmeqp_AT15_slim!$H$8</f>
        <v>1100</v>
      </c>
      <c r="H5" s="46">
        <f>[1]rsmeqp_AT15_slim!$H$8</f>
        <v>1100</v>
      </c>
      <c r="I5" s="46">
        <f>[1]rsmeqp_AT15_slim!$H$8</f>
        <v>1100</v>
      </c>
      <c r="J5" s="46">
        <f>[1]rsmeqp_AT15_slim!$H$8</f>
        <v>1100</v>
      </c>
      <c r="K5" s="47">
        <f>[1]rsmeqp_AT15_slim!$H$8</f>
        <v>1100</v>
      </c>
      <c r="L5" s="18" t="s">
        <v>3</v>
      </c>
      <c r="N5">
        <v>0.15</v>
      </c>
      <c r="O5">
        <v>18.399999999999999</v>
      </c>
      <c r="P5">
        <v>42</v>
      </c>
      <c r="Q5" t="s">
        <v>90</v>
      </c>
      <c r="R5" s="62">
        <f t="shared" si="0"/>
        <v>1.3096821540319303</v>
      </c>
      <c r="S5" s="62">
        <f t="shared" si="1"/>
        <v>1.3096821540319303</v>
      </c>
      <c r="T5" s="62">
        <f t="shared" si="2"/>
        <v>1.3096821540319303</v>
      </c>
      <c r="U5" s="62">
        <f t="shared" si="3"/>
        <v>1.3096821540319303</v>
      </c>
      <c r="V5" s="62">
        <f t="shared" si="4"/>
        <v>1.3096821540319303</v>
      </c>
      <c r="W5" s="62">
        <f t="shared" si="5"/>
        <v>1.3096821540319303</v>
      </c>
      <c r="X5" s="62">
        <f t="shared" si="6"/>
        <v>1.3096821540319303</v>
      </c>
      <c r="Y5" s="63">
        <f t="shared" si="7"/>
        <v>1.3096821540319303</v>
      </c>
      <c r="Z5" s="18" t="s">
        <v>97</v>
      </c>
      <c r="AA5" s="80" t="str">
        <f t="shared" si="8"/>
        <v>resid heatingelectricityelectric furnace</v>
      </c>
    </row>
    <row r="6" spans="1:28" ht="14" customHeight="1">
      <c r="A6" s="28" t="s">
        <v>71</v>
      </c>
      <c r="B6" s="18" t="s">
        <v>8</v>
      </c>
      <c r="C6" s="18" t="s">
        <v>19</v>
      </c>
      <c r="D6" s="10">
        <f>[1]rsmeqp_AT15_slim!$H$10</f>
        <v>1650</v>
      </c>
      <c r="E6" s="10">
        <f>[1]rsmeqp_AT15_slim!$H$13</f>
        <v>1700</v>
      </c>
      <c r="F6" s="10">
        <f>[1]rsmeqp_AT15_slim!$H$13</f>
        <v>1700</v>
      </c>
      <c r="G6" s="10">
        <f>[1]rsmeqp_AT15_slim!$H$13</f>
        <v>1700</v>
      </c>
      <c r="H6" s="10">
        <f>[1]rsmeqp_AT15_slim!$H$14</f>
        <v>1825</v>
      </c>
      <c r="I6" s="10">
        <f>[1]rsmeqp_AT15_slim!$H$14</f>
        <v>1825</v>
      </c>
      <c r="J6" s="10">
        <f>[1]rsmeqp_AT15_slim!$H$15</f>
        <v>1875</v>
      </c>
      <c r="K6" s="1">
        <f>[1]rsmeqp_AT15_slim!$H$15</f>
        <v>1875</v>
      </c>
      <c r="L6" s="18" t="s">
        <v>3</v>
      </c>
      <c r="N6">
        <v>0.15</v>
      </c>
      <c r="O6">
        <v>18.399999999999999</v>
      </c>
      <c r="P6">
        <v>42</v>
      </c>
      <c r="Q6" t="s">
        <v>90</v>
      </c>
      <c r="R6" s="62">
        <f t="shared" si="0"/>
        <v>1.9645232310478951</v>
      </c>
      <c r="S6" s="62">
        <f t="shared" si="1"/>
        <v>2.0240542380493469</v>
      </c>
      <c r="T6" s="62">
        <f t="shared" si="2"/>
        <v>2.0240542380493469</v>
      </c>
      <c r="U6" s="62">
        <f t="shared" si="3"/>
        <v>2.0240542380493469</v>
      </c>
      <c r="V6" s="62">
        <f t="shared" si="4"/>
        <v>2.1728817555529751</v>
      </c>
      <c r="W6" s="62">
        <f t="shared" si="5"/>
        <v>2.1728817555529751</v>
      </c>
      <c r="X6" s="62">
        <f t="shared" si="6"/>
        <v>2.2324127625544263</v>
      </c>
      <c r="Y6" s="63">
        <f t="shared" si="7"/>
        <v>2.2324127625544263</v>
      </c>
      <c r="Z6" s="18" t="s">
        <v>97</v>
      </c>
      <c r="AA6" s="80" t="str">
        <f t="shared" si="8"/>
        <v>resid heatingelectricityelectric heat pump</v>
      </c>
    </row>
    <row r="7" spans="1:28" ht="14" customHeight="1">
      <c r="A7" s="28" t="s">
        <v>71</v>
      </c>
      <c r="B7" s="18" t="s">
        <v>9</v>
      </c>
      <c r="C7" s="18" t="s">
        <v>20</v>
      </c>
      <c r="D7" s="10">
        <f>[1]rsmeqp_AT15_slim!$H$61</f>
        <v>2925</v>
      </c>
      <c r="E7" s="10">
        <f>[1]rsmeqp_AT15_slim!$H$62</f>
        <v>3300</v>
      </c>
      <c r="F7" s="10">
        <f>[1]rsmeqp_AT15_slim!$H$62</f>
        <v>3300</v>
      </c>
      <c r="G7" s="10">
        <f>[1]rsmeqp_AT15_slim!$H$62</f>
        <v>3300</v>
      </c>
      <c r="H7" s="10">
        <f>[1]rsmeqp_AT15_slim!$H$62</f>
        <v>3300</v>
      </c>
      <c r="I7" s="10">
        <f>[1]rsmeqp_AT15_slim!$H$62</f>
        <v>3300</v>
      </c>
      <c r="J7" s="10">
        <f>[1]rsmeqp_AT15_slim!$H$62</f>
        <v>3300</v>
      </c>
      <c r="K7" s="1">
        <f>[1]rsmeqp_AT15_slim!$H$62</f>
        <v>3300</v>
      </c>
      <c r="L7" s="18" t="s">
        <v>3</v>
      </c>
      <c r="N7">
        <v>0.15</v>
      </c>
      <c r="O7">
        <v>18.399999999999999</v>
      </c>
      <c r="P7">
        <v>42</v>
      </c>
      <c r="Q7" t="s">
        <v>90</v>
      </c>
      <c r="R7" s="62">
        <f t="shared" si="0"/>
        <v>3.482563909584905</v>
      </c>
      <c r="S7" s="62">
        <f t="shared" si="1"/>
        <v>3.9290464620957901</v>
      </c>
      <c r="T7" s="62">
        <f t="shared" si="2"/>
        <v>3.9290464620957901</v>
      </c>
      <c r="U7" s="62">
        <f t="shared" si="3"/>
        <v>3.9290464620957901</v>
      </c>
      <c r="V7" s="62">
        <f t="shared" si="4"/>
        <v>3.9290464620957901</v>
      </c>
      <c r="W7" s="62">
        <f t="shared" si="5"/>
        <v>3.9290464620957901</v>
      </c>
      <c r="X7" s="62">
        <f t="shared" si="6"/>
        <v>3.9290464620957901</v>
      </c>
      <c r="Y7" s="63">
        <f t="shared" si="7"/>
        <v>3.9290464620957901</v>
      </c>
      <c r="Z7" s="18" t="s">
        <v>97</v>
      </c>
      <c r="AA7" s="80" t="str">
        <f t="shared" si="8"/>
        <v>resid heatingrefined liquidsfuel furnace</v>
      </c>
    </row>
    <row r="8" spans="1:28" ht="14" customHeight="1">
      <c r="A8" s="28" t="s">
        <v>71</v>
      </c>
      <c r="B8" s="18" t="s">
        <v>9</v>
      </c>
      <c r="C8" s="18" t="s">
        <v>21</v>
      </c>
      <c r="D8" s="10">
        <f>[1]rsmeqp_AT15_slim!$H$66</f>
        <v>4875</v>
      </c>
      <c r="E8" s="10">
        <f>[1]rsmeqp_AT15_slim!$H$68</f>
        <v>4875</v>
      </c>
      <c r="F8" s="10">
        <f>[1]rsmeqp_AT15_slim!$H$68</f>
        <v>4875</v>
      </c>
      <c r="G8" s="10">
        <f>[1]rsmeqp_AT15_slim!$H$68</f>
        <v>4875</v>
      </c>
      <c r="H8" s="10">
        <f>[1]rsmeqp_AT15_slim!$H$68</f>
        <v>4875</v>
      </c>
      <c r="I8" s="10">
        <f>[1]rsmeqp_AT15_slim!$H$68</f>
        <v>4875</v>
      </c>
      <c r="J8" s="10">
        <f>[1]rsmeqp_AT15_slim!$H$68</f>
        <v>4875</v>
      </c>
      <c r="K8" s="1">
        <f>[1]rsmeqp_AT15_slim!$H$68</f>
        <v>4875</v>
      </c>
      <c r="L8" s="18" t="s">
        <v>3</v>
      </c>
      <c r="N8">
        <v>0.15</v>
      </c>
      <c r="O8">
        <v>18.399999999999999</v>
      </c>
      <c r="P8">
        <v>42</v>
      </c>
      <c r="Q8" t="s">
        <v>90</v>
      </c>
      <c r="R8" s="62">
        <f t="shared" si="0"/>
        <v>5.8042731826415093</v>
      </c>
      <c r="S8" s="62">
        <f t="shared" si="1"/>
        <v>5.8042731826415093</v>
      </c>
      <c r="T8" s="62">
        <f t="shared" si="2"/>
        <v>5.8042731826415093</v>
      </c>
      <c r="U8" s="62">
        <f t="shared" si="3"/>
        <v>5.8042731826415093</v>
      </c>
      <c r="V8" s="62">
        <f t="shared" si="4"/>
        <v>5.8042731826415093</v>
      </c>
      <c r="W8" s="62">
        <f t="shared" si="5"/>
        <v>5.8042731826415093</v>
      </c>
      <c r="X8" s="62">
        <f t="shared" si="6"/>
        <v>5.8042731826415093</v>
      </c>
      <c r="Y8" s="63">
        <f t="shared" si="7"/>
        <v>5.8042731826415093</v>
      </c>
      <c r="Z8" s="18" t="s">
        <v>97</v>
      </c>
      <c r="AA8" s="80" t="str">
        <f t="shared" si="8"/>
        <v>resid heatingrefined liquidsfuel furnace hi-eff</v>
      </c>
    </row>
    <row r="9" spans="1:28" ht="14" customHeight="1">
      <c r="A9" s="29" t="s">
        <v>72</v>
      </c>
      <c r="B9" s="19" t="s">
        <v>8</v>
      </c>
      <c r="C9" s="19" t="s">
        <v>10</v>
      </c>
      <c r="D9" s="11">
        <f>[1]rsmeqp_AT15_slim!$H$105</f>
        <v>2100</v>
      </c>
      <c r="E9" s="11">
        <f>[1]rsmeqp_AT15_slim!$H$105</f>
        <v>2100</v>
      </c>
      <c r="F9" s="11">
        <f>[1]rsmeqp_AT15_slim!$H$105</f>
        <v>2100</v>
      </c>
      <c r="G9" s="11">
        <f>[1]rsmeqp_AT15_slim!$H$105</f>
        <v>2100</v>
      </c>
      <c r="H9" s="11">
        <f>[1]rsmeqp_AT15_slim!$H$105</f>
        <v>2100</v>
      </c>
      <c r="I9" s="11">
        <f>[1]rsmeqp_AT15_slim!$H$105</f>
        <v>2100</v>
      </c>
      <c r="J9" s="11">
        <f>[1]rsmeqp_AT15_slim!$H$105</f>
        <v>2100</v>
      </c>
      <c r="K9" s="4">
        <f>[1]rsmeqp_AT15_slim!$H$105</f>
        <v>2100</v>
      </c>
      <c r="L9" s="19" t="s">
        <v>3</v>
      </c>
      <c r="N9">
        <v>0.15</v>
      </c>
      <c r="O9">
        <v>18.399999999999999</v>
      </c>
      <c r="P9">
        <v>19</v>
      </c>
      <c r="Q9" t="s">
        <v>90</v>
      </c>
      <c r="R9" s="64">
        <f t="shared" si="0"/>
        <v>5.5269840184505385</v>
      </c>
      <c r="S9" s="64">
        <f t="shared" si="1"/>
        <v>5.5269840184505385</v>
      </c>
      <c r="T9" s="64">
        <f t="shared" si="2"/>
        <v>5.5269840184505385</v>
      </c>
      <c r="U9" s="64">
        <f t="shared" si="3"/>
        <v>5.5269840184505385</v>
      </c>
      <c r="V9" s="64">
        <f t="shared" si="4"/>
        <v>5.5269840184505385</v>
      </c>
      <c r="W9" s="64">
        <f t="shared" si="5"/>
        <v>5.5269840184505385</v>
      </c>
      <c r="X9" s="64">
        <f t="shared" si="6"/>
        <v>5.5269840184505385</v>
      </c>
      <c r="Y9" s="65">
        <f t="shared" si="7"/>
        <v>5.5269840184505385</v>
      </c>
      <c r="Z9" s="19" t="s">
        <v>97</v>
      </c>
      <c r="AA9" s="80" t="str">
        <f t="shared" si="8"/>
        <v>resid coolingelectricityair conditioning</v>
      </c>
    </row>
    <row r="10" spans="1:28" ht="14" customHeight="1">
      <c r="A10" s="29" t="s">
        <v>72</v>
      </c>
      <c r="B10" s="19" t="s">
        <v>8</v>
      </c>
      <c r="C10" s="19" t="s">
        <v>11</v>
      </c>
      <c r="D10" s="11">
        <f>[1]rsmeqp_AT15_slim!$H$109</f>
        <v>5100</v>
      </c>
      <c r="E10" s="11">
        <f>[1]rsmeqp_AT15_slim!$H$111</f>
        <v>5100</v>
      </c>
      <c r="F10" s="11">
        <f>[1]rsmeqp_AT15_slim!$H$112</f>
        <v>5100</v>
      </c>
      <c r="G10" s="11">
        <f>[1]rsmeqp_AT15_slim!$H$113</f>
        <v>5100</v>
      </c>
      <c r="H10" s="11">
        <f>[1]rsmeqp_AT15_slim!$H$113</f>
        <v>5100</v>
      </c>
      <c r="I10" s="11">
        <f>[1]rsmeqp_AT15_slim!$H$113</f>
        <v>5100</v>
      </c>
      <c r="J10" s="11">
        <f>[1]rsmeqp_AT15_slim!$H$113</f>
        <v>5100</v>
      </c>
      <c r="K10" s="4">
        <f>[1]rsmeqp_AT15_slim!$H$113</f>
        <v>5100</v>
      </c>
      <c r="L10" s="19" t="s">
        <v>3</v>
      </c>
      <c r="N10">
        <v>0.15</v>
      </c>
      <c r="O10">
        <v>18.399999999999999</v>
      </c>
      <c r="P10">
        <v>19</v>
      </c>
      <c r="Q10" t="s">
        <v>90</v>
      </c>
      <c r="R10" s="64">
        <f t="shared" si="0"/>
        <v>13.422675473379877</v>
      </c>
      <c r="S10" s="64">
        <f t="shared" si="1"/>
        <v>13.422675473379877</v>
      </c>
      <c r="T10" s="64">
        <f t="shared" si="2"/>
        <v>13.422675473379877</v>
      </c>
      <c r="U10" s="64">
        <f t="shared" si="3"/>
        <v>13.422675473379877</v>
      </c>
      <c r="V10" s="64">
        <f t="shared" si="4"/>
        <v>13.422675473379877</v>
      </c>
      <c r="W10" s="64">
        <f t="shared" si="5"/>
        <v>13.422675473379877</v>
      </c>
      <c r="X10" s="64">
        <f t="shared" si="6"/>
        <v>13.422675473379877</v>
      </c>
      <c r="Y10" s="65">
        <f t="shared" si="7"/>
        <v>13.422675473379877</v>
      </c>
      <c r="Z10" s="19" t="s">
        <v>97</v>
      </c>
      <c r="AA10" s="80" t="str">
        <f t="shared" si="8"/>
        <v>resid coolingelectricityair conditioning hi-eff</v>
      </c>
    </row>
    <row r="11" spans="1:28" ht="14" customHeight="1">
      <c r="A11" s="30" t="s">
        <v>73</v>
      </c>
      <c r="B11" s="20" t="s">
        <v>32</v>
      </c>
      <c r="C11" s="20" t="s">
        <v>22</v>
      </c>
      <c r="D11" s="7">
        <f>[1]rsmeqp_AT15_slim!$H$152</f>
        <v>1000</v>
      </c>
      <c r="E11" s="7">
        <f>[1]rsmeqp_AT15_slim!$H$153</f>
        <v>1005</v>
      </c>
      <c r="F11" s="7">
        <f>[1]rsmeqp_AT15_slim!$H$153</f>
        <v>1005</v>
      </c>
      <c r="G11" s="7">
        <f>[1]rsmeqp_AT15_slim!$H$153</f>
        <v>1005</v>
      </c>
      <c r="H11" s="7">
        <f>[1]rsmeqp_AT15_slim!$H$153</f>
        <v>1005</v>
      </c>
      <c r="I11" s="7">
        <f>[1]rsmeqp_AT15_slim!$H$153</f>
        <v>1005</v>
      </c>
      <c r="J11" s="7">
        <f>[1]rsmeqp_AT15_slim!$H$153</f>
        <v>1005</v>
      </c>
      <c r="K11" s="5">
        <f>[1]rsmeqp_AT15_slim!$H$153</f>
        <v>1005</v>
      </c>
      <c r="L11" s="20" t="s">
        <v>3</v>
      </c>
      <c r="N11">
        <v>0.25</v>
      </c>
      <c r="O11">
        <v>9</v>
      </c>
      <c r="P11">
        <v>9</v>
      </c>
      <c r="Q11" t="s">
        <v>90</v>
      </c>
      <c r="R11" s="66">
        <f t="shared" si="0"/>
        <v>9.8786704860801038</v>
      </c>
      <c r="S11" s="66">
        <f t="shared" si="1"/>
        <v>9.9280638385105053</v>
      </c>
      <c r="T11" s="66">
        <f t="shared" si="2"/>
        <v>9.9280638385105053</v>
      </c>
      <c r="U11" s="66">
        <f t="shared" si="3"/>
        <v>9.9280638385105053</v>
      </c>
      <c r="V11" s="66">
        <f t="shared" si="4"/>
        <v>9.9280638385105053</v>
      </c>
      <c r="W11" s="66">
        <f t="shared" si="5"/>
        <v>9.9280638385105053</v>
      </c>
      <c r="X11" s="66">
        <f t="shared" si="6"/>
        <v>9.9280638385105053</v>
      </c>
      <c r="Y11" s="67">
        <f t="shared" si="7"/>
        <v>9.9280638385105053</v>
      </c>
      <c r="Z11" s="20" t="s">
        <v>97</v>
      </c>
      <c r="AA11" s="80" t="str">
        <f t="shared" si="8"/>
        <v>resid hot watergasgas water heater</v>
      </c>
    </row>
    <row r="12" spans="1:28" ht="14" customHeight="1">
      <c r="A12" s="30" t="s">
        <v>73</v>
      </c>
      <c r="B12" s="20" t="s">
        <v>32</v>
      </c>
      <c r="C12" s="20" t="s">
        <v>23</v>
      </c>
      <c r="D12" s="7">
        <f>[1]rsmeqp_AT15_slim!$H$155</f>
        <v>1680</v>
      </c>
      <c r="E12" s="7">
        <f>[1]rsmeqp_AT15_slim!$H$157</f>
        <v>1680</v>
      </c>
      <c r="F12" s="7">
        <f>[1]rsmeqp_AT15_slim!$H$157</f>
        <v>1680</v>
      </c>
      <c r="G12" s="7">
        <f>[1]rsmeqp_AT15_slim!$H$157</f>
        <v>1680</v>
      </c>
      <c r="H12" s="7">
        <f>[1]rsmeqp_AT15_slim!$H$157</f>
        <v>1680</v>
      </c>
      <c r="I12" s="7">
        <f>[1]rsmeqp_AT15_slim!$H$157</f>
        <v>1680</v>
      </c>
      <c r="J12" s="7">
        <f>[1]rsmeqp_AT15_slim!$H$157</f>
        <v>1680</v>
      </c>
      <c r="K12" s="5">
        <f>[1]rsmeqp_AT15_slim!$H$157</f>
        <v>1680</v>
      </c>
      <c r="L12" s="20" t="s">
        <v>3</v>
      </c>
      <c r="N12">
        <v>0.25</v>
      </c>
      <c r="O12">
        <v>9</v>
      </c>
      <c r="P12">
        <v>9</v>
      </c>
      <c r="Q12" t="s">
        <v>90</v>
      </c>
      <c r="R12" s="66">
        <f t="shared" si="0"/>
        <v>16.596166416614576</v>
      </c>
      <c r="S12" s="66">
        <f t="shared" si="1"/>
        <v>16.596166416614576</v>
      </c>
      <c r="T12" s="66">
        <f t="shared" si="2"/>
        <v>16.596166416614576</v>
      </c>
      <c r="U12" s="66">
        <f t="shared" si="3"/>
        <v>16.596166416614576</v>
      </c>
      <c r="V12" s="66">
        <f t="shared" si="4"/>
        <v>16.596166416614576</v>
      </c>
      <c r="W12" s="66">
        <f t="shared" si="5"/>
        <v>16.596166416614576</v>
      </c>
      <c r="X12" s="66">
        <f t="shared" si="6"/>
        <v>16.596166416614576</v>
      </c>
      <c r="Y12" s="67">
        <f t="shared" si="7"/>
        <v>16.596166416614576</v>
      </c>
      <c r="Z12" s="20" t="s">
        <v>97</v>
      </c>
      <c r="AA12" s="80" t="str">
        <f t="shared" si="8"/>
        <v>resid hot watergasgas water heater hi-eff</v>
      </c>
    </row>
    <row r="13" spans="1:28" ht="14" customHeight="1">
      <c r="A13" s="30" t="s">
        <v>73</v>
      </c>
      <c r="B13" s="20" t="s">
        <v>8</v>
      </c>
      <c r="C13" s="20" t="s">
        <v>24</v>
      </c>
      <c r="D13" s="7">
        <f>[1]rsmeqp_AT15_slim!$H$168</f>
        <v>1970</v>
      </c>
      <c r="E13" s="7">
        <f>[1]rsmeqp_AT15_slim!$H$170</f>
        <v>1870</v>
      </c>
      <c r="F13" s="7">
        <f>[1]rsmeqp_AT15_slim!$H$170</f>
        <v>1870</v>
      </c>
      <c r="G13" s="7">
        <f>[1]rsmeqp_AT15_slim!$H$170</f>
        <v>1870</v>
      </c>
      <c r="H13" s="7">
        <f>[1]rsmeqp_AT15_slim!$H$171</f>
        <v>1870</v>
      </c>
      <c r="I13" s="7">
        <f>[1]rsmeqp_AT15_slim!$H$171</f>
        <v>1870</v>
      </c>
      <c r="J13" s="7">
        <f>[1]rsmeqp_AT15_slim!$H$172</f>
        <v>1870</v>
      </c>
      <c r="K13" s="5">
        <f>[1]rsmeqp_AT15_slim!$H$172</f>
        <v>1870</v>
      </c>
      <c r="L13" s="20" t="s">
        <v>3</v>
      </c>
      <c r="N13">
        <v>0.25</v>
      </c>
      <c r="O13">
        <v>14</v>
      </c>
      <c r="P13">
        <v>9</v>
      </c>
      <c r="Q13" t="s">
        <v>90</v>
      </c>
      <c r="R13" s="66">
        <f t="shared" si="0"/>
        <v>17.62408780086194</v>
      </c>
      <c r="S13" s="66">
        <f t="shared" si="1"/>
        <v>16.729464054625293</v>
      </c>
      <c r="T13" s="66">
        <f t="shared" si="2"/>
        <v>16.729464054625293</v>
      </c>
      <c r="U13" s="66">
        <f t="shared" si="3"/>
        <v>16.729464054625293</v>
      </c>
      <c r="V13" s="66">
        <f t="shared" si="4"/>
        <v>16.729464054625293</v>
      </c>
      <c r="W13" s="66">
        <f t="shared" si="5"/>
        <v>16.729464054625293</v>
      </c>
      <c r="X13" s="66">
        <f t="shared" si="6"/>
        <v>16.729464054625293</v>
      </c>
      <c r="Y13" s="67">
        <f t="shared" si="7"/>
        <v>16.729464054625293</v>
      </c>
      <c r="Z13" s="20" t="s">
        <v>97</v>
      </c>
      <c r="AA13" s="80" t="str">
        <f t="shared" si="8"/>
        <v>resid hot waterelectricityelectric heat pump water heater</v>
      </c>
    </row>
    <row r="14" spans="1:28" ht="14" customHeight="1">
      <c r="A14" s="30" t="s">
        <v>73</v>
      </c>
      <c r="B14" s="20" t="s">
        <v>8</v>
      </c>
      <c r="C14" s="20" t="s">
        <v>25</v>
      </c>
      <c r="D14" s="7">
        <f>[1]rsmeqp_AT15_slim!$H$163</f>
        <v>615</v>
      </c>
      <c r="E14" s="7">
        <f>[1]rsmeqp_AT15_slim!$H$163</f>
        <v>615</v>
      </c>
      <c r="F14" s="7">
        <f>[1]rsmeqp_AT15_slim!$H$163</f>
        <v>615</v>
      </c>
      <c r="G14" s="7">
        <f>[1]rsmeqp_AT15_slim!$H$163</f>
        <v>615</v>
      </c>
      <c r="H14" s="7">
        <f>[1]rsmeqp_AT15_slim!$H$163</f>
        <v>615</v>
      </c>
      <c r="I14" s="7">
        <f>[1]rsmeqp_AT15_slim!$H$163</f>
        <v>615</v>
      </c>
      <c r="J14" s="7">
        <f>[1]rsmeqp_AT15_slim!$H$163</f>
        <v>615</v>
      </c>
      <c r="K14" s="5">
        <f>[1]rsmeqp_AT15_slim!$H$163</f>
        <v>615</v>
      </c>
      <c r="L14" s="20" t="s">
        <v>3</v>
      </c>
      <c r="N14">
        <v>0.25</v>
      </c>
      <c r="O14">
        <v>14</v>
      </c>
      <c r="P14">
        <v>9</v>
      </c>
      <c r="Q14" t="s">
        <v>90</v>
      </c>
      <c r="R14" s="66">
        <f t="shared" si="0"/>
        <v>5.5019360393553756</v>
      </c>
      <c r="S14" s="66">
        <f t="shared" si="1"/>
        <v>5.5019360393553756</v>
      </c>
      <c r="T14" s="66">
        <f t="shared" si="2"/>
        <v>5.5019360393553756</v>
      </c>
      <c r="U14" s="66">
        <f t="shared" si="3"/>
        <v>5.5019360393553756</v>
      </c>
      <c r="V14" s="66">
        <f t="shared" si="4"/>
        <v>5.5019360393553756</v>
      </c>
      <c r="W14" s="66">
        <f t="shared" si="5"/>
        <v>5.5019360393553756</v>
      </c>
      <c r="X14" s="66">
        <f t="shared" si="6"/>
        <v>5.5019360393553756</v>
      </c>
      <c r="Y14" s="67">
        <f t="shared" si="7"/>
        <v>5.5019360393553756</v>
      </c>
      <c r="Z14" s="20" t="s">
        <v>97</v>
      </c>
      <c r="AA14" s="80" t="str">
        <f t="shared" si="8"/>
        <v>resid hot waterelectricityelectric resistance water heater</v>
      </c>
    </row>
    <row r="15" spans="1:28" ht="14" customHeight="1">
      <c r="A15" s="30" t="s">
        <v>73</v>
      </c>
      <c r="B15" s="20" t="s">
        <v>8</v>
      </c>
      <c r="C15" s="20" t="s">
        <v>26</v>
      </c>
      <c r="D15" s="7">
        <f>[1]rsmeqp_AT15_slim!$H$166</f>
        <v>730</v>
      </c>
      <c r="E15" s="7">
        <f>[1]rsmeqp_AT15_slim!$H$166</f>
        <v>730</v>
      </c>
      <c r="F15" s="7">
        <f>[1]rsmeqp_AT15_slim!$H$167</f>
        <v>730</v>
      </c>
      <c r="G15" s="7">
        <f>[1]rsmeqp_AT15_slim!$H$167</f>
        <v>730</v>
      </c>
      <c r="H15" s="7">
        <f>[1]rsmeqp_AT15_slim!$H$167</f>
        <v>730</v>
      </c>
      <c r="I15" s="7">
        <f>[1]rsmeqp_AT15_slim!$H$167</f>
        <v>730</v>
      </c>
      <c r="J15" s="7">
        <f>[1]rsmeqp_AT15_slim!$H$167</f>
        <v>730</v>
      </c>
      <c r="K15" s="5">
        <f>[1]rsmeqp_AT15_slim!$H$167</f>
        <v>730</v>
      </c>
      <c r="L15" s="20" t="s">
        <v>3</v>
      </c>
      <c r="N15">
        <v>0.25</v>
      </c>
      <c r="O15">
        <v>14</v>
      </c>
      <c r="P15">
        <v>9</v>
      </c>
      <c r="Q15" t="s">
        <v>90</v>
      </c>
      <c r="R15" s="66">
        <f t="shared" si="0"/>
        <v>6.5307533475275195</v>
      </c>
      <c r="S15" s="66">
        <f t="shared" si="1"/>
        <v>6.5307533475275195</v>
      </c>
      <c r="T15" s="66">
        <f t="shared" si="2"/>
        <v>6.5307533475275195</v>
      </c>
      <c r="U15" s="66">
        <f t="shared" si="3"/>
        <v>6.5307533475275195</v>
      </c>
      <c r="V15" s="66">
        <f t="shared" si="4"/>
        <v>6.5307533475275195</v>
      </c>
      <c r="W15" s="66">
        <f t="shared" si="5"/>
        <v>6.5307533475275195</v>
      </c>
      <c r="X15" s="66">
        <f t="shared" si="6"/>
        <v>6.5307533475275195</v>
      </c>
      <c r="Y15" s="67">
        <f t="shared" si="7"/>
        <v>6.5307533475275195</v>
      </c>
      <c r="Z15" s="20" t="s">
        <v>97</v>
      </c>
      <c r="AA15" s="80" t="str">
        <f t="shared" si="8"/>
        <v>resid hot waterelectricityelectric resistance water heater hi-eff</v>
      </c>
    </row>
    <row r="16" spans="1:28" ht="14" customHeight="1">
      <c r="A16" s="30" t="s">
        <v>73</v>
      </c>
      <c r="B16" s="20" t="s">
        <v>9</v>
      </c>
      <c r="C16" s="20" t="s">
        <v>27</v>
      </c>
      <c r="D16" s="7">
        <f>[1]rsmeqp_AT15_slim!$H$183</f>
        <v>1000</v>
      </c>
      <c r="E16" s="7">
        <f>[1]rsmeqp_AT15_slim!$H$184</f>
        <v>1005</v>
      </c>
      <c r="F16" s="7">
        <f>[1]rsmeqp_AT15_slim!$H$184</f>
        <v>1005</v>
      </c>
      <c r="G16" s="7">
        <f>[1]rsmeqp_AT15_slim!$H$184</f>
        <v>1005</v>
      </c>
      <c r="H16" s="7">
        <f>[1]rsmeqp_AT15_slim!$H$184</f>
        <v>1005</v>
      </c>
      <c r="I16" s="7">
        <f>[1]rsmeqp_AT15_slim!$H$184</f>
        <v>1005</v>
      </c>
      <c r="J16" s="7">
        <f>[1]rsmeqp_AT15_slim!$H$184</f>
        <v>1005</v>
      </c>
      <c r="K16" s="5">
        <f>[1]rsmeqp_AT15_slim!$H$184</f>
        <v>1005</v>
      </c>
      <c r="L16" s="20" t="s">
        <v>3</v>
      </c>
      <c r="N16">
        <v>0.25</v>
      </c>
      <c r="O16">
        <v>9</v>
      </c>
      <c r="P16">
        <v>9</v>
      </c>
      <c r="Q16" t="s">
        <v>90</v>
      </c>
      <c r="R16" s="66">
        <f t="shared" si="0"/>
        <v>9.8786704860801038</v>
      </c>
      <c r="S16" s="66">
        <f t="shared" si="1"/>
        <v>9.9280638385105053</v>
      </c>
      <c r="T16" s="66">
        <f t="shared" si="2"/>
        <v>9.9280638385105053</v>
      </c>
      <c r="U16" s="66">
        <f t="shared" si="3"/>
        <v>9.9280638385105053</v>
      </c>
      <c r="V16" s="66">
        <f t="shared" si="4"/>
        <v>9.9280638385105053</v>
      </c>
      <c r="W16" s="66">
        <f t="shared" si="5"/>
        <v>9.9280638385105053</v>
      </c>
      <c r="X16" s="66">
        <f t="shared" si="6"/>
        <v>9.9280638385105053</v>
      </c>
      <c r="Y16" s="67">
        <f t="shared" si="7"/>
        <v>9.9280638385105053</v>
      </c>
      <c r="Z16" s="20" t="s">
        <v>97</v>
      </c>
      <c r="AA16" s="80" t="str">
        <f t="shared" si="8"/>
        <v>resid hot waterrefined liquidsfuel water heater</v>
      </c>
    </row>
    <row r="17" spans="1:30" ht="14" customHeight="1">
      <c r="A17" s="30" t="s">
        <v>73</v>
      </c>
      <c r="B17" s="20" t="s">
        <v>9</v>
      </c>
      <c r="C17" s="20" t="s">
        <v>28</v>
      </c>
      <c r="D17" s="7">
        <f>[1]rsmeqp_AT15_slim!$H$186</f>
        <v>1680</v>
      </c>
      <c r="E17" s="7">
        <f>[1]rsmeqp_AT15_slim!$H$188</f>
        <v>1680</v>
      </c>
      <c r="F17" s="7">
        <f>[1]rsmeqp_AT15_slim!$H$188</f>
        <v>1680</v>
      </c>
      <c r="G17" s="7">
        <f>[1]rsmeqp_AT15_slim!$H$188</f>
        <v>1680</v>
      </c>
      <c r="H17" s="7">
        <f>[1]rsmeqp_AT15_slim!$H$188</f>
        <v>1680</v>
      </c>
      <c r="I17" s="7">
        <f>[1]rsmeqp_AT15_slim!$H$188</f>
        <v>1680</v>
      </c>
      <c r="J17" s="7">
        <f>[1]rsmeqp_AT15_slim!$H$188</f>
        <v>1680</v>
      </c>
      <c r="K17" s="5">
        <f>[1]rsmeqp_AT15_slim!$H$188</f>
        <v>1680</v>
      </c>
      <c r="L17" s="20" t="s">
        <v>3</v>
      </c>
      <c r="N17">
        <v>0.25</v>
      </c>
      <c r="O17">
        <v>9</v>
      </c>
      <c r="P17">
        <v>9</v>
      </c>
      <c r="Q17" t="s">
        <v>90</v>
      </c>
      <c r="R17" s="66">
        <f t="shared" si="0"/>
        <v>16.596166416614576</v>
      </c>
      <c r="S17" s="66">
        <f t="shared" si="1"/>
        <v>16.596166416614576</v>
      </c>
      <c r="T17" s="66">
        <f t="shared" si="2"/>
        <v>16.596166416614576</v>
      </c>
      <c r="U17" s="66">
        <f t="shared" si="3"/>
        <v>16.596166416614576</v>
      </c>
      <c r="V17" s="66">
        <f t="shared" si="4"/>
        <v>16.596166416614576</v>
      </c>
      <c r="W17" s="66">
        <f t="shared" si="5"/>
        <v>16.596166416614576</v>
      </c>
      <c r="X17" s="66">
        <f t="shared" si="6"/>
        <v>16.596166416614576</v>
      </c>
      <c r="Y17" s="67">
        <f t="shared" si="7"/>
        <v>16.596166416614576</v>
      </c>
      <c r="Z17" s="20" t="s">
        <v>97</v>
      </c>
      <c r="AA17" s="80" t="str">
        <f t="shared" si="8"/>
        <v>resid hot waterrefined liquidsfuel water heater hi-eff</v>
      </c>
    </row>
    <row r="18" spans="1:30" ht="14" customHeight="1">
      <c r="A18" s="31" t="s">
        <v>80</v>
      </c>
      <c r="B18" s="21" t="s">
        <v>8</v>
      </c>
      <c r="C18" s="21" t="s">
        <v>33</v>
      </c>
      <c r="D18" s="103">
        <f>[1]rsmeqp_AT15_slim!$H$258</f>
        <v>821.84013322231476</v>
      </c>
      <c r="E18" s="103">
        <f>[1]rsmeqp_AT15_slim!$H$259</f>
        <v>902.13363863447125</v>
      </c>
      <c r="F18" s="103">
        <f>[1]rsmeqp_AT15_slim!$H$261</f>
        <v>902.13363863447125</v>
      </c>
      <c r="G18" s="103">
        <f>[1]rsmeqp_AT15_slim!$H$263</f>
        <v>902.13363863447125</v>
      </c>
      <c r="H18" s="103">
        <f>[1]rsmeqp_AT15_slim!$H$263</f>
        <v>902.13363863447125</v>
      </c>
      <c r="I18" s="103">
        <f>[1]rsmeqp_AT15_slim!$H$263</f>
        <v>902.13363863447125</v>
      </c>
      <c r="J18" s="103">
        <f>[1]rsmeqp_AT15_slim!$H$263</f>
        <v>902.13363863447125</v>
      </c>
      <c r="K18" s="104">
        <f>[1]rsmeqp_AT15_slim!$H$263</f>
        <v>902.13363863447125</v>
      </c>
      <c r="L18" s="21" t="s">
        <v>3</v>
      </c>
      <c r="N18">
        <v>0.15</v>
      </c>
      <c r="O18">
        <v>19</v>
      </c>
      <c r="P18">
        <f>res_eff!D18*res_eff!N18*0.0036</f>
        <v>4.504223480432973</v>
      </c>
      <c r="Q18" t="s">
        <v>90</v>
      </c>
      <c r="R18" s="68">
        <f t="shared" si="0"/>
        <v>9.0637795229532578</v>
      </c>
      <c r="S18" s="68">
        <f t="shared" si="1"/>
        <v>9.9493077428120156</v>
      </c>
      <c r="T18" s="68">
        <f t="shared" si="2"/>
        <v>9.9493077428120156</v>
      </c>
      <c r="U18" s="68">
        <f t="shared" si="3"/>
        <v>9.9493077428120156</v>
      </c>
      <c r="V18" s="68">
        <f t="shared" si="4"/>
        <v>9.9493077428120156</v>
      </c>
      <c r="W18" s="68">
        <f t="shared" si="5"/>
        <v>9.9493077428120156</v>
      </c>
      <c r="X18" s="68">
        <f t="shared" si="6"/>
        <v>9.9493077428120156</v>
      </c>
      <c r="Y18" s="69">
        <f t="shared" si="7"/>
        <v>9.9493077428120156</v>
      </c>
      <c r="Z18" s="21" t="s">
        <v>97</v>
      </c>
      <c r="AA18" s="80" t="str">
        <f t="shared" si="8"/>
        <v>resid refrigeratorselectricityrefrigerator</v>
      </c>
    </row>
    <row r="19" spans="1:30" ht="14" customHeight="1">
      <c r="A19" s="31" t="s">
        <v>80</v>
      </c>
      <c r="B19" s="21" t="s">
        <v>8</v>
      </c>
      <c r="C19" s="21" t="s">
        <v>34</v>
      </c>
      <c r="D19" s="103">
        <f>[1]rsmeqp_AT15_slim!$H$258</f>
        <v>821.84013322231476</v>
      </c>
      <c r="E19" s="103">
        <f>[1]rsmeqp_AT15_slim!$H$260</f>
        <v>1107.6644462947545</v>
      </c>
      <c r="F19" s="103">
        <f>[1]rsmeqp_AT15_slim!$H$262</f>
        <v>1107.6644462947545</v>
      </c>
      <c r="G19" s="103">
        <f>[1]rsmeqp_AT15_slim!$H$264</f>
        <v>1107.6644462947545</v>
      </c>
      <c r="H19" s="103">
        <f>[1]rsmeqp_AT15_slim!$H$264</f>
        <v>1107.6644462947545</v>
      </c>
      <c r="I19" s="103">
        <f>[1]rsmeqp_AT15_slim!$H$264</f>
        <v>1107.6644462947545</v>
      </c>
      <c r="J19" s="103">
        <f>[1]rsmeqp_AT15_slim!$H$264</f>
        <v>1107.6644462947545</v>
      </c>
      <c r="K19" s="104">
        <f>[1]rsmeqp_AT15_slim!$H$264</f>
        <v>1107.6644462947545</v>
      </c>
      <c r="L19" s="21" t="s">
        <v>3</v>
      </c>
      <c r="N19">
        <v>0.15</v>
      </c>
      <c r="O19">
        <v>19</v>
      </c>
      <c r="P19">
        <f>P18</f>
        <v>4.504223480432973</v>
      </c>
      <c r="Q19" t="s">
        <v>90</v>
      </c>
      <c r="R19" s="68">
        <f t="shared" si="0"/>
        <v>9.0637795229532578</v>
      </c>
      <c r="S19" s="68">
        <f t="shared" si="1"/>
        <v>12.216033168477487</v>
      </c>
      <c r="T19" s="68">
        <f t="shared" si="2"/>
        <v>12.216033168477487</v>
      </c>
      <c r="U19" s="68">
        <f t="shared" si="3"/>
        <v>12.216033168477487</v>
      </c>
      <c r="V19" s="68">
        <f t="shared" si="4"/>
        <v>12.216033168477487</v>
      </c>
      <c r="W19" s="68">
        <f t="shared" si="5"/>
        <v>12.216033168477487</v>
      </c>
      <c r="X19" s="68">
        <f t="shared" si="6"/>
        <v>12.216033168477487</v>
      </c>
      <c r="Y19" s="69">
        <f t="shared" si="7"/>
        <v>12.216033168477487</v>
      </c>
      <c r="Z19" s="21" t="s">
        <v>97</v>
      </c>
      <c r="AA19" s="80" t="str">
        <f t="shared" si="8"/>
        <v>resid refrigeratorselectricityrefrigerator hi-eff</v>
      </c>
    </row>
    <row r="20" spans="1:30" s="13" customFormat="1" ht="14" customHeight="1">
      <c r="A20" s="48" t="s">
        <v>79</v>
      </c>
      <c r="B20" s="22" t="s">
        <v>32</v>
      </c>
      <c r="C20" s="22" t="s">
        <v>112</v>
      </c>
      <c r="D20" s="14">
        <f>[1]rsmeqp_AT15_slim!$H$200</f>
        <v>350</v>
      </c>
      <c r="E20" s="14">
        <f>[1]rsmeqp_AT15_slim!$H$200</f>
        <v>350</v>
      </c>
      <c r="F20" s="14">
        <f>[1]rsmeqp_AT15_slim!$H$200</f>
        <v>350</v>
      </c>
      <c r="G20" s="14">
        <f>[1]rsmeqp_AT15_slim!$H$200</f>
        <v>350</v>
      </c>
      <c r="H20" s="14">
        <f>[1]rsmeqp_AT15_slim!$H$200</f>
        <v>350</v>
      </c>
      <c r="I20" s="14">
        <f>[1]rsmeqp_AT15_slim!$H$200</f>
        <v>350</v>
      </c>
      <c r="J20" s="14">
        <f>[1]rsmeqp_AT15_slim!$H$200</f>
        <v>350</v>
      </c>
      <c r="K20" s="3">
        <f>[1]rsmeqp_AT15_slim!$H$200</f>
        <v>350</v>
      </c>
      <c r="L20" s="22" t="s">
        <v>3</v>
      </c>
      <c r="N20">
        <v>0.15</v>
      </c>
      <c r="O20">
        <v>19</v>
      </c>
      <c r="P20">
        <f>$P$22</f>
        <v>1.3428743999999997</v>
      </c>
      <c r="Q20" t="s">
        <v>90</v>
      </c>
      <c r="R20" s="70">
        <f t="shared" si="0"/>
        <v>12.947161553267852</v>
      </c>
      <c r="S20" s="70">
        <f t="shared" si="1"/>
        <v>12.947161553267852</v>
      </c>
      <c r="T20" s="70">
        <f t="shared" si="2"/>
        <v>12.947161553267852</v>
      </c>
      <c r="U20" s="70">
        <f t="shared" si="3"/>
        <v>12.947161553267852</v>
      </c>
      <c r="V20" s="70">
        <f t="shared" si="4"/>
        <v>12.947161553267852</v>
      </c>
      <c r="W20" s="70">
        <f t="shared" si="5"/>
        <v>12.947161553267852</v>
      </c>
      <c r="X20" s="70">
        <f t="shared" si="6"/>
        <v>12.947161553267852</v>
      </c>
      <c r="Y20" s="71">
        <f t="shared" si="7"/>
        <v>12.947161553267852</v>
      </c>
      <c r="Z20" s="22" t="s">
        <v>97</v>
      </c>
      <c r="AA20" s="80" t="str">
        <f t="shared" si="8"/>
        <v>resid cookinggasgas oven</v>
      </c>
      <c r="AD20"/>
    </row>
    <row r="21" spans="1:30" s="13" customFormat="1" ht="14" customHeight="1">
      <c r="A21" s="48" t="s">
        <v>79</v>
      </c>
      <c r="B21" s="22" t="s">
        <v>32</v>
      </c>
      <c r="C21" s="22" t="s">
        <v>113</v>
      </c>
      <c r="D21" s="14">
        <f>[1]rsmeqp_AT15_slim!$H$201</f>
        <v>400</v>
      </c>
      <c r="E21" s="14">
        <f>[1]rsmeqp_AT15_slim!$H$201</f>
        <v>400</v>
      </c>
      <c r="F21" s="14">
        <f>[1]rsmeqp_AT15_slim!$H$201</f>
        <v>400</v>
      </c>
      <c r="G21" s="14">
        <f>[1]rsmeqp_AT15_slim!$H$201</f>
        <v>400</v>
      </c>
      <c r="H21" s="14">
        <f>[1]rsmeqp_AT15_slim!$H$201</f>
        <v>400</v>
      </c>
      <c r="I21" s="14">
        <f>[1]rsmeqp_AT15_slim!$H$201</f>
        <v>400</v>
      </c>
      <c r="J21" s="14">
        <f>[1]rsmeqp_AT15_slim!$H$201</f>
        <v>400</v>
      </c>
      <c r="K21" s="3">
        <f>[1]rsmeqp_AT15_slim!$H$201</f>
        <v>400</v>
      </c>
      <c r="L21" s="22" t="s">
        <v>3</v>
      </c>
      <c r="N21">
        <v>0.15</v>
      </c>
      <c r="O21">
        <v>19</v>
      </c>
      <c r="P21">
        <f>$P$22</f>
        <v>1.3428743999999997</v>
      </c>
      <c r="Q21" t="s">
        <v>90</v>
      </c>
      <c r="R21" s="70">
        <f t="shared" si="0"/>
        <v>14.796756060877545</v>
      </c>
      <c r="S21" s="70">
        <f t="shared" si="1"/>
        <v>14.796756060877545</v>
      </c>
      <c r="T21" s="70">
        <f t="shared" si="2"/>
        <v>14.796756060877545</v>
      </c>
      <c r="U21" s="70">
        <f t="shared" si="3"/>
        <v>14.796756060877545</v>
      </c>
      <c r="V21" s="70">
        <f t="shared" si="4"/>
        <v>14.796756060877545</v>
      </c>
      <c r="W21" s="70">
        <f t="shared" si="5"/>
        <v>14.796756060877545</v>
      </c>
      <c r="X21" s="70">
        <f t="shared" si="6"/>
        <v>14.796756060877545</v>
      </c>
      <c r="Y21" s="71">
        <f t="shared" si="7"/>
        <v>14.796756060877545</v>
      </c>
      <c r="Z21" s="22" t="s">
        <v>97</v>
      </c>
      <c r="AA21" s="80" t="str">
        <f t="shared" si="8"/>
        <v>resid cookinggasgas oven hi-eff</v>
      </c>
      <c r="AD21"/>
    </row>
    <row r="22" spans="1:30" s="13" customFormat="1" ht="14" customHeight="1">
      <c r="A22" s="48" t="s">
        <v>79</v>
      </c>
      <c r="B22" s="49" t="s">
        <v>8</v>
      </c>
      <c r="C22" s="49" t="s">
        <v>114</v>
      </c>
      <c r="D22" s="14">
        <f>[1]rsmeqp_AT15_slim!$H$204</f>
        <v>350</v>
      </c>
      <c r="E22" s="14">
        <f>[1]rsmeqp_AT15_slim!$H$204</f>
        <v>350</v>
      </c>
      <c r="F22" s="14">
        <f>[1]rsmeqp_AT15_slim!$H$204</f>
        <v>350</v>
      </c>
      <c r="G22" s="14">
        <f>[1]rsmeqp_AT15_slim!$H$204</f>
        <v>350</v>
      </c>
      <c r="H22" s="14">
        <f>[1]rsmeqp_AT15_slim!$H$204</f>
        <v>350</v>
      </c>
      <c r="I22" s="14">
        <f>[1]rsmeqp_AT15_slim!$H$204</f>
        <v>350</v>
      </c>
      <c r="J22" s="14">
        <f>[1]rsmeqp_AT15_slim!$H$204</f>
        <v>350</v>
      </c>
      <c r="K22" s="3">
        <f>[1]rsmeqp_AT15_slim!$H$204</f>
        <v>350</v>
      </c>
      <c r="L22" s="22" t="s">
        <v>3</v>
      </c>
      <c r="N22">
        <v>0.15</v>
      </c>
      <c r="O22">
        <v>19</v>
      </c>
      <c r="P22">
        <f>res_eff!D22*res_eff!N22*0.0036</f>
        <v>1.3428743999999997</v>
      </c>
      <c r="Q22" t="s">
        <v>90</v>
      </c>
      <c r="R22" s="70">
        <f t="shared" si="0"/>
        <v>12.947161553267852</v>
      </c>
      <c r="S22" s="70">
        <f t="shared" si="1"/>
        <v>12.947161553267852</v>
      </c>
      <c r="T22" s="70">
        <f t="shared" si="2"/>
        <v>12.947161553267852</v>
      </c>
      <c r="U22" s="70">
        <f t="shared" si="3"/>
        <v>12.947161553267852</v>
      </c>
      <c r="V22" s="70">
        <f t="shared" si="4"/>
        <v>12.947161553267852</v>
      </c>
      <c r="W22" s="70">
        <f t="shared" si="5"/>
        <v>12.947161553267852</v>
      </c>
      <c r="X22" s="70">
        <f t="shared" si="6"/>
        <v>12.947161553267852</v>
      </c>
      <c r="Y22" s="71">
        <f t="shared" si="7"/>
        <v>12.947161553267852</v>
      </c>
      <c r="Z22" s="22" t="s">
        <v>97</v>
      </c>
      <c r="AA22" s="80" t="str">
        <f t="shared" si="8"/>
        <v>resid cookingelectricityelectric oven</v>
      </c>
      <c r="AD22"/>
    </row>
    <row r="23" spans="1:30" s="13" customFormat="1" ht="14" customHeight="1">
      <c r="A23" s="48" t="s">
        <v>79</v>
      </c>
      <c r="B23" s="22" t="s">
        <v>9</v>
      </c>
      <c r="C23" s="22" t="s">
        <v>115</v>
      </c>
      <c r="D23" s="14">
        <f>[1]rsmeqp_AT15_slim!$H$202</f>
        <v>350</v>
      </c>
      <c r="E23" s="14">
        <f>[1]rsmeqp_AT15_slim!$H$202</f>
        <v>350</v>
      </c>
      <c r="F23" s="14">
        <f>[1]rsmeqp_AT15_slim!$H$202</f>
        <v>350</v>
      </c>
      <c r="G23" s="14">
        <f>[1]rsmeqp_AT15_slim!$H$202</f>
        <v>350</v>
      </c>
      <c r="H23" s="14">
        <f>[1]rsmeqp_AT15_slim!$H$202</f>
        <v>350</v>
      </c>
      <c r="I23" s="14">
        <f>[1]rsmeqp_AT15_slim!$H$202</f>
        <v>350</v>
      </c>
      <c r="J23" s="14">
        <f>[1]rsmeqp_AT15_slim!$H$202</f>
        <v>350</v>
      </c>
      <c r="K23" s="3">
        <f>[1]rsmeqp_AT15_slim!$H$202</f>
        <v>350</v>
      </c>
      <c r="L23" s="22" t="s">
        <v>3</v>
      </c>
      <c r="N23">
        <v>0.15</v>
      </c>
      <c r="O23">
        <v>19</v>
      </c>
      <c r="P23">
        <f>$P$22</f>
        <v>1.3428743999999997</v>
      </c>
      <c r="Q23" t="s">
        <v>90</v>
      </c>
      <c r="R23" s="70">
        <f t="shared" si="0"/>
        <v>12.947161553267852</v>
      </c>
      <c r="S23" s="70">
        <f t="shared" si="1"/>
        <v>12.947161553267852</v>
      </c>
      <c r="T23" s="70">
        <f t="shared" si="2"/>
        <v>12.947161553267852</v>
      </c>
      <c r="U23" s="70">
        <f t="shared" si="3"/>
        <v>12.947161553267852</v>
      </c>
      <c r="V23" s="70">
        <f t="shared" si="4"/>
        <v>12.947161553267852</v>
      </c>
      <c r="W23" s="70">
        <f t="shared" si="5"/>
        <v>12.947161553267852</v>
      </c>
      <c r="X23" s="70">
        <f t="shared" si="6"/>
        <v>12.947161553267852</v>
      </c>
      <c r="Y23" s="71">
        <f t="shared" si="7"/>
        <v>12.947161553267852</v>
      </c>
      <c r="Z23" s="22" t="s">
        <v>97</v>
      </c>
      <c r="AA23" s="80" t="str">
        <f t="shared" si="8"/>
        <v>resid cookingrefined liquidslpg oven</v>
      </c>
      <c r="AD23"/>
    </row>
    <row r="24" spans="1:30" s="13" customFormat="1" ht="14" customHeight="1">
      <c r="A24" s="48" t="s">
        <v>79</v>
      </c>
      <c r="B24" s="49" t="s">
        <v>9</v>
      </c>
      <c r="C24" s="49" t="s">
        <v>116</v>
      </c>
      <c r="D24" s="14">
        <f>[1]rsmeqp_AT15_slim!$H$203</f>
        <v>400</v>
      </c>
      <c r="E24" s="14">
        <f>[1]rsmeqp_AT15_slim!$H$203</f>
        <v>400</v>
      </c>
      <c r="F24" s="14">
        <f>[1]rsmeqp_AT15_slim!$H$203</f>
        <v>400</v>
      </c>
      <c r="G24" s="14">
        <f>[1]rsmeqp_AT15_slim!$H$203</f>
        <v>400</v>
      </c>
      <c r="H24" s="14">
        <f>[1]rsmeqp_AT15_slim!$H$203</f>
        <v>400</v>
      </c>
      <c r="I24" s="14">
        <f>[1]rsmeqp_AT15_slim!$H$203</f>
        <v>400</v>
      </c>
      <c r="J24" s="14">
        <f>[1]rsmeqp_AT15_slim!$H$203</f>
        <v>400</v>
      </c>
      <c r="K24" s="3">
        <f>[1]rsmeqp_AT15_slim!$H$203</f>
        <v>400</v>
      </c>
      <c r="L24" s="22" t="s">
        <v>3</v>
      </c>
      <c r="N24">
        <v>0.15</v>
      </c>
      <c r="O24">
        <v>19</v>
      </c>
      <c r="P24">
        <f>$P$22</f>
        <v>1.3428743999999997</v>
      </c>
      <c r="Q24" t="s">
        <v>90</v>
      </c>
      <c r="R24" s="70">
        <f t="shared" si="0"/>
        <v>14.796756060877545</v>
      </c>
      <c r="S24" s="70">
        <f t="shared" si="1"/>
        <v>14.796756060877545</v>
      </c>
      <c r="T24" s="70">
        <f t="shared" si="2"/>
        <v>14.796756060877545</v>
      </c>
      <c r="U24" s="70">
        <f t="shared" si="3"/>
        <v>14.796756060877545</v>
      </c>
      <c r="V24" s="70">
        <f t="shared" si="4"/>
        <v>14.796756060877545</v>
      </c>
      <c r="W24" s="70">
        <f t="shared" si="5"/>
        <v>14.796756060877545</v>
      </c>
      <c r="X24" s="70">
        <f t="shared" si="6"/>
        <v>14.796756060877545</v>
      </c>
      <c r="Y24" s="71">
        <f t="shared" si="7"/>
        <v>14.796756060877545</v>
      </c>
      <c r="Z24" s="22" t="s">
        <v>97</v>
      </c>
      <c r="AA24" s="80" t="str">
        <f t="shared" si="8"/>
        <v>resid cookingrefined liquidslpg oven hi-eff</v>
      </c>
      <c r="AD24"/>
    </row>
    <row r="25" spans="1:30" s="13" customFormat="1" ht="14" customHeight="1">
      <c r="A25" s="33" t="s">
        <v>78</v>
      </c>
      <c r="B25" s="23" t="s">
        <v>32</v>
      </c>
      <c r="C25" s="23" t="s">
        <v>4</v>
      </c>
      <c r="D25" s="15">
        <f>[1]rsmeqp_AT15_slim!$H$205</f>
        <v>450</v>
      </c>
      <c r="E25" s="15">
        <f>[1]rsmeqp_AT15_slim!$H$206</f>
        <v>475</v>
      </c>
      <c r="F25" s="15">
        <f>[1]rsmeqp_AT15_slim!$H$206</f>
        <v>475</v>
      </c>
      <c r="G25" s="15">
        <f>[1]rsmeqp_AT15_slim!$H$206</f>
        <v>475</v>
      </c>
      <c r="H25" s="15">
        <f>[1]rsmeqp_AT15_slim!$H$206</f>
        <v>475</v>
      </c>
      <c r="I25" s="15">
        <f>[1]rsmeqp_AT15_slim!$H$206</f>
        <v>475</v>
      </c>
      <c r="J25" s="15">
        <f>[1]rsmeqp_AT15_slim!$H$206</f>
        <v>475</v>
      </c>
      <c r="K25" s="34">
        <f>[1]rsmeqp_AT15_slim!$H$206</f>
        <v>475</v>
      </c>
      <c r="L25" s="23" t="s">
        <v>3</v>
      </c>
      <c r="N25">
        <v>0.15</v>
      </c>
      <c r="O25" s="13">
        <v>10</v>
      </c>
      <c r="P25" s="13">
        <f>res_eff!D27*res_eff!N27*0.454</f>
        <v>967.02</v>
      </c>
      <c r="Q25" s="13" t="s">
        <v>91</v>
      </c>
      <c r="R25" s="58">
        <f t="shared" si="0"/>
        <v>2.8548912661707063E-2</v>
      </c>
      <c r="S25" s="58">
        <f t="shared" si="1"/>
        <v>3.0134963365135235E-2</v>
      </c>
      <c r="T25" s="58">
        <f t="shared" si="2"/>
        <v>3.0134963365135235E-2</v>
      </c>
      <c r="U25" s="58">
        <f t="shared" si="3"/>
        <v>3.0134963365135235E-2</v>
      </c>
      <c r="V25" s="58">
        <f t="shared" si="4"/>
        <v>3.0134963365135235E-2</v>
      </c>
      <c r="W25" s="58">
        <f t="shared" si="5"/>
        <v>3.0134963365135235E-2</v>
      </c>
      <c r="X25" s="58">
        <f t="shared" si="6"/>
        <v>3.0134963365135235E-2</v>
      </c>
      <c r="Y25" s="59">
        <f t="shared" si="7"/>
        <v>3.0134963365135235E-2</v>
      </c>
      <c r="Z25" s="23" t="s">
        <v>104</v>
      </c>
      <c r="AA25" s="80" t="str">
        <f t="shared" si="8"/>
        <v>resid clothes dryersgasclothes dryer</v>
      </c>
      <c r="AD25"/>
    </row>
    <row r="26" spans="1:30" s="13" customFormat="1" ht="14" customHeight="1">
      <c r="A26" s="33" t="s">
        <v>78</v>
      </c>
      <c r="B26" s="23" t="s">
        <v>32</v>
      </c>
      <c r="C26" s="23" t="s">
        <v>4</v>
      </c>
      <c r="D26" s="15">
        <f>[1]rsmeqp_AT15_slim!$H$207</f>
        <v>525</v>
      </c>
      <c r="E26" s="15">
        <f>[1]rsmeqp_AT15_slim!$H$208</f>
        <v>625</v>
      </c>
      <c r="F26" s="15">
        <f>[1]rsmeqp_AT15_slim!$H$208</f>
        <v>625</v>
      </c>
      <c r="G26" s="15">
        <f>[1]rsmeqp_AT15_slim!$H$208</f>
        <v>625</v>
      </c>
      <c r="H26" s="15">
        <f>[1]rsmeqp_AT15_slim!$H$208</f>
        <v>625</v>
      </c>
      <c r="I26" s="15">
        <f>[1]rsmeqp_AT15_slim!$H$208</f>
        <v>625</v>
      </c>
      <c r="J26" s="15">
        <f>[1]rsmeqp_AT15_slim!$H$208</f>
        <v>625</v>
      </c>
      <c r="K26" s="34">
        <f>[1]rsmeqp_AT15_slim!$H$208</f>
        <v>625</v>
      </c>
      <c r="L26" s="23" t="s">
        <v>3</v>
      </c>
      <c r="N26">
        <v>0.15</v>
      </c>
      <c r="O26" s="13">
        <v>10</v>
      </c>
      <c r="P26" s="13">
        <f>$P$25</f>
        <v>967.02</v>
      </c>
      <c r="Q26" s="13" t="s">
        <v>91</v>
      </c>
      <c r="R26" s="58">
        <f t="shared" si="0"/>
        <v>3.3307064771991572E-2</v>
      </c>
      <c r="S26" s="58">
        <f t="shared" si="1"/>
        <v>3.9651267585704253E-2</v>
      </c>
      <c r="T26" s="58">
        <f t="shared" si="2"/>
        <v>3.9651267585704253E-2</v>
      </c>
      <c r="U26" s="58">
        <f t="shared" si="3"/>
        <v>3.9651267585704253E-2</v>
      </c>
      <c r="V26" s="58">
        <f t="shared" si="4"/>
        <v>3.9651267585704253E-2</v>
      </c>
      <c r="W26" s="58">
        <f t="shared" si="5"/>
        <v>3.9651267585704253E-2</v>
      </c>
      <c r="X26" s="58">
        <f t="shared" si="6"/>
        <v>3.9651267585704253E-2</v>
      </c>
      <c r="Y26" s="59">
        <f t="shared" si="7"/>
        <v>3.9651267585704253E-2</v>
      </c>
      <c r="Z26" s="23" t="s">
        <v>104</v>
      </c>
      <c r="AA26" s="80" t="str">
        <f t="shared" si="8"/>
        <v>resid clothes dryersgasclothes dryer</v>
      </c>
      <c r="AD26"/>
    </row>
    <row r="27" spans="1:30" s="13" customFormat="1" ht="14" customHeight="1">
      <c r="A27" s="33" t="s">
        <v>78</v>
      </c>
      <c r="B27" s="23" t="s">
        <v>8</v>
      </c>
      <c r="C27" s="23" t="s">
        <v>4</v>
      </c>
      <c r="D27" s="15">
        <f>[1]rsmeqp_AT15_slim!$H$209</f>
        <v>425</v>
      </c>
      <c r="E27" s="15">
        <f>[1]rsmeqp_AT15_slim!$H$210</f>
        <v>525</v>
      </c>
      <c r="F27" s="15">
        <f>[1]rsmeqp_AT15_slim!$H$211</f>
        <v>575</v>
      </c>
      <c r="G27" s="15">
        <f>[1]rsmeqp_AT15_slim!$H$211</f>
        <v>575</v>
      </c>
      <c r="H27" s="15">
        <f>[1]rsmeqp_AT15_slim!$H$211</f>
        <v>575</v>
      </c>
      <c r="I27" s="15">
        <f>[1]rsmeqp_AT15_slim!$H$211</f>
        <v>575</v>
      </c>
      <c r="J27" s="15">
        <f>[1]rsmeqp_AT15_slim!$H$211</f>
        <v>575</v>
      </c>
      <c r="K27" s="34">
        <f>[1]rsmeqp_AT15_slim!$H$211</f>
        <v>575</v>
      </c>
      <c r="L27" s="23" t="s">
        <v>3</v>
      </c>
      <c r="N27">
        <v>0.15</v>
      </c>
      <c r="O27" s="13">
        <v>10</v>
      </c>
      <c r="P27" s="13">
        <f t="shared" ref="P27:P28" si="9">$P$25</f>
        <v>967.02</v>
      </c>
      <c r="Q27" s="13" t="s">
        <v>91</v>
      </c>
      <c r="R27" s="58">
        <f t="shared" si="0"/>
        <v>2.6962861958278888E-2</v>
      </c>
      <c r="S27" s="58">
        <f t="shared" si="1"/>
        <v>3.3307064771991572E-2</v>
      </c>
      <c r="T27" s="58">
        <f t="shared" si="2"/>
        <v>3.6479166178847909E-2</v>
      </c>
      <c r="U27" s="58">
        <f t="shared" si="3"/>
        <v>3.6479166178847909E-2</v>
      </c>
      <c r="V27" s="58">
        <f t="shared" si="4"/>
        <v>3.6479166178847909E-2</v>
      </c>
      <c r="W27" s="58">
        <f t="shared" si="5"/>
        <v>3.6479166178847909E-2</v>
      </c>
      <c r="X27" s="58">
        <f t="shared" si="6"/>
        <v>3.6479166178847909E-2</v>
      </c>
      <c r="Y27" s="59">
        <f t="shared" si="7"/>
        <v>3.6479166178847909E-2</v>
      </c>
      <c r="Z27" s="23" t="s">
        <v>104</v>
      </c>
      <c r="AA27" s="80" t="str">
        <f t="shared" si="8"/>
        <v>resid clothes dryerselectricityclothes dryer</v>
      </c>
      <c r="AD27"/>
    </row>
    <row r="28" spans="1:30" s="13" customFormat="1" ht="14" customHeight="1">
      <c r="A28" s="33" t="s">
        <v>78</v>
      </c>
      <c r="B28" s="23" t="s">
        <v>8</v>
      </c>
      <c r="C28" s="23" t="s">
        <v>5</v>
      </c>
      <c r="D28" s="15">
        <f>[1]rsmeqp_AT15_slim!$H$212</f>
        <v>575</v>
      </c>
      <c r="E28" s="15">
        <f>[1]rsmeqp_AT15_slim!$H$213</f>
        <v>625</v>
      </c>
      <c r="F28" s="15">
        <f>[1]rsmeqp_AT15_slim!$H$214</f>
        <v>725</v>
      </c>
      <c r="G28" s="15">
        <f>[1]rsmeqp_AT15_slim!$H$214</f>
        <v>725</v>
      </c>
      <c r="H28" s="15">
        <f>[1]rsmeqp_AT15_slim!$H$214</f>
        <v>725</v>
      </c>
      <c r="I28" s="15">
        <f>[1]rsmeqp_AT15_slim!$H$214</f>
        <v>725</v>
      </c>
      <c r="J28" s="15">
        <f>[1]rsmeqp_AT15_slim!$H$214</f>
        <v>725</v>
      </c>
      <c r="K28" s="34">
        <f>[1]rsmeqp_AT15_slim!$H$214</f>
        <v>725</v>
      </c>
      <c r="L28" s="23" t="s">
        <v>3</v>
      </c>
      <c r="N28">
        <v>0.15</v>
      </c>
      <c r="O28" s="13">
        <v>10</v>
      </c>
      <c r="P28" s="13">
        <f t="shared" si="9"/>
        <v>967.02</v>
      </c>
      <c r="Q28" s="13" t="s">
        <v>91</v>
      </c>
      <c r="R28" s="58">
        <f t="shared" si="0"/>
        <v>3.6479166178847909E-2</v>
      </c>
      <c r="S28" s="58">
        <f t="shared" si="1"/>
        <v>3.9651267585704253E-2</v>
      </c>
      <c r="T28" s="58">
        <f t="shared" si="2"/>
        <v>4.5995470399416941E-2</v>
      </c>
      <c r="U28" s="58">
        <f t="shared" si="3"/>
        <v>4.5995470399416941E-2</v>
      </c>
      <c r="V28" s="58">
        <f t="shared" si="4"/>
        <v>4.5995470399416941E-2</v>
      </c>
      <c r="W28" s="58">
        <f t="shared" si="5"/>
        <v>4.5995470399416941E-2</v>
      </c>
      <c r="X28" s="58">
        <f t="shared" si="6"/>
        <v>4.5995470399416941E-2</v>
      </c>
      <c r="Y28" s="59">
        <f t="shared" si="7"/>
        <v>4.5995470399416941E-2</v>
      </c>
      <c r="Z28" s="23" t="s">
        <v>104</v>
      </c>
      <c r="AA28" s="80" t="str">
        <f t="shared" si="8"/>
        <v>resid clothes dryerselectricityclothes dryer hi-eff</v>
      </c>
      <c r="AD28"/>
    </row>
    <row r="29" spans="1:30" s="13" customFormat="1" ht="14" customHeight="1">
      <c r="A29" s="28" t="s">
        <v>77</v>
      </c>
      <c r="B29" s="18" t="s">
        <v>8</v>
      </c>
      <c r="C29" s="18" t="s">
        <v>14</v>
      </c>
      <c r="D29" s="10">
        <f>[1]rsmeqp_AT15_slim!$H$251</f>
        <v>525</v>
      </c>
      <c r="E29" s="10">
        <f>[1]rsmeqp_AT15_slim!$H$252</f>
        <v>592.5</v>
      </c>
      <c r="F29" s="10">
        <f>[1]rsmeqp_AT15_slim!$H$252</f>
        <v>592.5</v>
      </c>
      <c r="G29" s="10">
        <f>[1]rsmeqp_AT15_slim!$H$252</f>
        <v>592.5</v>
      </c>
      <c r="H29" s="10">
        <f>[1]rsmeqp_AT15_slim!$H$252</f>
        <v>592.5</v>
      </c>
      <c r="I29" s="10">
        <f>[1]rsmeqp_AT15_slim!$H$252</f>
        <v>592.5</v>
      </c>
      <c r="J29" s="10">
        <f>[1]rsmeqp_AT15_slim!$H$252</f>
        <v>592.5</v>
      </c>
      <c r="K29" s="1">
        <f>[1]rsmeqp_AT15_slim!$H$252</f>
        <v>592.5</v>
      </c>
      <c r="L29" s="18" t="s">
        <v>3</v>
      </c>
      <c r="N29">
        <v>0.15</v>
      </c>
      <c r="O29" s="13">
        <v>10</v>
      </c>
      <c r="P29">
        <f>res_eff!D29*res_eff!N29*0.0036</f>
        <v>2.0232000000000001</v>
      </c>
      <c r="Q29" t="s">
        <v>90</v>
      </c>
      <c r="R29" s="62">
        <f t="shared" si="0"/>
        <v>15.919631166375687</v>
      </c>
      <c r="S29" s="62">
        <f t="shared" si="1"/>
        <v>17.966440887766847</v>
      </c>
      <c r="T29" s="62">
        <f t="shared" si="2"/>
        <v>17.966440887766847</v>
      </c>
      <c r="U29" s="62">
        <f t="shared" si="3"/>
        <v>17.966440887766847</v>
      </c>
      <c r="V29" s="62">
        <f t="shared" si="4"/>
        <v>17.966440887766847</v>
      </c>
      <c r="W29" s="62">
        <f t="shared" si="5"/>
        <v>17.966440887766847</v>
      </c>
      <c r="X29" s="62">
        <f t="shared" si="6"/>
        <v>17.966440887766847</v>
      </c>
      <c r="Y29" s="63">
        <f t="shared" si="7"/>
        <v>17.966440887766847</v>
      </c>
      <c r="Z29" s="18" t="s">
        <v>97</v>
      </c>
      <c r="AA29" s="80" t="str">
        <f t="shared" si="8"/>
        <v>resid freezerselectricityfreezer</v>
      </c>
      <c r="AD29"/>
    </row>
    <row r="30" spans="1:30" s="13" customFormat="1" ht="14" customHeight="1">
      <c r="A30" s="28" t="s">
        <v>77</v>
      </c>
      <c r="B30" s="18" t="s">
        <v>8</v>
      </c>
      <c r="C30" s="18" t="s">
        <v>15</v>
      </c>
      <c r="D30" s="10">
        <f>[1]rsmeqp_AT15_slim!$H$253</f>
        <v>592.5</v>
      </c>
      <c r="E30" s="10">
        <f>[1]rsmeqp_AT15_slim!$H$254</f>
        <v>625</v>
      </c>
      <c r="F30" s="10">
        <f>[1]rsmeqp_AT15_slim!$H$255</f>
        <v>625</v>
      </c>
      <c r="G30" s="10">
        <f>[1]rsmeqp_AT15_slim!$H$256</f>
        <v>625</v>
      </c>
      <c r="H30" s="10">
        <f>[1]rsmeqp_AT15_slim!$H$256</f>
        <v>625</v>
      </c>
      <c r="I30" s="10">
        <f>[1]rsmeqp_AT15_slim!$H$256</f>
        <v>625</v>
      </c>
      <c r="J30" s="10">
        <f>[1]rsmeqp_AT15_slim!$H$256</f>
        <v>625</v>
      </c>
      <c r="K30" s="1">
        <f>[1]rsmeqp_AT15_slim!$H$256</f>
        <v>625</v>
      </c>
      <c r="L30" s="18" t="s">
        <v>3</v>
      </c>
      <c r="N30">
        <v>0.15</v>
      </c>
      <c r="O30" s="13">
        <v>10</v>
      </c>
      <c r="P30" s="13">
        <f>P29</f>
        <v>2.0232000000000001</v>
      </c>
      <c r="Q30" t="s">
        <v>90</v>
      </c>
      <c r="R30" s="62">
        <f t="shared" si="0"/>
        <v>17.966440887766847</v>
      </c>
      <c r="S30" s="62">
        <f t="shared" si="1"/>
        <v>18.951941864732962</v>
      </c>
      <c r="T30" s="62">
        <f t="shared" si="2"/>
        <v>18.951941864732962</v>
      </c>
      <c r="U30" s="62">
        <f t="shared" si="3"/>
        <v>18.951941864732962</v>
      </c>
      <c r="V30" s="62">
        <f t="shared" si="4"/>
        <v>18.951941864732962</v>
      </c>
      <c r="W30" s="62">
        <f t="shared" si="5"/>
        <v>18.951941864732962</v>
      </c>
      <c r="X30" s="62">
        <f t="shared" si="6"/>
        <v>18.951941864732962</v>
      </c>
      <c r="Y30" s="63">
        <f t="shared" si="7"/>
        <v>18.951941864732962</v>
      </c>
      <c r="Z30" s="18" t="s">
        <v>97</v>
      </c>
      <c r="AA30" s="80" t="str">
        <f t="shared" si="8"/>
        <v>resid freezerselectricityfreezer hi-eff</v>
      </c>
      <c r="AD30"/>
    </row>
    <row r="31" spans="1:30" s="13" customFormat="1" ht="14" customHeight="1">
      <c r="A31" s="31" t="s">
        <v>74</v>
      </c>
      <c r="B31" s="21" t="s">
        <v>8</v>
      </c>
      <c r="C31" s="21" t="s">
        <v>30</v>
      </c>
      <c r="D31" s="12">
        <f>[1]rsmlgt_AT15!$C$36</f>
        <v>0.33</v>
      </c>
      <c r="E31" s="12">
        <f>[1]rsmlgt_AT15!$C$38</f>
        <v>1.71</v>
      </c>
      <c r="F31" s="12">
        <f>[1]rsmlgt_AT15!$C$38</f>
        <v>1.71</v>
      </c>
      <c r="G31" s="12">
        <f>[1]rsmlgt_AT15!$C$38</f>
        <v>1.71</v>
      </c>
      <c r="H31" s="12">
        <f>[1]rsmlgt_AT15!$C$38</f>
        <v>1.71</v>
      </c>
      <c r="I31" s="12">
        <f>[1]rsmlgt_AT15!$C$38</f>
        <v>1.71</v>
      </c>
      <c r="J31" s="12">
        <f>[1]rsmlgt_AT15!$C$38</f>
        <v>1.71</v>
      </c>
      <c r="K31" s="2">
        <f>[1]rsmlgt_AT15!$C$38</f>
        <v>1.71</v>
      </c>
      <c r="L31" s="21" t="s">
        <v>3</v>
      </c>
      <c r="N31">
        <v>0.15</v>
      </c>
      <c r="O31" s="13">
        <f>[1]rsmlgt_AT15!$G$38/8760/0.1</f>
        <v>1.1415525114155249</v>
      </c>
      <c r="P31" s="13">
        <f>[1]rsmlgt_AT15!$F$36*res_eff!D31*8760*0.1/1000000</f>
        <v>0.72401400000000005</v>
      </c>
      <c r="Q31" s="13" t="s">
        <v>100</v>
      </c>
      <c r="R31" s="56">
        <f t="shared" ref="R31:S37" si="10">-PMT($N31,$O31,D31)*$AA$1/$P31</f>
        <v>0.14274715652299558</v>
      </c>
      <c r="S31" s="56">
        <f t="shared" si="10"/>
        <v>0.73968981107370435</v>
      </c>
      <c r="T31" s="56">
        <f t="shared" si="2"/>
        <v>0.73968981107370435</v>
      </c>
      <c r="U31" s="56">
        <f t="shared" si="3"/>
        <v>0.73968981107370435</v>
      </c>
      <c r="V31" s="56">
        <f t="shared" si="4"/>
        <v>0.73968981107370435</v>
      </c>
      <c r="W31" s="56">
        <f t="shared" si="5"/>
        <v>0.73968981107370435</v>
      </c>
      <c r="X31" s="56">
        <f t="shared" si="6"/>
        <v>0.73968981107370435</v>
      </c>
      <c r="Y31" s="57">
        <f t="shared" si="7"/>
        <v>0.73968981107370435</v>
      </c>
      <c r="Z31" s="21" t="s">
        <v>101</v>
      </c>
      <c r="AA31" s="80" t="str">
        <f t="shared" si="8"/>
        <v>resid lightingelectricityincandescent</v>
      </c>
      <c r="AD31"/>
    </row>
    <row r="32" spans="1:30" s="13" customFormat="1" ht="14" customHeight="1">
      <c r="A32" s="31" t="s">
        <v>74</v>
      </c>
      <c r="B32" s="21" t="s">
        <v>8</v>
      </c>
      <c r="C32" s="21" t="s">
        <v>29</v>
      </c>
      <c r="D32" s="12">
        <f>[1]rsmlgt_AT15!$C$40</f>
        <v>3.07</v>
      </c>
      <c r="E32" s="12">
        <f>[1]rsmlgt_AT15!$C$41</f>
        <v>2.33</v>
      </c>
      <c r="F32" s="12">
        <f>[1]rsmlgt_AT15!$C$42</f>
        <v>2.27</v>
      </c>
      <c r="G32" s="12">
        <f>[1]rsmlgt_AT15!$C$42</f>
        <v>2.27</v>
      </c>
      <c r="H32" s="12">
        <f>[1]rsmlgt_AT15!$C$43</f>
        <v>2.21</v>
      </c>
      <c r="I32" s="12">
        <f>[1]rsmlgt_AT15!$C$43</f>
        <v>2.21</v>
      </c>
      <c r="J32" s="12">
        <f>[1]rsmlgt_AT15!$C$44</f>
        <v>2.16</v>
      </c>
      <c r="K32" s="2">
        <f>[1]rsmlgt_AT15!$C$44</f>
        <v>2.16</v>
      </c>
      <c r="L32" s="21" t="s">
        <v>3</v>
      </c>
      <c r="N32">
        <v>0.15</v>
      </c>
      <c r="O32" s="13">
        <f>[1]rsmlgt_AT15!$G$41/8760/0.1</f>
        <v>11.415525114155251</v>
      </c>
      <c r="P32" s="13">
        <f>$P$31</f>
        <v>0.72401400000000005</v>
      </c>
      <c r="Q32" s="13" t="s">
        <v>100</v>
      </c>
      <c r="R32" s="56">
        <f t="shared" si="10"/>
        <v>0.24565963519320497</v>
      </c>
      <c r="S32" s="56">
        <f t="shared" si="10"/>
        <v>0.18644526058637384</v>
      </c>
      <c r="T32" s="56">
        <f t="shared" ref="T32:Y37" si="11">-PMT($N32,$O32,F32)*$AA$1/$P32</f>
        <v>0.18164409507771184</v>
      </c>
      <c r="U32" s="56">
        <f t="shared" si="11"/>
        <v>0.18164409507771184</v>
      </c>
      <c r="V32" s="56">
        <f t="shared" si="11"/>
        <v>0.17684292956904984</v>
      </c>
      <c r="W32" s="56">
        <f t="shared" si="11"/>
        <v>0.17684292956904984</v>
      </c>
      <c r="X32" s="56">
        <f t="shared" si="11"/>
        <v>0.17284195831183158</v>
      </c>
      <c r="Y32" s="57">
        <f t="shared" si="11"/>
        <v>0.17284195831183158</v>
      </c>
      <c r="Z32" s="21" t="s">
        <v>101</v>
      </c>
      <c r="AA32" s="80" t="str">
        <f t="shared" si="8"/>
        <v>resid lightingelectricityfluorescent</v>
      </c>
      <c r="AD32"/>
    </row>
    <row r="33" spans="1:30" s="13" customFormat="1" ht="14" customHeight="1">
      <c r="A33" s="31" t="s">
        <v>74</v>
      </c>
      <c r="B33" s="21" t="s">
        <v>8</v>
      </c>
      <c r="C33" s="21" t="s">
        <v>31</v>
      </c>
      <c r="D33" s="12">
        <f>[1]rsmlgt_AT15!$C$45</f>
        <v>66.58</v>
      </c>
      <c r="E33" s="12">
        <f>[1]rsmlgt_AT15!$C$50</f>
        <v>7.66</v>
      </c>
      <c r="F33" s="12">
        <f>[1]rsmlgt_AT15!$C$55</f>
        <v>3.92</v>
      </c>
      <c r="G33" s="12">
        <f>[1]rsmlgt_AT15!$C$57</f>
        <v>2.79</v>
      </c>
      <c r="H33" s="12">
        <f>[1]rsmlgt_AT15!$C$58</f>
        <v>2.35</v>
      </c>
      <c r="I33" s="12">
        <f>[1]rsmlgt_AT15!$C$58</f>
        <v>2.35</v>
      </c>
      <c r="J33" s="12">
        <f>[1]rsmlgt_AT15!$C$59</f>
        <v>2.35</v>
      </c>
      <c r="K33" s="2">
        <f>[1]rsmlgt_AT15!$C$59</f>
        <v>2.35</v>
      </c>
      <c r="L33" s="21" t="s">
        <v>3</v>
      </c>
      <c r="N33">
        <v>0.15</v>
      </c>
      <c r="O33" s="13">
        <f>[1]rsmlgt_AT15!$G$50/8760/0.1</f>
        <v>38.835616438356162</v>
      </c>
      <c r="P33" s="13">
        <f>$P$31</f>
        <v>0.72401400000000005</v>
      </c>
      <c r="Q33" s="13" t="s">
        <v>100</v>
      </c>
      <c r="R33" s="56">
        <f t="shared" si="10"/>
        <v>4.2658918076151728</v>
      </c>
      <c r="S33" s="56">
        <f t="shared" si="10"/>
        <v>0.49078899438768736</v>
      </c>
      <c r="T33" s="56">
        <f t="shared" si="11"/>
        <v>0.25116094751954754</v>
      </c>
      <c r="U33" s="56">
        <f t="shared" si="11"/>
        <v>0.17875996009682082</v>
      </c>
      <c r="V33" s="56">
        <f t="shared" si="11"/>
        <v>0.15056842517115734</v>
      </c>
      <c r="W33" s="56">
        <f t="shared" si="11"/>
        <v>0.15056842517115734</v>
      </c>
      <c r="X33" s="56">
        <f t="shared" si="11"/>
        <v>0.15056842517115734</v>
      </c>
      <c r="Y33" s="57">
        <f t="shared" si="11"/>
        <v>0.15056842517115734</v>
      </c>
      <c r="Z33" s="21" t="s">
        <v>101</v>
      </c>
      <c r="AA33" s="80" t="str">
        <f t="shared" si="8"/>
        <v>resid lightingelectricitysolid state</v>
      </c>
      <c r="AD33"/>
    </row>
    <row r="34" spans="1:30" s="13" customFormat="1" ht="14" customHeight="1">
      <c r="A34" s="29" t="s">
        <v>75</v>
      </c>
      <c r="B34" s="19" t="s">
        <v>8</v>
      </c>
      <c r="C34" s="19" t="s">
        <v>6</v>
      </c>
      <c r="D34" s="11">
        <f>[1]rsmeqp_AT15_slim!$H$142</f>
        <v>730</v>
      </c>
      <c r="E34" s="11">
        <f>[1]rsmeqp_AT15_slim!$H$142</f>
        <v>730</v>
      </c>
      <c r="F34" s="11">
        <f>[1]rsmeqp_AT15_slim!$H$143</f>
        <v>790</v>
      </c>
      <c r="G34" s="11">
        <f>[1]rsmeqp_AT15_slim!$H$143</f>
        <v>790</v>
      </c>
      <c r="H34" s="11">
        <f>[1]rsmeqp_AT15_slim!$H$143</f>
        <v>790</v>
      </c>
      <c r="I34" s="11">
        <f>[1]rsmeqp_AT15_slim!$H$143</f>
        <v>790</v>
      </c>
      <c r="J34" s="11">
        <f>[1]rsmeqp_AT15_slim!$H$143</f>
        <v>790</v>
      </c>
      <c r="K34" s="4">
        <f>[1]rsmeqp_AT15_slim!$H$143</f>
        <v>790</v>
      </c>
      <c r="L34" s="19" t="s">
        <v>3</v>
      </c>
      <c r="N34">
        <v>0.15</v>
      </c>
      <c r="O34" s="13">
        <v>10</v>
      </c>
      <c r="P34" s="13">
        <v>392</v>
      </c>
      <c r="Q34" s="6" t="s">
        <v>92</v>
      </c>
      <c r="R34" s="54">
        <f t="shared" si="10"/>
        <v>0.11424818453033161</v>
      </c>
      <c r="S34" s="54">
        <f t="shared" si="10"/>
        <v>0.11424818453033161</v>
      </c>
      <c r="T34" s="54">
        <f t="shared" si="11"/>
        <v>0.12363844627255062</v>
      </c>
      <c r="U34" s="54">
        <f t="shared" si="11"/>
        <v>0.12363844627255062</v>
      </c>
      <c r="V34" s="54">
        <f t="shared" si="11"/>
        <v>0.12363844627255062</v>
      </c>
      <c r="W34" s="54">
        <f t="shared" si="11"/>
        <v>0.12363844627255062</v>
      </c>
      <c r="X34" s="54">
        <f t="shared" si="11"/>
        <v>0.12363844627255062</v>
      </c>
      <c r="Y34" s="55">
        <f t="shared" si="11"/>
        <v>0.12363844627255062</v>
      </c>
      <c r="Z34" s="19" t="s">
        <v>98</v>
      </c>
      <c r="AA34" s="80" t="str">
        <f t="shared" si="8"/>
        <v>resid clothes washerselectricityclothes washer</v>
      </c>
      <c r="AD34"/>
    </row>
    <row r="35" spans="1:30" s="13" customFormat="1" ht="14" customHeight="1">
      <c r="A35" s="29" t="s">
        <v>75</v>
      </c>
      <c r="B35" s="19" t="s">
        <v>8</v>
      </c>
      <c r="C35" s="19" t="s">
        <v>7</v>
      </c>
      <c r="D35" s="11">
        <f>[1]rsmeqp_AT15_slim!$H$144</f>
        <v>750</v>
      </c>
      <c r="E35" s="11">
        <f>[1]rsmeqp_AT15_slim!$H$145</f>
        <v>750</v>
      </c>
      <c r="F35" s="11">
        <f>[1]rsmeqp_AT15_slim!$H$146</f>
        <v>1090</v>
      </c>
      <c r="G35" s="11">
        <f>[1]rsmeqp_AT15_slim!$H$146</f>
        <v>1090</v>
      </c>
      <c r="H35" s="11">
        <f>[1]rsmeqp_AT15_slim!$H$146</f>
        <v>1090</v>
      </c>
      <c r="I35" s="11">
        <f>[1]rsmeqp_AT15_slim!$H$146</f>
        <v>1090</v>
      </c>
      <c r="J35" s="11">
        <f>[1]rsmeqp_AT15_slim!$H$146</f>
        <v>1090</v>
      </c>
      <c r="K35" s="4">
        <f>[1]rsmeqp_AT15_slim!$H$146</f>
        <v>1090</v>
      </c>
      <c r="L35" s="19" t="s">
        <v>3</v>
      </c>
      <c r="N35">
        <v>0.15</v>
      </c>
      <c r="O35" s="13">
        <v>10</v>
      </c>
      <c r="P35" s="13">
        <v>392</v>
      </c>
      <c r="Q35" s="6" t="s">
        <v>92</v>
      </c>
      <c r="R35" s="54">
        <f t="shared" si="10"/>
        <v>0.11737827177773794</v>
      </c>
      <c r="S35" s="54">
        <f t="shared" si="10"/>
        <v>0.11737827177773794</v>
      </c>
      <c r="T35" s="54">
        <f t="shared" si="11"/>
        <v>0.17058975498364579</v>
      </c>
      <c r="U35" s="54">
        <f t="shared" si="11"/>
        <v>0.17058975498364579</v>
      </c>
      <c r="V35" s="54">
        <f t="shared" si="11"/>
        <v>0.17058975498364579</v>
      </c>
      <c r="W35" s="54">
        <f t="shared" si="11"/>
        <v>0.17058975498364579</v>
      </c>
      <c r="X35" s="54">
        <f t="shared" si="11"/>
        <v>0.17058975498364579</v>
      </c>
      <c r="Y35" s="55">
        <f t="shared" si="11"/>
        <v>0.17058975498364579</v>
      </c>
      <c r="Z35" s="19" t="s">
        <v>98</v>
      </c>
      <c r="AA35" s="80" t="str">
        <f t="shared" si="8"/>
        <v>resid clothes washerselectricityclothes washer hi-eff</v>
      </c>
      <c r="AD35"/>
    </row>
    <row r="36" spans="1:30" s="13" customFormat="1" ht="14" customHeight="1">
      <c r="A36" s="28" t="s">
        <v>76</v>
      </c>
      <c r="B36" s="18" t="s">
        <v>8</v>
      </c>
      <c r="C36" s="18" t="s">
        <v>12</v>
      </c>
      <c r="D36" s="10">
        <f>[1]rsmeqp_AT15_slim!$H$147</f>
        <v>715</v>
      </c>
      <c r="E36" s="10">
        <f>[1]rsmeqp_AT15_slim!$H$148</f>
        <v>715</v>
      </c>
      <c r="F36" s="10">
        <f>[1]rsmeqp_AT15_slim!$H$148</f>
        <v>715</v>
      </c>
      <c r="G36" s="10">
        <f>[1]rsmeqp_AT15_slim!$H$148</f>
        <v>715</v>
      </c>
      <c r="H36" s="10">
        <f>[1]rsmeqp_AT15_slim!$H$148</f>
        <v>715</v>
      </c>
      <c r="I36" s="10">
        <f>[1]rsmeqp_AT15_slim!$H$148</f>
        <v>715</v>
      </c>
      <c r="J36" s="10">
        <f>[1]rsmeqp_AT15_slim!$H$148</f>
        <v>715</v>
      </c>
      <c r="K36" s="1">
        <f>[1]rsmeqp_AT15_slim!$H$148</f>
        <v>715</v>
      </c>
      <c r="L36" s="18" t="s">
        <v>3</v>
      </c>
      <c r="N36">
        <v>0.15</v>
      </c>
      <c r="O36">
        <v>12.6</v>
      </c>
      <c r="P36" s="13">
        <v>215</v>
      </c>
      <c r="Q36" s="6" t="s">
        <v>92</v>
      </c>
      <c r="R36" s="52">
        <f t="shared" si="10"/>
        <v>0.18546906936796839</v>
      </c>
      <c r="S36" s="52">
        <f t="shared" si="10"/>
        <v>0.18546906936796839</v>
      </c>
      <c r="T36" s="52">
        <f t="shared" si="11"/>
        <v>0.18546906936796839</v>
      </c>
      <c r="U36" s="52">
        <f t="shared" si="11"/>
        <v>0.18546906936796839</v>
      </c>
      <c r="V36" s="52">
        <f t="shared" si="11"/>
        <v>0.18546906936796839</v>
      </c>
      <c r="W36" s="52">
        <f t="shared" si="11"/>
        <v>0.18546906936796839</v>
      </c>
      <c r="X36" s="52">
        <f t="shared" si="11"/>
        <v>0.18546906936796839</v>
      </c>
      <c r="Y36" s="53">
        <f t="shared" si="11"/>
        <v>0.18546906936796839</v>
      </c>
      <c r="Z36" s="18" t="s">
        <v>98</v>
      </c>
      <c r="AA36" s="80" t="str">
        <f t="shared" si="8"/>
        <v>resid dishwasherselectricitydishwasher</v>
      </c>
      <c r="AD36"/>
    </row>
    <row r="37" spans="1:30" s="13" customFormat="1" ht="14" customHeight="1">
      <c r="A37" s="28" t="s">
        <v>76</v>
      </c>
      <c r="B37" s="18" t="s">
        <v>8</v>
      </c>
      <c r="C37" s="18" t="s">
        <v>13</v>
      </c>
      <c r="D37" s="10">
        <f>[1]rsmeqp_AT15_slim!$H$150</f>
        <v>790</v>
      </c>
      <c r="E37" s="10">
        <f>[1]rsmeqp_AT15_slim!$H$151</f>
        <v>790</v>
      </c>
      <c r="F37" s="10">
        <f>[1]rsmeqp_AT15_slim!$H$151</f>
        <v>790</v>
      </c>
      <c r="G37" s="10">
        <f>[1]rsmeqp_AT15_slim!$H$151</f>
        <v>790</v>
      </c>
      <c r="H37" s="10">
        <f>[1]rsmeqp_AT15_slim!$H$151</f>
        <v>790</v>
      </c>
      <c r="I37" s="10">
        <f>[1]rsmeqp_AT15_slim!$H$151</f>
        <v>790</v>
      </c>
      <c r="J37" s="10">
        <f>[1]rsmeqp_AT15_slim!$H$151</f>
        <v>790</v>
      </c>
      <c r="K37" s="1">
        <f>[1]rsmeqp_AT15_slim!$H$151</f>
        <v>790</v>
      </c>
      <c r="L37" s="18" t="s">
        <v>3</v>
      </c>
      <c r="N37">
        <v>0.15</v>
      </c>
      <c r="O37">
        <v>12.6</v>
      </c>
      <c r="P37" s="13">
        <v>215</v>
      </c>
      <c r="Q37" s="6" t="s">
        <v>92</v>
      </c>
      <c r="R37" s="52">
        <f t="shared" si="10"/>
        <v>0.20492386685411892</v>
      </c>
      <c r="S37" s="52">
        <f t="shared" si="10"/>
        <v>0.20492386685411892</v>
      </c>
      <c r="T37" s="52">
        <f t="shared" si="11"/>
        <v>0.20492386685411892</v>
      </c>
      <c r="U37" s="52">
        <f t="shared" si="11"/>
        <v>0.20492386685411892</v>
      </c>
      <c r="V37" s="52">
        <f t="shared" si="11"/>
        <v>0.20492386685411892</v>
      </c>
      <c r="W37" s="52">
        <f t="shared" si="11"/>
        <v>0.20492386685411892</v>
      </c>
      <c r="X37" s="52">
        <f t="shared" si="11"/>
        <v>0.20492386685411892</v>
      </c>
      <c r="Y37" s="53">
        <f t="shared" si="11"/>
        <v>0.20492386685411892</v>
      </c>
      <c r="Z37" s="18" t="s">
        <v>98</v>
      </c>
      <c r="AA37" s="80" t="str">
        <f t="shared" si="8"/>
        <v>resid dishwasherselectricitydishwasher hi-eff</v>
      </c>
      <c r="AD37"/>
    </row>
    <row r="38" spans="1:30" s="13" customFormat="1" ht="14" customHeight="1">
      <c r="A38" s="44" t="s">
        <v>81</v>
      </c>
      <c r="B38" s="45" t="s">
        <v>8</v>
      </c>
      <c r="C38" s="45" t="s">
        <v>8</v>
      </c>
      <c r="D38" s="6"/>
      <c r="E38" s="6"/>
      <c r="F38" s="6"/>
      <c r="G38" s="6"/>
      <c r="H38" s="6"/>
      <c r="I38" s="6"/>
      <c r="J38" s="6"/>
      <c r="K38" s="36"/>
      <c r="L38" s="45"/>
    </row>
    <row r="39" spans="1:30" s="13" customFormat="1" ht="14" customHeight="1">
      <c r="A39" s="44" t="s">
        <v>82</v>
      </c>
      <c r="B39" s="45" t="s">
        <v>8</v>
      </c>
      <c r="C39" s="45" t="s">
        <v>8</v>
      </c>
      <c r="D39" s="6"/>
      <c r="E39" s="6"/>
      <c r="F39" s="6"/>
      <c r="G39" s="6"/>
      <c r="H39" s="6"/>
      <c r="I39" s="6"/>
      <c r="J39" s="6"/>
      <c r="K39" s="36"/>
      <c r="L39" s="45"/>
    </row>
    <row r="40" spans="1:30" s="13" customFormat="1" ht="14" customHeight="1">
      <c r="A40" s="35" t="s">
        <v>83</v>
      </c>
      <c r="B40" s="24" t="s">
        <v>8</v>
      </c>
      <c r="C40" s="24" t="s">
        <v>8</v>
      </c>
      <c r="D40" s="6"/>
      <c r="E40" s="6"/>
      <c r="F40" s="6"/>
      <c r="G40" s="6"/>
      <c r="H40" s="6"/>
      <c r="I40" s="6"/>
      <c r="J40" s="6"/>
      <c r="K40" s="36"/>
      <c r="L40" s="24"/>
    </row>
    <row r="41" spans="1:30" s="13" customFormat="1" ht="14" customHeight="1">
      <c r="A41" s="35" t="s">
        <v>84</v>
      </c>
      <c r="B41" s="24" t="s">
        <v>32</v>
      </c>
      <c r="C41" s="24" t="s">
        <v>32</v>
      </c>
      <c r="K41" s="37"/>
      <c r="L41" s="24"/>
    </row>
    <row r="42" spans="1:30" s="13" customFormat="1" ht="14" customHeight="1">
      <c r="A42" s="35" t="s">
        <v>84</v>
      </c>
      <c r="B42" s="24" t="s">
        <v>8</v>
      </c>
      <c r="C42" s="24" t="s">
        <v>8</v>
      </c>
      <c r="K42" s="37"/>
      <c r="L42" s="24"/>
    </row>
    <row r="43" spans="1:30" ht="14" customHeight="1" thickBot="1">
      <c r="A43" s="38" t="s">
        <v>84</v>
      </c>
      <c r="B43" s="25" t="s">
        <v>9</v>
      </c>
      <c r="C43" s="25" t="s">
        <v>9</v>
      </c>
      <c r="D43" s="26"/>
      <c r="E43" s="26"/>
      <c r="F43" s="26"/>
      <c r="G43" s="26"/>
      <c r="H43" s="26"/>
      <c r="I43" s="26"/>
      <c r="J43" s="26"/>
      <c r="K43" s="39"/>
      <c r="L43" s="2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5" sqref="D15"/>
    </sheetView>
  </sheetViews>
  <sheetFormatPr baseColWidth="10" defaultRowHeight="15" x14ac:dyDescent="0"/>
  <cols>
    <col min="1" max="1" width="24.83203125" style="88" customWidth="1"/>
    <col min="2" max="2" width="12.83203125" style="88" bestFit="1" customWidth="1"/>
    <col min="3" max="3" width="27.5" style="88" bestFit="1" customWidth="1"/>
    <col min="4" max="4" width="11.83203125" style="88" bestFit="1" customWidth="1"/>
    <col min="5" max="5" width="18.1640625" style="88" bestFit="1" customWidth="1"/>
    <col min="6" max="16384" width="10.83203125" style="88"/>
  </cols>
  <sheetData>
    <row r="1" spans="1:8">
      <c r="A1" s="88" t="s">
        <v>185</v>
      </c>
    </row>
    <row r="2" spans="1:8">
      <c r="A2" s="88" t="s">
        <v>51</v>
      </c>
      <c r="B2" s="88" t="s">
        <v>52</v>
      </c>
      <c r="C2" s="88" t="s">
        <v>53</v>
      </c>
      <c r="D2" s="88" t="s">
        <v>129</v>
      </c>
      <c r="E2" s="88" t="s">
        <v>130</v>
      </c>
      <c r="F2" s="88" t="s">
        <v>131</v>
      </c>
      <c r="G2" s="88" t="s">
        <v>132</v>
      </c>
      <c r="H2" s="88" t="s">
        <v>133</v>
      </c>
    </row>
    <row r="3" spans="1:8">
      <c r="A3" s="88" t="s">
        <v>73</v>
      </c>
      <c r="B3" s="88" t="s">
        <v>8</v>
      </c>
      <c r="C3" s="88" t="s">
        <v>24</v>
      </c>
      <c r="D3" s="88" t="s">
        <v>134</v>
      </c>
      <c r="E3" s="88" t="s">
        <v>135</v>
      </c>
      <c r="F3" s="88">
        <v>2050</v>
      </c>
      <c r="G3" s="88" t="s">
        <v>136</v>
      </c>
      <c r="H3" s="88">
        <v>1</v>
      </c>
    </row>
    <row r="4" spans="1:8">
      <c r="A4" s="88" t="s">
        <v>74</v>
      </c>
      <c r="B4" s="88" t="s">
        <v>8</v>
      </c>
      <c r="C4" s="88" t="s">
        <v>30</v>
      </c>
      <c r="D4" s="88" t="s">
        <v>134</v>
      </c>
      <c r="E4" s="88" t="s">
        <v>135</v>
      </c>
      <c r="F4" s="88">
        <v>2015</v>
      </c>
      <c r="G4" s="88" t="s">
        <v>136</v>
      </c>
      <c r="H4" s="88">
        <v>1</v>
      </c>
    </row>
    <row r="5" spans="1:8">
      <c r="A5" s="88" t="s">
        <v>74</v>
      </c>
      <c r="B5" s="88" t="s">
        <v>8</v>
      </c>
      <c r="C5" s="88" t="s">
        <v>30</v>
      </c>
      <c r="D5" s="88" t="s">
        <v>134</v>
      </c>
      <c r="E5" s="88">
        <v>2015</v>
      </c>
      <c r="F5" s="88">
        <v>2025</v>
      </c>
      <c r="G5" s="88" t="s">
        <v>136</v>
      </c>
      <c r="H5" s="88">
        <v>1</v>
      </c>
    </row>
    <row r="6" spans="1:8">
      <c r="A6" s="88" t="s">
        <v>74</v>
      </c>
      <c r="B6" s="88" t="s">
        <v>8</v>
      </c>
      <c r="C6" s="88" t="s">
        <v>29</v>
      </c>
      <c r="D6" s="88" t="s">
        <v>134</v>
      </c>
      <c r="E6" s="88" t="s">
        <v>135</v>
      </c>
      <c r="F6" s="88">
        <v>2025</v>
      </c>
      <c r="G6" s="88" t="s">
        <v>136</v>
      </c>
      <c r="H6" s="88">
        <v>1</v>
      </c>
    </row>
    <row r="7" spans="1:8">
      <c r="A7" s="88" t="s">
        <v>74</v>
      </c>
      <c r="B7" s="88" t="s">
        <v>8</v>
      </c>
      <c r="C7" s="88" t="s">
        <v>31</v>
      </c>
      <c r="D7" s="88" t="s">
        <v>134</v>
      </c>
      <c r="E7" s="88" t="s">
        <v>135</v>
      </c>
      <c r="F7" s="88">
        <v>2025</v>
      </c>
      <c r="G7" s="88" t="s">
        <v>136</v>
      </c>
      <c r="H7" s="88">
        <v>1</v>
      </c>
    </row>
    <row r="8" spans="1:8">
      <c r="A8" s="88" t="s">
        <v>80</v>
      </c>
      <c r="B8" s="88" t="s">
        <v>8</v>
      </c>
      <c r="C8" s="88" t="s">
        <v>34</v>
      </c>
      <c r="D8" s="88" t="s">
        <v>134</v>
      </c>
      <c r="E8" s="88" t="s">
        <v>135</v>
      </c>
      <c r="F8" s="88">
        <v>2020</v>
      </c>
      <c r="G8" s="88" t="s">
        <v>136</v>
      </c>
      <c r="H8" s="88">
        <v>1</v>
      </c>
    </row>
    <row r="9" spans="1:8">
      <c r="A9" s="88" t="s">
        <v>77</v>
      </c>
      <c r="B9" s="88" t="s">
        <v>8</v>
      </c>
      <c r="C9" s="88" t="s">
        <v>15</v>
      </c>
      <c r="D9" s="88" t="s">
        <v>134</v>
      </c>
      <c r="E9" s="88" t="s">
        <v>135</v>
      </c>
      <c r="F9" s="88">
        <v>2020</v>
      </c>
      <c r="G9" s="88" t="s">
        <v>136</v>
      </c>
      <c r="H9" s="88">
        <v>1</v>
      </c>
    </row>
    <row r="10" spans="1:8">
      <c r="A10" s="88" t="s">
        <v>76</v>
      </c>
      <c r="B10" s="88" t="s">
        <v>8</v>
      </c>
      <c r="C10" s="88" t="s">
        <v>13</v>
      </c>
      <c r="D10" s="88" t="s">
        <v>134</v>
      </c>
      <c r="E10" s="88" t="s">
        <v>135</v>
      </c>
      <c r="F10" s="88">
        <v>2020</v>
      </c>
      <c r="G10" s="88" t="s">
        <v>136</v>
      </c>
      <c r="H10" s="88">
        <v>1</v>
      </c>
    </row>
    <row r="11" spans="1:8">
      <c r="A11" s="88" t="s">
        <v>79</v>
      </c>
      <c r="B11" s="88" t="s">
        <v>32</v>
      </c>
      <c r="C11" s="88" t="s">
        <v>113</v>
      </c>
      <c r="D11" s="88" t="s">
        <v>134</v>
      </c>
      <c r="E11" s="88" t="s">
        <v>135</v>
      </c>
      <c r="F11" s="88">
        <v>2020</v>
      </c>
      <c r="G11" s="88" t="s">
        <v>136</v>
      </c>
      <c r="H11" s="88">
        <v>1</v>
      </c>
    </row>
    <row r="12" spans="1:8">
      <c r="A12" s="88" t="s">
        <v>79</v>
      </c>
      <c r="B12" s="88" t="s">
        <v>9</v>
      </c>
      <c r="C12" s="88" t="s">
        <v>116</v>
      </c>
      <c r="D12" s="88" t="s">
        <v>134</v>
      </c>
      <c r="E12" s="88" t="s">
        <v>135</v>
      </c>
      <c r="F12" s="88">
        <v>2020</v>
      </c>
      <c r="G12" s="88" t="s">
        <v>136</v>
      </c>
      <c r="H12" s="88">
        <v>1</v>
      </c>
    </row>
    <row r="13" spans="1:8">
      <c r="A13" s="88" t="s">
        <v>78</v>
      </c>
      <c r="B13" s="88" t="s">
        <v>8</v>
      </c>
      <c r="C13" s="88" t="s">
        <v>5</v>
      </c>
      <c r="D13" s="88" t="s">
        <v>134</v>
      </c>
      <c r="E13" s="88" t="s">
        <v>135</v>
      </c>
      <c r="F13" s="88">
        <v>2020</v>
      </c>
      <c r="G13" s="88" t="s">
        <v>136</v>
      </c>
      <c r="H13" s="88">
        <v>1</v>
      </c>
    </row>
    <row r="14" spans="1:8">
      <c r="A14" s="88" t="s">
        <v>75</v>
      </c>
      <c r="B14" s="88" t="s">
        <v>8</v>
      </c>
      <c r="C14" s="88" t="s">
        <v>7</v>
      </c>
      <c r="D14" s="88" t="s">
        <v>134</v>
      </c>
      <c r="E14" s="88" t="s">
        <v>135</v>
      </c>
      <c r="F14" s="88">
        <v>2020</v>
      </c>
      <c r="G14" s="88" t="s">
        <v>136</v>
      </c>
      <c r="H14" s="88">
        <v>1</v>
      </c>
    </row>
    <row r="15" spans="1:8">
      <c r="A15" s="88" t="s">
        <v>56</v>
      </c>
      <c r="B15" s="88" t="s">
        <v>8</v>
      </c>
      <c r="C15" s="88" t="s">
        <v>24</v>
      </c>
      <c r="D15" s="88" t="s">
        <v>134</v>
      </c>
      <c r="E15" s="88" t="s">
        <v>135</v>
      </c>
      <c r="F15" s="88">
        <v>2050</v>
      </c>
      <c r="G15" s="88" t="s">
        <v>136</v>
      </c>
      <c r="H15" s="88">
        <v>1</v>
      </c>
    </row>
    <row r="16" spans="1:8">
      <c r="A16" s="88" t="s">
        <v>57</v>
      </c>
      <c r="B16" s="88" t="s">
        <v>8</v>
      </c>
      <c r="C16" s="88" t="s">
        <v>41</v>
      </c>
      <c r="D16" s="88" t="s">
        <v>134</v>
      </c>
      <c r="E16" s="88" t="s">
        <v>135</v>
      </c>
      <c r="F16" s="102">
        <v>2050</v>
      </c>
      <c r="G16" s="102" t="s">
        <v>136</v>
      </c>
      <c r="H16" s="88">
        <v>0.25</v>
      </c>
    </row>
    <row r="17" spans="1:8">
      <c r="A17" s="88" t="s">
        <v>57</v>
      </c>
      <c r="B17" s="88" t="s">
        <v>8</v>
      </c>
      <c r="C17" s="88" t="s">
        <v>41</v>
      </c>
      <c r="D17" s="88" t="s">
        <v>134</v>
      </c>
      <c r="E17" s="88">
        <v>2050</v>
      </c>
      <c r="F17" s="102">
        <v>2100</v>
      </c>
      <c r="G17" s="105" t="s">
        <v>169</v>
      </c>
      <c r="H17" s="88">
        <v>0.25</v>
      </c>
    </row>
    <row r="18" spans="1:8">
      <c r="A18" t="s">
        <v>58</v>
      </c>
      <c r="B18" t="s">
        <v>32</v>
      </c>
      <c r="C18" t="s">
        <v>46</v>
      </c>
      <c r="D18" s="88" t="s">
        <v>134</v>
      </c>
      <c r="E18" s="88" t="s">
        <v>135</v>
      </c>
      <c r="F18" s="88">
        <v>2020</v>
      </c>
      <c r="G18" s="88" t="s">
        <v>136</v>
      </c>
      <c r="H18" s="88">
        <v>1</v>
      </c>
    </row>
    <row r="19" spans="1:8">
      <c r="A19" t="s">
        <v>58</v>
      </c>
      <c r="B19" t="s">
        <v>8</v>
      </c>
      <c r="C19" t="s">
        <v>48</v>
      </c>
      <c r="D19" s="88" t="s">
        <v>134</v>
      </c>
      <c r="E19" s="88" t="s">
        <v>135</v>
      </c>
      <c r="F19" s="88">
        <v>2020</v>
      </c>
      <c r="G19" s="88" t="s">
        <v>136</v>
      </c>
      <c r="H19" s="88">
        <v>1</v>
      </c>
    </row>
    <row r="20" spans="1:8">
      <c r="A20" s="88" t="s">
        <v>59</v>
      </c>
      <c r="B20" s="88" t="s">
        <v>8</v>
      </c>
      <c r="C20" s="88" t="s">
        <v>30</v>
      </c>
      <c r="D20" s="88" t="s">
        <v>134</v>
      </c>
      <c r="E20" s="88" t="s">
        <v>135</v>
      </c>
      <c r="F20" s="88">
        <v>2020</v>
      </c>
      <c r="G20" s="88" t="s">
        <v>136</v>
      </c>
      <c r="H20" s="88">
        <v>1</v>
      </c>
    </row>
    <row r="21" spans="1:8">
      <c r="A21" s="88" t="s">
        <v>59</v>
      </c>
      <c r="B21" s="88" t="s">
        <v>8</v>
      </c>
      <c r="C21" s="88" t="s">
        <v>29</v>
      </c>
      <c r="D21" s="88" t="s">
        <v>134</v>
      </c>
      <c r="E21" s="88" t="s">
        <v>135</v>
      </c>
      <c r="F21" s="88">
        <v>2020</v>
      </c>
      <c r="G21" s="88" t="s">
        <v>136</v>
      </c>
      <c r="H21" s="88">
        <v>1</v>
      </c>
    </row>
    <row r="22" spans="1:8">
      <c r="A22" s="88" t="s">
        <v>59</v>
      </c>
      <c r="B22" s="88" t="s">
        <v>8</v>
      </c>
      <c r="C22" s="88" t="s">
        <v>31</v>
      </c>
      <c r="D22" s="88" t="s">
        <v>134</v>
      </c>
      <c r="E22" s="88" t="s">
        <v>135</v>
      </c>
      <c r="F22" s="88">
        <v>2020</v>
      </c>
      <c r="G22" s="88" t="s">
        <v>136</v>
      </c>
      <c r="H22" s="88">
        <v>1</v>
      </c>
    </row>
    <row r="23" spans="1:8">
      <c r="A23" s="88" t="s">
        <v>60</v>
      </c>
      <c r="B23" s="88" t="s">
        <v>8</v>
      </c>
      <c r="C23" s="88" t="s">
        <v>62</v>
      </c>
      <c r="D23" s="88" t="s">
        <v>134</v>
      </c>
      <c r="E23" s="88" t="s">
        <v>135</v>
      </c>
      <c r="F23" s="88">
        <v>2020</v>
      </c>
      <c r="G23" s="88" t="s">
        <v>136</v>
      </c>
      <c r="H23" s="8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C9" workbookViewId="0">
      <selection activeCell="K41" sqref="K41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  <col min="4" max="4" width="17.83203125" bestFit="1" customWidth="1"/>
  </cols>
  <sheetData>
    <row r="1" spans="1:13">
      <c r="A1" t="s">
        <v>179</v>
      </c>
    </row>
    <row r="2" spans="1:13">
      <c r="A2" t="s">
        <v>51</v>
      </c>
      <c r="B2" t="s">
        <v>52</v>
      </c>
      <c r="C2" t="s">
        <v>53</v>
      </c>
      <c r="D2" t="s">
        <v>119</v>
      </c>
      <c r="E2" s="82">
        <v>1971</v>
      </c>
      <c r="F2">
        <v>2010</v>
      </c>
      <c r="G2">
        <v>2015</v>
      </c>
      <c r="H2">
        <v>2020</v>
      </c>
      <c r="I2">
        <v>2025</v>
      </c>
      <c r="J2">
        <v>2030</v>
      </c>
      <c r="K2">
        <v>2035</v>
      </c>
      <c r="L2">
        <v>2040</v>
      </c>
      <c r="M2">
        <v>2100</v>
      </c>
    </row>
    <row r="3" spans="1:13">
      <c r="A3" t="s">
        <v>71</v>
      </c>
      <c r="B3" t="s">
        <v>107</v>
      </c>
      <c r="C3" t="s">
        <v>108</v>
      </c>
      <c r="D3" t="s">
        <v>120</v>
      </c>
      <c r="E3" s="82">
        <f t="shared" ref="E3:E4" si="0">F3</f>
        <v>0.4</v>
      </c>
      <c r="F3">
        <v>0.4</v>
      </c>
      <c r="G3">
        <v>0.4</v>
      </c>
      <c r="H3">
        <v>0.4</v>
      </c>
      <c r="I3">
        <v>0.4</v>
      </c>
      <c r="J3">
        <v>0.4</v>
      </c>
      <c r="K3">
        <v>0.4</v>
      </c>
      <c r="L3">
        <v>0.4</v>
      </c>
      <c r="M3">
        <v>0.4</v>
      </c>
    </row>
    <row r="4" spans="1:13">
      <c r="A4" t="s">
        <v>71</v>
      </c>
      <c r="B4" t="s">
        <v>109</v>
      </c>
      <c r="C4" t="s">
        <v>110</v>
      </c>
      <c r="D4" t="s">
        <v>121</v>
      </c>
      <c r="E4" s="82">
        <f t="shared" si="0"/>
        <v>0.4</v>
      </c>
      <c r="F4">
        <v>0.4</v>
      </c>
      <c r="G4">
        <v>0.4</v>
      </c>
      <c r="H4">
        <v>0.4</v>
      </c>
      <c r="I4">
        <v>0.4</v>
      </c>
      <c r="J4">
        <v>0.4</v>
      </c>
      <c r="K4">
        <v>0.4</v>
      </c>
      <c r="L4">
        <v>0.4</v>
      </c>
      <c r="M4">
        <v>0.4</v>
      </c>
    </row>
    <row r="5" spans="1:13">
      <c r="A5" t="s">
        <v>71</v>
      </c>
      <c r="B5" t="s">
        <v>32</v>
      </c>
      <c r="C5" t="s">
        <v>16</v>
      </c>
      <c r="D5" t="s">
        <v>122</v>
      </c>
      <c r="E5" s="83">
        <f>F5</f>
        <v>0.78</v>
      </c>
      <c r="F5" s="84">
        <f>INDEX(res_eff!$P$3:$W$37,MATCH($A5&amp;$B5&amp;$C5,res_eff!$Y$3:$Y$37,0),MATCH(F$2,res_eff!$P$2:$W$2,0))</f>
        <v>0.78</v>
      </c>
      <c r="G5" s="84">
        <f>INDEX(res_eff!$P$3:$W$37,MATCH($A5&amp;$B5&amp;$C5,res_eff!$Y$3:$Y$37,0),MATCH(G$2,res_eff!$P$2:$W$2,0))</f>
        <v>0.8</v>
      </c>
      <c r="H5" s="84">
        <f>INDEX(res_eff!$P$3:$W$37,MATCH($A5&amp;$B5&amp;$C5,res_eff!$Y$3:$Y$37,0),MATCH(H$2,res_eff!$P$2:$W$2,0))</f>
        <v>0.8</v>
      </c>
      <c r="I5" s="84">
        <f>INDEX(res_eff!$P$3:$W$37,MATCH($A5&amp;$B5&amp;$C5,res_eff!$Y$3:$Y$37,0),MATCH(I$2,res_eff!$P$2:$W$2,0))</f>
        <v>0.8</v>
      </c>
      <c r="J5" s="84">
        <f>INDEX(res_eff!$P$3:$W$37,MATCH($A5&amp;$B5&amp;$C5,res_eff!$Y$3:$Y$37,0),MATCH(J$2,res_eff!$P$2:$W$2,0))</f>
        <v>0.8</v>
      </c>
      <c r="K5" s="84">
        <f>INDEX(res_eff!$P$3:$W$37,MATCH($A5&amp;$B5&amp;$C5,res_eff!$Y$3:$Y$37,0),MATCH(K$2,res_eff!$P$2:$W$2,0))</f>
        <v>0.8</v>
      </c>
      <c r="L5" s="84">
        <f>INDEX(res_eff!$P$3:$W$37,MATCH($A5&amp;$B5&amp;$C5,res_eff!$Y$3:$Y$37,0),MATCH(L$2,res_eff!$P$2:$W$2,0))</f>
        <v>0.8</v>
      </c>
      <c r="M5" s="84">
        <f>INDEX(res_eff!$P$3:$W$37,MATCH($A5&amp;$B5&amp;$C5,res_eff!$Y$3:$Y$37,0),MATCH(M$2,res_eff!$P$2:$W$2,0))</f>
        <v>0.8</v>
      </c>
    </row>
    <row r="6" spans="1:13">
      <c r="A6" t="s">
        <v>71</v>
      </c>
      <c r="B6" t="s">
        <v>32</v>
      </c>
      <c r="C6" t="s">
        <v>17</v>
      </c>
      <c r="D6" t="s">
        <v>122</v>
      </c>
      <c r="E6" s="83">
        <f t="shared" ref="E6:E68" si="1">F6</f>
        <v>0.98</v>
      </c>
      <c r="F6" s="84">
        <f>INDEX(res_eff!$P$3:$W$37,MATCH($A6&amp;$B6&amp;$C6,res_eff!$Y$3:$Y$37,0),MATCH(F$2,res_eff!$P$2:$W$2,0))</f>
        <v>0.98</v>
      </c>
      <c r="G6" s="84">
        <f>INDEX(res_eff!$P$3:$W$37,MATCH($A6&amp;$B6&amp;$C6,res_eff!$Y$3:$Y$37,0),MATCH(G$2,res_eff!$P$2:$W$2,0))</f>
        <v>0.98</v>
      </c>
      <c r="H6" s="84">
        <f>INDEX(res_eff!$P$3:$W$37,MATCH($A6&amp;$B6&amp;$C6,res_eff!$Y$3:$Y$37,0),MATCH(H$2,res_eff!$P$2:$W$2,0))</f>
        <v>0.98</v>
      </c>
      <c r="I6" s="84">
        <f>INDEX(res_eff!$P$3:$W$37,MATCH($A6&amp;$B6&amp;$C6,res_eff!$Y$3:$Y$37,0),MATCH(I$2,res_eff!$P$2:$W$2,0))</f>
        <v>0.98</v>
      </c>
      <c r="J6" s="84">
        <f>INDEX(res_eff!$P$3:$W$37,MATCH($A6&amp;$B6&amp;$C6,res_eff!$Y$3:$Y$37,0),MATCH(J$2,res_eff!$P$2:$W$2,0))</f>
        <v>0.98</v>
      </c>
      <c r="K6" s="84">
        <f>INDEX(res_eff!$P$3:$W$37,MATCH($A6&amp;$B6&amp;$C6,res_eff!$Y$3:$Y$37,0),MATCH(K$2,res_eff!$P$2:$W$2,0))</f>
        <v>0.98</v>
      </c>
      <c r="L6" s="84">
        <f>INDEX(res_eff!$P$3:$W$37,MATCH($A6&amp;$B6&amp;$C6,res_eff!$Y$3:$Y$37,0),MATCH(L$2,res_eff!$P$2:$W$2,0))</f>
        <v>0.98</v>
      </c>
      <c r="M6" s="84">
        <f>INDEX(res_eff!$P$3:$W$37,MATCH($A6&amp;$B6&amp;$C6,res_eff!$Y$3:$Y$37,0),MATCH(M$2,res_eff!$P$2:$W$2,0))</f>
        <v>0.98</v>
      </c>
    </row>
    <row r="7" spans="1:13">
      <c r="A7" t="s">
        <v>71</v>
      </c>
      <c r="B7" t="s">
        <v>8</v>
      </c>
      <c r="C7" t="s">
        <v>18</v>
      </c>
      <c r="D7" t="s">
        <v>123</v>
      </c>
      <c r="E7" s="83">
        <f t="shared" si="1"/>
        <v>0.99</v>
      </c>
      <c r="F7" s="84">
        <f>INDEX(res_eff!$P$3:$W$37,MATCH($A7&amp;$B7&amp;$C7,res_eff!$Y$3:$Y$37,0),MATCH(F$2,res_eff!$P$2:$W$2,0))</f>
        <v>0.99</v>
      </c>
      <c r="G7" s="84">
        <f>INDEX(res_eff!$P$3:$W$37,MATCH($A7&amp;$B7&amp;$C7,res_eff!$Y$3:$Y$37,0),MATCH(G$2,res_eff!$P$2:$W$2,0))</f>
        <v>0.99</v>
      </c>
      <c r="H7" s="84">
        <f>INDEX(res_eff!$P$3:$W$37,MATCH($A7&amp;$B7&amp;$C7,res_eff!$Y$3:$Y$37,0),MATCH(H$2,res_eff!$P$2:$W$2,0))</f>
        <v>0.99</v>
      </c>
      <c r="I7" s="84">
        <f>INDEX(res_eff!$P$3:$W$37,MATCH($A7&amp;$B7&amp;$C7,res_eff!$Y$3:$Y$37,0),MATCH(I$2,res_eff!$P$2:$W$2,0))</f>
        <v>0.99</v>
      </c>
      <c r="J7" s="84">
        <f>INDEX(res_eff!$P$3:$W$37,MATCH($A7&amp;$B7&amp;$C7,res_eff!$Y$3:$Y$37,0),MATCH(J$2,res_eff!$P$2:$W$2,0))</f>
        <v>0.99</v>
      </c>
      <c r="K7" s="84">
        <f>INDEX(res_eff!$P$3:$W$37,MATCH($A7&amp;$B7&amp;$C7,res_eff!$Y$3:$Y$37,0),MATCH(K$2,res_eff!$P$2:$W$2,0))</f>
        <v>0.99</v>
      </c>
      <c r="L7" s="84">
        <f>INDEX(res_eff!$P$3:$W$37,MATCH($A7&amp;$B7&amp;$C7,res_eff!$Y$3:$Y$37,0),MATCH(L$2,res_eff!$P$2:$W$2,0))</f>
        <v>0.99</v>
      </c>
      <c r="M7" s="84">
        <f>INDEX(res_eff!$P$3:$W$37,MATCH($A7&amp;$B7&amp;$C7,res_eff!$Y$3:$Y$37,0),MATCH(M$2,res_eff!$P$2:$W$2,0))</f>
        <v>0.99</v>
      </c>
    </row>
    <row r="8" spans="1:13">
      <c r="A8" t="s">
        <v>71</v>
      </c>
      <c r="B8" t="s">
        <v>8</v>
      </c>
      <c r="C8" t="s">
        <v>19</v>
      </c>
      <c r="D8" t="s">
        <v>123</v>
      </c>
      <c r="E8" s="83">
        <f t="shared" si="1"/>
        <v>2.2584059202813602</v>
      </c>
      <c r="F8" s="97">
        <f>[1]QER_tab30!$C$62/3.412</f>
        <v>2.2584059202813602</v>
      </c>
      <c r="G8" s="84">
        <f>INDEX(res_eff!$P$3:$W$37,MATCH($A8&amp;$B8&amp;$C8,res_eff!$Y$3:$Y$37,0),MATCH(G$2,res_eff!$P$2:$W$2,0))</f>
        <v>2.673</v>
      </c>
      <c r="H8" s="84">
        <f>INDEX(res_eff!$P$3:$W$37,MATCH($A8&amp;$B8&amp;$C8,res_eff!$Y$3:$Y$37,0),MATCH(H$2,res_eff!$P$2:$W$2,0))</f>
        <v>2.673</v>
      </c>
      <c r="I8" s="84">
        <f>INDEX(res_eff!$P$3:$W$37,MATCH($A8&amp;$B8&amp;$C8,res_eff!$Y$3:$Y$37,0),MATCH(I$2,res_eff!$P$2:$W$2,0))</f>
        <v>2.673</v>
      </c>
      <c r="J8" s="84">
        <f>INDEX(res_eff!$P$3:$W$37,MATCH($A8&amp;$B8&amp;$C8,res_eff!$Y$3:$Y$37,0),MATCH(J$2,res_eff!$P$2:$W$2,0))</f>
        <v>2.7370000000000001</v>
      </c>
      <c r="K8" s="84">
        <f>INDEX(res_eff!$P$3:$W$37,MATCH($A8&amp;$B8&amp;$C8,res_eff!$Y$3:$Y$37,0),MATCH(K$2,res_eff!$P$2:$W$2,0))</f>
        <v>2.7370000000000001</v>
      </c>
      <c r="L8" s="84">
        <f>INDEX(res_eff!$P$3:$W$37,MATCH($A8&amp;$B8&amp;$C8,res_eff!$Y$3:$Y$37,0),MATCH(L$2,res_eff!$P$2:$W$2,0))</f>
        <v>2.7690000000000001</v>
      </c>
      <c r="M8" s="84">
        <f>INDEX(res_eff!$P$3:$W$37,MATCH($A8&amp;$B8&amp;$C8,res_eff!$Y$3:$Y$37,0),MATCH(M$2,res_eff!$P$2:$W$2,0))</f>
        <v>2.7690000000000001</v>
      </c>
    </row>
    <row r="9" spans="1:13">
      <c r="A9" t="s">
        <v>71</v>
      </c>
      <c r="B9" t="s">
        <v>9</v>
      </c>
      <c r="C9" t="s">
        <v>20</v>
      </c>
      <c r="D9" t="s">
        <v>124</v>
      </c>
      <c r="E9" s="83">
        <f t="shared" si="1"/>
        <v>0.8</v>
      </c>
      <c r="F9" s="84">
        <f>INDEX(res_eff!$P$3:$W$37,MATCH($A9&amp;$B9&amp;$C9,res_eff!$Y$3:$Y$37,0),MATCH(F$2,res_eff!$P$2:$W$2,0))</f>
        <v>0.8</v>
      </c>
      <c r="G9" s="84">
        <f>INDEX(res_eff!$P$3:$W$37,MATCH($A9&amp;$B9&amp;$C9,res_eff!$Y$3:$Y$37,0),MATCH(G$2,res_eff!$P$2:$W$2,0))</f>
        <v>0.83</v>
      </c>
      <c r="H9" s="84">
        <f>INDEX(res_eff!$P$3:$W$37,MATCH($A9&amp;$B9&amp;$C9,res_eff!$Y$3:$Y$37,0),MATCH(H$2,res_eff!$P$2:$W$2,0))</f>
        <v>0.83</v>
      </c>
      <c r="I9" s="84">
        <f>INDEX(res_eff!$P$3:$W$37,MATCH($A9&amp;$B9&amp;$C9,res_eff!$Y$3:$Y$37,0),MATCH(I$2,res_eff!$P$2:$W$2,0))</f>
        <v>0.83</v>
      </c>
      <c r="J9" s="84">
        <f>INDEX(res_eff!$P$3:$W$37,MATCH($A9&amp;$B9&amp;$C9,res_eff!$Y$3:$Y$37,0),MATCH(J$2,res_eff!$P$2:$W$2,0))</f>
        <v>0.83</v>
      </c>
      <c r="K9" s="84">
        <f>INDEX(res_eff!$P$3:$W$37,MATCH($A9&amp;$B9&amp;$C9,res_eff!$Y$3:$Y$37,0),MATCH(K$2,res_eff!$P$2:$W$2,0))</f>
        <v>0.83</v>
      </c>
      <c r="L9" s="84">
        <f>INDEX(res_eff!$P$3:$W$37,MATCH($A9&amp;$B9&amp;$C9,res_eff!$Y$3:$Y$37,0),MATCH(L$2,res_eff!$P$2:$W$2,0))</f>
        <v>0.83</v>
      </c>
      <c r="M9" s="84">
        <f>INDEX(res_eff!$P$3:$W$37,MATCH($A9&amp;$B9&amp;$C9,res_eff!$Y$3:$Y$37,0),MATCH(M$2,res_eff!$P$2:$W$2,0))</f>
        <v>0.83</v>
      </c>
    </row>
    <row r="10" spans="1:13">
      <c r="A10" t="s">
        <v>71</v>
      </c>
      <c r="B10" t="s">
        <v>9</v>
      </c>
      <c r="C10" t="s">
        <v>21</v>
      </c>
      <c r="D10" t="s">
        <v>124</v>
      </c>
      <c r="E10" s="83">
        <f t="shared" si="1"/>
        <v>0.97</v>
      </c>
      <c r="F10" s="84">
        <f>INDEX(res_eff!$P$3:$W$37,MATCH($A10&amp;$B10&amp;$C10,res_eff!$Y$3:$Y$37,0),MATCH(F$2,res_eff!$P$2:$W$2,0))</f>
        <v>0.97</v>
      </c>
      <c r="G10" s="84">
        <f>INDEX(res_eff!$P$3:$W$37,MATCH($A10&amp;$B10&amp;$C10,res_eff!$Y$3:$Y$37,0),MATCH(G$2,res_eff!$P$2:$W$2,0))</f>
        <v>0.97</v>
      </c>
      <c r="H10" s="84">
        <f>INDEX(res_eff!$P$3:$W$37,MATCH($A10&amp;$B10&amp;$C10,res_eff!$Y$3:$Y$37,0),MATCH(H$2,res_eff!$P$2:$W$2,0))</f>
        <v>0.97</v>
      </c>
      <c r="I10" s="84">
        <f>INDEX(res_eff!$P$3:$W$37,MATCH($A10&amp;$B10&amp;$C10,res_eff!$Y$3:$Y$37,0),MATCH(I$2,res_eff!$P$2:$W$2,0))</f>
        <v>0.97</v>
      </c>
      <c r="J10" s="84">
        <f>INDEX(res_eff!$P$3:$W$37,MATCH($A10&amp;$B10&amp;$C10,res_eff!$Y$3:$Y$37,0),MATCH(J$2,res_eff!$P$2:$W$2,0))</f>
        <v>0.97</v>
      </c>
      <c r="K10" s="84">
        <f>INDEX(res_eff!$P$3:$W$37,MATCH($A10&amp;$B10&amp;$C10,res_eff!$Y$3:$Y$37,0),MATCH(K$2,res_eff!$P$2:$W$2,0))</f>
        <v>0.97</v>
      </c>
      <c r="L10" s="84">
        <f>INDEX(res_eff!$P$3:$W$37,MATCH($A10&amp;$B10&amp;$C10,res_eff!$Y$3:$Y$37,0),MATCH(L$2,res_eff!$P$2:$W$2,0))</f>
        <v>0.97</v>
      </c>
      <c r="M10" s="84">
        <f>INDEX(res_eff!$P$3:$W$37,MATCH($A10&amp;$B10&amp;$C10,res_eff!$Y$3:$Y$37,0),MATCH(M$2,res_eff!$P$2:$W$2,0))</f>
        <v>0.97</v>
      </c>
    </row>
    <row r="11" spans="1:13">
      <c r="A11" t="s">
        <v>72</v>
      </c>
      <c r="B11" t="s">
        <v>8</v>
      </c>
      <c r="C11" t="s">
        <v>10</v>
      </c>
      <c r="D11" t="s">
        <v>123</v>
      </c>
      <c r="E11" s="83">
        <f t="shared" si="1"/>
        <v>3.042537589026642</v>
      </c>
      <c r="F11" s="97">
        <f>[1]QER_tab30!$C$72/3.791</f>
        <v>3.042537589026642</v>
      </c>
      <c r="G11" s="84">
        <f>INDEX(res_eff!$P$3:$W$37,MATCH($A11&amp;$B11&amp;$C11,res_eff!$Y$3:$Y$37,0),MATCH(G$2,res_eff!$P$2:$W$2,0))</f>
        <v>3.81</v>
      </c>
      <c r="H11" s="84">
        <f>INDEX(res_eff!$P$3:$W$37,MATCH($A11&amp;$B11&amp;$C11,res_eff!$Y$3:$Y$37,0),MATCH(H$2,res_eff!$P$2:$W$2,0))</f>
        <v>3.81</v>
      </c>
      <c r="I11" s="84">
        <f>INDEX(res_eff!$P$3:$W$37,MATCH($A11&amp;$B11&amp;$C11,res_eff!$Y$3:$Y$37,0),MATCH(I$2,res_eff!$P$2:$W$2,0))</f>
        <v>3.81</v>
      </c>
      <c r="J11" s="84">
        <f>INDEX(res_eff!$P$3:$W$37,MATCH($A11&amp;$B11&amp;$C11,res_eff!$Y$3:$Y$37,0),MATCH(J$2,res_eff!$P$2:$W$2,0))</f>
        <v>3.81</v>
      </c>
      <c r="K11" s="84">
        <f>INDEX(res_eff!$P$3:$W$37,MATCH($A11&amp;$B11&amp;$C11,res_eff!$Y$3:$Y$37,0),MATCH(K$2,res_eff!$P$2:$W$2,0))</f>
        <v>3.81</v>
      </c>
      <c r="L11" s="84">
        <f>INDEX(res_eff!$P$3:$W$37,MATCH($A11&amp;$B11&amp;$C11,res_eff!$Y$3:$Y$37,0),MATCH(L$2,res_eff!$P$2:$W$2,0))</f>
        <v>3.81</v>
      </c>
      <c r="M11" s="84">
        <f>INDEX(res_eff!$P$3:$W$37,MATCH($A11&amp;$B11&amp;$C11,res_eff!$Y$3:$Y$37,0),MATCH(M$2,res_eff!$P$2:$W$2,0))</f>
        <v>3.81</v>
      </c>
    </row>
    <row r="12" spans="1:13">
      <c r="A12" t="s">
        <v>72</v>
      </c>
      <c r="B12" t="s">
        <v>8</v>
      </c>
      <c r="C12" t="s">
        <v>11</v>
      </c>
      <c r="D12" t="s">
        <v>123</v>
      </c>
      <c r="E12" s="83">
        <f t="shared" si="1"/>
        <v>7.03</v>
      </c>
      <c r="F12" s="84">
        <f>INDEX(res_eff!$P$3:$W$37,MATCH($A12&amp;$B12&amp;$C12,res_eff!$Y$3:$Y$37,0),MATCH(F$2,res_eff!$P$2:$W$2,0))</f>
        <v>7.03</v>
      </c>
      <c r="G12" s="84">
        <f>INDEX(res_eff!$P$3:$W$37,MATCH($A12&amp;$B12&amp;$C12,res_eff!$Y$3:$Y$37,0),MATCH(G$2,res_eff!$P$2:$W$2,0))</f>
        <v>7.03</v>
      </c>
      <c r="H12" s="84">
        <f>INDEX(res_eff!$P$3:$W$37,MATCH($A12&amp;$B12&amp;$C12,res_eff!$Y$3:$Y$37,0),MATCH(H$2,res_eff!$P$2:$W$2,0))</f>
        <v>7.03</v>
      </c>
      <c r="I12" s="84">
        <f>INDEX(res_eff!$P$3:$W$37,MATCH($A12&amp;$B12&amp;$C12,res_eff!$Y$3:$Y$37,0),MATCH(I$2,res_eff!$P$2:$W$2,0))</f>
        <v>7.03</v>
      </c>
      <c r="J12" s="84">
        <f>INDEX(res_eff!$P$3:$W$37,MATCH($A12&amp;$B12&amp;$C12,res_eff!$Y$3:$Y$37,0),MATCH(J$2,res_eff!$P$2:$W$2,0))</f>
        <v>7.03</v>
      </c>
      <c r="K12" s="84">
        <f>INDEX(res_eff!$P$3:$W$37,MATCH($A12&amp;$B12&amp;$C12,res_eff!$Y$3:$Y$37,0),MATCH(K$2,res_eff!$P$2:$W$2,0))</f>
        <v>7.03</v>
      </c>
      <c r="L12" s="84">
        <f>INDEX(res_eff!$P$3:$W$37,MATCH($A12&amp;$B12&amp;$C12,res_eff!$Y$3:$Y$37,0),MATCH(L$2,res_eff!$P$2:$W$2,0))</f>
        <v>7.03</v>
      </c>
      <c r="M12" s="84">
        <f>INDEX(res_eff!$P$3:$W$37,MATCH($A12&amp;$B12&amp;$C12,res_eff!$Y$3:$Y$37,0),MATCH(M$2,res_eff!$P$2:$W$2,0))</f>
        <v>7.03</v>
      </c>
    </row>
    <row r="13" spans="1:13">
      <c r="A13" t="s">
        <v>73</v>
      </c>
      <c r="B13" t="s">
        <v>32</v>
      </c>
      <c r="C13" t="s">
        <v>22</v>
      </c>
      <c r="D13" t="s">
        <v>122</v>
      </c>
      <c r="E13" s="83">
        <f t="shared" si="1"/>
        <v>0.59</v>
      </c>
      <c r="F13" s="84">
        <f>INDEX(res_eff!$P$3:$W$37,MATCH($A13&amp;$B13&amp;$C13,res_eff!$Y$3:$Y$37,0),MATCH(F$2,res_eff!$P$2:$W$2,0))</f>
        <v>0.59</v>
      </c>
      <c r="G13" s="84">
        <f>INDEX(res_eff!$P$3:$W$37,MATCH($A13&amp;$B13&amp;$C13,res_eff!$Y$3:$Y$37,0),MATCH(G$2,res_eff!$P$2:$W$2,0))</f>
        <v>0.62</v>
      </c>
      <c r="H13" s="84">
        <f>INDEX(res_eff!$P$3:$W$37,MATCH($A13&amp;$B13&amp;$C13,res_eff!$Y$3:$Y$37,0),MATCH(H$2,res_eff!$P$2:$W$2,0))</f>
        <v>0.62</v>
      </c>
      <c r="I13" s="84">
        <f>INDEX(res_eff!$P$3:$W$37,MATCH($A13&amp;$B13&amp;$C13,res_eff!$Y$3:$Y$37,0),MATCH(I$2,res_eff!$P$2:$W$2,0))</f>
        <v>0.62</v>
      </c>
      <c r="J13" s="84">
        <f>INDEX(res_eff!$P$3:$W$37,MATCH($A13&amp;$B13&amp;$C13,res_eff!$Y$3:$Y$37,0),MATCH(J$2,res_eff!$P$2:$W$2,0))</f>
        <v>0.62</v>
      </c>
      <c r="K13" s="84">
        <f>INDEX(res_eff!$P$3:$W$37,MATCH($A13&amp;$B13&amp;$C13,res_eff!$Y$3:$Y$37,0),MATCH(K$2,res_eff!$P$2:$W$2,0))</f>
        <v>0.62</v>
      </c>
      <c r="L13" s="84">
        <f>INDEX(res_eff!$P$3:$W$37,MATCH($A13&amp;$B13&amp;$C13,res_eff!$Y$3:$Y$37,0),MATCH(L$2,res_eff!$P$2:$W$2,0))</f>
        <v>0.62</v>
      </c>
      <c r="M13" s="84">
        <f>INDEX(res_eff!$P$3:$W$37,MATCH($A13&amp;$B13&amp;$C13,res_eff!$Y$3:$Y$37,0),MATCH(M$2,res_eff!$P$2:$W$2,0))</f>
        <v>0.62</v>
      </c>
    </row>
    <row r="14" spans="1:13">
      <c r="A14" t="s">
        <v>73</v>
      </c>
      <c r="B14" t="s">
        <v>32</v>
      </c>
      <c r="C14" t="s">
        <v>23</v>
      </c>
      <c r="D14" t="s">
        <v>122</v>
      </c>
      <c r="E14" s="83">
        <f t="shared" si="1"/>
        <v>0.82</v>
      </c>
      <c r="F14" s="84">
        <f>INDEX(res_eff!$P$3:$W$37,MATCH($A14&amp;$B14&amp;$C14,res_eff!$Y$3:$Y$37,0),MATCH(F$2,res_eff!$P$2:$W$2,0))</f>
        <v>0.82</v>
      </c>
      <c r="G14" s="84">
        <f>INDEX(res_eff!$P$3:$W$37,MATCH($A14&amp;$B14&amp;$C14,res_eff!$Y$3:$Y$37,0),MATCH(G$2,res_eff!$P$2:$W$2,0))</f>
        <v>0.82</v>
      </c>
      <c r="H14" s="84">
        <f>INDEX(res_eff!$P$3:$W$37,MATCH($A14&amp;$B14&amp;$C14,res_eff!$Y$3:$Y$37,0),MATCH(H$2,res_eff!$P$2:$W$2,0))</f>
        <v>0.82</v>
      </c>
      <c r="I14" s="84">
        <f>INDEX(res_eff!$P$3:$W$37,MATCH($A14&amp;$B14&amp;$C14,res_eff!$Y$3:$Y$37,0),MATCH(I$2,res_eff!$P$2:$W$2,0))</f>
        <v>0.82</v>
      </c>
      <c r="J14" s="84">
        <f>INDEX(res_eff!$P$3:$W$37,MATCH($A14&amp;$B14&amp;$C14,res_eff!$Y$3:$Y$37,0),MATCH(J$2,res_eff!$P$2:$W$2,0))</f>
        <v>0.82</v>
      </c>
      <c r="K14" s="84">
        <f>INDEX(res_eff!$P$3:$W$37,MATCH($A14&amp;$B14&amp;$C14,res_eff!$Y$3:$Y$37,0),MATCH(K$2,res_eff!$P$2:$W$2,0))</f>
        <v>0.82</v>
      </c>
      <c r="L14" s="84">
        <f>INDEX(res_eff!$P$3:$W$37,MATCH($A14&amp;$B14&amp;$C14,res_eff!$Y$3:$Y$37,0),MATCH(L$2,res_eff!$P$2:$W$2,0))</f>
        <v>0.82</v>
      </c>
      <c r="M14" s="84">
        <f>INDEX(res_eff!$P$3:$W$37,MATCH($A14&amp;$B14&amp;$C14,res_eff!$Y$3:$Y$37,0),MATCH(M$2,res_eff!$P$2:$W$2,0))</f>
        <v>0.82</v>
      </c>
    </row>
    <row r="15" spans="1:13">
      <c r="A15" t="s">
        <v>73</v>
      </c>
      <c r="B15" t="s">
        <v>8</v>
      </c>
      <c r="C15" t="s">
        <v>25</v>
      </c>
      <c r="D15" t="s">
        <v>123</v>
      </c>
      <c r="E15" s="83">
        <f t="shared" si="1"/>
        <v>0.89358199999999999</v>
      </c>
      <c r="F15" s="97">
        <f>[1]QER_tab30!$C$76</f>
        <v>0.89358199999999999</v>
      </c>
      <c r="G15" s="84">
        <f>INDEX(res_eff!$P$3:$W$37,MATCH($A15&amp;$B15&amp;$C15,res_eff!$Y$3:$Y$37,0),MATCH(G$2,res_eff!$P$2:$W$2,0))</f>
        <v>0.9</v>
      </c>
      <c r="H15" s="84">
        <f>INDEX(res_eff!$P$3:$W$37,MATCH($A15&amp;$B15&amp;$C15,res_eff!$Y$3:$Y$37,0),MATCH(H$2,res_eff!$P$2:$W$2,0))</f>
        <v>0.9</v>
      </c>
      <c r="I15" s="84">
        <f>INDEX(res_eff!$P$3:$W$37,MATCH($A15&amp;$B15&amp;$C15,res_eff!$Y$3:$Y$37,0),MATCH(I$2,res_eff!$P$2:$W$2,0))</f>
        <v>0.9</v>
      </c>
      <c r="J15" s="84">
        <f>INDEX(res_eff!$P$3:$W$37,MATCH($A15&amp;$B15&amp;$C15,res_eff!$Y$3:$Y$37,0),MATCH(J$2,res_eff!$P$2:$W$2,0))</f>
        <v>0.9</v>
      </c>
      <c r="K15" s="84">
        <f>INDEX(res_eff!$P$3:$W$37,MATCH($A15&amp;$B15&amp;$C15,res_eff!$Y$3:$Y$37,0),MATCH(K$2,res_eff!$P$2:$W$2,0))</f>
        <v>0.9</v>
      </c>
      <c r="L15" s="84">
        <f>INDEX(res_eff!$P$3:$W$37,MATCH($A15&amp;$B15&amp;$C15,res_eff!$Y$3:$Y$37,0),MATCH(L$2,res_eff!$P$2:$W$2,0))</f>
        <v>0.9</v>
      </c>
      <c r="M15" s="84">
        <f>INDEX(res_eff!$P$3:$W$37,MATCH($A15&amp;$B15&amp;$C15,res_eff!$Y$3:$Y$37,0),MATCH(M$2,res_eff!$P$2:$W$2,0))</f>
        <v>0.9</v>
      </c>
    </row>
    <row r="16" spans="1:13">
      <c r="A16" t="s">
        <v>73</v>
      </c>
      <c r="B16" t="s">
        <v>8</v>
      </c>
      <c r="C16" t="s">
        <v>26</v>
      </c>
      <c r="D16" t="s">
        <v>123</v>
      </c>
      <c r="E16" s="83">
        <f t="shared" si="1"/>
        <v>0.95</v>
      </c>
      <c r="F16" s="84">
        <f>INDEX(res_eff!$P$3:$W$37,MATCH($A16&amp;$B16&amp;$C16,res_eff!$Y$3:$Y$37,0),MATCH(F$2,res_eff!$P$2:$W$2,0))</f>
        <v>0.95</v>
      </c>
      <c r="G16" s="84">
        <f>INDEX(res_eff!$P$3:$W$37,MATCH($A16&amp;$B16&amp;$C16,res_eff!$Y$3:$Y$37,0),MATCH(G$2,res_eff!$P$2:$W$2,0))</f>
        <v>0.95</v>
      </c>
      <c r="H16" s="84">
        <f>INDEX(res_eff!$P$3:$W$37,MATCH($A16&amp;$B16&amp;$C16,res_eff!$Y$3:$Y$37,0),MATCH(H$2,res_eff!$P$2:$W$2,0))</f>
        <v>0.96</v>
      </c>
      <c r="I16" s="84">
        <f>INDEX(res_eff!$P$3:$W$37,MATCH($A16&amp;$B16&amp;$C16,res_eff!$Y$3:$Y$37,0),MATCH(I$2,res_eff!$P$2:$W$2,0))</f>
        <v>0.96</v>
      </c>
      <c r="J16" s="84">
        <f>INDEX(res_eff!$P$3:$W$37,MATCH($A16&amp;$B16&amp;$C16,res_eff!$Y$3:$Y$37,0),MATCH(J$2,res_eff!$P$2:$W$2,0))</f>
        <v>0.96</v>
      </c>
      <c r="K16" s="84">
        <f>INDEX(res_eff!$P$3:$W$37,MATCH($A16&amp;$B16&amp;$C16,res_eff!$Y$3:$Y$37,0),MATCH(K$2,res_eff!$P$2:$W$2,0))</f>
        <v>0.96</v>
      </c>
      <c r="L16" s="84">
        <f>INDEX(res_eff!$P$3:$W$37,MATCH($A16&amp;$B16&amp;$C16,res_eff!$Y$3:$Y$37,0),MATCH(L$2,res_eff!$P$2:$W$2,0))</f>
        <v>0.96</v>
      </c>
      <c r="M16" s="84">
        <f>INDEX(res_eff!$P$3:$W$37,MATCH($A16&amp;$B16&amp;$C16,res_eff!$Y$3:$Y$37,0),MATCH(M$2,res_eff!$P$2:$W$2,0))</f>
        <v>0.96</v>
      </c>
    </row>
    <row r="17" spans="1:13">
      <c r="A17" t="s">
        <v>73</v>
      </c>
      <c r="B17" t="s">
        <v>8</v>
      </c>
      <c r="C17" t="s">
        <v>24</v>
      </c>
      <c r="D17" t="s">
        <v>123</v>
      </c>
      <c r="E17" s="83">
        <f t="shared" si="1"/>
        <v>2</v>
      </c>
      <c r="F17" s="84">
        <f>INDEX(res_eff!$P$3:$W$37,MATCH($A17&amp;$B17&amp;$C17,res_eff!$Y$3:$Y$37,0),MATCH(F$2,res_eff!$P$2:$W$2,0))</f>
        <v>2</v>
      </c>
      <c r="G17" s="84">
        <f>INDEX(res_eff!$P$3:$W$37,MATCH($A17&amp;$B17&amp;$C17,res_eff!$Y$3:$Y$37,0),MATCH(G$2,res_eff!$P$2:$W$2,0))</f>
        <v>2.2999999999999998</v>
      </c>
      <c r="H17" s="84">
        <f>INDEX(res_eff!$P$3:$W$37,MATCH($A17&amp;$B17&amp;$C17,res_eff!$Y$3:$Y$37,0),MATCH(H$2,res_eff!$P$2:$W$2,0))</f>
        <v>2.2999999999999998</v>
      </c>
      <c r="I17" s="84">
        <f>INDEX(res_eff!$P$3:$W$37,MATCH($A17&amp;$B17&amp;$C17,res_eff!$Y$3:$Y$37,0),MATCH(I$2,res_eff!$P$2:$W$2,0))</f>
        <v>2.2999999999999998</v>
      </c>
      <c r="J17" s="84">
        <f>INDEX(res_eff!$P$3:$W$37,MATCH($A17&amp;$B17&amp;$C17,res_eff!$Y$3:$Y$37,0),MATCH(J$2,res_eff!$P$2:$W$2,0))</f>
        <v>2.4500000000000002</v>
      </c>
      <c r="K17" s="84">
        <f>INDEX(res_eff!$P$3:$W$37,MATCH($A17&amp;$B17&amp;$C17,res_eff!$Y$3:$Y$37,0),MATCH(K$2,res_eff!$P$2:$W$2,0))</f>
        <v>2.4500000000000002</v>
      </c>
      <c r="L17" s="84">
        <f>INDEX(res_eff!$P$3:$W$37,MATCH($A17&amp;$B17&amp;$C17,res_eff!$Y$3:$Y$37,0),MATCH(L$2,res_eff!$P$2:$W$2,0))</f>
        <v>2.5</v>
      </c>
      <c r="M17" s="84">
        <f>INDEX(res_eff!$P$3:$W$37,MATCH($A17&amp;$B17&amp;$C17,res_eff!$Y$3:$Y$37,0),MATCH(M$2,res_eff!$P$2:$W$2,0))</f>
        <v>2.5</v>
      </c>
    </row>
    <row r="18" spans="1:13">
      <c r="A18" t="s">
        <v>73</v>
      </c>
      <c r="B18" t="s">
        <v>9</v>
      </c>
      <c r="C18" t="s">
        <v>27</v>
      </c>
      <c r="D18" t="s">
        <v>124</v>
      </c>
      <c r="E18" s="83">
        <f t="shared" si="1"/>
        <v>0.59</v>
      </c>
      <c r="F18" s="84">
        <f>INDEX(res_eff!$P$3:$W$37,MATCH($A18&amp;$B18&amp;$C18,res_eff!$Y$3:$Y$37,0),MATCH(F$2,res_eff!$P$2:$W$2,0))</f>
        <v>0.59</v>
      </c>
      <c r="G18" s="84">
        <f>INDEX(res_eff!$P$3:$W$37,MATCH($A18&amp;$B18&amp;$C18,res_eff!$Y$3:$Y$37,0),MATCH(G$2,res_eff!$P$2:$W$2,0))</f>
        <v>0.62</v>
      </c>
      <c r="H18" s="84">
        <f>INDEX(res_eff!$P$3:$W$37,MATCH($A18&amp;$B18&amp;$C18,res_eff!$Y$3:$Y$37,0),MATCH(H$2,res_eff!$P$2:$W$2,0))</f>
        <v>0.62</v>
      </c>
      <c r="I18" s="84">
        <f>INDEX(res_eff!$P$3:$W$37,MATCH($A18&amp;$B18&amp;$C18,res_eff!$Y$3:$Y$37,0),MATCH(I$2,res_eff!$P$2:$W$2,0))</f>
        <v>0.62</v>
      </c>
      <c r="J18" s="84">
        <f>INDEX(res_eff!$P$3:$W$37,MATCH($A18&amp;$B18&amp;$C18,res_eff!$Y$3:$Y$37,0),MATCH(J$2,res_eff!$P$2:$W$2,0))</f>
        <v>0.62</v>
      </c>
      <c r="K18" s="84">
        <f>INDEX(res_eff!$P$3:$W$37,MATCH($A18&amp;$B18&amp;$C18,res_eff!$Y$3:$Y$37,0),MATCH(K$2,res_eff!$P$2:$W$2,0))</f>
        <v>0.62</v>
      </c>
      <c r="L18" s="84">
        <f>INDEX(res_eff!$P$3:$W$37,MATCH($A18&amp;$B18&amp;$C18,res_eff!$Y$3:$Y$37,0),MATCH(L$2,res_eff!$P$2:$W$2,0))</f>
        <v>0.62</v>
      </c>
      <c r="M18" s="84">
        <f>INDEX(res_eff!$P$3:$W$37,MATCH($A18&amp;$B18&amp;$C18,res_eff!$Y$3:$Y$37,0),MATCH(M$2,res_eff!$P$2:$W$2,0))</f>
        <v>0.62</v>
      </c>
    </row>
    <row r="19" spans="1:13">
      <c r="A19" t="s">
        <v>73</v>
      </c>
      <c r="B19" t="s">
        <v>9</v>
      </c>
      <c r="C19" t="s">
        <v>28</v>
      </c>
      <c r="D19" t="s">
        <v>124</v>
      </c>
      <c r="E19" s="83">
        <f t="shared" si="1"/>
        <v>0.82</v>
      </c>
      <c r="F19" s="84">
        <f>INDEX(res_eff!$P$3:$W$37,MATCH($A19&amp;$B19&amp;$C19,res_eff!$Y$3:$Y$37,0),MATCH(F$2,res_eff!$P$2:$W$2,0))</f>
        <v>0.82</v>
      </c>
      <c r="G19" s="84">
        <f>INDEX(res_eff!$P$3:$W$37,MATCH($A19&amp;$B19&amp;$C19,res_eff!$Y$3:$Y$37,0),MATCH(G$2,res_eff!$P$2:$W$2,0))</f>
        <v>0.82</v>
      </c>
      <c r="H19" s="84">
        <f>INDEX(res_eff!$P$3:$W$37,MATCH($A19&amp;$B19&amp;$C19,res_eff!$Y$3:$Y$37,0),MATCH(H$2,res_eff!$P$2:$W$2,0))</f>
        <v>0.82</v>
      </c>
      <c r="I19" s="84">
        <f>INDEX(res_eff!$P$3:$W$37,MATCH($A19&amp;$B19&amp;$C19,res_eff!$Y$3:$Y$37,0),MATCH(I$2,res_eff!$P$2:$W$2,0))</f>
        <v>0.82</v>
      </c>
      <c r="J19" s="84">
        <f>INDEX(res_eff!$P$3:$W$37,MATCH($A19&amp;$B19&amp;$C19,res_eff!$Y$3:$Y$37,0),MATCH(J$2,res_eff!$P$2:$W$2,0))</f>
        <v>0.82</v>
      </c>
      <c r="K19" s="84">
        <f>INDEX(res_eff!$P$3:$W$37,MATCH($A19&amp;$B19&amp;$C19,res_eff!$Y$3:$Y$37,0),MATCH(K$2,res_eff!$P$2:$W$2,0))</f>
        <v>0.82</v>
      </c>
      <c r="L19" s="84">
        <f>INDEX(res_eff!$P$3:$W$37,MATCH($A19&amp;$B19&amp;$C19,res_eff!$Y$3:$Y$37,0),MATCH(L$2,res_eff!$P$2:$W$2,0))</f>
        <v>0.82</v>
      </c>
      <c r="M19" s="84">
        <f>INDEX(res_eff!$P$3:$W$37,MATCH($A19&amp;$B19&amp;$C19,res_eff!$Y$3:$Y$37,0),MATCH(M$2,res_eff!$P$2:$W$2,0))</f>
        <v>0.82</v>
      </c>
    </row>
    <row r="20" spans="1:13">
      <c r="A20" t="s">
        <v>74</v>
      </c>
      <c r="B20" t="s">
        <v>8</v>
      </c>
      <c r="C20" t="s">
        <v>30</v>
      </c>
      <c r="D20" t="s">
        <v>123</v>
      </c>
      <c r="E20" s="83">
        <f t="shared" si="1"/>
        <v>4.0277777777777777</v>
      </c>
      <c r="F20" s="84">
        <f>INDEX(res_eff!$P$3:$W$37,MATCH($A20&amp;$B20&amp;$C20,res_eff!$Y$3:$Y$37,0),MATCH(F$2,res_eff!$P$2:$W$2,0))</f>
        <v>4.0277777777777777</v>
      </c>
      <c r="G20" s="84">
        <f>INDEX(res_eff!$P$3:$W$37,MATCH($A20&amp;$B20&amp;$C20,res_eff!$Y$3:$Y$37,0),MATCH(G$2,res_eff!$P$2:$W$2,0))</f>
        <v>5.5000000000000009</v>
      </c>
      <c r="H20" s="84">
        <f>INDEX(res_eff!$P$3:$W$37,MATCH($A20&amp;$B20&amp;$C20,res_eff!$Y$3:$Y$37,0),MATCH(H$2,res_eff!$P$2:$W$2,0))</f>
        <v>5.5000000000000009</v>
      </c>
      <c r="I20" s="84">
        <f>INDEX(res_eff!$P$3:$W$37,MATCH($A20&amp;$B20&amp;$C20,res_eff!$Y$3:$Y$37,0),MATCH(I$2,res_eff!$P$2:$W$2,0))</f>
        <v>5.5000000000000009</v>
      </c>
      <c r="J20" s="84">
        <f>INDEX(res_eff!$P$3:$W$37,MATCH($A20&amp;$B20&amp;$C20,res_eff!$Y$3:$Y$37,0),MATCH(J$2,res_eff!$P$2:$W$2,0))</f>
        <v>5.5000000000000009</v>
      </c>
      <c r="K20" s="84">
        <f>INDEX(res_eff!$P$3:$W$37,MATCH($A20&amp;$B20&amp;$C20,res_eff!$Y$3:$Y$37,0),MATCH(K$2,res_eff!$P$2:$W$2,0))</f>
        <v>5.5000000000000009</v>
      </c>
      <c r="L20" s="84">
        <f>INDEX(res_eff!$P$3:$W$37,MATCH($A20&amp;$B20&amp;$C20,res_eff!$Y$3:$Y$37,0),MATCH(L$2,res_eff!$P$2:$W$2,0))</f>
        <v>5.5000000000000009</v>
      </c>
      <c r="M20" s="84">
        <f>INDEX(res_eff!$P$3:$W$37,MATCH($A20&amp;$B20&amp;$C20,res_eff!$Y$3:$Y$37,0),MATCH(M$2,res_eff!$P$2:$W$2,0))</f>
        <v>5.5000000000000009</v>
      </c>
    </row>
    <row r="21" spans="1:13">
      <c r="A21" t="s">
        <v>74</v>
      </c>
      <c r="B21" t="s">
        <v>8</v>
      </c>
      <c r="C21" t="s">
        <v>29</v>
      </c>
      <c r="D21" t="s">
        <v>123</v>
      </c>
      <c r="E21" s="83">
        <f t="shared" si="1"/>
        <v>18.666666666666664</v>
      </c>
      <c r="F21" s="84">
        <f>INDEX(res_eff!$P$3:$W$37,MATCH($A21&amp;$B21&amp;$C21,res_eff!$Y$3:$Y$37,0),MATCH(F$2,res_eff!$P$2:$W$2,0))</f>
        <v>18.666666666666664</v>
      </c>
      <c r="G21" s="84">
        <f>INDEX(res_eff!$P$3:$W$37,MATCH($A21&amp;$B21&amp;$C21,res_eff!$Y$3:$Y$37,0),MATCH(G$2,res_eff!$P$2:$W$2,0))</f>
        <v>18.666666666666664</v>
      </c>
      <c r="H21" s="84">
        <f>INDEX(res_eff!$P$3:$W$37,MATCH($A21&amp;$B21&amp;$C21,res_eff!$Y$3:$Y$37,0),MATCH(H$2,res_eff!$P$2:$W$2,0))</f>
        <v>19.166666666666668</v>
      </c>
      <c r="I21" s="84">
        <f>INDEX(res_eff!$P$3:$W$37,MATCH($A21&amp;$B21&amp;$C21,res_eff!$Y$3:$Y$37,0),MATCH(I$2,res_eff!$P$2:$W$2,0))</f>
        <v>19.166666666666668</v>
      </c>
      <c r="J21" s="84">
        <f>INDEX(res_eff!$P$3:$W$37,MATCH($A21&amp;$B21&amp;$C21,res_eff!$Y$3:$Y$37,0),MATCH(J$2,res_eff!$P$2:$W$2,0))</f>
        <v>19.638888888888889</v>
      </c>
      <c r="K21" s="84">
        <f>INDEX(res_eff!$P$3:$W$37,MATCH($A21&amp;$B21&amp;$C21,res_eff!$Y$3:$Y$37,0),MATCH(K$2,res_eff!$P$2:$W$2,0))</f>
        <v>19.638888888888889</v>
      </c>
      <c r="L21" s="84">
        <f>INDEX(res_eff!$P$3:$W$37,MATCH($A21&amp;$B21&amp;$C21,res_eff!$Y$3:$Y$37,0),MATCH(L$2,res_eff!$P$2:$W$2,0))</f>
        <v>20.138888888888889</v>
      </c>
      <c r="M21" s="84">
        <f>INDEX(res_eff!$P$3:$W$37,MATCH($A21&amp;$B21&amp;$C21,res_eff!$Y$3:$Y$37,0),MATCH(M$2,res_eff!$P$2:$W$2,0))</f>
        <v>20.138888888888889</v>
      </c>
    </row>
    <row r="22" spans="1:13">
      <c r="A22" t="s">
        <v>74</v>
      </c>
      <c r="B22" t="s">
        <v>8</v>
      </c>
      <c r="C22" t="s">
        <v>31</v>
      </c>
      <c r="D22" t="s">
        <v>123</v>
      </c>
      <c r="E22" s="83">
        <f t="shared" si="1"/>
        <v>12.222222222222221</v>
      </c>
      <c r="F22" s="84">
        <f>INDEX(res_eff!$P$3:$W$37,MATCH($A22&amp;$B22&amp;$C22,res_eff!$Y$3:$Y$37,0),MATCH(F$2,res_eff!$P$2:$W$2,0))</f>
        <v>12.222222222222221</v>
      </c>
      <c r="G22" s="84">
        <f>INDEX(res_eff!$P$3:$W$37,MATCH($A22&amp;$B22&amp;$C22,res_eff!$Y$3:$Y$37,0),MATCH(G$2,res_eff!$P$2:$W$2,0))</f>
        <v>25.555555555555557</v>
      </c>
      <c r="H22" s="84">
        <f>INDEX(res_eff!$P$3:$W$37,MATCH($A22&amp;$B22&amp;$C22,res_eff!$Y$3:$Y$37,0),MATCH(H$2,res_eff!$P$2:$W$2,0))</f>
        <v>43.611111111111114</v>
      </c>
      <c r="I22" s="84">
        <f>INDEX(res_eff!$P$3:$W$37,MATCH($A22&amp;$B22&amp;$C22,res_eff!$Y$3:$Y$37,0),MATCH(I$2,res_eff!$P$2:$W$2,0))</f>
        <v>49.861111111111107</v>
      </c>
      <c r="J22" s="84">
        <f>INDEX(res_eff!$P$3:$W$37,MATCH($A22&amp;$B22&amp;$C22,res_eff!$Y$3:$Y$37,0),MATCH(J$2,res_eff!$P$2:$W$2,0))</f>
        <v>56.111111111111114</v>
      </c>
      <c r="K22" s="84">
        <f>INDEX(res_eff!$P$3:$W$37,MATCH($A22&amp;$B22&amp;$C22,res_eff!$Y$3:$Y$37,0),MATCH(K$2,res_eff!$P$2:$W$2,0))</f>
        <v>56.111111111111114</v>
      </c>
      <c r="L22" s="84">
        <f>INDEX(res_eff!$P$3:$W$37,MATCH($A22&amp;$B22&amp;$C22,res_eff!$Y$3:$Y$37,0),MATCH(L$2,res_eff!$P$2:$W$2,0))</f>
        <v>56.111111111111114</v>
      </c>
      <c r="M22" s="84">
        <f>INDEX(res_eff!$P$3:$W$37,MATCH($A22&amp;$B22&amp;$C22,res_eff!$Y$3:$Y$37,0),MATCH(M$2,res_eff!$P$2:$W$2,0))</f>
        <v>56.111111111111114</v>
      </c>
    </row>
    <row r="23" spans="1:13">
      <c r="A23" t="s">
        <v>80</v>
      </c>
      <c r="B23" t="s">
        <v>8</v>
      </c>
      <c r="C23" t="s">
        <v>33</v>
      </c>
      <c r="D23" t="s">
        <v>123</v>
      </c>
      <c r="E23" s="83">
        <f t="shared" si="1"/>
        <v>1.9192794849085266</v>
      </c>
      <c r="F23" s="97">
        <f>res_eff!$D$18/[1]QER_tab30!$C$82*res_eff!$N$18</f>
        <v>1.9192794849085266</v>
      </c>
      <c r="G23" s="84">
        <f>INDEX(res_eff!$P$3:$W$37,MATCH($A23&amp;$B23&amp;$C23,res_eff!$Y$3:$Y$37,0),MATCH(G$2,res_eff!$P$2:$W$2,0))</f>
        <v>2.5344736273967428</v>
      </c>
      <c r="H23" s="84">
        <f>INDEX(res_eff!$P$3:$W$37,MATCH($A23&amp;$B23&amp;$C23,res_eff!$Y$3:$Y$37,0),MATCH(H$2,res_eff!$P$2:$W$2,0))</f>
        <v>2.5344736273967428</v>
      </c>
      <c r="I23" s="84">
        <f>INDEX(res_eff!$P$3:$W$37,MATCH($A23&amp;$B23&amp;$C23,res_eff!$Y$3:$Y$37,0),MATCH(I$2,res_eff!$P$2:$W$2,0))</f>
        <v>2.5344736273967428</v>
      </c>
      <c r="J23" s="84">
        <f>INDEX(res_eff!$P$3:$W$37,MATCH($A23&amp;$B23&amp;$C23,res_eff!$Y$3:$Y$37,0),MATCH(J$2,res_eff!$P$2:$W$2,0))</f>
        <v>2.5344736273967428</v>
      </c>
      <c r="K23" s="84">
        <f>INDEX(res_eff!$P$3:$W$37,MATCH($A23&amp;$B23&amp;$C23,res_eff!$Y$3:$Y$37,0),MATCH(K$2,res_eff!$P$2:$W$2,0))</f>
        <v>2.5344736273967428</v>
      </c>
      <c r="L23" s="84">
        <f>INDEX(res_eff!$P$3:$W$37,MATCH($A23&amp;$B23&amp;$C23,res_eff!$Y$3:$Y$37,0),MATCH(L$2,res_eff!$P$2:$W$2,0))</f>
        <v>2.5344736273967428</v>
      </c>
      <c r="M23" s="84">
        <f>INDEX(res_eff!$P$3:$W$37,MATCH($A23&amp;$B23&amp;$C23,res_eff!$Y$3:$Y$37,0),MATCH(M$2,res_eff!$P$2:$W$2,0))</f>
        <v>2.5344736273967428</v>
      </c>
    </row>
    <row r="24" spans="1:13">
      <c r="A24" t="s">
        <v>80</v>
      </c>
      <c r="B24" t="s">
        <v>8</v>
      </c>
      <c r="C24" t="s">
        <v>34</v>
      </c>
      <c r="D24" t="s">
        <v>123</v>
      </c>
      <c r="E24" s="83">
        <f t="shared" si="1"/>
        <v>2</v>
      </c>
      <c r="F24" s="84">
        <f>INDEX(res_eff!$P$3:$W$37,MATCH($A24&amp;$B24&amp;$C24,res_eff!$Y$3:$Y$37,0),MATCH(F$2,res_eff!$P$2:$W$2,0))</f>
        <v>2</v>
      </c>
      <c r="G24" s="84">
        <f>INDEX(res_eff!$P$3:$W$37,MATCH($A24&amp;$B24&amp;$C24,res_eff!$Y$3:$Y$37,0),MATCH(G$2,res_eff!$P$2:$W$2,0))</f>
        <v>2.9704824101555043</v>
      </c>
      <c r="H24" s="84">
        <f>INDEX(res_eff!$P$3:$W$37,MATCH($A24&amp;$B24&amp;$C24,res_eff!$Y$3:$Y$37,0),MATCH(H$2,res_eff!$P$2:$W$2,0))</f>
        <v>2.9704824101555043</v>
      </c>
      <c r="I24" s="84">
        <f>INDEX(res_eff!$P$3:$W$37,MATCH($A24&amp;$B24&amp;$C24,res_eff!$Y$3:$Y$37,0),MATCH(I$2,res_eff!$P$2:$W$2,0))</f>
        <v>2.9704824101555043</v>
      </c>
      <c r="J24" s="84">
        <f>INDEX(res_eff!$P$3:$W$37,MATCH($A24&amp;$B24&amp;$C24,res_eff!$Y$3:$Y$37,0),MATCH(J$2,res_eff!$P$2:$W$2,0))</f>
        <v>2.9704824101555043</v>
      </c>
      <c r="K24" s="84">
        <f>INDEX(res_eff!$P$3:$W$37,MATCH($A24&amp;$B24&amp;$C24,res_eff!$Y$3:$Y$37,0),MATCH(K$2,res_eff!$P$2:$W$2,0))</f>
        <v>2.9704824101555043</v>
      </c>
      <c r="L24" s="84">
        <f>INDEX(res_eff!$P$3:$W$37,MATCH($A24&amp;$B24&amp;$C24,res_eff!$Y$3:$Y$37,0),MATCH(L$2,res_eff!$P$2:$W$2,0))</f>
        <v>2.9704824101555043</v>
      </c>
      <c r="M24" s="84">
        <f>INDEX(res_eff!$P$3:$W$37,MATCH($A24&amp;$B24&amp;$C24,res_eff!$Y$3:$Y$37,0),MATCH(M$2,res_eff!$P$2:$W$2,0))</f>
        <v>2.9704824101555043</v>
      </c>
    </row>
    <row r="25" spans="1:13">
      <c r="A25" t="s">
        <v>77</v>
      </c>
      <c r="B25" t="s">
        <v>8</v>
      </c>
      <c r="C25" t="s">
        <v>14</v>
      </c>
      <c r="D25" t="s">
        <v>123</v>
      </c>
      <c r="E25" s="83">
        <f t="shared" si="1"/>
        <v>0.99651688092946944</v>
      </c>
      <c r="F25" s="97">
        <f>res_eff!$D$29/[1]QER_tab30!$C$83*res_eff!$N$29</f>
        <v>0.99651688092946944</v>
      </c>
      <c r="G25" s="84">
        <f>INDEX(res_eff!$P$3:$W$37,MATCH($A25&amp;$B25&amp;$C25,res_eff!$Y$3:$Y$37,0),MATCH(G$2,res_eff!$P$2:$W$2,0))</f>
        <v>1.391089108910891</v>
      </c>
      <c r="H25" s="84">
        <f>INDEX(res_eff!$P$3:$W$37,MATCH($A25&amp;$B25&amp;$C25,res_eff!$Y$3:$Y$37,0),MATCH(H$2,res_eff!$P$2:$W$2,0))</f>
        <v>1.391089108910891</v>
      </c>
      <c r="I25" s="84">
        <f>INDEX(res_eff!$P$3:$W$37,MATCH($A25&amp;$B25&amp;$C25,res_eff!$Y$3:$Y$37,0),MATCH(I$2,res_eff!$P$2:$W$2,0))</f>
        <v>1.391089108910891</v>
      </c>
      <c r="J25" s="84">
        <f>INDEX(res_eff!$P$3:$W$37,MATCH($A25&amp;$B25&amp;$C25,res_eff!$Y$3:$Y$37,0),MATCH(J$2,res_eff!$P$2:$W$2,0))</f>
        <v>1.391089108910891</v>
      </c>
      <c r="K25" s="84">
        <f>INDEX(res_eff!$P$3:$W$37,MATCH($A25&amp;$B25&amp;$C25,res_eff!$Y$3:$Y$37,0),MATCH(K$2,res_eff!$P$2:$W$2,0))</f>
        <v>1.391089108910891</v>
      </c>
      <c r="L25" s="84">
        <f>INDEX(res_eff!$P$3:$W$37,MATCH($A25&amp;$B25&amp;$C25,res_eff!$Y$3:$Y$37,0),MATCH(L$2,res_eff!$P$2:$W$2,0))</f>
        <v>1.391089108910891</v>
      </c>
      <c r="M25" s="84">
        <f>INDEX(res_eff!$P$3:$W$37,MATCH($A25&amp;$B25&amp;$C25,res_eff!$Y$3:$Y$37,0),MATCH(M$2,res_eff!$P$2:$W$2,0))</f>
        <v>1.391089108910891</v>
      </c>
    </row>
    <row r="26" spans="1:13">
      <c r="A26" t="s">
        <v>77</v>
      </c>
      <c r="B26" t="s">
        <v>8</v>
      </c>
      <c r="C26" t="s">
        <v>15</v>
      </c>
      <c r="D26" t="s">
        <v>123</v>
      </c>
      <c r="E26" s="83">
        <f t="shared" si="1"/>
        <v>1.391089108910891</v>
      </c>
      <c r="F26" s="84">
        <f>INDEX(res_eff!$P$3:$W$37,MATCH($A26&amp;$B26&amp;$C26,res_eff!$Y$3:$Y$37,0),MATCH(F$2,res_eff!$P$2:$W$2,0))</f>
        <v>1.391089108910891</v>
      </c>
      <c r="G26" s="84">
        <f>INDEX(res_eff!$P$3:$W$37,MATCH($A26&amp;$B26&amp;$C26,res_eff!$Y$3:$Y$37,0),MATCH(G$2,res_eff!$P$2:$W$2,0))</f>
        <v>1.4616384915474643</v>
      </c>
      <c r="H26" s="84">
        <f>INDEX(res_eff!$P$3:$W$37,MATCH($A26&amp;$B26&amp;$C26,res_eff!$Y$3:$Y$37,0),MATCH(H$2,res_eff!$P$2:$W$2,0))</f>
        <v>1.4616384915474643</v>
      </c>
      <c r="I26" s="84">
        <f>INDEX(res_eff!$P$3:$W$37,MATCH($A26&amp;$B26&amp;$C26,res_eff!$Y$3:$Y$37,0),MATCH(I$2,res_eff!$P$2:$W$2,0))</f>
        <v>1.4616384915474643</v>
      </c>
      <c r="J26" s="84">
        <f>INDEX(res_eff!$P$3:$W$37,MATCH($A26&amp;$B26&amp;$C26,res_eff!$Y$3:$Y$37,0),MATCH(J$2,res_eff!$P$2:$W$2,0))</f>
        <v>1.4616384915474643</v>
      </c>
      <c r="K26" s="84">
        <f>INDEX(res_eff!$P$3:$W$37,MATCH($A26&amp;$B26&amp;$C26,res_eff!$Y$3:$Y$37,0),MATCH(K$2,res_eff!$P$2:$W$2,0))</f>
        <v>1.4616384915474643</v>
      </c>
      <c r="L26" s="84">
        <f>INDEX(res_eff!$P$3:$W$37,MATCH($A26&amp;$B26&amp;$C26,res_eff!$Y$3:$Y$37,0),MATCH(L$2,res_eff!$P$2:$W$2,0))</f>
        <v>1.4616384915474643</v>
      </c>
      <c r="M26" s="84">
        <f>INDEX(res_eff!$P$3:$W$37,MATCH($A26&amp;$B26&amp;$C26,res_eff!$Y$3:$Y$37,0),MATCH(M$2,res_eff!$P$2:$W$2,0))</f>
        <v>1.4616384915474643</v>
      </c>
    </row>
    <row r="27" spans="1:13">
      <c r="A27" t="s">
        <v>76</v>
      </c>
      <c r="B27" t="s">
        <v>8</v>
      </c>
      <c r="C27" t="s">
        <v>12</v>
      </c>
      <c r="D27" t="s">
        <v>123</v>
      </c>
      <c r="E27" s="83">
        <f t="shared" si="1"/>
        <v>194.44444444444443</v>
      </c>
      <c r="F27" s="84">
        <f>INDEX(res_eff!$P$3:$W$37,MATCH($A27&amp;$B27&amp;$C27,res_eff!$Y$3:$Y$37,0),MATCH(F$2,res_eff!$P$2:$W$2,0))</f>
        <v>194.44444444444443</v>
      </c>
      <c r="G27" s="84">
        <f>INDEX(res_eff!$P$3:$W$37,MATCH($A27&amp;$B27&amp;$C27,res_eff!$Y$3:$Y$37,0),MATCH(G$2,res_eff!$P$2:$W$2,0))</f>
        <v>194.44444444444443</v>
      </c>
      <c r="H27" s="84">
        <f>INDEX(res_eff!$P$3:$W$37,MATCH($A27&amp;$B27&amp;$C27,res_eff!$Y$3:$Y$37,0),MATCH(H$2,res_eff!$P$2:$W$2,0))</f>
        <v>194.44444444444443</v>
      </c>
      <c r="I27" s="84">
        <f>INDEX(res_eff!$P$3:$W$37,MATCH($A27&amp;$B27&amp;$C27,res_eff!$Y$3:$Y$37,0),MATCH(I$2,res_eff!$P$2:$W$2,0))</f>
        <v>194.44444444444443</v>
      </c>
      <c r="J27" s="84">
        <f>INDEX(res_eff!$P$3:$W$37,MATCH($A27&amp;$B27&amp;$C27,res_eff!$Y$3:$Y$37,0),MATCH(J$2,res_eff!$P$2:$W$2,0))</f>
        <v>194.44444444444443</v>
      </c>
      <c r="K27" s="84">
        <f>INDEX(res_eff!$P$3:$W$37,MATCH($A27&amp;$B27&amp;$C27,res_eff!$Y$3:$Y$37,0),MATCH(K$2,res_eff!$P$2:$W$2,0))</f>
        <v>194.44444444444443</v>
      </c>
      <c r="L27" s="84">
        <f>INDEX(res_eff!$P$3:$W$37,MATCH($A27&amp;$B27&amp;$C27,res_eff!$Y$3:$Y$37,0),MATCH(L$2,res_eff!$P$2:$W$2,0))</f>
        <v>194.44444444444443</v>
      </c>
      <c r="M27" s="84">
        <f>INDEX(res_eff!$P$3:$W$37,MATCH($A27&amp;$B27&amp;$C27,res_eff!$Y$3:$Y$37,0),MATCH(M$2,res_eff!$P$2:$W$2,0))</f>
        <v>194.44444444444443</v>
      </c>
    </row>
    <row r="28" spans="1:13">
      <c r="A28" t="s">
        <v>76</v>
      </c>
      <c r="B28" t="s">
        <v>8</v>
      </c>
      <c r="C28" t="s">
        <v>13</v>
      </c>
      <c r="D28" t="s">
        <v>123</v>
      </c>
      <c r="E28" s="83">
        <f t="shared" si="1"/>
        <v>333.33333333333331</v>
      </c>
      <c r="F28" s="84">
        <f>INDEX(res_eff!$P$3:$W$37,MATCH($A28&amp;$B28&amp;$C28,res_eff!$Y$3:$Y$37,0),MATCH(F$2,res_eff!$P$2:$W$2,0))</f>
        <v>333.33333333333331</v>
      </c>
      <c r="G28" s="84">
        <f>INDEX(res_eff!$P$3:$W$37,MATCH($A28&amp;$B28&amp;$C28,res_eff!$Y$3:$Y$37,0),MATCH(G$2,res_eff!$P$2:$W$2,0))</f>
        <v>333.33333333333331</v>
      </c>
      <c r="H28" s="84">
        <f>INDEX(res_eff!$P$3:$W$37,MATCH($A28&amp;$B28&amp;$C28,res_eff!$Y$3:$Y$37,0),MATCH(H$2,res_eff!$P$2:$W$2,0))</f>
        <v>333.33333333333331</v>
      </c>
      <c r="I28" s="84">
        <f>INDEX(res_eff!$P$3:$W$37,MATCH($A28&amp;$B28&amp;$C28,res_eff!$Y$3:$Y$37,0),MATCH(I$2,res_eff!$P$2:$W$2,0))</f>
        <v>333.33333333333331</v>
      </c>
      <c r="J28" s="84">
        <f>INDEX(res_eff!$P$3:$W$37,MATCH($A28&amp;$B28&amp;$C28,res_eff!$Y$3:$Y$37,0),MATCH(J$2,res_eff!$P$2:$W$2,0))</f>
        <v>333.33333333333331</v>
      </c>
      <c r="K28" s="84">
        <f>INDEX(res_eff!$P$3:$W$37,MATCH($A28&amp;$B28&amp;$C28,res_eff!$Y$3:$Y$37,0),MATCH(K$2,res_eff!$P$2:$W$2,0))</f>
        <v>333.33333333333331</v>
      </c>
      <c r="L28" s="84">
        <f>INDEX(res_eff!$P$3:$W$37,MATCH($A28&amp;$B28&amp;$C28,res_eff!$Y$3:$Y$37,0),MATCH(L$2,res_eff!$P$2:$W$2,0))</f>
        <v>333.33333333333331</v>
      </c>
      <c r="M28" s="84">
        <f>INDEX(res_eff!$P$3:$W$37,MATCH($A28&amp;$B28&amp;$C28,res_eff!$Y$3:$Y$37,0),MATCH(M$2,res_eff!$P$2:$W$2,0))</f>
        <v>333.33333333333331</v>
      </c>
    </row>
    <row r="29" spans="1:13">
      <c r="A29" t="s">
        <v>79</v>
      </c>
      <c r="B29" t="s">
        <v>8</v>
      </c>
      <c r="C29" t="s">
        <v>114</v>
      </c>
      <c r="D29" t="s">
        <v>123</v>
      </c>
      <c r="E29" s="83">
        <f t="shared" si="1"/>
        <v>0.62066666666666659</v>
      </c>
      <c r="F29" s="84">
        <f>INDEX(res_eff!$P$3:$W$37,MATCH($A29&amp;$B29&amp;$C29,res_eff!$Y$3:$Y$37,0),MATCH(F$2,res_eff!$P$2:$W$2,0))</f>
        <v>0.62066666666666659</v>
      </c>
      <c r="G29" s="84">
        <f>INDEX(res_eff!$P$3:$W$37,MATCH($A29&amp;$B29&amp;$C29,res_eff!$Y$3:$Y$37,0),MATCH(G$2,res_eff!$P$2:$W$2,0))</f>
        <v>0.62066666666666659</v>
      </c>
      <c r="H29" s="84">
        <f>INDEX(res_eff!$P$3:$W$37,MATCH($A29&amp;$B29&amp;$C29,res_eff!$Y$3:$Y$37,0),MATCH(H$2,res_eff!$P$2:$W$2,0))</f>
        <v>0.62066666666666659</v>
      </c>
      <c r="I29" s="84">
        <f>INDEX(res_eff!$P$3:$W$37,MATCH($A29&amp;$B29&amp;$C29,res_eff!$Y$3:$Y$37,0),MATCH(I$2,res_eff!$P$2:$W$2,0))</f>
        <v>0.62066666666666659</v>
      </c>
      <c r="J29" s="84">
        <f>INDEX(res_eff!$P$3:$W$37,MATCH($A29&amp;$B29&amp;$C29,res_eff!$Y$3:$Y$37,0),MATCH(J$2,res_eff!$P$2:$W$2,0))</f>
        <v>0.62066666666666659</v>
      </c>
      <c r="K29" s="84">
        <f>INDEX(res_eff!$P$3:$W$37,MATCH($A29&amp;$B29&amp;$C29,res_eff!$Y$3:$Y$37,0),MATCH(K$2,res_eff!$P$2:$W$2,0))</f>
        <v>0.62066666666666659</v>
      </c>
      <c r="L29" s="84">
        <f>INDEX(res_eff!$P$3:$W$37,MATCH($A29&amp;$B29&amp;$C29,res_eff!$Y$3:$Y$37,0),MATCH(L$2,res_eff!$P$2:$W$2,0))</f>
        <v>0.62066666666666659</v>
      </c>
      <c r="M29" s="84">
        <f>INDEX(res_eff!$P$3:$W$37,MATCH($A29&amp;$B29&amp;$C29,res_eff!$Y$3:$Y$37,0),MATCH(M$2,res_eff!$P$2:$W$2,0))</f>
        <v>0.62066666666666659</v>
      </c>
    </row>
    <row r="30" spans="1:13">
      <c r="A30" t="s">
        <v>79</v>
      </c>
      <c r="B30" t="s">
        <v>32</v>
      </c>
      <c r="C30" t="s">
        <v>112</v>
      </c>
      <c r="D30" t="s">
        <v>122</v>
      </c>
      <c r="E30" s="83">
        <f t="shared" si="1"/>
        <v>0.39900000000000002</v>
      </c>
      <c r="F30" s="84">
        <f>INDEX(res_eff!$P$3:$W$37,MATCH($A30&amp;$B30&amp;$C30,res_eff!$Y$3:$Y$37,0),MATCH(F$2,res_eff!$P$2:$W$2,0))</f>
        <v>0.39900000000000002</v>
      </c>
      <c r="G30" s="84">
        <f>INDEX(res_eff!$P$3:$W$37,MATCH($A30&amp;$B30&amp;$C30,res_eff!$Y$3:$Y$37,0),MATCH(G$2,res_eff!$P$2:$W$2,0))</f>
        <v>0.39900000000000002</v>
      </c>
      <c r="H30" s="84">
        <f>INDEX(res_eff!$P$3:$W$37,MATCH($A30&amp;$B30&amp;$C30,res_eff!$Y$3:$Y$37,0),MATCH(H$2,res_eff!$P$2:$W$2,0))</f>
        <v>0.39900000000000002</v>
      </c>
      <c r="I30" s="84">
        <f>INDEX(res_eff!$P$3:$W$37,MATCH($A30&amp;$B30&amp;$C30,res_eff!$Y$3:$Y$37,0),MATCH(I$2,res_eff!$P$2:$W$2,0))</f>
        <v>0.39900000000000002</v>
      </c>
      <c r="J30" s="84">
        <f>INDEX(res_eff!$P$3:$W$37,MATCH($A30&amp;$B30&amp;$C30,res_eff!$Y$3:$Y$37,0),MATCH(J$2,res_eff!$P$2:$W$2,0))</f>
        <v>0.39900000000000002</v>
      </c>
      <c r="K30" s="84">
        <f>INDEX(res_eff!$P$3:$W$37,MATCH($A30&amp;$B30&amp;$C30,res_eff!$Y$3:$Y$37,0),MATCH(K$2,res_eff!$P$2:$W$2,0))</f>
        <v>0.39900000000000002</v>
      </c>
      <c r="L30" s="84">
        <f>INDEX(res_eff!$P$3:$W$37,MATCH($A30&amp;$B30&amp;$C30,res_eff!$Y$3:$Y$37,0),MATCH(L$2,res_eff!$P$2:$W$2,0))</f>
        <v>0.39900000000000002</v>
      </c>
      <c r="M30" s="84">
        <f>INDEX(res_eff!$P$3:$W$37,MATCH($A30&amp;$B30&amp;$C30,res_eff!$Y$3:$Y$37,0),MATCH(M$2,res_eff!$P$2:$W$2,0))</f>
        <v>0.39900000000000002</v>
      </c>
    </row>
    <row r="31" spans="1:13">
      <c r="A31" t="s">
        <v>79</v>
      </c>
      <c r="B31" t="s">
        <v>32</v>
      </c>
      <c r="C31" t="s">
        <v>113</v>
      </c>
      <c r="D31" t="s">
        <v>122</v>
      </c>
      <c r="E31" s="83">
        <f t="shared" si="1"/>
        <v>0.42</v>
      </c>
      <c r="F31" s="84">
        <f>INDEX(res_eff!$P$3:$W$37,MATCH($A31&amp;$B31&amp;$C31,res_eff!$Y$3:$Y$37,0),MATCH(F$2,res_eff!$P$2:$W$2,0))</f>
        <v>0.42</v>
      </c>
      <c r="G31" s="84">
        <f>INDEX(res_eff!$P$3:$W$37,MATCH($A31&amp;$B31&amp;$C31,res_eff!$Y$3:$Y$37,0),MATCH(G$2,res_eff!$P$2:$W$2,0))</f>
        <v>0.42</v>
      </c>
      <c r="H31" s="84">
        <f>INDEX(res_eff!$P$3:$W$37,MATCH($A31&amp;$B31&amp;$C31,res_eff!$Y$3:$Y$37,0),MATCH(H$2,res_eff!$P$2:$W$2,0))</f>
        <v>0.42</v>
      </c>
      <c r="I31" s="84">
        <f>INDEX(res_eff!$P$3:$W$37,MATCH($A31&amp;$B31&amp;$C31,res_eff!$Y$3:$Y$37,0),MATCH(I$2,res_eff!$P$2:$W$2,0))</f>
        <v>0.42</v>
      </c>
      <c r="J31" s="84">
        <f>INDEX(res_eff!$P$3:$W$37,MATCH($A31&amp;$B31&amp;$C31,res_eff!$Y$3:$Y$37,0),MATCH(J$2,res_eff!$P$2:$W$2,0))</f>
        <v>0.42</v>
      </c>
      <c r="K31" s="84">
        <f>INDEX(res_eff!$P$3:$W$37,MATCH($A31&amp;$B31&amp;$C31,res_eff!$Y$3:$Y$37,0),MATCH(K$2,res_eff!$P$2:$W$2,0))</f>
        <v>0.42</v>
      </c>
      <c r="L31" s="84">
        <f>INDEX(res_eff!$P$3:$W$37,MATCH($A31&amp;$B31&amp;$C31,res_eff!$Y$3:$Y$37,0),MATCH(L$2,res_eff!$P$2:$W$2,0))</f>
        <v>0.42</v>
      </c>
      <c r="M31" s="84">
        <f>INDEX(res_eff!$P$3:$W$37,MATCH($A31&amp;$B31&amp;$C31,res_eff!$Y$3:$Y$37,0),MATCH(M$2,res_eff!$P$2:$W$2,0))</f>
        <v>0.42</v>
      </c>
    </row>
    <row r="32" spans="1:13">
      <c r="A32" t="s">
        <v>79</v>
      </c>
      <c r="B32" t="s">
        <v>9</v>
      </c>
      <c r="C32" t="s">
        <v>115</v>
      </c>
      <c r="D32" t="s">
        <v>124</v>
      </c>
      <c r="E32" s="83">
        <f t="shared" si="1"/>
        <v>0.39900000000000002</v>
      </c>
      <c r="F32" s="84">
        <f>INDEX(res_eff!$P$3:$W$37,MATCH($A32&amp;$B32&amp;$C32,res_eff!$Y$3:$Y$37,0),MATCH(F$2,res_eff!$P$2:$W$2,0))</f>
        <v>0.39900000000000002</v>
      </c>
      <c r="G32" s="84">
        <f>INDEX(res_eff!$P$3:$W$37,MATCH($A32&amp;$B32&amp;$C32,res_eff!$Y$3:$Y$37,0),MATCH(G$2,res_eff!$P$2:$W$2,0))</f>
        <v>0.39900000000000002</v>
      </c>
      <c r="H32" s="84">
        <f>INDEX(res_eff!$P$3:$W$37,MATCH($A32&amp;$B32&amp;$C32,res_eff!$Y$3:$Y$37,0),MATCH(H$2,res_eff!$P$2:$W$2,0))</f>
        <v>0.39900000000000002</v>
      </c>
      <c r="I32" s="84">
        <f>INDEX(res_eff!$P$3:$W$37,MATCH($A32&amp;$B32&amp;$C32,res_eff!$Y$3:$Y$37,0),MATCH(I$2,res_eff!$P$2:$W$2,0))</f>
        <v>0.39900000000000002</v>
      </c>
      <c r="J32" s="84">
        <f>INDEX(res_eff!$P$3:$W$37,MATCH($A32&amp;$B32&amp;$C32,res_eff!$Y$3:$Y$37,0),MATCH(J$2,res_eff!$P$2:$W$2,0))</f>
        <v>0.39900000000000002</v>
      </c>
      <c r="K32" s="84">
        <f>INDEX(res_eff!$P$3:$W$37,MATCH($A32&amp;$B32&amp;$C32,res_eff!$Y$3:$Y$37,0),MATCH(K$2,res_eff!$P$2:$W$2,0))</f>
        <v>0.39900000000000002</v>
      </c>
      <c r="L32" s="84">
        <f>INDEX(res_eff!$P$3:$W$37,MATCH($A32&amp;$B32&amp;$C32,res_eff!$Y$3:$Y$37,0),MATCH(L$2,res_eff!$P$2:$W$2,0))</f>
        <v>0.39900000000000002</v>
      </c>
      <c r="M32" s="84">
        <f>INDEX(res_eff!$P$3:$W$37,MATCH($A32&amp;$B32&amp;$C32,res_eff!$Y$3:$Y$37,0),MATCH(M$2,res_eff!$P$2:$W$2,0))</f>
        <v>0.39900000000000002</v>
      </c>
    </row>
    <row r="33" spans="1:13">
      <c r="A33" t="s">
        <v>79</v>
      </c>
      <c r="B33" t="s">
        <v>9</v>
      </c>
      <c r="C33" t="s">
        <v>116</v>
      </c>
      <c r="D33" t="s">
        <v>124</v>
      </c>
      <c r="E33" s="83">
        <f>F33</f>
        <v>0.42</v>
      </c>
      <c r="F33" s="84">
        <f>INDEX(res_eff!$P$3:$W$37,MATCH($A33&amp;$B33&amp;$C33,res_eff!$Y$3:$Y$37,0),MATCH(F$2,res_eff!$P$2:$W$2,0))</f>
        <v>0.42</v>
      </c>
      <c r="G33" s="84">
        <f>INDEX(res_eff!$P$3:$W$37,MATCH($A33&amp;$B33&amp;$C33,res_eff!$Y$3:$Y$37,0),MATCH(G$2,res_eff!$P$2:$W$2,0))</f>
        <v>0.42</v>
      </c>
      <c r="H33" s="84">
        <f>INDEX(res_eff!$P$3:$W$37,MATCH($A33&amp;$B33&amp;$C33,res_eff!$Y$3:$Y$37,0),MATCH(H$2,res_eff!$P$2:$W$2,0))</f>
        <v>0.42</v>
      </c>
      <c r="I33" s="84">
        <f>INDEX(res_eff!$P$3:$W$37,MATCH($A33&amp;$B33&amp;$C33,res_eff!$Y$3:$Y$37,0),MATCH(I$2,res_eff!$P$2:$W$2,0))</f>
        <v>0.42</v>
      </c>
      <c r="J33" s="84">
        <f>INDEX(res_eff!$P$3:$W$37,MATCH($A33&amp;$B33&amp;$C33,res_eff!$Y$3:$Y$37,0),MATCH(J$2,res_eff!$P$2:$W$2,0))</f>
        <v>0.42</v>
      </c>
      <c r="K33" s="84">
        <f>INDEX(res_eff!$P$3:$W$37,MATCH($A33&amp;$B33&amp;$C33,res_eff!$Y$3:$Y$37,0),MATCH(K$2,res_eff!$P$2:$W$2,0))</f>
        <v>0.42</v>
      </c>
      <c r="L33" s="84">
        <f>INDEX(res_eff!$P$3:$W$37,MATCH($A33&amp;$B33&amp;$C33,res_eff!$Y$3:$Y$37,0),MATCH(L$2,res_eff!$P$2:$W$2,0))</f>
        <v>0.42</v>
      </c>
      <c r="M33" s="84">
        <f>INDEX(res_eff!$P$3:$W$37,MATCH($A33&amp;$B33&amp;$C33,res_eff!$Y$3:$Y$37,0),MATCH(M$2,res_eff!$P$2:$W$2,0))</f>
        <v>0.42</v>
      </c>
    </row>
    <row r="34" spans="1:13">
      <c r="A34" t="s">
        <v>78</v>
      </c>
      <c r="B34" t="s">
        <v>8</v>
      </c>
      <c r="C34" t="s">
        <v>4</v>
      </c>
      <c r="D34" t="s">
        <v>123</v>
      </c>
      <c r="E34" s="83">
        <f t="shared" si="1"/>
        <v>447.69444444444446</v>
      </c>
      <c r="F34" s="84">
        <f>INDEX(res_eff!$P$3:$W$37,MATCH($A34&amp;$B34&amp;$C34,res_eff!$Y$3:$Y$37,0),MATCH(F$2,res_eff!$P$2:$W$2,0))</f>
        <v>447.69444444444446</v>
      </c>
      <c r="G34" s="84">
        <f>INDEX(res_eff!$P$3:$W$37,MATCH($A34&amp;$B34&amp;$C34,res_eff!$Y$3:$Y$37,0),MATCH(G$2,res_eff!$P$2:$W$2,0))</f>
        <v>470.3944444444445</v>
      </c>
      <c r="H34" s="84">
        <f>INDEX(res_eff!$P$3:$W$37,MATCH($A34&amp;$B34&amp;$C34,res_eff!$Y$3:$Y$37,0),MATCH(H$2,res_eff!$P$2:$W$2,0))</f>
        <v>480.48333333333335</v>
      </c>
      <c r="I34" s="84">
        <f>INDEX(res_eff!$P$3:$W$37,MATCH($A34&amp;$B34&amp;$C34,res_eff!$Y$3:$Y$37,0),MATCH(I$2,res_eff!$P$2:$W$2,0))</f>
        <v>480.48333333333335</v>
      </c>
      <c r="J34" s="84">
        <f>INDEX(res_eff!$P$3:$W$37,MATCH($A34&amp;$B34&amp;$C34,res_eff!$Y$3:$Y$37,0),MATCH(J$2,res_eff!$P$2:$W$2,0))</f>
        <v>480.48333333333335</v>
      </c>
      <c r="K34" s="84">
        <f>INDEX(res_eff!$P$3:$W$37,MATCH($A34&amp;$B34&amp;$C34,res_eff!$Y$3:$Y$37,0),MATCH(K$2,res_eff!$P$2:$W$2,0))</f>
        <v>480.48333333333335</v>
      </c>
      <c r="L34" s="84">
        <f>INDEX(res_eff!$P$3:$W$37,MATCH($A34&amp;$B34&amp;$C34,res_eff!$Y$3:$Y$37,0),MATCH(L$2,res_eff!$P$2:$W$2,0))</f>
        <v>480.48333333333335</v>
      </c>
      <c r="M34" s="84">
        <f>INDEX(res_eff!$P$3:$W$37,MATCH($A34&amp;$B34&amp;$C34,res_eff!$Y$3:$Y$37,0),MATCH(M$2,res_eff!$P$2:$W$2,0))</f>
        <v>480.48333333333335</v>
      </c>
    </row>
    <row r="35" spans="1:13">
      <c r="A35" t="s">
        <v>78</v>
      </c>
      <c r="B35" t="s">
        <v>8</v>
      </c>
      <c r="C35" t="s">
        <v>5</v>
      </c>
      <c r="D35" t="s">
        <v>123</v>
      </c>
      <c r="E35" s="83">
        <f t="shared" si="1"/>
        <v>480.48333333333335</v>
      </c>
      <c r="F35" s="84">
        <f>INDEX(res_eff!$P$3:$W$37,MATCH($A35&amp;$B35&amp;$C35,res_eff!$Y$3:$Y$37,0),MATCH(F$2,res_eff!$P$2:$W$2,0))</f>
        <v>480.48333333333335</v>
      </c>
      <c r="G35" s="84">
        <f>INDEX(res_eff!$P$3:$W$37,MATCH($A35&amp;$B35&amp;$C35,res_eff!$Y$3:$Y$37,0),MATCH(G$2,res_eff!$P$2:$W$2,0))</f>
        <v>520.83888888888885</v>
      </c>
      <c r="H35" s="84">
        <f>INDEX(res_eff!$P$3:$W$37,MATCH($A35&amp;$B35&amp;$C35,res_eff!$Y$3:$Y$37,0),MATCH(H$2,res_eff!$P$2:$W$2,0))</f>
        <v>683.52222222222224</v>
      </c>
      <c r="I35" s="84">
        <f>INDEX(res_eff!$P$3:$W$37,MATCH($A35&amp;$B35&amp;$C35,res_eff!$Y$3:$Y$37,0),MATCH(I$2,res_eff!$P$2:$W$2,0))</f>
        <v>683.52222222222224</v>
      </c>
      <c r="J35" s="84">
        <f>INDEX(res_eff!$P$3:$W$37,MATCH($A35&amp;$B35&amp;$C35,res_eff!$Y$3:$Y$37,0),MATCH(J$2,res_eff!$P$2:$W$2,0))</f>
        <v>683.52222222222224</v>
      </c>
      <c r="K35" s="84">
        <f>INDEX(res_eff!$P$3:$W$37,MATCH($A35&amp;$B35&amp;$C35,res_eff!$Y$3:$Y$37,0),MATCH(K$2,res_eff!$P$2:$W$2,0))</f>
        <v>683.52222222222224</v>
      </c>
      <c r="L35" s="84">
        <f>INDEX(res_eff!$P$3:$W$37,MATCH($A35&amp;$B35&amp;$C35,res_eff!$Y$3:$Y$37,0),MATCH(L$2,res_eff!$P$2:$W$2,0))</f>
        <v>683.52222222222224</v>
      </c>
      <c r="M35" s="84">
        <f>INDEX(res_eff!$P$3:$W$37,MATCH($A35&amp;$B35&amp;$C35,res_eff!$Y$3:$Y$37,0),MATCH(M$2,res_eff!$P$2:$W$2,0))</f>
        <v>683.52222222222224</v>
      </c>
    </row>
    <row r="36" spans="1:13">
      <c r="A36" t="s">
        <v>78</v>
      </c>
      <c r="B36" t="s">
        <v>32</v>
      </c>
      <c r="C36" t="s">
        <v>4</v>
      </c>
      <c r="D36" t="s">
        <v>122</v>
      </c>
      <c r="E36" s="83">
        <f t="shared" si="1"/>
        <v>395.98888888888894</v>
      </c>
      <c r="F36" s="84">
        <f>INDEX(res_eff!$P$3:$W$37,MATCH($A36&amp;$B36&amp;$C36,res_eff!$Y$3:$Y$37,0),MATCH(F$2,res_eff!$P$2:$W$2,0))</f>
        <v>395.98888888888894</v>
      </c>
      <c r="G36" s="84">
        <f>INDEX(res_eff!$P$3:$W$37,MATCH($A36&amp;$B36&amp;$C36,res_eff!$Y$3:$Y$37,0),MATCH(G$2,res_eff!$P$2:$W$2,0))</f>
        <v>416.16666666666669</v>
      </c>
      <c r="H36" s="84">
        <f>INDEX(res_eff!$P$3:$W$37,MATCH($A36&amp;$B36&amp;$C36,res_eff!$Y$3:$Y$37,0),MATCH(H$2,res_eff!$P$2:$W$2,0))</f>
        <v>416.16666666666669</v>
      </c>
      <c r="I36" s="84">
        <f>INDEX(res_eff!$P$3:$W$37,MATCH($A36&amp;$B36&amp;$C36,res_eff!$Y$3:$Y$37,0),MATCH(I$2,res_eff!$P$2:$W$2,0))</f>
        <v>416.16666666666669</v>
      </c>
      <c r="J36" s="84">
        <f>INDEX(res_eff!$P$3:$W$37,MATCH($A36&amp;$B36&amp;$C36,res_eff!$Y$3:$Y$37,0),MATCH(J$2,res_eff!$P$2:$W$2,0))</f>
        <v>416.16666666666669</v>
      </c>
      <c r="K36" s="84">
        <f>INDEX(res_eff!$P$3:$W$37,MATCH($A36&amp;$B36&amp;$C36,res_eff!$Y$3:$Y$37,0),MATCH(K$2,res_eff!$P$2:$W$2,0))</f>
        <v>416.16666666666669</v>
      </c>
      <c r="L36" s="84">
        <f>INDEX(res_eff!$P$3:$W$37,MATCH($A36&amp;$B36&amp;$C36,res_eff!$Y$3:$Y$37,0),MATCH(L$2,res_eff!$P$2:$W$2,0))</f>
        <v>416.16666666666669</v>
      </c>
      <c r="M36" s="84">
        <f>INDEX(res_eff!$P$3:$W$37,MATCH($A36&amp;$B36&amp;$C36,res_eff!$Y$3:$Y$37,0),MATCH(M$2,res_eff!$P$2:$W$2,0))</f>
        <v>416.16666666666669</v>
      </c>
    </row>
    <row r="37" spans="1:13">
      <c r="A37" t="s">
        <v>75</v>
      </c>
      <c r="B37" t="s">
        <v>8</v>
      </c>
      <c r="C37" t="s">
        <v>6</v>
      </c>
      <c r="D37" t="s">
        <v>123</v>
      </c>
      <c r="E37" s="83">
        <f t="shared" si="1"/>
        <v>1262.6262626262628</v>
      </c>
      <c r="F37" s="84">
        <f>INDEX(res_eff!$P$3:$W$37,MATCH($A37&amp;$B37&amp;$C37,res_eff!$Y$3:$Y$37,0),MATCH(F$2,res_eff!$P$2:$W$2,0))</f>
        <v>1262.6262626262628</v>
      </c>
      <c r="G37" s="84">
        <f>INDEX(res_eff!$P$3:$W$37,MATCH($A37&amp;$B37&amp;$C37,res_eff!$Y$3:$Y$37,0),MATCH(G$2,res_eff!$P$2:$W$2,0))</f>
        <v>1262.6262626262628</v>
      </c>
      <c r="H37" s="84">
        <f>INDEX(res_eff!$P$3:$W$37,MATCH($A37&amp;$B37&amp;$C37,res_eff!$Y$3:$Y$37,0),MATCH(H$2,res_eff!$P$2:$W$2,0))</f>
        <v>2777.7777777777778</v>
      </c>
      <c r="I37" s="84">
        <f>INDEX(res_eff!$P$3:$W$37,MATCH($A37&amp;$B37&amp;$C37,res_eff!$Y$3:$Y$37,0),MATCH(I$2,res_eff!$P$2:$W$2,0))</f>
        <v>2777.7777777777778</v>
      </c>
      <c r="J37" s="84">
        <f>INDEX(res_eff!$P$3:$W$37,MATCH($A37&amp;$B37&amp;$C37,res_eff!$Y$3:$Y$37,0),MATCH(J$2,res_eff!$P$2:$W$2,0))</f>
        <v>2777.7777777777778</v>
      </c>
      <c r="K37" s="84">
        <f>INDEX(res_eff!$P$3:$W$37,MATCH($A37&amp;$B37&amp;$C37,res_eff!$Y$3:$Y$37,0),MATCH(K$2,res_eff!$P$2:$W$2,0))</f>
        <v>2777.7777777777778</v>
      </c>
      <c r="L37" s="84">
        <f>INDEX(res_eff!$P$3:$W$37,MATCH($A37&amp;$B37&amp;$C37,res_eff!$Y$3:$Y$37,0),MATCH(L$2,res_eff!$P$2:$W$2,0))</f>
        <v>2777.7777777777778</v>
      </c>
      <c r="M37" s="84">
        <f>INDEX(res_eff!$P$3:$W$37,MATCH($A37&amp;$B37&amp;$C37,res_eff!$Y$3:$Y$37,0),MATCH(M$2,res_eff!$P$2:$W$2,0))</f>
        <v>2777.7777777777778</v>
      </c>
    </row>
    <row r="38" spans="1:13">
      <c r="A38" t="s">
        <v>75</v>
      </c>
      <c r="B38" t="s">
        <v>8</v>
      </c>
      <c r="C38" t="s">
        <v>7</v>
      </c>
      <c r="D38" t="s">
        <v>123</v>
      </c>
      <c r="E38" s="83">
        <f t="shared" si="1"/>
        <v>2525.2525252525256</v>
      </c>
      <c r="F38" s="84">
        <f>INDEX(res_eff!$P$3:$W$37,MATCH($A38&amp;$B38&amp;$C38,res_eff!$Y$3:$Y$37,0),MATCH(F$2,res_eff!$P$2:$W$2,0))</f>
        <v>2525.2525252525256</v>
      </c>
      <c r="G38" s="84">
        <f>INDEX(res_eff!$P$3:$W$37,MATCH($A38&amp;$B38&amp;$C38,res_eff!$Y$3:$Y$37,0),MATCH(G$2,res_eff!$P$2:$W$2,0))</f>
        <v>2525.2525252525256</v>
      </c>
      <c r="H38" s="84">
        <f>INDEX(res_eff!$P$3:$W$37,MATCH($A38&amp;$B38&amp;$C38,res_eff!$Y$3:$Y$37,0),MATCH(H$2,res_eff!$P$2:$W$2,0))</f>
        <v>3086.4197530864199</v>
      </c>
      <c r="I38" s="84">
        <f>INDEX(res_eff!$P$3:$W$37,MATCH($A38&amp;$B38&amp;$C38,res_eff!$Y$3:$Y$37,0),MATCH(I$2,res_eff!$P$2:$W$2,0))</f>
        <v>3086.4197530864199</v>
      </c>
      <c r="J38" s="84">
        <f>INDEX(res_eff!$P$3:$W$37,MATCH($A38&amp;$B38&amp;$C38,res_eff!$Y$3:$Y$37,0),MATCH(J$2,res_eff!$P$2:$W$2,0))</f>
        <v>3086.4197530864199</v>
      </c>
      <c r="K38" s="84">
        <f>INDEX(res_eff!$P$3:$W$37,MATCH($A38&amp;$B38&amp;$C38,res_eff!$Y$3:$Y$37,0),MATCH(K$2,res_eff!$P$2:$W$2,0))</f>
        <v>3086.4197530864199</v>
      </c>
      <c r="L38" s="84">
        <f>INDEX(res_eff!$P$3:$W$37,MATCH($A38&amp;$B38&amp;$C38,res_eff!$Y$3:$Y$37,0),MATCH(L$2,res_eff!$P$2:$W$2,0))</f>
        <v>3086.4197530864199</v>
      </c>
      <c r="M38" s="84">
        <f>INDEX(res_eff!$P$3:$W$37,MATCH($A38&amp;$B38&amp;$C38,res_eff!$Y$3:$Y$37,0),MATCH(M$2,res_eff!$P$2:$W$2,0))</f>
        <v>3086.4197530864199</v>
      </c>
    </row>
    <row r="39" spans="1:13">
      <c r="A39" t="s">
        <v>81</v>
      </c>
      <c r="B39" t="s">
        <v>8</v>
      </c>
      <c r="C39" t="s">
        <v>8</v>
      </c>
      <c r="D39" t="s">
        <v>123</v>
      </c>
      <c r="E39" s="82">
        <f t="shared" si="1"/>
        <v>1</v>
      </c>
      <c r="F39">
        <v>1</v>
      </c>
      <c r="G39" s="107">
        <v>1.1000000000000001</v>
      </c>
      <c r="H39" s="107">
        <v>1.25</v>
      </c>
      <c r="I39" s="107">
        <v>1.35</v>
      </c>
      <c r="J39" s="107">
        <v>1.35</v>
      </c>
      <c r="K39" s="107">
        <v>1.35</v>
      </c>
      <c r="L39" s="107">
        <v>1.35</v>
      </c>
      <c r="M39" s="107">
        <v>1.35</v>
      </c>
    </row>
    <row r="40" spans="1:13">
      <c r="A40" t="s">
        <v>82</v>
      </c>
      <c r="B40" t="s">
        <v>8</v>
      </c>
      <c r="C40" t="s">
        <v>8</v>
      </c>
      <c r="D40" t="s">
        <v>123</v>
      </c>
      <c r="E40" s="82">
        <f t="shared" si="1"/>
        <v>1</v>
      </c>
      <c r="F40">
        <v>1</v>
      </c>
      <c r="G40" s="107">
        <v>1.25</v>
      </c>
      <c r="H40" s="107">
        <v>1.5</v>
      </c>
      <c r="I40" s="107">
        <v>1.9</v>
      </c>
      <c r="J40" s="107">
        <v>2.4</v>
      </c>
      <c r="K40" s="107">
        <v>3</v>
      </c>
      <c r="L40" s="107">
        <v>3.8</v>
      </c>
      <c r="M40" s="107">
        <v>3.8</v>
      </c>
    </row>
    <row r="41" spans="1:13">
      <c r="A41" t="s">
        <v>83</v>
      </c>
      <c r="B41" t="s">
        <v>8</v>
      </c>
      <c r="C41" t="s">
        <v>8</v>
      </c>
      <c r="D41" t="s">
        <v>123</v>
      </c>
      <c r="E41" s="82">
        <f t="shared" si="1"/>
        <v>1</v>
      </c>
      <c r="F41">
        <v>1</v>
      </c>
      <c r="G41" s="107">
        <v>1.17</v>
      </c>
      <c r="H41" s="107">
        <v>1.33</v>
      </c>
      <c r="I41" s="107">
        <v>1.5</v>
      </c>
      <c r="J41" s="107">
        <v>1.67</v>
      </c>
      <c r="K41" s="107">
        <v>1.83</v>
      </c>
      <c r="L41" s="107">
        <v>2</v>
      </c>
      <c r="M41" s="107">
        <v>2</v>
      </c>
    </row>
    <row r="42" spans="1:13">
      <c r="A42" t="s">
        <v>84</v>
      </c>
      <c r="B42" t="s">
        <v>32</v>
      </c>
      <c r="C42" t="s">
        <v>32</v>
      </c>
      <c r="D42" t="s">
        <v>122</v>
      </c>
      <c r="E42" s="82">
        <f t="shared" si="1"/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84</v>
      </c>
      <c r="B43" t="s">
        <v>8</v>
      </c>
      <c r="C43" t="s">
        <v>8</v>
      </c>
      <c r="D43" t="s">
        <v>123</v>
      </c>
      <c r="E43" s="82">
        <f t="shared" si="1"/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>
      <c r="A44" t="s">
        <v>84</v>
      </c>
      <c r="B44" t="s">
        <v>9</v>
      </c>
      <c r="C44" t="s">
        <v>9</v>
      </c>
      <c r="D44" t="s">
        <v>124</v>
      </c>
      <c r="E44" s="82">
        <f t="shared" si="1"/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54</v>
      </c>
      <c r="B45" t="s">
        <v>107</v>
      </c>
      <c r="C45" t="s">
        <v>108</v>
      </c>
      <c r="D45" t="s">
        <v>120</v>
      </c>
      <c r="E45" s="82">
        <f t="shared" si="1"/>
        <v>0.65</v>
      </c>
      <c r="F45">
        <v>0.65</v>
      </c>
      <c r="G45">
        <v>0.65</v>
      </c>
      <c r="H45">
        <v>0.65</v>
      </c>
      <c r="I45">
        <v>0.65</v>
      </c>
      <c r="J45">
        <v>0.65</v>
      </c>
      <c r="K45">
        <v>0.65</v>
      </c>
      <c r="L45">
        <v>0.65</v>
      </c>
      <c r="M45">
        <v>0.65</v>
      </c>
    </row>
    <row r="46" spans="1:13">
      <c r="A46" t="s">
        <v>54</v>
      </c>
      <c r="B46" t="s">
        <v>109</v>
      </c>
      <c r="C46" t="s">
        <v>110</v>
      </c>
      <c r="D46" t="s">
        <v>121</v>
      </c>
      <c r="E46" s="82">
        <f t="shared" si="1"/>
        <v>0.65</v>
      </c>
      <c r="F46">
        <v>0.65</v>
      </c>
      <c r="G46">
        <v>0.65</v>
      </c>
      <c r="H46">
        <v>0.65</v>
      </c>
      <c r="I46">
        <v>0.65</v>
      </c>
      <c r="J46">
        <v>0.65</v>
      </c>
      <c r="K46">
        <v>0.65</v>
      </c>
      <c r="L46">
        <v>0.65</v>
      </c>
      <c r="M46">
        <v>0.65</v>
      </c>
    </row>
    <row r="47" spans="1:13">
      <c r="A47" t="s">
        <v>54</v>
      </c>
      <c r="B47" t="s">
        <v>32</v>
      </c>
      <c r="C47" t="s">
        <v>16</v>
      </c>
      <c r="D47" t="s">
        <v>122</v>
      </c>
      <c r="E47" s="83">
        <f t="shared" si="1"/>
        <v>0.75791799999999998</v>
      </c>
      <c r="F47" s="97">
        <f>[1]QER_tab32!$C$50</f>
        <v>0.75791799999999998</v>
      </c>
      <c r="G47" s="84">
        <f>INDEX(comm_eff!$D$3:$K$26,MATCH($A47&amp;$B47&amp;$C47,comm_eff!$M$3:$M$26,0),MATCH(G$2,comm_eff!$D$2:$K$2,0))</f>
        <v>0.77525000000000011</v>
      </c>
      <c r="H47" s="84">
        <f>INDEX(comm_eff!$D$3:$K$26,MATCH($A47&amp;$B47&amp;$C47,comm_eff!$M$3:$M$26,0),MATCH(H$2,comm_eff!$D$2:$K$2,0))</f>
        <v>0.77525000000000011</v>
      </c>
      <c r="I47" s="84">
        <f>INDEX(comm_eff!$D$3:$K$26,MATCH($A47&amp;$B47&amp;$C47,comm_eff!$M$3:$M$26,0),MATCH(I$2,comm_eff!$D$2:$K$2,0))</f>
        <v>0.77525000000000011</v>
      </c>
      <c r="J47" s="84">
        <f>INDEX(comm_eff!$D$3:$K$26,MATCH($A47&amp;$B47&amp;$C47,comm_eff!$M$3:$M$26,0),MATCH(J$2,comm_eff!$D$2:$K$2,0))</f>
        <v>0.77525000000000011</v>
      </c>
      <c r="K47" s="84">
        <f>INDEX(comm_eff!$D$3:$K$26,MATCH($A47&amp;$B47&amp;$C47,comm_eff!$M$3:$M$26,0),MATCH(K$2,comm_eff!$D$2:$K$2,0))</f>
        <v>0.77525000000000011</v>
      </c>
      <c r="L47" s="84">
        <f>INDEX(comm_eff!$D$3:$K$26,MATCH($A47&amp;$B47&amp;$C47,comm_eff!$M$3:$M$26,0),MATCH(L$2,comm_eff!$D$2:$K$2,0))</f>
        <v>0.77525000000000011</v>
      </c>
      <c r="M47" s="84">
        <f>INDEX(comm_eff!$D$3:$K$26,MATCH($A47&amp;$B47&amp;$C47,comm_eff!$M$3:$M$26,0),MATCH(M$2,comm_eff!$D$2:$K$2,0))</f>
        <v>0.77525000000000011</v>
      </c>
    </row>
    <row r="48" spans="1:13">
      <c r="A48" t="s">
        <v>54</v>
      </c>
      <c r="B48" t="s">
        <v>32</v>
      </c>
      <c r="C48" t="s">
        <v>17</v>
      </c>
      <c r="D48" t="s">
        <v>122</v>
      </c>
      <c r="E48" s="83">
        <f t="shared" si="1"/>
        <v>0.87525000000000008</v>
      </c>
      <c r="F48" s="84">
        <f>INDEX(comm_eff!$D$3:$K$26,MATCH($A48&amp;$B48&amp;$C48,comm_eff!$M$3:$M$26,0),MATCH(F$2,comm_eff!$D$2:$K$2,0))</f>
        <v>0.87525000000000008</v>
      </c>
      <c r="G48" s="84">
        <f>INDEX(comm_eff!$D$3:$K$26,MATCH($A48&amp;$B48&amp;$C48,comm_eff!$M$3:$M$26,0),MATCH(G$2,comm_eff!$D$2:$K$2,0))</f>
        <v>0.87525000000000008</v>
      </c>
      <c r="H48" s="84">
        <f>INDEX(comm_eff!$D$3:$K$26,MATCH($A48&amp;$B48&amp;$C48,comm_eff!$M$3:$M$26,0),MATCH(H$2,comm_eff!$D$2:$K$2,0))</f>
        <v>0.87525000000000008</v>
      </c>
      <c r="I48" s="84">
        <f>INDEX(comm_eff!$D$3:$K$26,MATCH($A48&amp;$B48&amp;$C48,comm_eff!$M$3:$M$26,0),MATCH(I$2,comm_eff!$D$2:$K$2,0))</f>
        <v>0.87525000000000008</v>
      </c>
      <c r="J48" s="84">
        <f>INDEX(comm_eff!$D$3:$K$26,MATCH($A48&amp;$B48&amp;$C48,comm_eff!$M$3:$M$26,0),MATCH(J$2,comm_eff!$D$2:$K$2,0))</f>
        <v>0.88525000000000009</v>
      </c>
      <c r="K48" s="84">
        <f>INDEX(comm_eff!$D$3:$K$26,MATCH($A48&amp;$B48&amp;$C48,comm_eff!$M$3:$M$26,0),MATCH(K$2,comm_eff!$D$2:$K$2,0))</f>
        <v>0.88525000000000009</v>
      </c>
      <c r="L48" s="84">
        <f>INDEX(comm_eff!$D$3:$K$26,MATCH($A48&amp;$B48&amp;$C48,comm_eff!$M$3:$M$26,0),MATCH(L$2,comm_eff!$D$2:$K$2,0))</f>
        <v>0.88525000000000009</v>
      </c>
      <c r="M48" s="84">
        <f>INDEX(comm_eff!$D$3:$K$26,MATCH($A48&amp;$B48&amp;$C48,comm_eff!$M$3:$M$26,0),MATCH(M$2,comm_eff!$D$2:$K$2,0))</f>
        <v>0.88525000000000009</v>
      </c>
    </row>
    <row r="49" spans="1:13">
      <c r="A49" t="s">
        <v>54</v>
      </c>
      <c r="B49" t="s">
        <v>8</v>
      </c>
      <c r="C49" t="s">
        <v>18</v>
      </c>
      <c r="D49" t="s">
        <v>123</v>
      </c>
      <c r="E49" s="83">
        <f t="shared" si="1"/>
        <v>0.98</v>
      </c>
      <c r="F49" s="84">
        <f>INDEX(comm_eff!$D$3:$K$26,MATCH($A49&amp;$B49&amp;$C49,comm_eff!$M$3:$M$26,0),MATCH(F$2,comm_eff!$D$2:$K$2,0))</f>
        <v>0.98</v>
      </c>
      <c r="G49" s="84">
        <f>INDEX(comm_eff!$D$3:$K$26,MATCH($A49&amp;$B49&amp;$C49,comm_eff!$M$3:$M$26,0),MATCH(G$2,comm_eff!$D$2:$K$2,0))</f>
        <v>0.98</v>
      </c>
      <c r="H49" s="84">
        <f>INDEX(comm_eff!$D$3:$K$26,MATCH($A49&amp;$B49&amp;$C49,comm_eff!$M$3:$M$26,0),MATCH(H$2,comm_eff!$D$2:$K$2,0))</f>
        <v>0.98</v>
      </c>
      <c r="I49" s="84">
        <f>INDEX(comm_eff!$D$3:$K$26,MATCH($A49&amp;$B49&amp;$C49,comm_eff!$M$3:$M$26,0),MATCH(I$2,comm_eff!$D$2:$K$2,0))</f>
        <v>0.98</v>
      </c>
      <c r="J49" s="84">
        <f>INDEX(comm_eff!$D$3:$K$26,MATCH($A49&amp;$B49&amp;$C49,comm_eff!$M$3:$M$26,0),MATCH(J$2,comm_eff!$D$2:$K$2,0))</f>
        <v>0.98</v>
      </c>
      <c r="K49" s="84">
        <f>INDEX(comm_eff!$D$3:$K$26,MATCH($A49&amp;$B49&amp;$C49,comm_eff!$M$3:$M$26,0),MATCH(K$2,comm_eff!$D$2:$K$2,0))</f>
        <v>0.98</v>
      </c>
      <c r="L49" s="84">
        <f>INDEX(comm_eff!$D$3:$K$26,MATCH($A49&amp;$B49&amp;$C49,comm_eff!$M$3:$M$26,0),MATCH(L$2,comm_eff!$D$2:$K$2,0))</f>
        <v>0.98</v>
      </c>
      <c r="M49" s="84">
        <f>INDEX(comm_eff!$D$3:$K$26,MATCH($A49&amp;$B49&amp;$C49,comm_eff!$M$3:$M$26,0),MATCH(M$2,comm_eff!$D$2:$K$2,0))</f>
        <v>0.98</v>
      </c>
    </row>
    <row r="50" spans="1:13">
      <c r="A50" t="s">
        <v>54</v>
      </c>
      <c r="B50" t="s">
        <v>8</v>
      </c>
      <c r="C50" t="s">
        <v>19</v>
      </c>
      <c r="D50" t="s">
        <v>123</v>
      </c>
      <c r="E50" s="83">
        <f t="shared" si="1"/>
        <v>3.3</v>
      </c>
      <c r="F50" s="84">
        <f>INDEX(comm_eff!$D$3:$K$26,MATCH($A50&amp;$B50&amp;$C50,comm_eff!$M$3:$M$26,0),MATCH(F$2,comm_eff!$D$2:$K$2,0))</f>
        <v>3.3</v>
      </c>
      <c r="G50" s="84">
        <f>INDEX(comm_eff!$D$3:$K$26,MATCH($A50&amp;$B50&amp;$C50,comm_eff!$M$3:$M$26,0),MATCH(G$2,comm_eff!$D$2:$K$2,0))</f>
        <v>3.3</v>
      </c>
      <c r="H50" s="84">
        <f>INDEX(comm_eff!$D$3:$K$26,MATCH($A50&amp;$B50&amp;$C50,comm_eff!$M$3:$M$26,0),MATCH(H$2,comm_eff!$D$2:$K$2,0))</f>
        <v>3.3</v>
      </c>
      <c r="I50" s="84">
        <f>INDEX(comm_eff!$D$3:$K$26,MATCH($A50&amp;$B50&amp;$C50,comm_eff!$M$3:$M$26,0),MATCH(I$2,comm_eff!$D$2:$K$2,0))</f>
        <v>3.3</v>
      </c>
      <c r="J50" s="84">
        <f>INDEX(comm_eff!$D$3:$K$26,MATCH($A50&amp;$B50&amp;$C50,comm_eff!$M$3:$M$26,0),MATCH(J$2,comm_eff!$D$2:$K$2,0))</f>
        <v>3.3</v>
      </c>
      <c r="K50" s="84">
        <f>INDEX(comm_eff!$D$3:$K$26,MATCH($A50&amp;$B50&amp;$C50,comm_eff!$M$3:$M$26,0),MATCH(K$2,comm_eff!$D$2:$K$2,0))</f>
        <v>3.3</v>
      </c>
      <c r="L50" s="84">
        <f>INDEX(comm_eff!$D$3:$K$26,MATCH($A50&amp;$B50&amp;$C50,comm_eff!$M$3:$M$26,0),MATCH(L$2,comm_eff!$D$2:$K$2,0))</f>
        <v>3.3</v>
      </c>
      <c r="M50" s="84">
        <f>INDEX(comm_eff!$D$3:$K$26,MATCH($A50&amp;$B50&amp;$C50,comm_eff!$M$3:$M$26,0),MATCH(M$2,comm_eff!$D$2:$K$2,0))</f>
        <v>3.3</v>
      </c>
    </row>
    <row r="51" spans="1:13">
      <c r="A51" t="s">
        <v>54</v>
      </c>
      <c r="B51" t="s">
        <v>9</v>
      </c>
      <c r="C51" t="s">
        <v>20</v>
      </c>
      <c r="D51" t="s">
        <v>124</v>
      </c>
      <c r="E51" s="83">
        <f t="shared" si="1"/>
        <v>0.78525</v>
      </c>
      <c r="F51" s="84">
        <f>INDEX(comm_eff!$D$3:$K$26,MATCH($A51&amp;$B51&amp;$C51,comm_eff!$M$3:$M$26,0),MATCH(F$2,comm_eff!$D$2:$K$2,0))</f>
        <v>0.78525</v>
      </c>
      <c r="G51" s="84">
        <f>INDEX(comm_eff!$D$3:$K$26,MATCH($A51&amp;$B51&amp;$C51,comm_eff!$M$3:$M$26,0),MATCH(G$2,comm_eff!$D$2:$K$2,0))</f>
        <v>0.79525000000000001</v>
      </c>
      <c r="H51" s="84">
        <f>INDEX(comm_eff!$D$3:$K$26,MATCH($A51&amp;$B51&amp;$C51,comm_eff!$M$3:$M$26,0),MATCH(H$2,comm_eff!$D$2:$K$2,0))</f>
        <v>0.79525000000000001</v>
      </c>
      <c r="I51" s="84">
        <f>INDEX(comm_eff!$D$3:$K$26,MATCH($A51&amp;$B51&amp;$C51,comm_eff!$M$3:$M$26,0),MATCH(I$2,comm_eff!$D$2:$K$2,0))</f>
        <v>0.79525000000000001</v>
      </c>
      <c r="J51" s="84">
        <f>INDEX(comm_eff!$D$3:$K$26,MATCH($A51&amp;$B51&amp;$C51,comm_eff!$M$3:$M$26,0),MATCH(J$2,comm_eff!$D$2:$K$2,0))</f>
        <v>0.79525000000000001</v>
      </c>
      <c r="K51" s="84">
        <f>INDEX(comm_eff!$D$3:$K$26,MATCH($A51&amp;$B51&amp;$C51,comm_eff!$M$3:$M$26,0),MATCH(K$2,comm_eff!$D$2:$K$2,0))</f>
        <v>0.79525000000000001</v>
      </c>
      <c r="L51" s="84">
        <f>INDEX(comm_eff!$D$3:$K$26,MATCH($A51&amp;$B51&amp;$C51,comm_eff!$M$3:$M$26,0),MATCH(L$2,comm_eff!$D$2:$K$2,0))</f>
        <v>0.79525000000000001</v>
      </c>
      <c r="M51" s="84">
        <f>INDEX(comm_eff!$D$3:$K$26,MATCH($A51&amp;$B51&amp;$C51,comm_eff!$M$3:$M$26,0),MATCH(M$2,comm_eff!$D$2:$K$2,0))</f>
        <v>0.79525000000000001</v>
      </c>
    </row>
    <row r="52" spans="1:13">
      <c r="A52" t="s">
        <v>55</v>
      </c>
      <c r="B52" t="s">
        <v>32</v>
      </c>
      <c r="C52" t="s">
        <v>39</v>
      </c>
      <c r="D52" t="s">
        <v>122</v>
      </c>
      <c r="E52" s="83">
        <f t="shared" si="1"/>
        <v>0.865595</v>
      </c>
      <c r="F52" s="97">
        <f>[1]QER_tab32!$C$55</f>
        <v>0.865595</v>
      </c>
      <c r="G52" s="97">
        <f>[1]QER_tab32!$H$55+0.05</f>
        <v>0.95113100000000006</v>
      </c>
      <c r="H52" s="97">
        <f>[1]QER_tab32!$M$55+0.05</f>
        <v>0.97694800000000004</v>
      </c>
      <c r="I52" s="97">
        <f>[1]QER_tab32!$R$55+0.05</f>
        <v>1.005098</v>
      </c>
      <c r="J52" s="97">
        <f>[1]QER_tab32!$W$55+0.05</f>
        <v>1.029838</v>
      </c>
      <c r="K52" s="97">
        <f>[1]QER_tab32!$AB$55+0.05</f>
        <v>1.0521119999999999</v>
      </c>
      <c r="L52" s="97">
        <f>[1]QER_tab32!$AG$55+0.05</f>
        <v>1.073029</v>
      </c>
      <c r="M52" s="84">
        <f>INDEX(comm_eff!$D$3:$K$26,MATCH($A52&amp;$B52&amp;$C52,comm_eff!$M$3:$M$26,0),MATCH(M$2,comm_eff!$D$2:$K$2,0))</f>
        <v>1.1000000000000001</v>
      </c>
    </row>
    <row r="53" spans="1:13">
      <c r="A53" t="s">
        <v>55</v>
      </c>
      <c r="B53" t="s">
        <v>8</v>
      </c>
      <c r="C53" t="s">
        <v>10</v>
      </c>
      <c r="D53" t="s">
        <v>123</v>
      </c>
      <c r="E53" s="83">
        <f t="shared" si="1"/>
        <v>2.8722157092614307</v>
      </c>
      <c r="F53" s="84">
        <f>INDEX(comm_eff!$D$3:$K$26,MATCH($A53&amp;$B53&amp;$C53,comm_eff!$M$3:$M$26,0),MATCH(F$2,comm_eff!$D$2:$K$2,0))</f>
        <v>2.8722157092614307</v>
      </c>
      <c r="G53" s="84">
        <f>INDEX(comm_eff!$D$3:$K$26,MATCH($A53&amp;$B53&amp;$C53,comm_eff!$M$3:$M$26,0),MATCH(G$2,comm_eff!$D$2:$K$2,0))</f>
        <v>3.2239155920281362</v>
      </c>
      <c r="H53" s="84">
        <f>INDEX(comm_eff!$D$3:$K$26,MATCH($A53&amp;$B53&amp;$C53,comm_eff!$M$3:$M$26,0),MATCH(H$2,comm_eff!$D$2:$K$2,0))</f>
        <v>3.2239155920281362</v>
      </c>
      <c r="I53" s="84">
        <f>INDEX(comm_eff!$D$3:$K$26,MATCH($A53&amp;$B53&amp;$C53,comm_eff!$M$3:$M$26,0),MATCH(I$2,comm_eff!$D$2:$K$2,0))</f>
        <v>3.2239155920281362</v>
      </c>
      <c r="J53" s="84">
        <f>INDEX(comm_eff!$D$3:$K$26,MATCH($A53&amp;$B53&amp;$C53,comm_eff!$M$3:$M$26,0),MATCH(J$2,comm_eff!$D$2:$K$2,0))</f>
        <v>3.2239155920281362</v>
      </c>
      <c r="K53" s="84">
        <f>INDEX(comm_eff!$D$3:$K$26,MATCH($A53&amp;$B53&amp;$C53,comm_eff!$M$3:$M$26,0),MATCH(K$2,comm_eff!$D$2:$K$2,0))</f>
        <v>3.2239155920281362</v>
      </c>
      <c r="L53" s="84">
        <f>INDEX(comm_eff!$D$3:$K$26,MATCH($A53&amp;$B53&amp;$C53,comm_eff!$M$3:$M$26,0),MATCH(L$2,comm_eff!$D$2:$K$2,0))</f>
        <v>3.2239155920281362</v>
      </c>
      <c r="M53" s="84">
        <f>INDEX(comm_eff!$D$3:$K$26,MATCH($A53&amp;$B53&amp;$C53,comm_eff!$M$3:$M$26,0),MATCH(M$2,comm_eff!$D$2:$K$2,0))</f>
        <v>3.2239155920281362</v>
      </c>
    </row>
    <row r="54" spans="1:13">
      <c r="A54" t="s">
        <v>55</v>
      </c>
      <c r="B54" t="s">
        <v>8</v>
      </c>
      <c r="C54" t="s">
        <v>11</v>
      </c>
      <c r="D54" t="s">
        <v>123</v>
      </c>
      <c r="E54" s="83">
        <f t="shared" si="1"/>
        <v>5.8030480656506445</v>
      </c>
      <c r="F54" s="84">
        <f>INDEX(comm_eff!$D$3:$K$26,MATCH($A54&amp;$B54&amp;$C54,comm_eff!$M$3:$M$26,0),MATCH(F$2,comm_eff!$D$2:$K$2,0))</f>
        <v>5.8030480656506445</v>
      </c>
      <c r="G54" s="84">
        <f>INDEX(comm_eff!$D$3:$K$26,MATCH($A54&amp;$B54&amp;$C54,comm_eff!$M$3:$M$26,0),MATCH(G$2,comm_eff!$D$2:$K$2,0))</f>
        <v>5.8030480656506445</v>
      </c>
      <c r="H54" s="84">
        <f>INDEX(comm_eff!$D$3:$K$26,MATCH($A54&amp;$B54&amp;$C54,comm_eff!$M$3:$M$26,0),MATCH(H$2,comm_eff!$D$2:$K$2,0))</f>
        <v>6.063791082184582</v>
      </c>
      <c r="I54" s="84">
        <f>INDEX(comm_eff!$D$3:$K$26,MATCH($A54&amp;$B54&amp;$C54,comm_eff!$M$3:$M$26,0),MATCH(I$2,comm_eff!$D$2:$K$2,0))</f>
        <v>6.063791082184582</v>
      </c>
      <c r="J54" s="84">
        <f>INDEX(comm_eff!$D$3:$K$26,MATCH($A54&amp;$B54&amp;$C54,comm_eff!$M$3:$M$26,0),MATCH(J$2,comm_eff!$D$2:$K$2,0))</f>
        <v>6.2803550494054594</v>
      </c>
      <c r="K54" s="84">
        <f>INDEX(comm_eff!$D$3:$K$26,MATCH($A54&amp;$B54&amp;$C54,comm_eff!$M$3:$M$26,0),MATCH(K$2,comm_eff!$D$2:$K$2,0))</f>
        <v>6.2803550494054594</v>
      </c>
      <c r="L54" s="84">
        <f>INDEX(comm_eff!$D$3:$K$26,MATCH($A54&amp;$B54&amp;$C54,comm_eff!$M$3:$M$26,0),MATCH(L$2,comm_eff!$D$2:$K$2,0))</f>
        <v>6.2803550494054594</v>
      </c>
      <c r="M54" s="84">
        <f>INDEX(comm_eff!$D$3:$K$26,MATCH($A54&amp;$B54&amp;$C54,comm_eff!$M$3:$M$26,0),MATCH(M$2,comm_eff!$D$2:$K$2,0))</f>
        <v>6.2803550494054594</v>
      </c>
    </row>
    <row r="55" spans="1:13">
      <c r="A55" t="s">
        <v>56</v>
      </c>
      <c r="B55" t="s">
        <v>32</v>
      </c>
      <c r="C55" t="s">
        <v>22</v>
      </c>
      <c r="D55" t="s">
        <v>122</v>
      </c>
      <c r="E55" s="83">
        <f t="shared" si="1"/>
        <v>0.78664599999999996</v>
      </c>
      <c r="F55" s="97">
        <f>[1]QER_tab32!$C$59</f>
        <v>0.78664599999999996</v>
      </c>
      <c r="G55" s="84">
        <f>INDEX(comm_eff!$D$3:$K$26,MATCH($A55&amp;$B55&amp;$C55,comm_eff!$M$3:$M$26,0),MATCH(G$2,comm_eff!$D$2:$K$2,0))</f>
        <v>0.8</v>
      </c>
      <c r="H55" s="84">
        <f>INDEX(comm_eff!$D$3:$K$26,MATCH($A55&amp;$B55&amp;$C55,comm_eff!$M$3:$M$26,0),MATCH(H$2,comm_eff!$D$2:$K$2,0))</f>
        <v>0.8</v>
      </c>
      <c r="I55" s="84">
        <f>INDEX(comm_eff!$D$3:$K$26,MATCH($A55&amp;$B55&amp;$C55,comm_eff!$M$3:$M$26,0),MATCH(I$2,comm_eff!$D$2:$K$2,0))</f>
        <v>0.8</v>
      </c>
      <c r="J55" s="84">
        <f>INDEX(comm_eff!$D$3:$K$26,MATCH($A55&amp;$B55&amp;$C55,comm_eff!$M$3:$M$26,0),MATCH(J$2,comm_eff!$D$2:$K$2,0))</f>
        <v>0.8</v>
      </c>
      <c r="K55" s="84">
        <f>INDEX(comm_eff!$D$3:$K$26,MATCH($A55&amp;$B55&amp;$C55,comm_eff!$M$3:$M$26,0),MATCH(K$2,comm_eff!$D$2:$K$2,0))</f>
        <v>0.8</v>
      </c>
      <c r="L55" s="84">
        <f>INDEX(comm_eff!$D$3:$K$26,MATCH($A55&amp;$B55&amp;$C55,comm_eff!$M$3:$M$26,0),MATCH(L$2,comm_eff!$D$2:$K$2,0))</f>
        <v>0.8</v>
      </c>
      <c r="M55" s="84">
        <f>INDEX(comm_eff!$D$3:$K$26,MATCH($A55&amp;$B55&amp;$C55,comm_eff!$M$3:$M$26,0),MATCH(M$2,comm_eff!$D$2:$K$2,0))</f>
        <v>0.8</v>
      </c>
    </row>
    <row r="56" spans="1:13">
      <c r="A56" t="s">
        <v>56</v>
      </c>
      <c r="B56" t="s">
        <v>32</v>
      </c>
      <c r="C56" t="s">
        <v>23</v>
      </c>
      <c r="D56" t="s">
        <v>122</v>
      </c>
      <c r="E56" s="83">
        <f t="shared" si="1"/>
        <v>0.99</v>
      </c>
      <c r="F56" s="84">
        <f>INDEX(comm_eff!$D$3:$K$26,MATCH($A56&amp;$B56&amp;$C56,comm_eff!$M$3:$M$26,0),MATCH(F$2,comm_eff!$D$2:$K$2,0))</f>
        <v>0.99</v>
      </c>
      <c r="G56" s="84">
        <f>INDEX(comm_eff!$D$3:$K$26,MATCH($A56&amp;$B56&amp;$C56,comm_eff!$M$3:$M$26,0),MATCH(G$2,comm_eff!$D$2:$K$2,0))</f>
        <v>0.99</v>
      </c>
      <c r="H56" s="84">
        <f>INDEX(comm_eff!$D$3:$K$26,MATCH($A56&amp;$B56&amp;$C56,comm_eff!$M$3:$M$26,0),MATCH(H$2,comm_eff!$D$2:$K$2,0))</f>
        <v>0.99</v>
      </c>
      <c r="I56" s="84">
        <f>INDEX(comm_eff!$D$3:$K$26,MATCH($A56&amp;$B56&amp;$C56,comm_eff!$M$3:$M$26,0),MATCH(I$2,comm_eff!$D$2:$K$2,0))</f>
        <v>0.99</v>
      </c>
      <c r="J56" s="84">
        <f>INDEX(comm_eff!$D$3:$K$26,MATCH($A56&amp;$B56&amp;$C56,comm_eff!$M$3:$M$26,0),MATCH(J$2,comm_eff!$D$2:$K$2,0))</f>
        <v>0.99</v>
      </c>
      <c r="K56" s="84">
        <f>INDEX(comm_eff!$D$3:$K$26,MATCH($A56&amp;$B56&amp;$C56,comm_eff!$M$3:$M$26,0),MATCH(K$2,comm_eff!$D$2:$K$2,0))</f>
        <v>0.99</v>
      </c>
      <c r="L56" s="84">
        <f>INDEX(comm_eff!$D$3:$K$26,MATCH($A56&amp;$B56&amp;$C56,comm_eff!$M$3:$M$26,0),MATCH(L$2,comm_eff!$D$2:$K$2,0))</f>
        <v>0.99</v>
      </c>
      <c r="M56" s="84">
        <f>INDEX(comm_eff!$D$3:$K$26,MATCH($A56&amp;$B56&amp;$C56,comm_eff!$M$3:$M$26,0),MATCH(M$2,comm_eff!$D$2:$K$2,0))</f>
        <v>0.99</v>
      </c>
    </row>
    <row r="57" spans="1:13">
      <c r="A57" t="s">
        <v>56</v>
      </c>
      <c r="B57" t="s">
        <v>8</v>
      </c>
      <c r="C57" t="s">
        <v>25</v>
      </c>
      <c r="D57" t="s">
        <v>123</v>
      </c>
      <c r="E57" s="83">
        <f t="shared" si="1"/>
        <v>0.97474999999999989</v>
      </c>
      <c r="F57" s="84">
        <f>INDEX(comm_eff!$D$3:$K$26,MATCH($A57&amp;$B57&amp;$C57,comm_eff!$M$3:$M$26,0),MATCH(F$2,comm_eff!$D$2:$K$2,0))</f>
        <v>0.97474999999999989</v>
      </c>
      <c r="G57" s="84">
        <f>INDEX(comm_eff!$D$3:$K$26,MATCH($A57&amp;$B57&amp;$C57,comm_eff!$M$3:$M$26,0),MATCH(G$2,comm_eff!$D$2:$K$2,0))</f>
        <v>0.97474999999999989</v>
      </c>
      <c r="H57" s="84">
        <f>INDEX(comm_eff!$D$3:$K$26,MATCH($A57&amp;$B57&amp;$C57,comm_eff!$M$3:$M$26,0),MATCH(H$2,comm_eff!$D$2:$K$2,0))</f>
        <v>0.97474999999999989</v>
      </c>
      <c r="I57" s="84">
        <f>INDEX(comm_eff!$D$3:$K$26,MATCH($A57&amp;$B57&amp;$C57,comm_eff!$M$3:$M$26,0),MATCH(I$2,comm_eff!$D$2:$K$2,0))</f>
        <v>0.97474999999999989</v>
      </c>
      <c r="J57" s="84">
        <f>INDEX(comm_eff!$D$3:$K$26,MATCH($A57&amp;$B57&amp;$C57,comm_eff!$M$3:$M$26,0),MATCH(J$2,comm_eff!$D$2:$K$2,0))</f>
        <v>0.97474999999999989</v>
      </c>
      <c r="K57" s="84">
        <f>INDEX(comm_eff!$D$3:$K$26,MATCH($A57&amp;$B57&amp;$C57,comm_eff!$M$3:$M$26,0),MATCH(K$2,comm_eff!$D$2:$K$2,0))</f>
        <v>0.97474999999999989</v>
      </c>
      <c r="L57" s="84">
        <f>INDEX(comm_eff!$D$3:$K$26,MATCH($A57&amp;$B57&amp;$C57,comm_eff!$M$3:$M$26,0),MATCH(L$2,comm_eff!$D$2:$K$2,0))</f>
        <v>0.97474999999999989</v>
      </c>
      <c r="M57" s="84">
        <f>INDEX(comm_eff!$D$3:$K$26,MATCH($A57&amp;$B57&amp;$C57,comm_eff!$M$3:$M$26,0),MATCH(M$2,comm_eff!$D$2:$K$2,0))</f>
        <v>0.97474999999999989</v>
      </c>
    </row>
    <row r="58" spans="1:13">
      <c r="A58" t="s">
        <v>56</v>
      </c>
      <c r="B58" t="s">
        <v>8</v>
      </c>
      <c r="C58" t="s">
        <v>24</v>
      </c>
      <c r="D58" t="s">
        <v>123</v>
      </c>
      <c r="E58" s="83">
        <f t="shared" si="1"/>
        <v>2.4500000000000002</v>
      </c>
      <c r="F58" s="84">
        <f>INDEX(comm_eff!$D$3:$K$26,MATCH($A58&amp;$B58&amp;$C58,comm_eff!$M$3:$M$26,0),MATCH(F$2,comm_eff!$D$2:$K$2,0))</f>
        <v>2.4500000000000002</v>
      </c>
      <c r="G58" s="84">
        <f>INDEX(comm_eff!$D$3:$K$26,MATCH($A58&amp;$B58&amp;$C58,comm_eff!$M$3:$M$26,0),MATCH(G$2,comm_eff!$D$2:$K$2,0))</f>
        <v>2.4500000000000002</v>
      </c>
      <c r="H58" s="84">
        <f>INDEX(comm_eff!$D$3:$K$26,MATCH($A58&amp;$B58&amp;$C58,comm_eff!$M$3:$M$26,0),MATCH(H$2,comm_eff!$D$2:$K$2,0))</f>
        <v>2.4500000000000002</v>
      </c>
      <c r="I58" s="84">
        <f>INDEX(comm_eff!$D$3:$K$26,MATCH($A58&amp;$B58&amp;$C58,comm_eff!$M$3:$M$26,0),MATCH(I$2,comm_eff!$D$2:$K$2,0))</f>
        <v>2.4500000000000002</v>
      </c>
      <c r="J58" s="84">
        <f>INDEX(comm_eff!$D$3:$K$26,MATCH($A58&amp;$B58&amp;$C58,comm_eff!$M$3:$M$26,0),MATCH(J$2,comm_eff!$D$2:$K$2,0))</f>
        <v>2.4500000000000002</v>
      </c>
      <c r="K58" s="84">
        <f>INDEX(comm_eff!$D$3:$K$26,MATCH($A58&amp;$B58&amp;$C58,comm_eff!$M$3:$M$26,0),MATCH(K$2,comm_eff!$D$2:$K$2,0))</f>
        <v>2.4500000000000002</v>
      </c>
      <c r="L58" s="84">
        <f>INDEX(comm_eff!$D$3:$K$26,MATCH($A58&amp;$B58&amp;$C58,comm_eff!$M$3:$M$26,0),MATCH(L$2,comm_eff!$D$2:$K$2,0))</f>
        <v>2.4500000000000002</v>
      </c>
      <c r="M58" s="84">
        <f>INDEX(comm_eff!$D$3:$K$26,MATCH($A58&amp;$B58&amp;$C58,comm_eff!$M$3:$M$26,0),MATCH(M$2,comm_eff!$D$2:$K$2,0))</f>
        <v>2.4500000000000002</v>
      </c>
    </row>
    <row r="59" spans="1:13">
      <c r="A59" t="s">
        <v>56</v>
      </c>
      <c r="B59" t="s">
        <v>9</v>
      </c>
      <c r="C59" t="s">
        <v>27</v>
      </c>
      <c r="D59" t="s">
        <v>124</v>
      </c>
      <c r="E59" s="83">
        <f t="shared" si="1"/>
        <v>0.78669299999999998</v>
      </c>
      <c r="F59" s="97">
        <f>[1]QER_tab32!$C$51</f>
        <v>0.78669299999999998</v>
      </c>
      <c r="G59" s="84">
        <f>INDEX(comm_eff!$D$3:$K$26,MATCH($A59&amp;$B59&amp;$C59,comm_eff!$M$3:$M$26,0),MATCH(G$2,comm_eff!$D$2:$K$2,0))</f>
        <v>0.8</v>
      </c>
      <c r="H59" s="84">
        <f>INDEX(comm_eff!$D$3:$K$26,MATCH($A59&amp;$B59&amp;$C59,comm_eff!$M$3:$M$26,0),MATCH(H$2,comm_eff!$D$2:$K$2,0))</f>
        <v>0.8</v>
      </c>
      <c r="I59" s="84">
        <f>INDEX(comm_eff!$D$3:$K$26,MATCH($A59&amp;$B59&amp;$C59,comm_eff!$M$3:$M$26,0),MATCH(I$2,comm_eff!$D$2:$K$2,0))</f>
        <v>0.8</v>
      </c>
      <c r="J59" s="84">
        <f>INDEX(comm_eff!$D$3:$K$26,MATCH($A59&amp;$B59&amp;$C59,comm_eff!$M$3:$M$26,0),MATCH(J$2,comm_eff!$D$2:$K$2,0))</f>
        <v>0.8</v>
      </c>
      <c r="K59" s="84">
        <f>INDEX(comm_eff!$D$3:$K$26,MATCH($A59&amp;$B59&amp;$C59,comm_eff!$M$3:$M$26,0),MATCH(K$2,comm_eff!$D$2:$K$2,0))</f>
        <v>0.8</v>
      </c>
      <c r="L59" s="84">
        <f>INDEX(comm_eff!$D$3:$K$26,MATCH($A59&amp;$B59&amp;$C59,comm_eff!$M$3:$M$26,0),MATCH(L$2,comm_eff!$D$2:$K$2,0))</f>
        <v>0.8</v>
      </c>
      <c r="M59" s="84">
        <f>INDEX(comm_eff!$D$3:$K$26,MATCH($A59&amp;$B59&amp;$C59,comm_eff!$M$3:$M$26,0),MATCH(M$2,comm_eff!$D$2:$K$2,0))</f>
        <v>0.8</v>
      </c>
    </row>
    <row r="60" spans="1:13">
      <c r="A60" t="s">
        <v>57</v>
      </c>
      <c r="B60" t="s">
        <v>8</v>
      </c>
      <c r="C60" t="s">
        <v>40</v>
      </c>
      <c r="D60" t="s">
        <v>123</v>
      </c>
      <c r="E60" s="83">
        <f t="shared" si="1"/>
        <v>0.61277035851377648</v>
      </c>
      <c r="F60" s="84">
        <f>INDEX(comm_eff!$D$3:$K$26,MATCH($A60&amp;$B60&amp;$C60,comm_eff!$M$3:$M$26,0),MATCH(F$2,comm_eff!$D$2:$K$2,0))</f>
        <v>0.61277035851377648</v>
      </c>
      <c r="G60" s="84">
        <f>INDEX(comm_eff!$D$3:$K$26,MATCH($A60&amp;$B60&amp;$C60,comm_eff!$M$3:$M$26,0),MATCH(G$2,comm_eff!$D$2:$K$2,0))</f>
        <v>0.65404890649731651</v>
      </c>
      <c r="H60" s="84">
        <f>INDEX(comm_eff!$D$3:$K$26,MATCH($A60&amp;$B60&amp;$C60,comm_eff!$M$3:$M$26,0),MATCH(H$2,comm_eff!$D$2:$K$2,0))</f>
        <v>0.72672100721924049</v>
      </c>
      <c r="I60" s="84">
        <f>INDEX(comm_eff!$D$3:$K$26,MATCH($A60&amp;$B60&amp;$C60,comm_eff!$M$3:$M$26,0),MATCH(I$2,comm_eff!$D$2:$K$2,0))</f>
        <v>0.72672100721924049</v>
      </c>
      <c r="J60" s="84">
        <f>INDEX(comm_eff!$D$3:$K$26,MATCH($A60&amp;$B60&amp;$C60,comm_eff!$M$3:$M$26,0),MATCH(J$2,comm_eff!$D$2:$K$2,0))</f>
        <v>0.76946930176154871</v>
      </c>
      <c r="K60" s="84">
        <f>INDEX(comm_eff!$D$3:$K$26,MATCH($A60&amp;$B60&amp;$C60,comm_eff!$M$3:$M$26,0),MATCH(K$2,comm_eff!$D$2:$K$2,0))</f>
        <v>0.76946930176154871</v>
      </c>
      <c r="L60" s="84">
        <f>INDEX(comm_eff!$D$3:$K$26,MATCH($A60&amp;$B60&amp;$C60,comm_eff!$M$3:$M$26,0),MATCH(L$2,comm_eff!$D$2:$K$2,0))</f>
        <v>0.81756113312164558</v>
      </c>
      <c r="M60" s="84">
        <f>INDEX(comm_eff!$D$3:$K$26,MATCH($A60&amp;$B60&amp;$C60,comm_eff!$M$3:$M$26,0),MATCH(M$2,comm_eff!$D$2:$K$2,0))</f>
        <v>0.81756113312164558</v>
      </c>
    </row>
    <row r="61" spans="1:13">
      <c r="A61" t="s">
        <v>57</v>
      </c>
      <c r="B61" t="s">
        <v>8</v>
      </c>
      <c r="C61" t="s">
        <v>41</v>
      </c>
      <c r="D61" t="s">
        <v>123</v>
      </c>
      <c r="E61" s="83">
        <f t="shared" si="1"/>
        <v>2.4161792323393811</v>
      </c>
      <c r="F61" s="84">
        <f>INDEX(comm_eff!$D$3:$K$26,MATCH($A61&amp;$B61&amp;$C61,comm_eff!$M$3:$M$26,0),MATCH(F$2,comm_eff!$D$2:$K$2,0))</f>
        <v>2.4161792323393811</v>
      </c>
      <c r="G61" s="84">
        <f>INDEX(comm_eff!$D$3:$K$26,MATCH($A61&amp;$B61&amp;$C61,comm_eff!$M$3:$M$26,0),MATCH(G$2,comm_eff!$D$2:$K$2,0))</f>
        <v>2.4161792323393811</v>
      </c>
      <c r="H61" s="84">
        <f>INDEX(comm_eff!$D$3:$K$26,MATCH($A61&amp;$B61&amp;$C61,comm_eff!$M$3:$M$26,0),MATCH(H$2,comm_eff!$D$2:$K$2,0))</f>
        <v>2.5670030576662839</v>
      </c>
      <c r="I61" s="84">
        <f>INDEX(comm_eff!$D$3:$K$26,MATCH($A61&amp;$B61&amp;$C61,comm_eff!$M$3:$M$26,0),MATCH(I$2,comm_eff!$D$2:$K$2,0))</f>
        <v>2.5670030576662839</v>
      </c>
      <c r="J61" s="84">
        <f>INDEX(comm_eff!$D$3:$K$26,MATCH($A61&amp;$B61&amp;$C61,comm_eff!$M$3:$M$26,0),MATCH(J$2,comm_eff!$D$2:$K$2,0))</f>
        <v>2.7381888653196551</v>
      </c>
      <c r="K61" s="84">
        <f>INDEX(comm_eff!$D$3:$K$26,MATCH($A61&amp;$B61&amp;$C61,comm_eff!$M$3:$M$26,0),MATCH(K$2,comm_eff!$D$2:$K$2,0))</f>
        <v>2.7381888653196551</v>
      </c>
      <c r="L61" s="84">
        <f>INDEX(comm_eff!$D$3:$K$26,MATCH($A61&amp;$B61&amp;$C61,comm_eff!$M$3:$M$26,0),MATCH(L$2,comm_eff!$D$2:$K$2,0))</f>
        <v>2.9338377915533602</v>
      </c>
      <c r="M61" s="84">
        <f>INDEX(comm_eff!$D$3:$K$26,MATCH($A61&amp;$B61&amp;$C61,comm_eff!$M$3:$M$26,0),MATCH(M$2,comm_eff!$D$2:$K$2,0))</f>
        <v>2.9338377915533602</v>
      </c>
    </row>
    <row r="62" spans="1:13">
      <c r="A62" t="s">
        <v>58</v>
      </c>
      <c r="B62" t="s">
        <v>32</v>
      </c>
      <c r="C62" t="s">
        <v>45</v>
      </c>
      <c r="D62" t="s">
        <v>122</v>
      </c>
      <c r="E62" s="83">
        <f t="shared" si="1"/>
        <v>0.45</v>
      </c>
      <c r="F62" s="84">
        <f>INDEX(comm_eff!$D$3:$K$26,MATCH($A62&amp;$B62&amp;$C62,comm_eff!$M$3:$M$26,0),MATCH(F$2,comm_eff!$D$2:$K$2,0))</f>
        <v>0.45</v>
      </c>
      <c r="G62" s="84">
        <f>INDEX(comm_eff!$D$3:$K$26,MATCH($A62&amp;$B62&amp;$C62,comm_eff!$M$3:$M$26,0),MATCH(G$2,comm_eff!$D$2:$K$2,0))</f>
        <v>0.45</v>
      </c>
      <c r="H62" s="84">
        <f>INDEX(comm_eff!$D$3:$K$26,MATCH($A62&amp;$B62&amp;$C62,comm_eff!$M$3:$M$26,0),MATCH(H$2,comm_eff!$D$2:$K$2,0))</f>
        <v>0.45</v>
      </c>
      <c r="I62" s="84">
        <f>INDEX(comm_eff!$D$3:$K$26,MATCH($A62&amp;$B62&amp;$C62,comm_eff!$M$3:$M$26,0),MATCH(I$2,comm_eff!$D$2:$K$2,0))</f>
        <v>0.45</v>
      </c>
      <c r="J62" s="84">
        <f>INDEX(comm_eff!$D$3:$K$26,MATCH($A62&amp;$B62&amp;$C62,comm_eff!$M$3:$M$26,0),MATCH(J$2,comm_eff!$D$2:$K$2,0))</f>
        <v>0.45</v>
      </c>
      <c r="K62" s="84">
        <f>INDEX(comm_eff!$D$3:$K$26,MATCH($A62&amp;$B62&amp;$C62,comm_eff!$M$3:$M$26,0),MATCH(K$2,comm_eff!$D$2:$K$2,0))</f>
        <v>0.45</v>
      </c>
      <c r="L62" s="84">
        <f>INDEX(comm_eff!$D$3:$K$26,MATCH($A62&amp;$B62&amp;$C62,comm_eff!$M$3:$M$26,0),MATCH(L$2,comm_eff!$D$2:$K$2,0))</f>
        <v>0.45</v>
      </c>
      <c r="M62" s="84">
        <f>INDEX(comm_eff!$D$3:$K$26,MATCH($A62&amp;$B62&amp;$C62,comm_eff!$M$3:$M$26,0),MATCH(M$2,comm_eff!$D$2:$K$2,0))</f>
        <v>0.45</v>
      </c>
    </row>
    <row r="63" spans="1:13">
      <c r="A63" t="s">
        <v>58</v>
      </c>
      <c r="B63" t="s">
        <v>32</v>
      </c>
      <c r="C63" t="s">
        <v>46</v>
      </c>
      <c r="D63" t="s">
        <v>122</v>
      </c>
      <c r="E63" s="83">
        <f t="shared" si="1"/>
        <v>0.6</v>
      </c>
      <c r="F63" s="84">
        <f>INDEX(comm_eff!$D$3:$K$26,MATCH($A63&amp;$B63&amp;$C63,comm_eff!$M$3:$M$26,0),MATCH(F$2,comm_eff!$D$2:$K$2,0))</f>
        <v>0.6</v>
      </c>
      <c r="G63" s="84">
        <f>INDEX(comm_eff!$D$3:$K$26,MATCH($A63&amp;$B63&amp;$C63,comm_eff!$M$3:$M$26,0),MATCH(G$2,comm_eff!$D$2:$K$2,0))</f>
        <v>0.6</v>
      </c>
      <c r="H63" s="84">
        <f>INDEX(comm_eff!$D$3:$K$26,MATCH($A63&amp;$B63&amp;$C63,comm_eff!$M$3:$M$26,0),MATCH(H$2,comm_eff!$D$2:$K$2,0))</f>
        <v>0.6</v>
      </c>
      <c r="I63" s="84">
        <f>INDEX(comm_eff!$D$3:$K$26,MATCH($A63&amp;$B63&amp;$C63,comm_eff!$M$3:$M$26,0),MATCH(I$2,comm_eff!$D$2:$K$2,0))</f>
        <v>0.6</v>
      </c>
      <c r="J63" s="84">
        <f>INDEX(comm_eff!$D$3:$K$26,MATCH($A63&amp;$B63&amp;$C63,comm_eff!$M$3:$M$26,0),MATCH(J$2,comm_eff!$D$2:$K$2,0))</f>
        <v>0.6</v>
      </c>
      <c r="K63" s="84">
        <f>INDEX(comm_eff!$D$3:$K$26,MATCH($A63&amp;$B63&amp;$C63,comm_eff!$M$3:$M$26,0),MATCH(K$2,comm_eff!$D$2:$K$2,0))</f>
        <v>0.6</v>
      </c>
      <c r="L63" s="84">
        <f>INDEX(comm_eff!$D$3:$K$26,MATCH($A63&amp;$B63&amp;$C63,comm_eff!$M$3:$M$26,0),MATCH(L$2,comm_eff!$D$2:$K$2,0))</f>
        <v>0.6</v>
      </c>
      <c r="M63" s="84">
        <f>INDEX(comm_eff!$D$3:$K$26,MATCH($A63&amp;$B63&amp;$C63,comm_eff!$M$3:$M$26,0),MATCH(M$2,comm_eff!$D$2:$K$2,0))</f>
        <v>0.6</v>
      </c>
    </row>
    <row r="64" spans="1:13">
      <c r="A64" t="s">
        <v>58</v>
      </c>
      <c r="B64" t="s">
        <v>8</v>
      </c>
      <c r="C64" t="s">
        <v>47</v>
      </c>
      <c r="D64" t="s">
        <v>123</v>
      </c>
      <c r="E64" s="83">
        <f t="shared" si="1"/>
        <v>0.7</v>
      </c>
      <c r="F64" s="84">
        <f>INDEX(comm_eff!$D$3:$K$26,MATCH($A64&amp;$B64&amp;$C64,comm_eff!$M$3:$M$26,0),MATCH(F$2,comm_eff!$D$2:$K$2,0))</f>
        <v>0.7</v>
      </c>
      <c r="G64" s="84">
        <f>INDEX(comm_eff!$D$3:$K$26,MATCH($A64&amp;$B64&amp;$C64,comm_eff!$M$3:$M$26,0),MATCH(G$2,comm_eff!$D$2:$K$2,0))</f>
        <v>0.7</v>
      </c>
      <c r="H64" s="84">
        <f>INDEX(comm_eff!$D$3:$K$26,MATCH($A64&amp;$B64&amp;$C64,comm_eff!$M$3:$M$26,0),MATCH(H$2,comm_eff!$D$2:$K$2,0))</f>
        <v>0.7</v>
      </c>
      <c r="I64" s="84">
        <f>INDEX(comm_eff!$D$3:$K$26,MATCH($A64&amp;$B64&amp;$C64,comm_eff!$M$3:$M$26,0),MATCH(I$2,comm_eff!$D$2:$K$2,0))</f>
        <v>0.7</v>
      </c>
      <c r="J64" s="84">
        <f>INDEX(comm_eff!$D$3:$K$26,MATCH($A64&amp;$B64&amp;$C64,comm_eff!$M$3:$M$26,0),MATCH(J$2,comm_eff!$D$2:$K$2,0))</f>
        <v>0.7</v>
      </c>
      <c r="K64" s="84">
        <f>INDEX(comm_eff!$D$3:$K$26,MATCH($A64&amp;$B64&amp;$C64,comm_eff!$M$3:$M$26,0),MATCH(K$2,comm_eff!$D$2:$K$2,0))</f>
        <v>0.7</v>
      </c>
      <c r="L64" s="84">
        <f>INDEX(comm_eff!$D$3:$K$26,MATCH($A64&amp;$B64&amp;$C64,comm_eff!$M$3:$M$26,0),MATCH(L$2,comm_eff!$D$2:$K$2,0))</f>
        <v>0.7</v>
      </c>
      <c r="M64" s="84">
        <f>INDEX(comm_eff!$D$3:$K$26,MATCH($A64&amp;$B64&amp;$C64,comm_eff!$M$3:$M$26,0),MATCH(M$2,comm_eff!$D$2:$K$2,0))</f>
        <v>0.7</v>
      </c>
    </row>
    <row r="65" spans="1:13">
      <c r="A65" t="s">
        <v>58</v>
      </c>
      <c r="B65" t="s">
        <v>8</v>
      </c>
      <c r="C65" t="s">
        <v>48</v>
      </c>
      <c r="D65" t="s">
        <v>123</v>
      </c>
      <c r="E65" s="83">
        <f t="shared" si="1"/>
        <v>0.8</v>
      </c>
      <c r="F65" s="84">
        <f>INDEX(comm_eff!$D$3:$K$26,MATCH($A65&amp;$B65&amp;$C65,comm_eff!$M$3:$M$26,0),MATCH(F$2,comm_eff!$D$2:$K$2,0))</f>
        <v>0.8</v>
      </c>
      <c r="G65" s="84">
        <f>INDEX(comm_eff!$D$3:$K$26,MATCH($A65&amp;$B65&amp;$C65,comm_eff!$M$3:$M$26,0),MATCH(G$2,comm_eff!$D$2:$K$2,0))</f>
        <v>0.8</v>
      </c>
      <c r="H65" s="84">
        <f>INDEX(comm_eff!$D$3:$K$26,MATCH($A65&amp;$B65&amp;$C65,comm_eff!$M$3:$M$26,0),MATCH(H$2,comm_eff!$D$2:$K$2,0))</f>
        <v>0.8</v>
      </c>
      <c r="I65" s="84">
        <f>INDEX(comm_eff!$D$3:$K$26,MATCH($A65&amp;$B65&amp;$C65,comm_eff!$M$3:$M$26,0),MATCH(I$2,comm_eff!$D$2:$K$2,0))</f>
        <v>0.8</v>
      </c>
      <c r="J65" s="84">
        <f>INDEX(comm_eff!$D$3:$K$26,MATCH($A65&amp;$B65&amp;$C65,comm_eff!$M$3:$M$26,0),MATCH(J$2,comm_eff!$D$2:$K$2,0))</f>
        <v>0.8</v>
      </c>
      <c r="K65" s="84">
        <f>INDEX(comm_eff!$D$3:$K$26,MATCH($A65&amp;$B65&amp;$C65,comm_eff!$M$3:$M$26,0),MATCH(K$2,comm_eff!$D$2:$K$2,0))</f>
        <v>0.8</v>
      </c>
      <c r="L65" s="84">
        <f>INDEX(comm_eff!$D$3:$K$26,MATCH($A65&amp;$B65&amp;$C65,comm_eff!$M$3:$M$26,0),MATCH(L$2,comm_eff!$D$2:$K$2,0))</f>
        <v>0.8</v>
      </c>
      <c r="M65" s="84">
        <f>INDEX(comm_eff!$D$3:$K$26,MATCH($A65&amp;$B65&amp;$C65,comm_eff!$M$3:$M$26,0),MATCH(M$2,comm_eff!$D$2:$K$2,0))</f>
        <v>0.8</v>
      </c>
    </row>
    <row r="66" spans="1:13">
      <c r="A66" t="s">
        <v>59</v>
      </c>
      <c r="B66" t="s">
        <v>8</v>
      </c>
      <c r="C66" t="s">
        <v>30</v>
      </c>
      <c r="D66" t="s">
        <v>123</v>
      </c>
      <c r="E66" s="83">
        <f t="shared" si="1"/>
        <v>3.75</v>
      </c>
      <c r="F66" s="84">
        <f>INDEX(comm_eff!$D$3:$K$26,MATCH($A66&amp;$B66&amp;$C66,comm_eff!$M$3:$M$26,0),MATCH(F$2,comm_eff!$D$2:$K$2,0))</f>
        <v>3.75</v>
      </c>
      <c r="G66" s="84">
        <f>INDEX(comm_eff!$D$3:$K$26,MATCH($A66&amp;$B66&amp;$C66,comm_eff!$M$3:$M$26,0),MATCH(G$2,comm_eff!$D$2:$K$2,0))</f>
        <v>5.3888888888888893</v>
      </c>
      <c r="H66" s="84">
        <f>INDEX(comm_eff!$D$3:$K$26,MATCH($A66&amp;$B66&amp;$C66,comm_eff!$M$3:$M$26,0),MATCH(H$2,comm_eff!$D$2:$K$2,0))</f>
        <v>5.651041666666667</v>
      </c>
      <c r="I66" s="84">
        <f>INDEX(comm_eff!$D$3:$K$26,MATCH($A66&amp;$B66&amp;$C66,comm_eff!$M$3:$M$26,0),MATCH(I$2,comm_eff!$D$2:$K$2,0))</f>
        <v>5.651041666666667</v>
      </c>
      <c r="J66" s="84">
        <f>INDEX(comm_eff!$D$3:$K$26,MATCH($A66&amp;$B66&amp;$C66,comm_eff!$M$3:$M$26,0),MATCH(J$2,comm_eff!$D$2:$K$2,0))</f>
        <v>5.9335937500000009</v>
      </c>
      <c r="K66" s="84">
        <f>INDEX(comm_eff!$D$3:$K$26,MATCH($A66&amp;$B66&amp;$C66,comm_eff!$M$3:$M$26,0),MATCH(K$2,comm_eff!$D$2:$K$2,0))</f>
        <v>5.9335937500000009</v>
      </c>
      <c r="L66" s="84">
        <f>INDEX(comm_eff!$D$3:$K$26,MATCH($A66&amp;$B66&amp;$C66,comm_eff!$M$3:$M$26,0),MATCH(L$2,comm_eff!$D$2:$K$2,0))</f>
        <v>5.9335937500000009</v>
      </c>
      <c r="M66" s="84">
        <f>INDEX(comm_eff!$D$3:$K$26,MATCH($A66&amp;$B66&amp;$C66,comm_eff!$M$3:$M$26,0),MATCH(M$2,comm_eff!$D$2:$K$2,0))</f>
        <v>5.9335937500000009</v>
      </c>
    </row>
    <row r="67" spans="1:13">
      <c r="A67" t="s">
        <v>59</v>
      </c>
      <c r="B67" t="s">
        <v>8</v>
      </c>
      <c r="C67" t="s">
        <v>29</v>
      </c>
      <c r="D67" t="s">
        <v>123</v>
      </c>
      <c r="E67" s="83">
        <f t="shared" si="1"/>
        <v>19.333333333333332</v>
      </c>
      <c r="F67" s="84">
        <f>INDEX(comm_eff!$D$3:$K$26,MATCH($A67&amp;$B67&amp;$C67,comm_eff!$M$3:$M$26,0),MATCH(F$2,comm_eff!$D$2:$K$2,0))</f>
        <v>19.333333333333332</v>
      </c>
      <c r="G67" s="84">
        <f>INDEX(comm_eff!$D$3:$K$26,MATCH($A67&amp;$B67&amp;$C67,comm_eff!$M$3:$M$26,0),MATCH(G$2,comm_eff!$D$2:$K$2,0))</f>
        <v>19.515276485788114</v>
      </c>
      <c r="H67" s="84">
        <f>INDEX(comm_eff!$D$3:$K$26,MATCH($A67&amp;$B67&amp;$C67,comm_eff!$M$3:$M$26,0),MATCH(H$2,comm_eff!$D$2:$K$2,0))</f>
        <v>19.808005633074934</v>
      </c>
      <c r="I67" s="84">
        <f>INDEX(comm_eff!$D$3:$K$26,MATCH($A67&amp;$B67&amp;$C67,comm_eff!$M$3:$M$26,0),MATCH(I$2,comm_eff!$D$2:$K$2,0))</f>
        <v>19.808005633074934</v>
      </c>
      <c r="J67" s="84">
        <f>INDEX(comm_eff!$D$3:$K$26,MATCH($A67&amp;$B67&amp;$C67,comm_eff!$M$3:$M$26,0),MATCH(J$2,comm_eff!$D$2:$K$2,0))</f>
        <v>20.133260241171406</v>
      </c>
      <c r="K67" s="84">
        <f>INDEX(comm_eff!$D$3:$K$26,MATCH($A67&amp;$B67&amp;$C67,comm_eff!$M$3:$M$26,0),MATCH(K$2,comm_eff!$D$2:$K$2,0))</f>
        <v>20.133260241171406</v>
      </c>
      <c r="L67" s="84">
        <f>INDEX(comm_eff!$D$3:$K$26,MATCH($A67&amp;$B67&amp;$C67,comm_eff!$M$3:$M$26,0),MATCH(L$2,comm_eff!$D$2:$K$2,0))</f>
        <v>20.133260241171406</v>
      </c>
      <c r="M67" s="84">
        <f>INDEX(comm_eff!$D$3:$K$26,MATCH($A67&amp;$B67&amp;$C67,comm_eff!$M$3:$M$26,0),MATCH(M$2,comm_eff!$D$2:$K$2,0))</f>
        <v>20.133260241171406</v>
      </c>
    </row>
    <row r="68" spans="1:13">
      <c r="A68" t="s">
        <v>59</v>
      </c>
      <c r="B68" t="s">
        <v>8</v>
      </c>
      <c r="C68" t="s">
        <v>31</v>
      </c>
      <c r="D68" t="s">
        <v>123</v>
      </c>
      <c r="E68" s="83">
        <f t="shared" si="1"/>
        <v>17.5</v>
      </c>
      <c r="F68" s="84">
        <f>INDEX(comm_eff!$D$3:$K$26,MATCH($A68&amp;$B68&amp;$C68,comm_eff!$M$3:$M$26,0),MATCH(F$2,comm_eff!$D$2:$K$2,0))</f>
        <v>17.5</v>
      </c>
      <c r="G68" s="84">
        <f>INDEX(comm_eff!$D$3:$K$26,MATCH($A68&amp;$B68&amp;$C68,comm_eff!$M$3:$M$26,0),MATCH(G$2,comm_eff!$D$2:$K$2,0))</f>
        <v>25.277777777777779</v>
      </c>
      <c r="H68" s="84">
        <f>INDEX(comm_eff!$D$3:$K$26,MATCH($A68&amp;$B68&amp;$C68,comm_eff!$M$3:$M$26,0),MATCH(H$2,comm_eff!$D$2:$K$2,0))</f>
        <v>47.222222222222229</v>
      </c>
      <c r="I68" s="84">
        <f>INDEX(comm_eff!$D$3:$K$26,MATCH($A68&amp;$B68&amp;$C68,comm_eff!$M$3:$M$26,0),MATCH(I$2,comm_eff!$D$2:$K$2,0))</f>
        <v>47.222222222222229</v>
      </c>
      <c r="J68" s="84">
        <f>INDEX(comm_eff!$D$3:$K$26,MATCH($A68&amp;$B68&amp;$C68,comm_eff!$M$3:$M$26,0),MATCH(J$2,comm_eff!$D$2:$K$2,0))</f>
        <v>56.111111111111114</v>
      </c>
      <c r="K68" s="84">
        <f>INDEX(comm_eff!$D$3:$K$26,MATCH($A68&amp;$B68&amp;$C68,comm_eff!$M$3:$M$26,0),MATCH(K$2,comm_eff!$D$2:$K$2,0))</f>
        <v>56.111111111111114</v>
      </c>
      <c r="L68" s="84">
        <f>INDEX(comm_eff!$D$3:$K$26,MATCH($A68&amp;$B68&amp;$C68,comm_eff!$M$3:$M$26,0),MATCH(L$2,comm_eff!$D$2:$K$2,0))</f>
        <v>56.111111111111114</v>
      </c>
      <c r="M68" s="84">
        <f>INDEX(comm_eff!$D$3:$K$26,MATCH($A68&amp;$B68&amp;$C68,comm_eff!$M$3:$M$26,0),MATCH(M$2,comm_eff!$D$2:$K$2,0))</f>
        <v>56.111111111111114</v>
      </c>
    </row>
    <row r="69" spans="1:13">
      <c r="A69" t="s">
        <v>60</v>
      </c>
      <c r="B69" t="s">
        <v>8</v>
      </c>
      <c r="C69" t="s">
        <v>61</v>
      </c>
      <c r="D69" t="s">
        <v>123</v>
      </c>
      <c r="E69" s="83">
        <f t="shared" ref="E69:E75" si="2">F69</f>
        <v>2.059812</v>
      </c>
      <c r="F69" s="97">
        <f>[1]QER_tab32!$C$74</f>
        <v>2.059812</v>
      </c>
      <c r="G69" s="84">
        <f>INDEX(comm_eff!$D$3:$K$26,MATCH($A69&amp;$B69&amp;$C69,comm_eff!$M$3:$M$26,0),MATCH(G$2,comm_eff!$D$2:$K$2,0))</f>
        <v>2.9309844145049717</v>
      </c>
      <c r="H69" s="84">
        <f>INDEX(comm_eff!$D$3:$K$26,MATCH($A69&amp;$B69&amp;$C69,comm_eff!$M$3:$M$26,0),MATCH(H$2,comm_eff!$D$2:$K$2,0))</f>
        <v>3.3170489024560119</v>
      </c>
      <c r="I69" s="84">
        <f>INDEX(comm_eff!$D$3:$K$26,MATCH($A69&amp;$B69&amp;$C69,comm_eff!$M$3:$M$26,0),MATCH(I$2,comm_eff!$D$2:$K$2,0))</f>
        <v>3.3170489024560119</v>
      </c>
      <c r="J69" s="84">
        <f>INDEX(comm_eff!$D$3:$K$26,MATCH($A69&amp;$B69&amp;$C69,comm_eff!$M$3:$M$26,0),MATCH(J$2,comm_eff!$D$2:$K$2,0))</f>
        <v>3.3170489024560119</v>
      </c>
      <c r="K69" s="84">
        <f>INDEX(comm_eff!$D$3:$K$26,MATCH($A69&amp;$B69&amp;$C69,comm_eff!$M$3:$M$26,0),MATCH(K$2,comm_eff!$D$2:$K$2,0))</f>
        <v>3.3170489024560119</v>
      </c>
      <c r="L69" s="84">
        <f>INDEX(comm_eff!$D$3:$K$26,MATCH($A69&amp;$B69&amp;$C69,comm_eff!$M$3:$M$26,0),MATCH(L$2,comm_eff!$D$2:$K$2,0))</f>
        <v>3.3170489024560119</v>
      </c>
      <c r="M69" s="84">
        <f>INDEX(comm_eff!$D$3:$K$26,MATCH($A69&amp;$B69&amp;$C69,comm_eff!$M$3:$M$26,0),MATCH(M$2,comm_eff!$D$2:$K$2,0))</f>
        <v>3.3170489024560119</v>
      </c>
    </row>
    <row r="70" spans="1:13">
      <c r="A70" t="s">
        <v>60</v>
      </c>
      <c r="B70" t="s">
        <v>8</v>
      </c>
      <c r="C70" t="s">
        <v>62</v>
      </c>
      <c r="D70" t="s">
        <v>123</v>
      </c>
      <c r="E70" s="83">
        <f t="shared" si="2"/>
        <v>3.7561745759892649</v>
      </c>
      <c r="F70" s="84">
        <f>INDEX(comm_eff!$D$3:$K$26,MATCH($A70&amp;$B70&amp;$C70,comm_eff!$M$3:$M$26,0),MATCH(F$2,comm_eff!$D$2:$K$2,0))</f>
        <v>3.7561745759892649</v>
      </c>
      <c r="G70" s="84">
        <f>INDEX(comm_eff!$D$3:$K$26,MATCH($A70&amp;$B70&amp;$C70,comm_eff!$M$3:$M$26,0),MATCH(G$2,comm_eff!$D$2:$K$2,0))</f>
        <v>3.7561745759892649</v>
      </c>
      <c r="H70" s="84">
        <f>INDEX(comm_eff!$D$3:$K$26,MATCH($A70&amp;$B70&amp;$C70,comm_eff!$M$3:$M$26,0),MATCH(H$2,comm_eff!$D$2:$K$2,0))</f>
        <v>4.114820293127984</v>
      </c>
      <c r="I70" s="84">
        <f>INDEX(comm_eff!$D$3:$K$26,MATCH($A70&amp;$B70&amp;$C70,comm_eff!$M$3:$M$26,0),MATCH(I$2,comm_eff!$D$2:$K$2,0))</f>
        <v>4.114820293127984</v>
      </c>
      <c r="J70" s="84">
        <f>INDEX(comm_eff!$D$3:$K$26,MATCH($A70&amp;$B70&amp;$C70,comm_eff!$M$3:$M$26,0),MATCH(J$2,comm_eff!$D$2:$K$2,0))</f>
        <v>4.114820293127984</v>
      </c>
      <c r="K70" s="84">
        <f>INDEX(comm_eff!$D$3:$K$26,MATCH($A70&amp;$B70&amp;$C70,comm_eff!$M$3:$M$26,0),MATCH(K$2,comm_eff!$D$2:$K$2,0))</f>
        <v>4.114820293127984</v>
      </c>
      <c r="L70" s="84">
        <f>INDEX(comm_eff!$D$3:$K$26,MATCH($A70&amp;$B70&amp;$C70,comm_eff!$M$3:$M$26,0),MATCH(L$2,comm_eff!$D$2:$K$2,0))</f>
        <v>4.114820293127984</v>
      </c>
      <c r="M70" s="84">
        <f>INDEX(comm_eff!$D$3:$K$26,MATCH($A70&amp;$B70&amp;$C70,comm_eff!$M$3:$M$26,0),MATCH(M$2,comm_eff!$D$2:$K$2,0))</f>
        <v>4.114820293127984</v>
      </c>
    </row>
    <row r="71" spans="1:13">
      <c r="A71" t="s">
        <v>63</v>
      </c>
      <c r="B71" t="s">
        <v>8</v>
      </c>
      <c r="C71" t="s">
        <v>64</v>
      </c>
      <c r="D71" t="s">
        <v>123</v>
      </c>
      <c r="E71" s="94">
        <f t="shared" si="2"/>
        <v>1</v>
      </c>
      <c r="F71">
        <v>1</v>
      </c>
      <c r="G71" s="107">
        <v>1.3</v>
      </c>
      <c r="H71" s="107">
        <v>1.45</v>
      </c>
      <c r="I71" s="107">
        <v>1.45</v>
      </c>
      <c r="J71" s="107">
        <v>1.45</v>
      </c>
      <c r="K71" s="107">
        <v>1.45</v>
      </c>
      <c r="L71" s="107">
        <v>1.45</v>
      </c>
      <c r="M71" s="107">
        <v>1.45</v>
      </c>
    </row>
    <row r="72" spans="1:13">
      <c r="A72" t="s">
        <v>65</v>
      </c>
      <c r="B72" t="s">
        <v>32</v>
      </c>
      <c r="C72" t="s">
        <v>32</v>
      </c>
      <c r="D72" t="s">
        <v>122</v>
      </c>
      <c r="E72" s="94">
        <f t="shared" si="2"/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65</v>
      </c>
      <c r="B73" t="s">
        <v>8</v>
      </c>
      <c r="C73" t="s">
        <v>8</v>
      </c>
      <c r="D73" t="s">
        <v>123</v>
      </c>
      <c r="E73" s="94">
        <f t="shared" si="2"/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t="s">
        <v>65</v>
      </c>
      <c r="B74" t="s">
        <v>9</v>
      </c>
      <c r="C74" t="s">
        <v>9</v>
      </c>
      <c r="D74" t="s">
        <v>124</v>
      </c>
      <c r="E74" s="94">
        <f t="shared" si="2"/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66</v>
      </c>
      <c r="B75" t="s">
        <v>8</v>
      </c>
      <c r="C75" t="s">
        <v>8</v>
      </c>
      <c r="D75" t="s">
        <v>123</v>
      </c>
      <c r="E75" s="94">
        <f t="shared" si="2"/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21" workbookViewId="0">
      <selection activeCell="F42" sqref="F42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</cols>
  <sheetData>
    <row r="1" spans="1:12">
      <c r="A1" t="s">
        <v>180</v>
      </c>
    </row>
    <row r="2" spans="1:12">
      <c r="A2" t="s">
        <v>51</v>
      </c>
      <c r="B2" t="s">
        <v>52</v>
      </c>
      <c r="C2" t="s">
        <v>53</v>
      </c>
      <c r="D2" s="82">
        <v>1971</v>
      </c>
      <c r="E2">
        <v>2010</v>
      </c>
      <c r="F2">
        <v>2015</v>
      </c>
      <c r="G2">
        <v>2020</v>
      </c>
      <c r="H2">
        <v>2025</v>
      </c>
      <c r="I2">
        <v>2030</v>
      </c>
      <c r="J2">
        <v>2035</v>
      </c>
      <c r="K2">
        <v>2040</v>
      </c>
      <c r="L2">
        <v>2100</v>
      </c>
    </row>
    <row r="3" spans="1:12">
      <c r="A3" t="s">
        <v>71</v>
      </c>
      <c r="B3" t="s">
        <v>107</v>
      </c>
      <c r="C3" t="s">
        <v>108</v>
      </c>
      <c r="D3" s="82">
        <f t="shared" ref="D3:D4" si="0">E3</f>
        <v>1.355</v>
      </c>
      <c r="E3">
        <v>1.355</v>
      </c>
      <c r="F3">
        <v>1.335</v>
      </c>
      <c r="G3">
        <v>1.3149999999999999</v>
      </c>
      <c r="H3">
        <v>1.3149999999999999</v>
      </c>
      <c r="I3">
        <v>1.3149999999999999</v>
      </c>
      <c r="J3">
        <v>1.2949999999999999</v>
      </c>
      <c r="K3">
        <v>1.276</v>
      </c>
      <c r="L3">
        <v>1.238</v>
      </c>
    </row>
    <row r="4" spans="1:12">
      <c r="A4" t="s">
        <v>71</v>
      </c>
      <c r="B4" t="s">
        <v>109</v>
      </c>
      <c r="C4" t="s">
        <v>110</v>
      </c>
      <c r="D4" s="82">
        <f t="shared" si="0"/>
        <v>1.355</v>
      </c>
      <c r="E4">
        <v>1.355</v>
      </c>
      <c r="F4">
        <v>1.335</v>
      </c>
      <c r="G4">
        <v>1.3149999999999999</v>
      </c>
      <c r="H4">
        <v>1.3149999999999999</v>
      </c>
      <c r="I4">
        <v>1.3149999999999999</v>
      </c>
      <c r="J4">
        <v>1.2949999999999999</v>
      </c>
      <c r="K4">
        <v>1.276</v>
      </c>
      <c r="L4">
        <v>1.238</v>
      </c>
    </row>
    <row r="5" spans="1:12">
      <c r="A5" t="s">
        <v>71</v>
      </c>
      <c r="B5" t="s">
        <v>32</v>
      </c>
      <c r="C5" t="s">
        <v>16</v>
      </c>
      <c r="D5" s="83">
        <f>E5</f>
        <v>2.2621782660551526</v>
      </c>
      <c r="E5" s="84">
        <f>INDEX(res_cost!$R$3:$Y$37,MATCH($A5&amp;$B5&amp;$C5,res_cost!$AA$3:$AA$37,0),MATCH(E$2,res_cost!$R$2:$Y$2,0))</f>
        <v>2.2621782660551526</v>
      </c>
      <c r="F5" s="84">
        <f>INDEX(res_cost!$R$3:$Y$37,MATCH($A5&amp;$B5&amp;$C5,res_cost!$AA$3:$AA$37,0),MATCH(F$2,res_cost!$R$2:$Y$2,0))</f>
        <v>2.2621782660551526</v>
      </c>
      <c r="G5" s="84">
        <f>INDEX(res_cost!$R$3:$Y$37,MATCH($A5&amp;$B5&amp;$C5,res_cost!$AA$3:$AA$37,0),MATCH(G$2,res_cost!$R$2:$Y$2,0))</f>
        <v>2.2621782660551526</v>
      </c>
      <c r="H5" s="84">
        <f>INDEX(res_cost!$R$3:$Y$37,MATCH($A5&amp;$B5&amp;$C5,res_cost!$AA$3:$AA$37,0),MATCH(H$2,res_cost!$R$2:$Y$2,0))</f>
        <v>2.2621782660551526</v>
      </c>
      <c r="I5" s="84">
        <f>INDEX(res_cost!$R$3:$Y$37,MATCH($A5&amp;$B5&amp;$C5,res_cost!$AA$3:$AA$37,0),MATCH(I$2,res_cost!$R$2:$Y$2,0))</f>
        <v>2.2621782660551526</v>
      </c>
      <c r="J5" s="84">
        <f>INDEX(res_cost!$R$3:$Y$37,MATCH($A5&amp;$B5&amp;$C5,res_cost!$AA$3:$AA$37,0),MATCH(J$2,res_cost!$R$2:$Y$2,0))</f>
        <v>2.2621782660551526</v>
      </c>
      <c r="K5" s="84">
        <f>INDEX(res_cost!$R$3:$Y$37,MATCH($A5&amp;$B5&amp;$C5,res_cost!$AA$3:$AA$37,0),MATCH(K$2,res_cost!$R$2:$Y$2,0))</f>
        <v>2.2621782660551526</v>
      </c>
      <c r="L5" s="84">
        <f>INDEX(res_cost!$R$3:$Y$37,MATCH($A5&amp;$B5&amp;$C5,res_cost!$AA$3:$AA$37,0),MATCH(L$2,res_cost!$R$2:$Y$2,0))</f>
        <v>2.2621782660551526</v>
      </c>
    </row>
    <row r="6" spans="1:12">
      <c r="A6" t="s">
        <v>71</v>
      </c>
      <c r="B6" t="s">
        <v>32</v>
      </c>
      <c r="C6" t="s">
        <v>17</v>
      </c>
      <c r="D6" s="83">
        <f t="shared" ref="D6:D70" si="1">E6</f>
        <v>3.5123294130856304</v>
      </c>
      <c r="E6" s="84">
        <f>INDEX(res_cost!$R$3:$Y$37,MATCH($A6&amp;$B6&amp;$C6,res_cost!$AA$3:$AA$37,0),MATCH(E$2,res_cost!$R$2:$Y$2,0))</f>
        <v>3.5123294130856304</v>
      </c>
      <c r="F6" s="84">
        <f>INDEX(res_cost!$R$3:$Y$37,MATCH($A6&amp;$B6&amp;$C6,res_cost!$AA$3:$AA$37,0),MATCH(F$2,res_cost!$R$2:$Y$2,0))</f>
        <v>3.5123294130856304</v>
      </c>
      <c r="G6" s="84">
        <f>INDEX(res_cost!$R$3:$Y$37,MATCH($A6&amp;$B6&amp;$C6,res_cost!$AA$3:$AA$37,0),MATCH(G$2,res_cost!$R$2:$Y$2,0))</f>
        <v>3.5123294130856304</v>
      </c>
      <c r="H6" s="84">
        <f>INDEX(res_cost!$R$3:$Y$37,MATCH($A6&amp;$B6&amp;$C6,res_cost!$AA$3:$AA$37,0),MATCH(H$2,res_cost!$R$2:$Y$2,0))</f>
        <v>3.5123294130856304</v>
      </c>
      <c r="I6" s="84">
        <f>INDEX(res_cost!$R$3:$Y$37,MATCH($A6&amp;$B6&amp;$C6,res_cost!$AA$3:$AA$37,0),MATCH(I$2,res_cost!$R$2:$Y$2,0))</f>
        <v>3.5123294130856304</v>
      </c>
      <c r="J6" s="84">
        <f>INDEX(res_cost!$R$3:$Y$37,MATCH($A6&amp;$B6&amp;$C6,res_cost!$AA$3:$AA$37,0),MATCH(J$2,res_cost!$R$2:$Y$2,0))</f>
        <v>3.5123294130856304</v>
      </c>
      <c r="K6" s="84">
        <f>INDEX(res_cost!$R$3:$Y$37,MATCH($A6&amp;$B6&amp;$C6,res_cost!$AA$3:$AA$37,0),MATCH(K$2,res_cost!$R$2:$Y$2,0))</f>
        <v>3.5123294130856304</v>
      </c>
      <c r="L6" s="84">
        <f>INDEX(res_cost!$R$3:$Y$37,MATCH($A6&amp;$B6&amp;$C6,res_cost!$AA$3:$AA$37,0),MATCH(L$2,res_cost!$R$2:$Y$2,0))</f>
        <v>3.5123294130856304</v>
      </c>
    </row>
    <row r="7" spans="1:12">
      <c r="A7" t="s">
        <v>71</v>
      </c>
      <c r="B7" t="s">
        <v>8</v>
      </c>
      <c r="C7" t="s">
        <v>18</v>
      </c>
      <c r="D7" s="83">
        <f t="shared" si="1"/>
        <v>1.3096821540319303</v>
      </c>
      <c r="E7" s="84">
        <f>INDEX(res_cost!$R$3:$Y$37,MATCH($A7&amp;$B7&amp;$C7,res_cost!$AA$3:$AA$37,0),MATCH(E$2,res_cost!$R$2:$Y$2,0))</f>
        <v>1.3096821540319303</v>
      </c>
      <c r="F7" s="84">
        <f>INDEX(res_cost!$R$3:$Y$37,MATCH($A7&amp;$B7&amp;$C7,res_cost!$AA$3:$AA$37,0),MATCH(F$2,res_cost!$R$2:$Y$2,0))</f>
        <v>1.3096821540319303</v>
      </c>
      <c r="G7" s="84">
        <f>INDEX(res_cost!$R$3:$Y$37,MATCH($A7&amp;$B7&amp;$C7,res_cost!$AA$3:$AA$37,0),MATCH(G$2,res_cost!$R$2:$Y$2,0))</f>
        <v>1.3096821540319303</v>
      </c>
      <c r="H7" s="84">
        <f>INDEX(res_cost!$R$3:$Y$37,MATCH($A7&amp;$B7&amp;$C7,res_cost!$AA$3:$AA$37,0),MATCH(H$2,res_cost!$R$2:$Y$2,0))</f>
        <v>1.3096821540319303</v>
      </c>
      <c r="I7" s="84">
        <f>INDEX(res_cost!$R$3:$Y$37,MATCH($A7&amp;$B7&amp;$C7,res_cost!$AA$3:$AA$37,0),MATCH(I$2,res_cost!$R$2:$Y$2,0))</f>
        <v>1.3096821540319303</v>
      </c>
      <c r="J7" s="84">
        <f>INDEX(res_cost!$R$3:$Y$37,MATCH($A7&amp;$B7&amp;$C7,res_cost!$AA$3:$AA$37,0),MATCH(J$2,res_cost!$R$2:$Y$2,0))</f>
        <v>1.3096821540319303</v>
      </c>
      <c r="K7" s="84">
        <f>INDEX(res_cost!$R$3:$Y$37,MATCH($A7&amp;$B7&amp;$C7,res_cost!$AA$3:$AA$37,0),MATCH(K$2,res_cost!$R$2:$Y$2,0))</f>
        <v>1.3096821540319303</v>
      </c>
      <c r="L7" s="84">
        <f>INDEX(res_cost!$R$3:$Y$37,MATCH($A7&amp;$B7&amp;$C7,res_cost!$AA$3:$AA$37,0),MATCH(L$2,res_cost!$R$2:$Y$2,0))</f>
        <v>1.3096821540319303</v>
      </c>
    </row>
    <row r="8" spans="1:12">
      <c r="A8" t="s">
        <v>71</v>
      </c>
      <c r="B8" t="s">
        <v>8</v>
      </c>
      <c r="C8" t="s">
        <v>19</v>
      </c>
      <c r="D8" s="83">
        <f t="shared" si="1"/>
        <v>1.9645232310478951</v>
      </c>
      <c r="E8" s="84">
        <f>INDEX(res_cost!$R$3:$Y$37,MATCH($A8&amp;$B8&amp;$C8,res_cost!$AA$3:$AA$37,0),MATCH(E$2,res_cost!$R$2:$Y$2,0))</f>
        <v>1.9645232310478951</v>
      </c>
      <c r="F8" s="84">
        <f>INDEX(res_cost!$R$3:$Y$37,MATCH($A8&amp;$B8&amp;$C8,res_cost!$AA$3:$AA$37,0),MATCH(F$2,res_cost!$R$2:$Y$2,0))</f>
        <v>2.0240542380493469</v>
      </c>
      <c r="G8" s="84">
        <f>INDEX(res_cost!$R$3:$Y$37,MATCH($A8&amp;$B8&amp;$C8,res_cost!$AA$3:$AA$37,0),MATCH(G$2,res_cost!$R$2:$Y$2,0))</f>
        <v>2.0240542380493469</v>
      </c>
      <c r="H8" s="84">
        <f>INDEX(res_cost!$R$3:$Y$37,MATCH($A8&amp;$B8&amp;$C8,res_cost!$AA$3:$AA$37,0),MATCH(H$2,res_cost!$R$2:$Y$2,0))</f>
        <v>2.0240542380493469</v>
      </c>
      <c r="I8" s="84">
        <f>INDEX(res_cost!$R$3:$Y$37,MATCH($A8&amp;$B8&amp;$C8,res_cost!$AA$3:$AA$37,0),MATCH(I$2,res_cost!$R$2:$Y$2,0))</f>
        <v>2.1728817555529751</v>
      </c>
      <c r="J8" s="84">
        <f>INDEX(res_cost!$R$3:$Y$37,MATCH($A8&amp;$B8&amp;$C8,res_cost!$AA$3:$AA$37,0),MATCH(J$2,res_cost!$R$2:$Y$2,0))</f>
        <v>2.1728817555529751</v>
      </c>
      <c r="K8" s="84">
        <f>INDEX(res_cost!$R$3:$Y$37,MATCH($A8&amp;$B8&amp;$C8,res_cost!$AA$3:$AA$37,0),MATCH(K$2,res_cost!$R$2:$Y$2,0))</f>
        <v>2.2324127625544263</v>
      </c>
      <c r="L8" s="84">
        <f>INDEX(res_cost!$R$3:$Y$37,MATCH($A8&amp;$B8&amp;$C8,res_cost!$AA$3:$AA$37,0),MATCH(L$2,res_cost!$R$2:$Y$2,0))</f>
        <v>2.2324127625544263</v>
      </c>
    </row>
    <row r="9" spans="1:12">
      <c r="A9" t="s">
        <v>71</v>
      </c>
      <c r="B9" t="s">
        <v>9</v>
      </c>
      <c r="C9" t="s">
        <v>20</v>
      </c>
      <c r="D9" s="83">
        <f t="shared" si="1"/>
        <v>3.482563909584905</v>
      </c>
      <c r="E9" s="84">
        <f>INDEX(res_cost!$R$3:$Y$37,MATCH($A9&amp;$B9&amp;$C9,res_cost!$AA$3:$AA$37,0),MATCH(E$2,res_cost!$R$2:$Y$2,0))</f>
        <v>3.482563909584905</v>
      </c>
      <c r="F9" s="84">
        <f>INDEX(res_cost!$R$3:$Y$37,MATCH($A9&amp;$B9&amp;$C9,res_cost!$AA$3:$AA$37,0),MATCH(F$2,res_cost!$R$2:$Y$2,0))</f>
        <v>3.9290464620957901</v>
      </c>
      <c r="G9" s="84">
        <f>INDEX(res_cost!$R$3:$Y$37,MATCH($A9&amp;$B9&amp;$C9,res_cost!$AA$3:$AA$37,0),MATCH(G$2,res_cost!$R$2:$Y$2,0))</f>
        <v>3.9290464620957901</v>
      </c>
      <c r="H9" s="84">
        <f>INDEX(res_cost!$R$3:$Y$37,MATCH($A9&amp;$B9&amp;$C9,res_cost!$AA$3:$AA$37,0),MATCH(H$2,res_cost!$R$2:$Y$2,0))</f>
        <v>3.9290464620957901</v>
      </c>
      <c r="I9" s="84">
        <f>INDEX(res_cost!$R$3:$Y$37,MATCH($A9&amp;$B9&amp;$C9,res_cost!$AA$3:$AA$37,0),MATCH(I$2,res_cost!$R$2:$Y$2,0))</f>
        <v>3.9290464620957901</v>
      </c>
      <c r="J9" s="84">
        <f>INDEX(res_cost!$R$3:$Y$37,MATCH($A9&amp;$B9&amp;$C9,res_cost!$AA$3:$AA$37,0),MATCH(J$2,res_cost!$R$2:$Y$2,0))</f>
        <v>3.9290464620957901</v>
      </c>
      <c r="K9" s="84">
        <f>INDEX(res_cost!$R$3:$Y$37,MATCH($A9&amp;$B9&amp;$C9,res_cost!$AA$3:$AA$37,0),MATCH(K$2,res_cost!$R$2:$Y$2,0))</f>
        <v>3.9290464620957901</v>
      </c>
      <c r="L9" s="84">
        <f>INDEX(res_cost!$R$3:$Y$37,MATCH($A9&amp;$B9&amp;$C9,res_cost!$AA$3:$AA$37,0),MATCH(L$2,res_cost!$R$2:$Y$2,0))</f>
        <v>3.9290464620957901</v>
      </c>
    </row>
    <row r="10" spans="1:12">
      <c r="A10" t="s">
        <v>71</v>
      </c>
      <c r="B10" t="s">
        <v>9</v>
      </c>
      <c r="C10" t="s">
        <v>21</v>
      </c>
      <c r="D10" s="83">
        <f t="shared" si="1"/>
        <v>5.8042731826415093</v>
      </c>
      <c r="E10" s="84">
        <f>INDEX(res_cost!$R$3:$Y$37,MATCH($A10&amp;$B10&amp;$C10,res_cost!$AA$3:$AA$37,0),MATCH(E$2,res_cost!$R$2:$Y$2,0))</f>
        <v>5.8042731826415093</v>
      </c>
      <c r="F10" s="84">
        <f>INDEX(res_cost!$R$3:$Y$37,MATCH($A10&amp;$B10&amp;$C10,res_cost!$AA$3:$AA$37,0),MATCH(F$2,res_cost!$R$2:$Y$2,0))</f>
        <v>5.8042731826415093</v>
      </c>
      <c r="G10" s="84">
        <f>INDEX(res_cost!$R$3:$Y$37,MATCH($A10&amp;$B10&amp;$C10,res_cost!$AA$3:$AA$37,0),MATCH(G$2,res_cost!$R$2:$Y$2,0))</f>
        <v>5.8042731826415093</v>
      </c>
      <c r="H10" s="84">
        <f>INDEX(res_cost!$R$3:$Y$37,MATCH($A10&amp;$B10&amp;$C10,res_cost!$AA$3:$AA$37,0),MATCH(H$2,res_cost!$R$2:$Y$2,0))</f>
        <v>5.8042731826415093</v>
      </c>
      <c r="I10" s="84">
        <f>INDEX(res_cost!$R$3:$Y$37,MATCH($A10&amp;$B10&amp;$C10,res_cost!$AA$3:$AA$37,0),MATCH(I$2,res_cost!$R$2:$Y$2,0))</f>
        <v>5.8042731826415093</v>
      </c>
      <c r="J10" s="84">
        <f>INDEX(res_cost!$R$3:$Y$37,MATCH($A10&amp;$B10&amp;$C10,res_cost!$AA$3:$AA$37,0),MATCH(J$2,res_cost!$R$2:$Y$2,0))</f>
        <v>5.8042731826415093</v>
      </c>
      <c r="K10" s="84">
        <f>INDEX(res_cost!$R$3:$Y$37,MATCH($A10&amp;$B10&amp;$C10,res_cost!$AA$3:$AA$37,0),MATCH(K$2,res_cost!$R$2:$Y$2,0))</f>
        <v>5.8042731826415093</v>
      </c>
      <c r="L10" s="84">
        <f>INDEX(res_cost!$R$3:$Y$37,MATCH($A10&amp;$B10&amp;$C10,res_cost!$AA$3:$AA$37,0),MATCH(L$2,res_cost!$R$2:$Y$2,0))</f>
        <v>5.8042731826415093</v>
      </c>
    </row>
    <row r="11" spans="1:12">
      <c r="A11" t="s">
        <v>72</v>
      </c>
      <c r="B11" t="s">
        <v>8</v>
      </c>
      <c r="C11" t="s">
        <v>10</v>
      </c>
      <c r="D11" s="83">
        <f t="shared" si="1"/>
        <v>5.5269840184505385</v>
      </c>
      <c r="E11" s="84">
        <f>INDEX(res_cost!$R$3:$Y$37,MATCH($A11&amp;$B11&amp;$C11,res_cost!$AA$3:$AA$37,0),MATCH(E$2,res_cost!$R$2:$Y$2,0))</f>
        <v>5.5269840184505385</v>
      </c>
      <c r="F11" s="84">
        <f>INDEX(res_cost!$R$3:$Y$37,MATCH($A11&amp;$B11&amp;$C11,res_cost!$AA$3:$AA$37,0),MATCH(F$2,res_cost!$R$2:$Y$2,0))</f>
        <v>5.5269840184505385</v>
      </c>
      <c r="G11" s="84">
        <f>INDEX(res_cost!$R$3:$Y$37,MATCH($A11&amp;$B11&amp;$C11,res_cost!$AA$3:$AA$37,0),MATCH(G$2,res_cost!$R$2:$Y$2,0))</f>
        <v>5.5269840184505385</v>
      </c>
      <c r="H11" s="84">
        <f>INDEX(res_cost!$R$3:$Y$37,MATCH($A11&amp;$B11&amp;$C11,res_cost!$AA$3:$AA$37,0),MATCH(H$2,res_cost!$R$2:$Y$2,0))</f>
        <v>5.5269840184505385</v>
      </c>
      <c r="I11" s="84">
        <f>INDEX(res_cost!$R$3:$Y$37,MATCH($A11&amp;$B11&amp;$C11,res_cost!$AA$3:$AA$37,0),MATCH(I$2,res_cost!$R$2:$Y$2,0))</f>
        <v>5.5269840184505385</v>
      </c>
      <c r="J11" s="84">
        <f>INDEX(res_cost!$R$3:$Y$37,MATCH($A11&amp;$B11&amp;$C11,res_cost!$AA$3:$AA$37,0),MATCH(J$2,res_cost!$R$2:$Y$2,0))</f>
        <v>5.5269840184505385</v>
      </c>
      <c r="K11" s="84">
        <f>INDEX(res_cost!$R$3:$Y$37,MATCH($A11&amp;$B11&amp;$C11,res_cost!$AA$3:$AA$37,0),MATCH(K$2,res_cost!$R$2:$Y$2,0))</f>
        <v>5.5269840184505385</v>
      </c>
      <c r="L11" s="84">
        <f>INDEX(res_cost!$R$3:$Y$37,MATCH($A11&amp;$B11&amp;$C11,res_cost!$AA$3:$AA$37,0),MATCH(L$2,res_cost!$R$2:$Y$2,0))</f>
        <v>5.5269840184505385</v>
      </c>
    </row>
    <row r="12" spans="1:12">
      <c r="A12" t="s">
        <v>72</v>
      </c>
      <c r="B12" t="s">
        <v>8</v>
      </c>
      <c r="C12" t="s">
        <v>11</v>
      </c>
      <c r="D12" s="83">
        <f t="shared" si="1"/>
        <v>13.422675473379877</v>
      </c>
      <c r="E12" s="84">
        <f>INDEX(res_cost!$R$3:$Y$37,MATCH($A12&amp;$B12&amp;$C12,res_cost!$AA$3:$AA$37,0),MATCH(E$2,res_cost!$R$2:$Y$2,0))</f>
        <v>13.422675473379877</v>
      </c>
      <c r="F12" s="84">
        <f>INDEX(res_cost!$R$3:$Y$37,MATCH($A12&amp;$B12&amp;$C12,res_cost!$AA$3:$AA$37,0),MATCH(F$2,res_cost!$R$2:$Y$2,0))</f>
        <v>13.422675473379877</v>
      </c>
      <c r="G12" s="84">
        <f>INDEX(res_cost!$R$3:$Y$37,MATCH($A12&amp;$B12&amp;$C12,res_cost!$AA$3:$AA$37,0),MATCH(G$2,res_cost!$R$2:$Y$2,0))</f>
        <v>13.422675473379877</v>
      </c>
      <c r="H12" s="84">
        <f>INDEX(res_cost!$R$3:$Y$37,MATCH($A12&amp;$B12&amp;$C12,res_cost!$AA$3:$AA$37,0),MATCH(H$2,res_cost!$R$2:$Y$2,0))</f>
        <v>13.422675473379877</v>
      </c>
      <c r="I12" s="84">
        <f>INDEX(res_cost!$R$3:$Y$37,MATCH($A12&amp;$B12&amp;$C12,res_cost!$AA$3:$AA$37,0),MATCH(I$2,res_cost!$R$2:$Y$2,0))</f>
        <v>13.422675473379877</v>
      </c>
      <c r="J12" s="84">
        <f>INDEX(res_cost!$R$3:$Y$37,MATCH($A12&amp;$B12&amp;$C12,res_cost!$AA$3:$AA$37,0),MATCH(J$2,res_cost!$R$2:$Y$2,0))</f>
        <v>13.422675473379877</v>
      </c>
      <c r="K12" s="84">
        <f>INDEX(res_cost!$R$3:$Y$37,MATCH($A12&amp;$B12&amp;$C12,res_cost!$AA$3:$AA$37,0),MATCH(K$2,res_cost!$R$2:$Y$2,0))</f>
        <v>13.422675473379877</v>
      </c>
      <c r="L12" s="84">
        <f>INDEX(res_cost!$R$3:$Y$37,MATCH($A12&amp;$B12&amp;$C12,res_cost!$AA$3:$AA$37,0),MATCH(L$2,res_cost!$R$2:$Y$2,0))</f>
        <v>13.422675473379877</v>
      </c>
    </row>
    <row r="13" spans="1:12">
      <c r="A13" t="s">
        <v>73</v>
      </c>
      <c r="B13" t="s">
        <v>32</v>
      </c>
      <c r="C13" t="s">
        <v>22</v>
      </c>
      <c r="D13" s="83">
        <f t="shared" si="1"/>
        <v>9.8786704860801038</v>
      </c>
      <c r="E13" s="84">
        <f>INDEX(res_cost!$R$3:$Y$37,MATCH($A13&amp;$B13&amp;$C13,res_cost!$AA$3:$AA$37,0),MATCH(E$2,res_cost!$R$2:$Y$2,0))</f>
        <v>9.8786704860801038</v>
      </c>
      <c r="F13" s="84">
        <f>INDEX(res_cost!$R$3:$Y$37,MATCH($A13&amp;$B13&amp;$C13,res_cost!$AA$3:$AA$37,0),MATCH(F$2,res_cost!$R$2:$Y$2,0))</f>
        <v>9.9280638385105053</v>
      </c>
      <c r="G13" s="84">
        <f>INDEX(res_cost!$R$3:$Y$37,MATCH($A13&amp;$B13&amp;$C13,res_cost!$AA$3:$AA$37,0),MATCH(G$2,res_cost!$R$2:$Y$2,0))</f>
        <v>9.9280638385105053</v>
      </c>
      <c r="H13" s="84">
        <f>INDEX(res_cost!$R$3:$Y$37,MATCH($A13&amp;$B13&amp;$C13,res_cost!$AA$3:$AA$37,0),MATCH(H$2,res_cost!$R$2:$Y$2,0))</f>
        <v>9.9280638385105053</v>
      </c>
      <c r="I13" s="84">
        <f>INDEX(res_cost!$R$3:$Y$37,MATCH($A13&amp;$B13&amp;$C13,res_cost!$AA$3:$AA$37,0),MATCH(I$2,res_cost!$R$2:$Y$2,0))</f>
        <v>9.9280638385105053</v>
      </c>
      <c r="J13" s="84">
        <f>INDEX(res_cost!$R$3:$Y$37,MATCH($A13&amp;$B13&amp;$C13,res_cost!$AA$3:$AA$37,0),MATCH(J$2,res_cost!$R$2:$Y$2,0))</f>
        <v>9.9280638385105053</v>
      </c>
      <c r="K13" s="84">
        <f>INDEX(res_cost!$R$3:$Y$37,MATCH($A13&amp;$B13&amp;$C13,res_cost!$AA$3:$AA$37,0),MATCH(K$2,res_cost!$R$2:$Y$2,0))</f>
        <v>9.9280638385105053</v>
      </c>
      <c r="L13" s="84">
        <f>INDEX(res_cost!$R$3:$Y$37,MATCH($A13&amp;$B13&amp;$C13,res_cost!$AA$3:$AA$37,0),MATCH(L$2,res_cost!$R$2:$Y$2,0))</f>
        <v>9.9280638385105053</v>
      </c>
    </row>
    <row r="14" spans="1:12">
      <c r="A14" t="s">
        <v>73</v>
      </c>
      <c r="B14" t="s">
        <v>32</v>
      </c>
      <c r="C14" t="s">
        <v>23</v>
      </c>
      <c r="D14" s="83">
        <f t="shared" si="1"/>
        <v>16.596166416614576</v>
      </c>
      <c r="E14" s="84">
        <f>INDEX(res_cost!$R$3:$Y$37,MATCH($A14&amp;$B14&amp;$C14,res_cost!$AA$3:$AA$37,0),MATCH(E$2,res_cost!$R$2:$Y$2,0))</f>
        <v>16.596166416614576</v>
      </c>
      <c r="F14" s="84">
        <f>INDEX(res_cost!$R$3:$Y$37,MATCH($A14&amp;$B14&amp;$C14,res_cost!$AA$3:$AA$37,0),MATCH(F$2,res_cost!$R$2:$Y$2,0))</f>
        <v>16.596166416614576</v>
      </c>
      <c r="G14" s="84">
        <f>INDEX(res_cost!$R$3:$Y$37,MATCH($A14&amp;$B14&amp;$C14,res_cost!$AA$3:$AA$37,0),MATCH(G$2,res_cost!$R$2:$Y$2,0))</f>
        <v>16.596166416614576</v>
      </c>
      <c r="H14" s="84">
        <f>INDEX(res_cost!$R$3:$Y$37,MATCH($A14&amp;$B14&amp;$C14,res_cost!$AA$3:$AA$37,0),MATCH(H$2,res_cost!$R$2:$Y$2,0))</f>
        <v>16.596166416614576</v>
      </c>
      <c r="I14" s="84">
        <f>INDEX(res_cost!$R$3:$Y$37,MATCH($A14&amp;$B14&amp;$C14,res_cost!$AA$3:$AA$37,0),MATCH(I$2,res_cost!$R$2:$Y$2,0))</f>
        <v>16.596166416614576</v>
      </c>
      <c r="J14" s="84">
        <f>INDEX(res_cost!$R$3:$Y$37,MATCH($A14&amp;$B14&amp;$C14,res_cost!$AA$3:$AA$37,0),MATCH(J$2,res_cost!$R$2:$Y$2,0))</f>
        <v>16.596166416614576</v>
      </c>
      <c r="K14" s="84">
        <f>INDEX(res_cost!$R$3:$Y$37,MATCH($A14&amp;$B14&amp;$C14,res_cost!$AA$3:$AA$37,0),MATCH(K$2,res_cost!$R$2:$Y$2,0))</f>
        <v>16.596166416614576</v>
      </c>
      <c r="L14" s="84">
        <f>INDEX(res_cost!$R$3:$Y$37,MATCH($A14&amp;$B14&amp;$C14,res_cost!$AA$3:$AA$37,0),MATCH(L$2,res_cost!$R$2:$Y$2,0))</f>
        <v>16.596166416614576</v>
      </c>
    </row>
    <row r="15" spans="1:12">
      <c r="A15" t="s">
        <v>73</v>
      </c>
      <c r="B15" t="s">
        <v>8</v>
      </c>
      <c r="C15" t="s">
        <v>25</v>
      </c>
      <c r="D15" s="83">
        <f t="shared" si="1"/>
        <v>5.5019360393553756</v>
      </c>
      <c r="E15" s="84">
        <f>INDEX(res_cost!$R$3:$Y$37,MATCH($A15&amp;$B15&amp;$C15,res_cost!$AA$3:$AA$37,0),MATCH(E$2,res_cost!$R$2:$Y$2,0))</f>
        <v>5.5019360393553756</v>
      </c>
      <c r="F15" s="84">
        <f>INDEX(res_cost!$R$3:$Y$37,MATCH($A15&amp;$B15&amp;$C15,res_cost!$AA$3:$AA$37,0),MATCH(F$2,res_cost!$R$2:$Y$2,0))</f>
        <v>5.5019360393553756</v>
      </c>
      <c r="G15" s="84">
        <f>INDEX(res_cost!$R$3:$Y$37,MATCH($A15&amp;$B15&amp;$C15,res_cost!$AA$3:$AA$37,0),MATCH(G$2,res_cost!$R$2:$Y$2,0))</f>
        <v>5.5019360393553756</v>
      </c>
      <c r="H15" s="84">
        <f>INDEX(res_cost!$R$3:$Y$37,MATCH($A15&amp;$B15&amp;$C15,res_cost!$AA$3:$AA$37,0),MATCH(H$2,res_cost!$R$2:$Y$2,0))</f>
        <v>5.5019360393553756</v>
      </c>
      <c r="I15" s="84">
        <f>INDEX(res_cost!$R$3:$Y$37,MATCH($A15&amp;$B15&amp;$C15,res_cost!$AA$3:$AA$37,0),MATCH(I$2,res_cost!$R$2:$Y$2,0))</f>
        <v>5.5019360393553756</v>
      </c>
      <c r="J15" s="84">
        <f>INDEX(res_cost!$R$3:$Y$37,MATCH($A15&amp;$B15&amp;$C15,res_cost!$AA$3:$AA$37,0),MATCH(J$2,res_cost!$R$2:$Y$2,0))</f>
        <v>5.5019360393553756</v>
      </c>
      <c r="K15" s="84">
        <f>INDEX(res_cost!$R$3:$Y$37,MATCH($A15&amp;$B15&amp;$C15,res_cost!$AA$3:$AA$37,0),MATCH(K$2,res_cost!$R$2:$Y$2,0))</f>
        <v>5.5019360393553756</v>
      </c>
      <c r="L15" s="84">
        <f>INDEX(res_cost!$R$3:$Y$37,MATCH($A15&amp;$B15&amp;$C15,res_cost!$AA$3:$AA$37,0),MATCH(L$2,res_cost!$R$2:$Y$2,0))</f>
        <v>5.5019360393553756</v>
      </c>
    </row>
    <row r="16" spans="1:12">
      <c r="A16" t="s">
        <v>73</v>
      </c>
      <c r="B16" t="s">
        <v>8</v>
      </c>
      <c r="C16" t="s">
        <v>26</v>
      </c>
      <c r="D16" s="83">
        <f t="shared" si="1"/>
        <v>6.5307533475275195</v>
      </c>
      <c r="E16" s="84">
        <f>INDEX(res_cost!$R$3:$Y$37,MATCH($A16&amp;$B16&amp;$C16,res_cost!$AA$3:$AA$37,0),MATCH(E$2,res_cost!$R$2:$Y$2,0))</f>
        <v>6.5307533475275195</v>
      </c>
      <c r="F16" s="84">
        <f>INDEX(res_cost!$R$3:$Y$37,MATCH($A16&amp;$B16&amp;$C16,res_cost!$AA$3:$AA$37,0),MATCH(F$2,res_cost!$R$2:$Y$2,0))</f>
        <v>6.5307533475275195</v>
      </c>
      <c r="G16" s="84">
        <f>INDEX(res_cost!$R$3:$Y$37,MATCH($A16&amp;$B16&amp;$C16,res_cost!$AA$3:$AA$37,0),MATCH(G$2,res_cost!$R$2:$Y$2,0))</f>
        <v>6.5307533475275195</v>
      </c>
      <c r="H16" s="84">
        <f>INDEX(res_cost!$R$3:$Y$37,MATCH($A16&amp;$B16&amp;$C16,res_cost!$AA$3:$AA$37,0),MATCH(H$2,res_cost!$R$2:$Y$2,0))</f>
        <v>6.5307533475275195</v>
      </c>
      <c r="I16" s="84">
        <f>INDEX(res_cost!$R$3:$Y$37,MATCH($A16&amp;$B16&amp;$C16,res_cost!$AA$3:$AA$37,0),MATCH(I$2,res_cost!$R$2:$Y$2,0))</f>
        <v>6.5307533475275195</v>
      </c>
      <c r="J16" s="84">
        <f>INDEX(res_cost!$R$3:$Y$37,MATCH($A16&amp;$B16&amp;$C16,res_cost!$AA$3:$AA$37,0),MATCH(J$2,res_cost!$R$2:$Y$2,0))</f>
        <v>6.5307533475275195</v>
      </c>
      <c r="K16" s="84">
        <f>INDEX(res_cost!$R$3:$Y$37,MATCH($A16&amp;$B16&amp;$C16,res_cost!$AA$3:$AA$37,0),MATCH(K$2,res_cost!$R$2:$Y$2,0))</f>
        <v>6.5307533475275195</v>
      </c>
      <c r="L16" s="84">
        <f>INDEX(res_cost!$R$3:$Y$37,MATCH($A16&amp;$B16&amp;$C16,res_cost!$AA$3:$AA$37,0),MATCH(L$2,res_cost!$R$2:$Y$2,0))</f>
        <v>6.5307533475275195</v>
      </c>
    </row>
    <row r="17" spans="1:12">
      <c r="A17" t="s">
        <v>73</v>
      </c>
      <c r="B17" t="s">
        <v>8</v>
      </c>
      <c r="C17" t="s">
        <v>24</v>
      </c>
      <c r="D17" s="83">
        <f t="shared" si="1"/>
        <v>17.62408780086194</v>
      </c>
      <c r="E17" s="84">
        <f>INDEX(res_cost!$R$3:$Y$37,MATCH($A17&amp;$B17&amp;$C17,res_cost!$AA$3:$AA$37,0),MATCH(E$2,res_cost!$R$2:$Y$2,0))</f>
        <v>17.62408780086194</v>
      </c>
      <c r="F17" s="84">
        <f>INDEX(res_cost!$R$3:$Y$37,MATCH($A17&amp;$B17&amp;$C17,res_cost!$AA$3:$AA$37,0),MATCH(F$2,res_cost!$R$2:$Y$2,0))</f>
        <v>16.729464054625293</v>
      </c>
      <c r="G17" s="84">
        <f>INDEX(res_cost!$R$3:$Y$37,MATCH($A17&amp;$B17&amp;$C17,res_cost!$AA$3:$AA$37,0),MATCH(G$2,res_cost!$R$2:$Y$2,0))</f>
        <v>16.729464054625293</v>
      </c>
      <c r="H17" s="84">
        <f>INDEX(res_cost!$R$3:$Y$37,MATCH($A17&amp;$B17&amp;$C17,res_cost!$AA$3:$AA$37,0),MATCH(H$2,res_cost!$R$2:$Y$2,0))</f>
        <v>16.729464054625293</v>
      </c>
      <c r="I17" s="84">
        <f>INDEX(res_cost!$R$3:$Y$37,MATCH($A17&amp;$B17&amp;$C17,res_cost!$AA$3:$AA$37,0),MATCH(I$2,res_cost!$R$2:$Y$2,0))</f>
        <v>16.729464054625293</v>
      </c>
      <c r="J17" s="84">
        <f>INDEX(res_cost!$R$3:$Y$37,MATCH($A17&amp;$B17&amp;$C17,res_cost!$AA$3:$AA$37,0),MATCH(J$2,res_cost!$R$2:$Y$2,0))</f>
        <v>16.729464054625293</v>
      </c>
      <c r="K17" s="84">
        <f>INDEX(res_cost!$R$3:$Y$37,MATCH($A17&amp;$B17&amp;$C17,res_cost!$AA$3:$AA$37,0),MATCH(K$2,res_cost!$R$2:$Y$2,0))</f>
        <v>16.729464054625293</v>
      </c>
      <c r="L17" s="84">
        <f>INDEX(res_cost!$R$3:$Y$37,MATCH($A17&amp;$B17&amp;$C17,res_cost!$AA$3:$AA$37,0),MATCH(L$2,res_cost!$R$2:$Y$2,0))</f>
        <v>16.729464054625293</v>
      </c>
    </row>
    <row r="18" spans="1:12">
      <c r="A18" t="s">
        <v>73</v>
      </c>
      <c r="B18" t="s">
        <v>9</v>
      </c>
      <c r="C18" t="s">
        <v>27</v>
      </c>
      <c r="D18" s="83">
        <f t="shared" si="1"/>
        <v>9.8786704860801038</v>
      </c>
      <c r="E18" s="84">
        <f>INDEX(res_cost!$R$3:$Y$37,MATCH($A18&amp;$B18&amp;$C18,res_cost!$AA$3:$AA$37,0),MATCH(E$2,res_cost!$R$2:$Y$2,0))</f>
        <v>9.8786704860801038</v>
      </c>
      <c r="F18" s="84">
        <f>INDEX(res_cost!$R$3:$Y$37,MATCH($A18&amp;$B18&amp;$C18,res_cost!$AA$3:$AA$37,0),MATCH(F$2,res_cost!$R$2:$Y$2,0))</f>
        <v>9.9280638385105053</v>
      </c>
      <c r="G18" s="84">
        <f>INDEX(res_cost!$R$3:$Y$37,MATCH($A18&amp;$B18&amp;$C18,res_cost!$AA$3:$AA$37,0),MATCH(G$2,res_cost!$R$2:$Y$2,0))</f>
        <v>9.9280638385105053</v>
      </c>
      <c r="H18" s="84">
        <f>INDEX(res_cost!$R$3:$Y$37,MATCH($A18&amp;$B18&amp;$C18,res_cost!$AA$3:$AA$37,0),MATCH(H$2,res_cost!$R$2:$Y$2,0))</f>
        <v>9.9280638385105053</v>
      </c>
      <c r="I18" s="84">
        <f>INDEX(res_cost!$R$3:$Y$37,MATCH($A18&amp;$B18&amp;$C18,res_cost!$AA$3:$AA$37,0),MATCH(I$2,res_cost!$R$2:$Y$2,0))</f>
        <v>9.9280638385105053</v>
      </c>
      <c r="J18" s="84">
        <f>INDEX(res_cost!$R$3:$Y$37,MATCH($A18&amp;$B18&amp;$C18,res_cost!$AA$3:$AA$37,0),MATCH(J$2,res_cost!$R$2:$Y$2,0))</f>
        <v>9.9280638385105053</v>
      </c>
      <c r="K18" s="84">
        <f>INDEX(res_cost!$R$3:$Y$37,MATCH($A18&amp;$B18&amp;$C18,res_cost!$AA$3:$AA$37,0),MATCH(K$2,res_cost!$R$2:$Y$2,0))</f>
        <v>9.9280638385105053</v>
      </c>
      <c r="L18" s="84">
        <f>INDEX(res_cost!$R$3:$Y$37,MATCH($A18&amp;$B18&amp;$C18,res_cost!$AA$3:$AA$37,0),MATCH(L$2,res_cost!$R$2:$Y$2,0))</f>
        <v>9.9280638385105053</v>
      </c>
    </row>
    <row r="19" spans="1:12">
      <c r="A19" t="s">
        <v>73</v>
      </c>
      <c r="B19" t="s">
        <v>9</v>
      </c>
      <c r="C19" t="s">
        <v>28</v>
      </c>
      <c r="D19" s="83">
        <f t="shared" si="1"/>
        <v>16.596166416614576</v>
      </c>
      <c r="E19" s="84">
        <f>INDEX(res_cost!$R$3:$Y$37,MATCH($A19&amp;$B19&amp;$C19,res_cost!$AA$3:$AA$37,0),MATCH(E$2,res_cost!$R$2:$Y$2,0))</f>
        <v>16.596166416614576</v>
      </c>
      <c r="F19" s="84">
        <f>INDEX(res_cost!$R$3:$Y$37,MATCH($A19&amp;$B19&amp;$C19,res_cost!$AA$3:$AA$37,0),MATCH(F$2,res_cost!$R$2:$Y$2,0))</f>
        <v>16.596166416614576</v>
      </c>
      <c r="G19" s="84">
        <f>INDEX(res_cost!$R$3:$Y$37,MATCH($A19&amp;$B19&amp;$C19,res_cost!$AA$3:$AA$37,0),MATCH(G$2,res_cost!$R$2:$Y$2,0))</f>
        <v>16.596166416614576</v>
      </c>
      <c r="H19" s="84">
        <f>INDEX(res_cost!$R$3:$Y$37,MATCH($A19&amp;$B19&amp;$C19,res_cost!$AA$3:$AA$37,0),MATCH(H$2,res_cost!$R$2:$Y$2,0))</f>
        <v>16.596166416614576</v>
      </c>
      <c r="I19" s="84">
        <f>INDEX(res_cost!$R$3:$Y$37,MATCH($A19&amp;$B19&amp;$C19,res_cost!$AA$3:$AA$37,0),MATCH(I$2,res_cost!$R$2:$Y$2,0))</f>
        <v>16.596166416614576</v>
      </c>
      <c r="J19" s="84">
        <f>INDEX(res_cost!$R$3:$Y$37,MATCH($A19&amp;$B19&amp;$C19,res_cost!$AA$3:$AA$37,0),MATCH(J$2,res_cost!$R$2:$Y$2,0))</f>
        <v>16.596166416614576</v>
      </c>
      <c r="K19" s="84">
        <f>INDEX(res_cost!$R$3:$Y$37,MATCH($A19&amp;$B19&amp;$C19,res_cost!$AA$3:$AA$37,0),MATCH(K$2,res_cost!$R$2:$Y$2,0))</f>
        <v>16.596166416614576</v>
      </c>
      <c r="L19" s="84">
        <f>INDEX(res_cost!$R$3:$Y$37,MATCH($A19&amp;$B19&amp;$C19,res_cost!$AA$3:$AA$37,0),MATCH(L$2,res_cost!$R$2:$Y$2,0))</f>
        <v>16.596166416614576</v>
      </c>
    </row>
    <row r="20" spans="1:12">
      <c r="A20" t="s">
        <v>74</v>
      </c>
      <c r="B20" t="s">
        <v>8</v>
      </c>
      <c r="C20" t="s">
        <v>30</v>
      </c>
      <c r="D20" s="83">
        <f t="shared" si="1"/>
        <v>0.14274715652299558</v>
      </c>
      <c r="E20" s="84">
        <f>INDEX(res_cost!$R$3:$Y$37,MATCH($A20&amp;$B20&amp;$C20,res_cost!$AA$3:$AA$37,0),MATCH(E$2,res_cost!$R$2:$Y$2,0))</f>
        <v>0.14274715652299558</v>
      </c>
      <c r="F20" s="84">
        <f>INDEX(res_cost!$R$3:$Y$37,MATCH($A20&amp;$B20&amp;$C20,res_cost!$AA$3:$AA$37,0),MATCH(F$2,res_cost!$R$2:$Y$2,0))</f>
        <v>0.73968981107370435</v>
      </c>
      <c r="G20" s="84">
        <f>INDEX(res_cost!$R$3:$Y$37,MATCH($A20&amp;$B20&amp;$C20,res_cost!$AA$3:$AA$37,0),MATCH(G$2,res_cost!$R$2:$Y$2,0))</f>
        <v>0.73968981107370435</v>
      </c>
      <c r="H20" s="84">
        <f>INDEX(res_cost!$R$3:$Y$37,MATCH($A20&amp;$B20&amp;$C20,res_cost!$AA$3:$AA$37,0),MATCH(H$2,res_cost!$R$2:$Y$2,0))</f>
        <v>0.73968981107370435</v>
      </c>
      <c r="I20" s="84">
        <f>INDEX(res_cost!$R$3:$Y$37,MATCH($A20&amp;$B20&amp;$C20,res_cost!$AA$3:$AA$37,0),MATCH(I$2,res_cost!$R$2:$Y$2,0))</f>
        <v>0.73968981107370435</v>
      </c>
      <c r="J20" s="84">
        <f>INDEX(res_cost!$R$3:$Y$37,MATCH($A20&amp;$B20&amp;$C20,res_cost!$AA$3:$AA$37,0),MATCH(J$2,res_cost!$R$2:$Y$2,0))</f>
        <v>0.73968981107370435</v>
      </c>
      <c r="K20" s="84">
        <f>INDEX(res_cost!$R$3:$Y$37,MATCH($A20&amp;$B20&amp;$C20,res_cost!$AA$3:$AA$37,0),MATCH(K$2,res_cost!$R$2:$Y$2,0))</f>
        <v>0.73968981107370435</v>
      </c>
      <c r="L20" s="84">
        <f>INDEX(res_cost!$R$3:$Y$37,MATCH($A20&amp;$B20&amp;$C20,res_cost!$AA$3:$AA$37,0),MATCH(L$2,res_cost!$R$2:$Y$2,0))</f>
        <v>0.73968981107370435</v>
      </c>
    </row>
    <row r="21" spans="1:12">
      <c r="A21" t="s">
        <v>74</v>
      </c>
      <c r="B21" t="s">
        <v>8</v>
      </c>
      <c r="C21" t="s">
        <v>29</v>
      </c>
      <c r="D21" s="83">
        <f t="shared" si="1"/>
        <v>0.24565963519320497</v>
      </c>
      <c r="E21" s="84">
        <f>INDEX(res_cost!$R$3:$Y$37,MATCH($A21&amp;$B21&amp;$C21,res_cost!$AA$3:$AA$37,0),MATCH(E$2,res_cost!$R$2:$Y$2,0))</f>
        <v>0.24565963519320497</v>
      </c>
      <c r="F21" s="84">
        <f>INDEX(res_cost!$R$3:$Y$37,MATCH($A21&amp;$B21&amp;$C21,res_cost!$AA$3:$AA$37,0),MATCH(F$2,res_cost!$R$2:$Y$2,0))</f>
        <v>0.18644526058637384</v>
      </c>
      <c r="G21" s="84">
        <f>INDEX(res_cost!$R$3:$Y$37,MATCH($A21&amp;$B21&amp;$C21,res_cost!$AA$3:$AA$37,0),MATCH(G$2,res_cost!$R$2:$Y$2,0))</f>
        <v>0.18164409507771184</v>
      </c>
      <c r="H21" s="84">
        <f>INDEX(res_cost!$R$3:$Y$37,MATCH($A21&amp;$B21&amp;$C21,res_cost!$AA$3:$AA$37,0),MATCH(H$2,res_cost!$R$2:$Y$2,0))</f>
        <v>0.18164409507771184</v>
      </c>
      <c r="I21" s="84">
        <f>INDEX(res_cost!$R$3:$Y$37,MATCH($A21&amp;$B21&amp;$C21,res_cost!$AA$3:$AA$37,0),MATCH(I$2,res_cost!$R$2:$Y$2,0))</f>
        <v>0.17684292956904984</v>
      </c>
      <c r="J21" s="84">
        <f>INDEX(res_cost!$R$3:$Y$37,MATCH($A21&amp;$B21&amp;$C21,res_cost!$AA$3:$AA$37,0),MATCH(J$2,res_cost!$R$2:$Y$2,0))</f>
        <v>0.17684292956904984</v>
      </c>
      <c r="K21" s="84">
        <f>INDEX(res_cost!$R$3:$Y$37,MATCH($A21&amp;$B21&amp;$C21,res_cost!$AA$3:$AA$37,0),MATCH(K$2,res_cost!$R$2:$Y$2,0))</f>
        <v>0.17284195831183158</v>
      </c>
      <c r="L21" s="84">
        <f>INDEX(res_cost!$R$3:$Y$37,MATCH($A21&amp;$B21&amp;$C21,res_cost!$AA$3:$AA$37,0),MATCH(L$2,res_cost!$R$2:$Y$2,0))</f>
        <v>0.17284195831183158</v>
      </c>
    </row>
    <row r="22" spans="1:12">
      <c r="A22" t="s">
        <v>74</v>
      </c>
      <c r="B22" t="s">
        <v>8</v>
      </c>
      <c r="C22" t="s">
        <v>31</v>
      </c>
      <c r="D22" s="83">
        <f t="shared" si="1"/>
        <v>4.2658918076151728</v>
      </c>
      <c r="E22" s="84">
        <f>INDEX(res_cost!$R$3:$Y$37,MATCH($A22&amp;$B22&amp;$C22,res_cost!$AA$3:$AA$37,0),MATCH(E$2,res_cost!$R$2:$Y$2,0))</f>
        <v>4.2658918076151728</v>
      </c>
      <c r="F22" s="84">
        <f>INDEX(res_cost!$R$3:$Y$37,MATCH($A22&amp;$B22&amp;$C22,res_cost!$AA$3:$AA$37,0),MATCH(F$2,res_cost!$R$2:$Y$2,0))</f>
        <v>0.49078899438768736</v>
      </c>
      <c r="G22" s="84">
        <f>INDEX(res_cost!$R$3:$Y$37,MATCH($A22&amp;$B22&amp;$C22,res_cost!$AA$3:$AA$37,0),MATCH(G$2,res_cost!$R$2:$Y$2,0))</f>
        <v>0.25116094751954754</v>
      </c>
      <c r="H22" s="84">
        <f>INDEX(res_cost!$R$3:$Y$37,MATCH($A22&amp;$B22&amp;$C22,res_cost!$AA$3:$AA$37,0),MATCH(H$2,res_cost!$R$2:$Y$2,0))</f>
        <v>0.17875996009682082</v>
      </c>
      <c r="I22" s="84">
        <f>INDEX(res_cost!$R$3:$Y$37,MATCH($A22&amp;$B22&amp;$C22,res_cost!$AA$3:$AA$37,0),MATCH(I$2,res_cost!$R$2:$Y$2,0))</f>
        <v>0.15056842517115734</v>
      </c>
      <c r="J22" s="84">
        <f>INDEX(res_cost!$R$3:$Y$37,MATCH($A22&amp;$B22&amp;$C22,res_cost!$AA$3:$AA$37,0),MATCH(J$2,res_cost!$R$2:$Y$2,0))</f>
        <v>0.15056842517115734</v>
      </c>
      <c r="K22" s="84">
        <f>INDEX(res_cost!$R$3:$Y$37,MATCH($A22&amp;$B22&amp;$C22,res_cost!$AA$3:$AA$37,0),MATCH(K$2,res_cost!$R$2:$Y$2,0))</f>
        <v>0.15056842517115734</v>
      </c>
      <c r="L22" s="84">
        <f>INDEX(res_cost!$R$3:$Y$37,MATCH($A22&amp;$B22&amp;$C22,res_cost!$AA$3:$AA$37,0),MATCH(L$2,res_cost!$R$2:$Y$2,0))</f>
        <v>0.15056842517115734</v>
      </c>
    </row>
    <row r="23" spans="1:12">
      <c r="A23" t="s">
        <v>80</v>
      </c>
      <c r="B23" t="s">
        <v>8</v>
      </c>
      <c r="C23" t="s">
        <v>33</v>
      </c>
      <c r="D23" s="83">
        <f t="shared" si="1"/>
        <v>9.0637795229532578</v>
      </c>
      <c r="E23" s="84">
        <f>INDEX(res_cost!$R$3:$Y$37,MATCH($A23&amp;$B23&amp;$C23,res_cost!$AA$3:$AA$37,0),MATCH(E$2,res_cost!$R$2:$Y$2,0))</f>
        <v>9.0637795229532578</v>
      </c>
      <c r="F23" s="84">
        <f>INDEX(res_cost!$R$3:$Y$37,MATCH($A23&amp;$B23&amp;$C23,res_cost!$AA$3:$AA$37,0),MATCH(F$2,res_cost!$R$2:$Y$2,0))</f>
        <v>9.9493077428120156</v>
      </c>
      <c r="G23" s="84">
        <f>INDEX(res_cost!$R$3:$Y$37,MATCH($A23&amp;$B23&amp;$C23,res_cost!$AA$3:$AA$37,0),MATCH(G$2,res_cost!$R$2:$Y$2,0))</f>
        <v>9.9493077428120156</v>
      </c>
      <c r="H23" s="84">
        <f>INDEX(res_cost!$R$3:$Y$37,MATCH($A23&amp;$B23&amp;$C23,res_cost!$AA$3:$AA$37,0),MATCH(H$2,res_cost!$R$2:$Y$2,0))</f>
        <v>9.9493077428120156</v>
      </c>
      <c r="I23" s="84">
        <f>INDEX(res_cost!$R$3:$Y$37,MATCH($A23&amp;$B23&amp;$C23,res_cost!$AA$3:$AA$37,0),MATCH(I$2,res_cost!$R$2:$Y$2,0))</f>
        <v>9.9493077428120156</v>
      </c>
      <c r="J23" s="84">
        <f>INDEX(res_cost!$R$3:$Y$37,MATCH($A23&amp;$B23&amp;$C23,res_cost!$AA$3:$AA$37,0),MATCH(J$2,res_cost!$R$2:$Y$2,0))</f>
        <v>9.9493077428120156</v>
      </c>
      <c r="K23" s="84">
        <f>INDEX(res_cost!$R$3:$Y$37,MATCH($A23&amp;$B23&amp;$C23,res_cost!$AA$3:$AA$37,0),MATCH(K$2,res_cost!$R$2:$Y$2,0))</f>
        <v>9.9493077428120156</v>
      </c>
      <c r="L23" s="84">
        <f>INDEX(res_cost!$R$3:$Y$37,MATCH($A23&amp;$B23&amp;$C23,res_cost!$AA$3:$AA$37,0),MATCH(L$2,res_cost!$R$2:$Y$2,0))</f>
        <v>9.9493077428120156</v>
      </c>
    </row>
    <row r="24" spans="1:12">
      <c r="A24" t="s">
        <v>80</v>
      </c>
      <c r="B24" t="s">
        <v>8</v>
      </c>
      <c r="C24" t="s">
        <v>34</v>
      </c>
      <c r="D24" s="83">
        <f t="shared" si="1"/>
        <v>9.0637795229532578</v>
      </c>
      <c r="E24" s="84">
        <f>INDEX(res_cost!$R$3:$Y$37,MATCH($A24&amp;$B24&amp;$C24,res_cost!$AA$3:$AA$37,0),MATCH(E$2,res_cost!$R$2:$Y$2,0))</f>
        <v>9.0637795229532578</v>
      </c>
      <c r="F24" s="84">
        <f>INDEX(res_cost!$R$3:$Y$37,MATCH($A24&amp;$B24&amp;$C24,res_cost!$AA$3:$AA$37,0),MATCH(F$2,res_cost!$R$2:$Y$2,0))</f>
        <v>12.216033168477487</v>
      </c>
      <c r="G24" s="84">
        <f>INDEX(res_cost!$R$3:$Y$37,MATCH($A24&amp;$B24&amp;$C24,res_cost!$AA$3:$AA$37,0),MATCH(G$2,res_cost!$R$2:$Y$2,0))</f>
        <v>12.216033168477487</v>
      </c>
      <c r="H24" s="84">
        <f>INDEX(res_cost!$R$3:$Y$37,MATCH($A24&amp;$B24&amp;$C24,res_cost!$AA$3:$AA$37,0),MATCH(H$2,res_cost!$R$2:$Y$2,0))</f>
        <v>12.216033168477487</v>
      </c>
      <c r="I24" s="84">
        <f>INDEX(res_cost!$R$3:$Y$37,MATCH($A24&amp;$B24&amp;$C24,res_cost!$AA$3:$AA$37,0),MATCH(I$2,res_cost!$R$2:$Y$2,0))</f>
        <v>12.216033168477487</v>
      </c>
      <c r="J24" s="84">
        <f>INDEX(res_cost!$R$3:$Y$37,MATCH($A24&amp;$B24&amp;$C24,res_cost!$AA$3:$AA$37,0),MATCH(J$2,res_cost!$R$2:$Y$2,0))</f>
        <v>12.216033168477487</v>
      </c>
      <c r="K24" s="84">
        <f>INDEX(res_cost!$R$3:$Y$37,MATCH($A24&amp;$B24&amp;$C24,res_cost!$AA$3:$AA$37,0),MATCH(K$2,res_cost!$R$2:$Y$2,0))</f>
        <v>12.216033168477487</v>
      </c>
      <c r="L24" s="84">
        <f>INDEX(res_cost!$R$3:$Y$37,MATCH($A24&amp;$B24&amp;$C24,res_cost!$AA$3:$AA$37,0),MATCH(L$2,res_cost!$R$2:$Y$2,0))</f>
        <v>12.216033168477487</v>
      </c>
    </row>
    <row r="25" spans="1:12">
      <c r="A25" t="s">
        <v>77</v>
      </c>
      <c r="B25" t="s">
        <v>8</v>
      </c>
      <c r="C25" t="s">
        <v>14</v>
      </c>
      <c r="D25" s="83">
        <f t="shared" si="1"/>
        <v>15.919631166375687</v>
      </c>
      <c r="E25" s="84">
        <f>INDEX(res_cost!$R$3:$Y$37,MATCH($A25&amp;$B25&amp;$C25,res_cost!$AA$3:$AA$37,0),MATCH(E$2,res_cost!$R$2:$Y$2,0))</f>
        <v>15.919631166375687</v>
      </c>
      <c r="F25" s="84">
        <f>INDEX(res_cost!$R$3:$Y$37,MATCH($A25&amp;$B25&amp;$C25,res_cost!$AA$3:$AA$37,0),MATCH(F$2,res_cost!$R$2:$Y$2,0))</f>
        <v>17.966440887766847</v>
      </c>
      <c r="G25" s="84">
        <f>INDEX(res_cost!$R$3:$Y$37,MATCH($A25&amp;$B25&amp;$C25,res_cost!$AA$3:$AA$37,0),MATCH(G$2,res_cost!$R$2:$Y$2,0))</f>
        <v>17.966440887766847</v>
      </c>
      <c r="H25" s="84">
        <f>INDEX(res_cost!$R$3:$Y$37,MATCH($A25&amp;$B25&amp;$C25,res_cost!$AA$3:$AA$37,0),MATCH(H$2,res_cost!$R$2:$Y$2,0))</f>
        <v>17.966440887766847</v>
      </c>
      <c r="I25" s="84">
        <f>INDEX(res_cost!$R$3:$Y$37,MATCH($A25&amp;$B25&amp;$C25,res_cost!$AA$3:$AA$37,0),MATCH(I$2,res_cost!$R$2:$Y$2,0))</f>
        <v>17.966440887766847</v>
      </c>
      <c r="J25" s="84">
        <f>INDEX(res_cost!$R$3:$Y$37,MATCH($A25&amp;$B25&amp;$C25,res_cost!$AA$3:$AA$37,0),MATCH(J$2,res_cost!$R$2:$Y$2,0))</f>
        <v>17.966440887766847</v>
      </c>
      <c r="K25" s="84">
        <f>INDEX(res_cost!$R$3:$Y$37,MATCH($A25&amp;$B25&amp;$C25,res_cost!$AA$3:$AA$37,0),MATCH(K$2,res_cost!$R$2:$Y$2,0))</f>
        <v>17.966440887766847</v>
      </c>
      <c r="L25" s="84">
        <f>INDEX(res_cost!$R$3:$Y$37,MATCH($A25&amp;$B25&amp;$C25,res_cost!$AA$3:$AA$37,0),MATCH(L$2,res_cost!$R$2:$Y$2,0))</f>
        <v>17.966440887766847</v>
      </c>
    </row>
    <row r="26" spans="1:12">
      <c r="A26" t="s">
        <v>77</v>
      </c>
      <c r="B26" t="s">
        <v>8</v>
      </c>
      <c r="C26" t="s">
        <v>15</v>
      </c>
      <c r="D26" s="83">
        <f t="shared" si="1"/>
        <v>17.966440887766847</v>
      </c>
      <c r="E26" s="84">
        <f>INDEX(res_cost!$R$3:$Y$37,MATCH($A26&amp;$B26&amp;$C26,res_cost!$AA$3:$AA$37,0),MATCH(E$2,res_cost!$R$2:$Y$2,0))</f>
        <v>17.966440887766847</v>
      </c>
      <c r="F26" s="84">
        <f>INDEX(res_cost!$R$3:$Y$37,MATCH($A26&amp;$B26&amp;$C26,res_cost!$AA$3:$AA$37,0),MATCH(F$2,res_cost!$R$2:$Y$2,0))</f>
        <v>18.951941864732962</v>
      </c>
      <c r="G26" s="84">
        <f>INDEX(res_cost!$R$3:$Y$37,MATCH($A26&amp;$B26&amp;$C26,res_cost!$AA$3:$AA$37,0),MATCH(G$2,res_cost!$R$2:$Y$2,0))</f>
        <v>18.951941864732962</v>
      </c>
      <c r="H26" s="84">
        <f>INDEX(res_cost!$R$3:$Y$37,MATCH($A26&amp;$B26&amp;$C26,res_cost!$AA$3:$AA$37,0),MATCH(H$2,res_cost!$R$2:$Y$2,0))</f>
        <v>18.951941864732962</v>
      </c>
      <c r="I26" s="84">
        <f>INDEX(res_cost!$R$3:$Y$37,MATCH($A26&amp;$B26&amp;$C26,res_cost!$AA$3:$AA$37,0),MATCH(I$2,res_cost!$R$2:$Y$2,0))</f>
        <v>18.951941864732962</v>
      </c>
      <c r="J26" s="84">
        <f>INDEX(res_cost!$R$3:$Y$37,MATCH($A26&amp;$B26&amp;$C26,res_cost!$AA$3:$AA$37,0),MATCH(J$2,res_cost!$R$2:$Y$2,0))</f>
        <v>18.951941864732962</v>
      </c>
      <c r="K26" s="84">
        <f>INDEX(res_cost!$R$3:$Y$37,MATCH($A26&amp;$B26&amp;$C26,res_cost!$AA$3:$AA$37,0),MATCH(K$2,res_cost!$R$2:$Y$2,0))</f>
        <v>18.951941864732962</v>
      </c>
      <c r="L26" s="84">
        <f>INDEX(res_cost!$R$3:$Y$37,MATCH($A26&amp;$B26&amp;$C26,res_cost!$AA$3:$AA$37,0),MATCH(L$2,res_cost!$R$2:$Y$2,0))</f>
        <v>18.951941864732962</v>
      </c>
    </row>
    <row r="27" spans="1:12">
      <c r="A27" t="s">
        <v>76</v>
      </c>
      <c r="B27" t="s">
        <v>8</v>
      </c>
      <c r="C27" t="s">
        <v>12</v>
      </c>
      <c r="D27" s="83">
        <f t="shared" si="1"/>
        <v>0.18546906936796839</v>
      </c>
      <c r="E27" s="84">
        <f>INDEX(res_cost!$R$3:$Y$37,MATCH($A27&amp;$B27&amp;$C27,res_cost!$AA$3:$AA$37,0),MATCH(E$2,res_cost!$R$2:$Y$2,0))</f>
        <v>0.18546906936796839</v>
      </c>
      <c r="F27" s="84">
        <f>INDEX(res_cost!$R$3:$Y$37,MATCH($A27&amp;$B27&amp;$C27,res_cost!$AA$3:$AA$37,0),MATCH(F$2,res_cost!$R$2:$Y$2,0))</f>
        <v>0.18546906936796839</v>
      </c>
      <c r="G27" s="84">
        <f>INDEX(res_cost!$R$3:$Y$37,MATCH($A27&amp;$B27&amp;$C27,res_cost!$AA$3:$AA$37,0),MATCH(G$2,res_cost!$R$2:$Y$2,0))</f>
        <v>0.18546906936796839</v>
      </c>
      <c r="H27" s="84">
        <f>INDEX(res_cost!$R$3:$Y$37,MATCH($A27&amp;$B27&amp;$C27,res_cost!$AA$3:$AA$37,0),MATCH(H$2,res_cost!$R$2:$Y$2,0))</f>
        <v>0.18546906936796839</v>
      </c>
      <c r="I27" s="84">
        <f>INDEX(res_cost!$R$3:$Y$37,MATCH($A27&amp;$B27&amp;$C27,res_cost!$AA$3:$AA$37,0),MATCH(I$2,res_cost!$R$2:$Y$2,0))</f>
        <v>0.18546906936796839</v>
      </c>
      <c r="J27" s="84">
        <f>INDEX(res_cost!$R$3:$Y$37,MATCH($A27&amp;$B27&amp;$C27,res_cost!$AA$3:$AA$37,0),MATCH(J$2,res_cost!$R$2:$Y$2,0))</f>
        <v>0.18546906936796839</v>
      </c>
      <c r="K27" s="84">
        <f>INDEX(res_cost!$R$3:$Y$37,MATCH($A27&amp;$B27&amp;$C27,res_cost!$AA$3:$AA$37,0),MATCH(K$2,res_cost!$R$2:$Y$2,0))</f>
        <v>0.18546906936796839</v>
      </c>
      <c r="L27" s="84">
        <f>INDEX(res_cost!$R$3:$Y$37,MATCH($A27&amp;$B27&amp;$C27,res_cost!$AA$3:$AA$37,0),MATCH(L$2,res_cost!$R$2:$Y$2,0))</f>
        <v>0.18546906936796839</v>
      </c>
    </row>
    <row r="28" spans="1:12">
      <c r="A28" t="s">
        <v>76</v>
      </c>
      <c r="B28" t="s">
        <v>8</v>
      </c>
      <c r="C28" t="s">
        <v>13</v>
      </c>
      <c r="D28" s="83">
        <f t="shared" si="1"/>
        <v>0.20492386685411892</v>
      </c>
      <c r="E28" s="84">
        <f>INDEX(res_cost!$R$3:$Y$37,MATCH($A28&amp;$B28&amp;$C28,res_cost!$AA$3:$AA$37,0),MATCH(E$2,res_cost!$R$2:$Y$2,0))</f>
        <v>0.20492386685411892</v>
      </c>
      <c r="F28" s="84">
        <f>INDEX(res_cost!$R$3:$Y$37,MATCH($A28&amp;$B28&amp;$C28,res_cost!$AA$3:$AA$37,0),MATCH(F$2,res_cost!$R$2:$Y$2,0))</f>
        <v>0.20492386685411892</v>
      </c>
      <c r="G28" s="84">
        <f>INDEX(res_cost!$R$3:$Y$37,MATCH($A28&amp;$B28&amp;$C28,res_cost!$AA$3:$AA$37,0),MATCH(G$2,res_cost!$R$2:$Y$2,0))</f>
        <v>0.20492386685411892</v>
      </c>
      <c r="H28" s="84">
        <f>INDEX(res_cost!$R$3:$Y$37,MATCH($A28&amp;$B28&amp;$C28,res_cost!$AA$3:$AA$37,0),MATCH(H$2,res_cost!$R$2:$Y$2,0))</f>
        <v>0.20492386685411892</v>
      </c>
      <c r="I28" s="84">
        <f>INDEX(res_cost!$R$3:$Y$37,MATCH($A28&amp;$B28&amp;$C28,res_cost!$AA$3:$AA$37,0),MATCH(I$2,res_cost!$R$2:$Y$2,0))</f>
        <v>0.20492386685411892</v>
      </c>
      <c r="J28" s="84">
        <f>INDEX(res_cost!$R$3:$Y$37,MATCH($A28&amp;$B28&amp;$C28,res_cost!$AA$3:$AA$37,0),MATCH(J$2,res_cost!$R$2:$Y$2,0))</f>
        <v>0.20492386685411892</v>
      </c>
      <c r="K28" s="84">
        <f>INDEX(res_cost!$R$3:$Y$37,MATCH($A28&amp;$B28&amp;$C28,res_cost!$AA$3:$AA$37,0),MATCH(K$2,res_cost!$R$2:$Y$2,0))</f>
        <v>0.20492386685411892</v>
      </c>
      <c r="L28" s="84">
        <f>INDEX(res_cost!$R$3:$Y$37,MATCH($A28&amp;$B28&amp;$C28,res_cost!$AA$3:$AA$37,0),MATCH(L$2,res_cost!$R$2:$Y$2,0))</f>
        <v>0.20492386685411892</v>
      </c>
    </row>
    <row r="29" spans="1:12">
      <c r="A29" t="s">
        <v>79</v>
      </c>
      <c r="B29" t="s">
        <v>8</v>
      </c>
      <c r="C29" t="s">
        <v>114</v>
      </c>
      <c r="D29" s="83">
        <f t="shared" si="1"/>
        <v>12.947161553267852</v>
      </c>
      <c r="E29" s="84">
        <f>INDEX(res_cost!$R$3:$Y$37,MATCH($A29&amp;$B29&amp;$C29,res_cost!$AA$3:$AA$37,0),MATCH(E$2,res_cost!$R$2:$Y$2,0))</f>
        <v>12.947161553267852</v>
      </c>
      <c r="F29" s="84">
        <f>INDEX(res_cost!$R$3:$Y$37,MATCH($A29&amp;$B29&amp;$C29,res_cost!$AA$3:$AA$37,0),MATCH(F$2,res_cost!$R$2:$Y$2,0))</f>
        <v>12.947161553267852</v>
      </c>
      <c r="G29" s="84">
        <f>INDEX(res_cost!$R$3:$Y$37,MATCH($A29&amp;$B29&amp;$C29,res_cost!$AA$3:$AA$37,0),MATCH(G$2,res_cost!$R$2:$Y$2,0))</f>
        <v>12.947161553267852</v>
      </c>
      <c r="H29" s="84">
        <f>INDEX(res_cost!$R$3:$Y$37,MATCH($A29&amp;$B29&amp;$C29,res_cost!$AA$3:$AA$37,0),MATCH(H$2,res_cost!$R$2:$Y$2,0))</f>
        <v>12.947161553267852</v>
      </c>
      <c r="I29" s="84">
        <f>INDEX(res_cost!$R$3:$Y$37,MATCH($A29&amp;$B29&amp;$C29,res_cost!$AA$3:$AA$37,0),MATCH(I$2,res_cost!$R$2:$Y$2,0))</f>
        <v>12.947161553267852</v>
      </c>
      <c r="J29" s="84">
        <f>INDEX(res_cost!$R$3:$Y$37,MATCH($A29&amp;$B29&amp;$C29,res_cost!$AA$3:$AA$37,0),MATCH(J$2,res_cost!$R$2:$Y$2,0))</f>
        <v>12.947161553267852</v>
      </c>
      <c r="K29" s="84">
        <f>INDEX(res_cost!$R$3:$Y$37,MATCH($A29&amp;$B29&amp;$C29,res_cost!$AA$3:$AA$37,0),MATCH(K$2,res_cost!$R$2:$Y$2,0))</f>
        <v>12.947161553267852</v>
      </c>
      <c r="L29" s="84">
        <f>INDEX(res_cost!$R$3:$Y$37,MATCH($A29&amp;$B29&amp;$C29,res_cost!$AA$3:$AA$37,0),MATCH(L$2,res_cost!$R$2:$Y$2,0))</f>
        <v>12.947161553267852</v>
      </c>
    </row>
    <row r="30" spans="1:12">
      <c r="A30" t="s">
        <v>79</v>
      </c>
      <c r="B30" t="s">
        <v>32</v>
      </c>
      <c r="C30" t="s">
        <v>112</v>
      </c>
      <c r="D30" s="83">
        <f t="shared" si="1"/>
        <v>12.947161553267852</v>
      </c>
      <c r="E30" s="84">
        <f>INDEX(res_cost!$R$3:$Y$37,MATCH($A30&amp;$B30&amp;$C30,res_cost!$AA$3:$AA$37,0),MATCH(E$2,res_cost!$R$2:$Y$2,0))</f>
        <v>12.947161553267852</v>
      </c>
      <c r="F30" s="84">
        <f>INDEX(res_cost!$R$3:$Y$37,MATCH($A30&amp;$B30&amp;$C30,res_cost!$AA$3:$AA$37,0),MATCH(F$2,res_cost!$R$2:$Y$2,0))</f>
        <v>12.947161553267852</v>
      </c>
      <c r="G30" s="84">
        <f>INDEX(res_cost!$R$3:$Y$37,MATCH($A30&amp;$B30&amp;$C30,res_cost!$AA$3:$AA$37,0),MATCH(G$2,res_cost!$R$2:$Y$2,0))</f>
        <v>12.947161553267852</v>
      </c>
      <c r="H30" s="84">
        <f>INDEX(res_cost!$R$3:$Y$37,MATCH($A30&amp;$B30&amp;$C30,res_cost!$AA$3:$AA$37,0),MATCH(H$2,res_cost!$R$2:$Y$2,0))</f>
        <v>12.947161553267852</v>
      </c>
      <c r="I30" s="84">
        <f>INDEX(res_cost!$R$3:$Y$37,MATCH($A30&amp;$B30&amp;$C30,res_cost!$AA$3:$AA$37,0),MATCH(I$2,res_cost!$R$2:$Y$2,0))</f>
        <v>12.947161553267852</v>
      </c>
      <c r="J30" s="84">
        <f>INDEX(res_cost!$R$3:$Y$37,MATCH($A30&amp;$B30&amp;$C30,res_cost!$AA$3:$AA$37,0),MATCH(J$2,res_cost!$R$2:$Y$2,0))</f>
        <v>12.947161553267852</v>
      </c>
      <c r="K30" s="84">
        <f>INDEX(res_cost!$R$3:$Y$37,MATCH($A30&amp;$B30&amp;$C30,res_cost!$AA$3:$AA$37,0),MATCH(K$2,res_cost!$R$2:$Y$2,0))</f>
        <v>12.947161553267852</v>
      </c>
      <c r="L30" s="84">
        <f>INDEX(res_cost!$R$3:$Y$37,MATCH($A30&amp;$B30&amp;$C30,res_cost!$AA$3:$AA$37,0),MATCH(L$2,res_cost!$R$2:$Y$2,0))</f>
        <v>12.947161553267852</v>
      </c>
    </row>
    <row r="31" spans="1:12">
      <c r="A31" t="s">
        <v>79</v>
      </c>
      <c r="B31" t="s">
        <v>32</v>
      </c>
      <c r="C31" t="s">
        <v>113</v>
      </c>
      <c r="D31" s="83">
        <f t="shared" si="1"/>
        <v>14.796756060877545</v>
      </c>
      <c r="E31" s="84">
        <f>INDEX(res_cost!$R$3:$Y$37,MATCH($A31&amp;$B31&amp;$C31,res_cost!$AA$3:$AA$37,0),MATCH(E$2,res_cost!$R$2:$Y$2,0))</f>
        <v>14.796756060877545</v>
      </c>
      <c r="F31" s="84">
        <f>INDEX(res_cost!$R$3:$Y$37,MATCH($A31&amp;$B31&amp;$C31,res_cost!$AA$3:$AA$37,0),MATCH(F$2,res_cost!$R$2:$Y$2,0))</f>
        <v>14.796756060877545</v>
      </c>
      <c r="G31" s="84">
        <f>INDEX(res_cost!$R$3:$Y$37,MATCH($A31&amp;$B31&amp;$C31,res_cost!$AA$3:$AA$37,0),MATCH(G$2,res_cost!$R$2:$Y$2,0))</f>
        <v>14.796756060877545</v>
      </c>
      <c r="H31" s="84">
        <f>INDEX(res_cost!$R$3:$Y$37,MATCH($A31&amp;$B31&amp;$C31,res_cost!$AA$3:$AA$37,0),MATCH(H$2,res_cost!$R$2:$Y$2,0))</f>
        <v>14.796756060877545</v>
      </c>
      <c r="I31" s="84">
        <f>INDEX(res_cost!$R$3:$Y$37,MATCH($A31&amp;$B31&amp;$C31,res_cost!$AA$3:$AA$37,0),MATCH(I$2,res_cost!$R$2:$Y$2,0))</f>
        <v>14.796756060877545</v>
      </c>
      <c r="J31" s="84">
        <f>INDEX(res_cost!$R$3:$Y$37,MATCH($A31&amp;$B31&amp;$C31,res_cost!$AA$3:$AA$37,0),MATCH(J$2,res_cost!$R$2:$Y$2,0))</f>
        <v>14.796756060877545</v>
      </c>
      <c r="K31" s="84">
        <f>INDEX(res_cost!$R$3:$Y$37,MATCH($A31&amp;$B31&amp;$C31,res_cost!$AA$3:$AA$37,0),MATCH(K$2,res_cost!$R$2:$Y$2,0))</f>
        <v>14.796756060877545</v>
      </c>
      <c r="L31" s="84">
        <f>INDEX(res_cost!$R$3:$Y$37,MATCH($A31&amp;$B31&amp;$C31,res_cost!$AA$3:$AA$37,0),MATCH(L$2,res_cost!$R$2:$Y$2,0))</f>
        <v>14.796756060877545</v>
      </c>
    </row>
    <row r="32" spans="1:12">
      <c r="A32" t="s">
        <v>79</v>
      </c>
      <c r="B32" t="s">
        <v>9</v>
      </c>
      <c r="C32" t="s">
        <v>115</v>
      </c>
      <c r="D32" s="83">
        <f t="shared" si="1"/>
        <v>12.947161553267852</v>
      </c>
      <c r="E32" s="84">
        <f>INDEX(res_cost!$R$3:$Y$37,MATCH($A32&amp;$B32&amp;$C32,res_cost!$AA$3:$AA$37,0),MATCH(E$2,res_cost!$R$2:$Y$2,0))</f>
        <v>12.947161553267852</v>
      </c>
      <c r="F32" s="84">
        <f>INDEX(res_cost!$R$3:$Y$37,MATCH($A32&amp;$B32&amp;$C32,res_cost!$AA$3:$AA$37,0),MATCH(F$2,res_cost!$R$2:$Y$2,0))</f>
        <v>12.947161553267852</v>
      </c>
      <c r="G32" s="84">
        <f>INDEX(res_cost!$R$3:$Y$37,MATCH($A32&amp;$B32&amp;$C32,res_cost!$AA$3:$AA$37,0),MATCH(G$2,res_cost!$R$2:$Y$2,0))</f>
        <v>12.947161553267852</v>
      </c>
      <c r="H32" s="84">
        <f>INDEX(res_cost!$R$3:$Y$37,MATCH($A32&amp;$B32&amp;$C32,res_cost!$AA$3:$AA$37,0),MATCH(H$2,res_cost!$R$2:$Y$2,0))</f>
        <v>12.947161553267852</v>
      </c>
      <c r="I32" s="84">
        <f>INDEX(res_cost!$R$3:$Y$37,MATCH($A32&amp;$B32&amp;$C32,res_cost!$AA$3:$AA$37,0),MATCH(I$2,res_cost!$R$2:$Y$2,0))</f>
        <v>12.947161553267852</v>
      </c>
      <c r="J32" s="84">
        <f>INDEX(res_cost!$R$3:$Y$37,MATCH($A32&amp;$B32&amp;$C32,res_cost!$AA$3:$AA$37,0),MATCH(J$2,res_cost!$R$2:$Y$2,0))</f>
        <v>12.947161553267852</v>
      </c>
      <c r="K32" s="84">
        <f>INDEX(res_cost!$R$3:$Y$37,MATCH($A32&amp;$B32&amp;$C32,res_cost!$AA$3:$AA$37,0),MATCH(K$2,res_cost!$R$2:$Y$2,0))</f>
        <v>12.947161553267852</v>
      </c>
      <c r="L32" s="84">
        <f>INDEX(res_cost!$R$3:$Y$37,MATCH($A32&amp;$B32&amp;$C32,res_cost!$AA$3:$AA$37,0),MATCH(L$2,res_cost!$R$2:$Y$2,0))</f>
        <v>12.947161553267852</v>
      </c>
    </row>
    <row r="33" spans="1:12">
      <c r="A33" t="s">
        <v>79</v>
      </c>
      <c r="B33" t="s">
        <v>9</v>
      </c>
      <c r="C33" t="s">
        <v>116</v>
      </c>
      <c r="D33" s="83">
        <f>E33</f>
        <v>14.796756060877545</v>
      </c>
      <c r="E33" s="84">
        <f>INDEX(res_cost!$R$3:$Y$37,MATCH($A33&amp;$B33&amp;$C33,res_cost!$AA$3:$AA$37,0),MATCH(E$2,res_cost!$R$2:$Y$2,0))</f>
        <v>14.796756060877545</v>
      </c>
      <c r="F33" s="84">
        <f>INDEX(res_cost!$R$3:$Y$37,MATCH($A33&amp;$B33&amp;$C33,res_cost!$AA$3:$AA$37,0),MATCH(F$2,res_cost!$R$2:$Y$2,0))</f>
        <v>14.796756060877545</v>
      </c>
      <c r="G33" s="84">
        <f>INDEX(res_cost!$R$3:$Y$37,MATCH($A33&amp;$B33&amp;$C33,res_cost!$AA$3:$AA$37,0),MATCH(G$2,res_cost!$R$2:$Y$2,0))</f>
        <v>14.796756060877545</v>
      </c>
      <c r="H33" s="84">
        <f>INDEX(res_cost!$R$3:$Y$37,MATCH($A33&amp;$B33&amp;$C33,res_cost!$AA$3:$AA$37,0),MATCH(H$2,res_cost!$R$2:$Y$2,0))</f>
        <v>14.796756060877545</v>
      </c>
      <c r="I33" s="84">
        <f>INDEX(res_cost!$R$3:$Y$37,MATCH($A33&amp;$B33&amp;$C33,res_cost!$AA$3:$AA$37,0),MATCH(I$2,res_cost!$R$2:$Y$2,0))</f>
        <v>14.796756060877545</v>
      </c>
      <c r="J33" s="84">
        <f>INDEX(res_cost!$R$3:$Y$37,MATCH($A33&amp;$B33&amp;$C33,res_cost!$AA$3:$AA$37,0),MATCH(J$2,res_cost!$R$2:$Y$2,0))</f>
        <v>14.796756060877545</v>
      </c>
      <c r="K33" s="84">
        <f>INDEX(res_cost!$R$3:$Y$37,MATCH($A33&amp;$B33&amp;$C33,res_cost!$AA$3:$AA$37,0),MATCH(K$2,res_cost!$R$2:$Y$2,0))</f>
        <v>14.796756060877545</v>
      </c>
      <c r="L33" s="84">
        <f>INDEX(res_cost!$R$3:$Y$37,MATCH($A33&amp;$B33&amp;$C33,res_cost!$AA$3:$AA$37,0),MATCH(L$2,res_cost!$R$2:$Y$2,0))</f>
        <v>14.796756060877545</v>
      </c>
    </row>
    <row r="34" spans="1:12">
      <c r="A34" t="s">
        <v>78</v>
      </c>
      <c r="B34" t="s">
        <v>8</v>
      </c>
      <c r="C34" t="s">
        <v>4</v>
      </c>
      <c r="D34" s="83">
        <f t="shared" si="1"/>
        <v>2.6962861958278888E-2</v>
      </c>
      <c r="E34" s="84">
        <f>INDEX(res_cost!$R$3:$Y$37,MATCH($A34&amp;$B34&amp;$C34,res_cost!$AA$3:$AA$37,0),MATCH(E$2,res_cost!$R$2:$Y$2,0))</f>
        <v>2.6962861958278888E-2</v>
      </c>
      <c r="F34" s="84">
        <f>INDEX(res_cost!$R$3:$Y$37,MATCH($A34&amp;$B34&amp;$C34,res_cost!$AA$3:$AA$37,0),MATCH(F$2,res_cost!$R$2:$Y$2,0))</f>
        <v>3.3307064771991572E-2</v>
      </c>
      <c r="G34" s="84">
        <f>INDEX(res_cost!$R$3:$Y$37,MATCH($A34&amp;$B34&amp;$C34,res_cost!$AA$3:$AA$37,0),MATCH(G$2,res_cost!$R$2:$Y$2,0))</f>
        <v>3.6479166178847909E-2</v>
      </c>
      <c r="H34" s="84">
        <f>INDEX(res_cost!$R$3:$Y$37,MATCH($A34&amp;$B34&amp;$C34,res_cost!$AA$3:$AA$37,0),MATCH(H$2,res_cost!$R$2:$Y$2,0))</f>
        <v>3.6479166178847909E-2</v>
      </c>
      <c r="I34" s="84">
        <f>INDEX(res_cost!$R$3:$Y$37,MATCH($A34&amp;$B34&amp;$C34,res_cost!$AA$3:$AA$37,0),MATCH(I$2,res_cost!$R$2:$Y$2,0))</f>
        <v>3.6479166178847909E-2</v>
      </c>
      <c r="J34" s="84">
        <f>INDEX(res_cost!$R$3:$Y$37,MATCH($A34&amp;$B34&amp;$C34,res_cost!$AA$3:$AA$37,0),MATCH(J$2,res_cost!$R$2:$Y$2,0))</f>
        <v>3.6479166178847909E-2</v>
      </c>
      <c r="K34" s="84">
        <f>INDEX(res_cost!$R$3:$Y$37,MATCH($A34&amp;$B34&amp;$C34,res_cost!$AA$3:$AA$37,0),MATCH(K$2,res_cost!$R$2:$Y$2,0))</f>
        <v>3.6479166178847909E-2</v>
      </c>
      <c r="L34" s="84">
        <f>INDEX(res_cost!$R$3:$Y$37,MATCH($A34&amp;$B34&amp;$C34,res_cost!$AA$3:$AA$37,0),MATCH(L$2,res_cost!$R$2:$Y$2,0))</f>
        <v>3.6479166178847909E-2</v>
      </c>
    </row>
    <row r="35" spans="1:12">
      <c r="A35" t="s">
        <v>78</v>
      </c>
      <c r="B35" t="s">
        <v>8</v>
      </c>
      <c r="C35" t="s">
        <v>5</v>
      </c>
      <c r="D35" s="83">
        <f t="shared" si="1"/>
        <v>3.6479166178847909E-2</v>
      </c>
      <c r="E35" s="84">
        <f>INDEX(res_cost!$R$3:$Y$37,MATCH($A35&amp;$B35&amp;$C35,res_cost!$AA$3:$AA$37,0),MATCH(E$2,res_cost!$R$2:$Y$2,0))</f>
        <v>3.6479166178847909E-2</v>
      </c>
      <c r="F35" s="84">
        <f>INDEX(res_cost!$R$3:$Y$37,MATCH($A35&amp;$B35&amp;$C35,res_cost!$AA$3:$AA$37,0),MATCH(F$2,res_cost!$R$2:$Y$2,0))</f>
        <v>3.9651267585704253E-2</v>
      </c>
      <c r="G35" s="84">
        <f>INDEX(res_cost!$R$3:$Y$37,MATCH($A35&amp;$B35&amp;$C35,res_cost!$AA$3:$AA$37,0),MATCH(G$2,res_cost!$R$2:$Y$2,0))</f>
        <v>4.5995470399416941E-2</v>
      </c>
      <c r="H35" s="84">
        <f>INDEX(res_cost!$R$3:$Y$37,MATCH($A35&amp;$B35&amp;$C35,res_cost!$AA$3:$AA$37,0),MATCH(H$2,res_cost!$R$2:$Y$2,0))</f>
        <v>4.5995470399416941E-2</v>
      </c>
      <c r="I35" s="84">
        <f>INDEX(res_cost!$R$3:$Y$37,MATCH($A35&amp;$B35&amp;$C35,res_cost!$AA$3:$AA$37,0),MATCH(I$2,res_cost!$R$2:$Y$2,0))</f>
        <v>4.5995470399416941E-2</v>
      </c>
      <c r="J35" s="84">
        <f>INDEX(res_cost!$R$3:$Y$37,MATCH($A35&amp;$B35&amp;$C35,res_cost!$AA$3:$AA$37,0),MATCH(J$2,res_cost!$R$2:$Y$2,0))</f>
        <v>4.5995470399416941E-2</v>
      </c>
      <c r="K35" s="84">
        <f>INDEX(res_cost!$R$3:$Y$37,MATCH($A35&amp;$B35&amp;$C35,res_cost!$AA$3:$AA$37,0),MATCH(K$2,res_cost!$R$2:$Y$2,0))</f>
        <v>4.5995470399416941E-2</v>
      </c>
      <c r="L35" s="84">
        <f>INDEX(res_cost!$R$3:$Y$37,MATCH($A35&amp;$B35&amp;$C35,res_cost!$AA$3:$AA$37,0),MATCH(L$2,res_cost!$R$2:$Y$2,0))</f>
        <v>4.5995470399416941E-2</v>
      </c>
    </row>
    <row r="36" spans="1:12">
      <c r="A36" t="s">
        <v>78</v>
      </c>
      <c r="B36" t="s">
        <v>32</v>
      </c>
      <c r="C36" t="s">
        <v>4</v>
      </c>
      <c r="D36" s="83">
        <f t="shared" si="1"/>
        <v>2.8548912661707063E-2</v>
      </c>
      <c r="E36" s="84">
        <f>INDEX(res_cost!$R$3:$Y$37,MATCH($A36&amp;$B36&amp;$C36,res_cost!$AA$3:$AA$37,0),MATCH(E$2,res_cost!$R$2:$Y$2,0))</f>
        <v>2.8548912661707063E-2</v>
      </c>
      <c r="F36" s="84">
        <f>INDEX(res_cost!$R$3:$Y$37,MATCH($A36&amp;$B36&amp;$C36,res_cost!$AA$3:$AA$37,0),MATCH(F$2,res_cost!$R$2:$Y$2,0))</f>
        <v>3.0134963365135235E-2</v>
      </c>
      <c r="G36" s="84">
        <f>INDEX(res_cost!$R$3:$Y$37,MATCH($A36&amp;$B36&amp;$C36,res_cost!$AA$3:$AA$37,0),MATCH(G$2,res_cost!$R$2:$Y$2,0))</f>
        <v>3.0134963365135235E-2</v>
      </c>
      <c r="H36" s="84">
        <f>INDEX(res_cost!$R$3:$Y$37,MATCH($A36&amp;$B36&amp;$C36,res_cost!$AA$3:$AA$37,0),MATCH(H$2,res_cost!$R$2:$Y$2,0))</f>
        <v>3.0134963365135235E-2</v>
      </c>
      <c r="I36" s="84">
        <f>INDEX(res_cost!$R$3:$Y$37,MATCH($A36&amp;$B36&amp;$C36,res_cost!$AA$3:$AA$37,0),MATCH(I$2,res_cost!$R$2:$Y$2,0))</f>
        <v>3.0134963365135235E-2</v>
      </c>
      <c r="J36" s="84">
        <f>INDEX(res_cost!$R$3:$Y$37,MATCH($A36&amp;$B36&amp;$C36,res_cost!$AA$3:$AA$37,0),MATCH(J$2,res_cost!$R$2:$Y$2,0))</f>
        <v>3.0134963365135235E-2</v>
      </c>
      <c r="K36" s="84">
        <f>INDEX(res_cost!$R$3:$Y$37,MATCH($A36&amp;$B36&amp;$C36,res_cost!$AA$3:$AA$37,0),MATCH(K$2,res_cost!$R$2:$Y$2,0))</f>
        <v>3.0134963365135235E-2</v>
      </c>
      <c r="L36" s="84">
        <f>INDEX(res_cost!$R$3:$Y$37,MATCH($A36&amp;$B36&amp;$C36,res_cost!$AA$3:$AA$37,0),MATCH(L$2,res_cost!$R$2:$Y$2,0))</f>
        <v>3.0134963365135235E-2</v>
      </c>
    </row>
    <row r="37" spans="1:12">
      <c r="A37" t="s">
        <v>75</v>
      </c>
      <c r="B37" t="s">
        <v>8</v>
      </c>
      <c r="C37" t="s">
        <v>6</v>
      </c>
      <c r="D37" s="83">
        <f t="shared" si="1"/>
        <v>0.11424818453033161</v>
      </c>
      <c r="E37" s="84">
        <f>INDEX(res_cost!$R$3:$Y$37,MATCH($A37&amp;$B37&amp;$C37,res_cost!$AA$3:$AA$37,0),MATCH(E$2,res_cost!$R$2:$Y$2,0))</f>
        <v>0.11424818453033161</v>
      </c>
      <c r="F37" s="84">
        <f>INDEX(res_cost!$R$3:$Y$37,MATCH($A37&amp;$B37&amp;$C37,res_cost!$AA$3:$AA$37,0),MATCH(F$2,res_cost!$R$2:$Y$2,0))</f>
        <v>0.11424818453033161</v>
      </c>
      <c r="G37" s="84">
        <f>INDEX(res_cost!$R$3:$Y$37,MATCH($A37&amp;$B37&amp;$C37,res_cost!$AA$3:$AA$37,0),MATCH(G$2,res_cost!$R$2:$Y$2,0))</f>
        <v>0.12363844627255062</v>
      </c>
      <c r="H37" s="84">
        <f>INDEX(res_cost!$R$3:$Y$37,MATCH($A37&amp;$B37&amp;$C37,res_cost!$AA$3:$AA$37,0),MATCH(H$2,res_cost!$R$2:$Y$2,0))</f>
        <v>0.12363844627255062</v>
      </c>
      <c r="I37" s="84">
        <f>INDEX(res_cost!$R$3:$Y$37,MATCH($A37&amp;$B37&amp;$C37,res_cost!$AA$3:$AA$37,0),MATCH(I$2,res_cost!$R$2:$Y$2,0))</f>
        <v>0.12363844627255062</v>
      </c>
      <c r="J37" s="84">
        <f>INDEX(res_cost!$R$3:$Y$37,MATCH($A37&amp;$B37&amp;$C37,res_cost!$AA$3:$AA$37,0),MATCH(J$2,res_cost!$R$2:$Y$2,0))</f>
        <v>0.12363844627255062</v>
      </c>
      <c r="K37" s="84">
        <f>INDEX(res_cost!$R$3:$Y$37,MATCH($A37&amp;$B37&amp;$C37,res_cost!$AA$3:$AA$37,0),MATCH(K$2,res_cost!$R$2:$Y$2,0))</f>
        <v>0.12363844627255062</v>
      </c>
      <c r="L37" s="84">
        <f>INDEX(res_cost!$R$3:$Y$37,MATCH($A37&amp;$B37&amp;$C37,res_cost!$AA$3:$AA$37,0),MATCH(L$2,res_cost!$R$2:$Y$2,0))</f>
        <v>0.12363844627255062</v>
      </c>
    </row>
    <row r="38" spans="1:12">
      <c r="A38" t="s">
        <v>75</v>
      </c>
      <c r="B38" t="s">
        <v>8</v>
      </c>
      <c r="C38" t="s">
        <v>7</v>
      </c>
      <c r="D38" s="83">
        <f t="shared" si="1"/>
        <v>0.11737827177773794</v>
      </c>
      <c r="E38" s="84">
        <f>INDEX(res_cost!$R$3:$Y$37,MATCH($A38&amp;$B38&amp;$C38,res_cost!$AA$3:$AA$37,0),MATCH(E$2,res_cost!$R$2:$Y$2,0))</f>
        <v>0.11737827177773794</v>
      </c>
      <c r="F38" s="84">
        <f>INDEX(res_cost!$R$3:$Y$37,MATCH($A38&amp;$B38&amp;$C38,res_cost!$AA$3:$AA$37,0),MATCH(F$2,res_cost!$R$2:$Y$2,0))</f>
        <v>0.11737827177773794</v>
      </c>
      <c r="G38" s="84">
        <f>INDEX(res_cost!$R$3:$Y$37,MATCH($A38&amp;$B38&amp;$C38,res_cost!$AA$3:$AA$37,0),MATCH(G$2,res_cost!$R$2:$Y$2,0))</f>
        <v>0.17058975498364579</v>
      </c>
      <c r="H38" s="84">
        <f>INDEX(res_cost!$R$3:$Y$37,MATCH($A38&amp;$B38&amp;$C38,res_cost!$AA$3:$AA$37,0),MATCH(H$2,res_cost!$R$2:$Y$2,0))</f>
        <v>0.17058975498364579</v>
      </c>
      <c r="I38" s="84">
        <f>INDEX(res_cost!$R$3:$Y$37,MATCH($A38&amp;$B38&amp;$C38,res_cost!$AA$3:$AA$37,0),MATCH(I$2,res_cost!$R$2:$Y$2,0))</f>
        <v>0.17058975498364579</v>
      </c>
      <c r="J38" s="84">
        <f>INDEX(res_cost!$R$3:$Y$37,MATCH($A38&amp;$B38&amp;$C38,res_cost!$AA$3:$AA$37,0),MATCH(J$2,res_cost!$R$2:$Y$2,0))</f>
        <v>0.17058975498364579</v>
      </c>
      <c r="K38" s="84">
        <f>INDEX(res_cost!$R$3:$Y$37,MATCH($A38&amp;$B38&amp;$C38,res_cost!$AA$3:$AA$37,0),MATCH(K$2,res_cost!$R$2:$Y$2,0))</f>
        <v>0.17058975498364579</v>
      </c>
      <c r="L38" s="84">
        <f>INDEX(res_cost!$R$3:$Y$37,MATCH($A38&amp;$B38&amp;$C38,res_cost!$AA$3:$AA$37,0),MATCH(L$2,res_cost!$R$2:$Y$2,0))</f>
        <v>0.17058975498364579</v>
      </c>
    </row>
    <row r="39" spans="1:12">
      <c r="A39" t="s">
        <v>81</v>
      </c>
      <c r="B39" t="s">
        <v>8</v>
      </c>
      <c r="C39" t="s">
        <v>8</v>
      </c>
      <c r="D39" s="82">
        <f t="shared" si="1"/>
        <v>20</v>
      </c>
      <c r="E39">
        <f t="shared" ref="E39:L39" si="2">E43</f>
        <v>20</v>
      </c>
      <c r="F39">
        <f t="shared" si="2"/>
        <v>20</v>
      </c>
      <c r="G39">
        <f t="shared" si="2"/>
        <v>20</v>
      </c>
      <c r="H39">
        <f t="shared" ref="H39:I39" si="3">H43</f>
        <v>20</v>
      </c>
      <c r="I39">
        <f t="shared" si="3"/>
        <v>20</v>
      </c>
      <c r="J39">
        <f t="shared" si="2"/>
        <v>20</v>
      </c>
      <c r="K39">
        <f t="shared" si="2"/>
        <v>20</v>
      </c>
      <c r="L39">
        <f t="shared" si="2"/>
        <v>20</v>
      </c>
    </row>
    <row r="40" spans="1:12">
      <c r="A40" t="s">
        <v>82</v>
      </c>
      <c r="B40" t="s">
        <v>8</v>
      </c>
      <c r="C40" t="s">
        <v>8</v>
      </c>
      <c r="D40" s="82">
        <f t="shared" si="1"/>
        <v>20</v>
      </c>
      <c r="E40">
        <f t="shared" ref="E40:L40" si="4">E43</f>
        <v>20</v>
      </c>
      <c r="F40">
        <f t="shared" si="4"/>
        <v>20</v>
      </c>
      <c r="G40">
        <f t="shared" si="4"/>
        <v>20</v>
      </c>
      <c r="H40">
        <f t="shared" ref="H40:I40" si="5">H43</f>
        <v>20</v>
      </c>
      <c r="I40">
        <f t="shared" si="5"/>
        <v>20</v>
      </c>
      <c r="J40">
        <f t="shared" si="4"/>
        <v>20</v>
      </c>
      <c r="K40">
        <f t="shared" si="4"/>
        <v>20</v>
      </c>
      <c r="L40">
        <f t="shared" si="4"/>
        <v>20</v>
      </c>
    </row>
    <row r="41" spans="1:12">
      <c r="A41" t="s">
        <v>83</v>
      </c>
      <c r="B41" t="s">
        <v>8</v>
      </c>
      <c r="C41" t="s">
        <v>8</v>
      </c>
      <c r="D41" s="82">
        <f t="shared" si="1"/>
        <v>20</v>
      </c>
      <c r="E41">
        <f t="shared" ref="E41:L41" si="6">E43</f>
        <v>20</v>
      </c>
      <c r="F41">
        <f t="shared" si="6"/>
        <v>20</v>
      </c>
      <c r="G41">
        <f t="shared" si="6"/>
        <v>20</v>
      </c>
      <c r="H41">
        <f t="shared" ref="H41:I41" si="7">H43</f>
        <v>20</v>
      </c>
      <c r="I41">
        <f t="shared" si="7"/>
        <v>20</v>
      </c>
      <c r="J41">
        <f t="shared" si="6"/>
        <v>20</v>
      </c>
      <c r="K41">
        <f t="shared" si="6"/>
        <v>20</v>
      </c>
      <c r="L41">
        <f t="shared" si="6"/>
        <v>20</v>
      </c>
    </row>
    <row r="42" spans="1:12">
      <c r="A42" t="s">
        <v>84</v>
      </c>
      <c r="B42" t="s">
        <v>32</v>
      </c>
      <c r="C42" t="s">
        <v>32</v>
      </c>
      <c r="D42" s="82">
        <f t="shared" si="1"/>
        <v>20</v>
      </c>
      <c r="E42">
        <v>20</v>
      </c>
      <c r="F42">
        <v>19.702000000000002</v>
      </c>
      <c r="G42">
        <v>19.408999999999999</v>
      </c>
      <c r="H42">
        <v>19.408999999999999</v>
      </c>
      <c r="I42">
        <v>19.408999999999999</v>
      </c>
      <c r="J42">
        <v>19.12</v>
      </c>
      <c r="K42">
        <v>18.835000000000001</v>
      </c>
      <c r="L42">
        <v>18.277999999999999</v>
      </c>
    </row>
    <row r="43" spans="1:12">
      <c r="A43" t="s">
        <v>84</v>
      </c>
      <c r="B43" t="s">
        <v>8</v>
      </c>
      <c r="C43" t="s">
        <v>8</v>
      </c>
      <c r="D43" s="82">
        <f t="shared" si="1"/>
        <v>20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</row>
    <row r="44" spans="1:12">
      <c r="A44" t="s">
        <v>84</v>
      </c>
      <c r="B44" t="s">
        <v>9</v>
      </c>
      <c r="C44" t="s">
        <v>9</v>
      </c>
      <c r="D44" s="82">
        <f t="shared" si="1"/>
        <v>20</v>
      </c>
      <c r="E44">
        <v>20</v>
      </c>
      <c r="F44">
        <v>19.702000000000002</v>
      </c>
      <c r="G44">
        <v>19.408999999999999</v>
      </c>
      <c r="H44">
        <v>19.408999999999999</v>
      </c>
      <c r="I44">
        <v>19.408999999999999</v>
      </c>
      <c r="J44">
        <v>19.12</v>
      </c>
      <c r="K44">
        <v>18.835000000000001</v>
      </c>
      <c r="L44">
        <v>18.277999999999999</v>
      </c>
    </row>
    <row r="45" spans="1:12">
      <c r="A45" t="s">
        <v>54</v>
      </c>
      <c r="B45" t="s">
        <v>107</v>
      </c>
      <c r="C45" t="s">
        <v>108</v>
      </c>
      <c r="D45" s="82">
        <f t="shared" si="1"/>
        <v>1.335</v>
      </c>
      <c r="E45">
        <v>1.335</v>
      </c>
      <c r="F45">
        <v>1.335</v>
      </c>
      <c r="G45">
        <v>1.3149999999999999</v>
      </c>
      <c r="H45">
        <v>1.3149999999999999</v>
      </c>
      <c r="I45">
        <v>1.3149999999999999</v>
      </c>
      <c r="J45">
        <v>1.2949999999999999</v>
      </c>
      <c r="K45">
        <v>1.276</v>
      </c>
      <c r="L45">
        <v>1.238</v>
      </c>
    </row>
    <row r="46" spans="1:12">
      <c r="A46" t="s">
        <v>54</v>
      </c>
      <c r="B46" t="s">
        <v>109</v>
      </c>
      <c r="C46" t="s">
        <v>110</v>
      </c>
      <c r="D46" s="82">
        <f t="shared" si="1"/>
        <v>1.355</v>
      </c>
      <c r="E46">
        <v>1.355</v>
      </c>
      <c r="F46">
        <v>1.335</v>
      </c>
      <c r="G46">
        <v>1.3149999999999999</v>
      </c>
      <c r="H46">
        <v>1.3149999999999999</v>
      </c>
      <c r="I46">
        <v>1.3149999999999999</v>
      </c>
      <c r="J46">
        <v>1.2949999999999999</v>
      </c>
      <c r="K46">
        <v>1.276</v>
      </c>
      <c r="L46">
        <v>1.238</v>
      </c>
    </row>
    <row r="47" spans="1:12">
      <c r="A47" t="s">
        <v>54</v>
      </c>
      <c r="B47" t="s">
        <v>32</v>
      </c>
      <c r="C47" t="s">
        <v>16</v>
      </c>
      <c r="D47" s="82">
        <f t="shared" si="1"/>
        <v>1.0349817055949329</v>
      </c>
      <c r="E47" s="84">
        <f>INDEX(comm_cost!$T$3:$AA$26,MATCH($A47&amp;$B47&amp;$C47,comm_cost!$AB$3:$AB$26,0),MATCH(E$2,comm_cost!$T$2:$AA$2,0))</f>
        <v>1.0349817055949329</v>
      </c>
      <c r="F47" s="84">
        <f>INDEX(comm_cost!$T$3:$AA$26,MATCH($A47&amp;$B47&amp;$C47,comm_cost!$AB$3:$AB$26,0),MATCH(F$2,comm_cost!$T$2:$AA$2,0))</f>
        <v>1.0349817055949329</v>
      </c>
      <c r="G47" s="84">
        <f>INDEX(comm_cost!$T$3:$AA$26,MATCH($A47&amp;$B47&amp;$C47,comm_cost!$AB$3:$AB$26,0),MATCH(G$2,comm_cost!$T$2:$AA$2,0))</f>
        <v>1.171630859600217</v>
      </c>
      <c r="H47" s="84">
        <f>INDEX(comm_cost!$T$3:$AA$26,MATCH($A47&amp;$B47&amp;$C47,comm_cost!$AB$3:$AB$26,0),MATCH(H$2,comm_cost!$T$2:$AA$2,0))</f>
        <v>1.171630859600217</v>
      </c>
      <c r="I47" s="84">
        <f>INDEX(comm_cost!$T$3:$AA$26,MATCH($A47&amp;$B47&amp;$C47,comm_cost!$AB$3:$AB$26,0),MATCH(I$2,comm_cost!$T$2:$AA$2,0))</f>
        <v>1.171630859600217</v>
      </c>
      <c r="J47" s="84">
        <f>INDEX(comm_cost!$T$3:$AA$26,MATCH($A47&amp;$B47&amp;$C47,comm_cost!$AB$3:$AB$26,0),MATCH(J$2,comm_cost!$T$2:$AA$2,0))</f>
        <v>1.171630859600217</v>
      </c>
      <c r="K47" s="84">
        <f>INDEX(comm_cost!$T$3:$AA$26,MATCH($A47&amp;$B47&amp;$C47,comm_cost!$AB$3:$AB$26,0),MATCH(K$2,comm_cost!$T$2:$AA$2,0))</f>
        <v>1.171630859600217</v>
      </c>
      <c r="L47" s="84">
        <f>INDEX(comm_cost!$T$3:$AA$26,MATCH($A47&amp;$B47&amp;$C47,comm_cost!$AB$3:$AB$26,0),MATCH(L$2,comm_cost!$T$2:$AA$2,0))</f>
        <v>1.171630859600217</v>
      </c>
    </row>
    <row r="48" spans="1:12">
      <c r="A48" t="s">
        <v>54</v>
      </c>
      <c r="B48" t="s">
        <v>32</v>
      </c>
      <c r="C48" t="s">
        <v>17</v>
      </c>
      <c r="D48" s="82">
        <f t="shared" si="1"/>
        <v>1.7290553788391827</v>
      </c>
      <c r="E48" s="84">
        <f>INDEX(comm_cost!$T$3:$AA$26,MATCH($A48&amp;$B48&amp;$C48,comm_cost!$AB$3:$AB$26,0),MATCH(E$2,comm_cost!$T$2:$AA$2,0))</f>
        <v>1.7290553788391827</v>
      </c>
      <c r="F48" s="84">
        <f>INDEX(comm_cost!$T$3:$AA$26,MATCH($A48&amp;$B48&amp;$C48,comm_cost!$AB$3:$AB$26,0),MATCH(F$2,comm_cost!$T$2:$AA$2,0))</f>
        <v>1.7290553788391827</v>
      </c>
      <c r="G48" s="84">
        <f>INDEX(comm_cost!$T$3:$AA$26,MATCH($A48&amp;$B48&amp;$C48,comm_cost!$AB$3:$AB$26,0),MATCH(G$2,comm_cost!$T$2:$AA$2,0))</f>
        <v>1.7290553788391827</v>
      </c>
      <c r="H48" s="84">
        <f>INDEX(comm_cost!$T$3:$AA$26,MATCH($A48&amp;$B48&amp;$C48,comm_cost!$AB$3:$AB$26,0),MATCH(H$2,comm_cost!$T$2:$AA$2,0))</f>
        <v>1.7290553788391827</v>
      </c>
      <c r="I48" s="84">
        <f>INDEX(comm_cost!$T$3:$AA$26,MATCH($A48&amp;$B48&amp;$C48,comm_cost!$AB$3:$AB$26,0),MATCH(I$2,comm_cost!$T$2:$AA$2,0))</f>
        <v>1.7290553788391827</v>
      </c>
      <c r="J48" s="84">
        <f>INDEX(comm_cost!$T$3:$AA$26,MATCH($A48&amp;$B48&amp;$C48,comm_cost!$AB$3:$AB$26,0),MATCH(J$2,comm_cost!$T$2:$AA$2,0))</f>
        <v>1.7290553788391827</v>
      </c>
      <c r="K48" s="84">
        <f>INDEX(comm_cost!$T$3:$AA$26,MATCH($A48&amp;$B48&amp;$C48,comm_cost!$AB$3:$AB$26,0),MATCH(K$2,comm_cost!$T$2:$AA$2,0))</f>
        <v>1.7290553788391827</v>
      </c>
      <c r="L48" s="84">
        <f>INDEX(comm_cost!$T$3:$AA$26,MATCH($A48&amp;$B48&amp;$C48,comm_cost!$AB$3:$AB$26,0),MATCH(L$2,comm_cost!$T$2:$AA$2,0))</f>
        <v>1.7290553788391827</v>
      </c>
    </row>
    <row r="49" spans="1:12">
      <c r="A49" t="s">
        <v>54</v>
      </c>
      <c r="B49" t="s">
        <v>8</v>
      </c>
      <c r="C49" t="s">
        <v>18</v>
      </c>
      <c r="D49" s="82">
        <f t="shared" si="1"/>
        <v>1.6810864358021449</v>
      </c>
      <c r="E49" s="84">
        <f>INDEX(comm_cost!$T$3:$AA$26,MATCH($A49&amp;$B49&amp;$C49,comm_cost!$AB$3:$AB$26,0),MATCH(E$2,comm_cost!$T$2:$AA$2,0))</f>
        <v>1.6810864358021449</v>
      </c>
      <c r="F49" s="84">
        <f>INDEX(comm_cost!$T$3:$AA$26,MATCH($A49&amp;$B49&amp;$C49,comm_cost!$AB$3:$AB$26,0),MATCH(F$2,comm_cost!$T$2:$AA$2,0))</f>
        <v>1.9305274889204196</v>
      </c>
      <c r="G49" s="84">
        <f>INDEX(comm_cost!$T$3:$AA$26,MATCH($A49&amp;$B49&amp;$C49,comm_cost!$AB$3:$AB$26,0),MATCH(G$2,comm_cost!$T$2:$AA$2,0))</f>
        <v>1.9305274889204196</v>
      </c>
      <c r="H49" s="84">
        <f>INDEX(comm_cost!$T$3:$AA$26,MATCH($A49&amp;$B49&amp;$C49,comm_cost!$AB$3:$AB$26,0),MATCH(H$2,comm_cost!$T$2:$AA$2,0))</f>
        <v>1.9305274889204196</v>
      </c>
      <c r="I49" s="84">
        <f>INDEX(comm_cost!$T$3:$AA$26,MATCH($A49&amp;$B49&amp;$C49,comm_cost!$AB$3:$AB$26,0),MATCH(I$2,comm_cost!$T$2:$AA$2,0))</f>
        <v>1.9305274889204196</v>
      </c>
      <c r="J49" s="84">
        <f>INDEX(comm_cost!$T$3:$AA$26,MATCH($A49&amp;$B49&amp;$C49,comm_cost!$AB$3:$AB$26,0),MATCH(J$2,comm_cost!$T$2:$AA$2,0))</f>
        <v>1.9305274889204196</v>
      </c>
      <c r="K49" s="84">
        <f>INDEX(comm_cost!$T$3:$AA$26,MATCH($A49&amp;$B49&amp;$C49,comm_cost!$AB$3:$AB$26,0),MATCH(K$2,comm_cost!$T$2:$AA$2,0))</f>
        <v>1.9305274889204196</v>
      </c>
      <c r="L49" s="84">
        <f>INDEX(comm_cost!$T$3:$AA$26,MATCH($A49&amp;$B49&amp;$C49,comm_cost!$AB$3:$AB$26,0),MATCH(L$2,comm_cost!$T$2:$AA$2,0))</f>
        <v>1.9305274889204196</v>
      </c>
    </row>
    <row r="50" spans="1:12">
      <c r="A50" t="s">
        <v>54</v>
      </c>
      <c r="B50" t="s">
        <v>8</v>
      </c>
      <c r="C50" t="s">
        <v>19</v>
      </c>
      <c r="D50" s="82">
        <f t="shared" si="1"/>
        <v>6.8326062792101361</v>
      </c>
      <c r="E50" s="84">
        <f>INDEX(comm_cost!$T$3:$AA$26,MATCH($A50&amp;$B50&amp;$C50,comm_cost!$AB$3:$AB$26,0),MATCH(E$2,comm_cost!$T$2:$AA$2,0))</f>
        <v>6.8326062792101361</v>
      </c>
      <c r="F50" s="84">
        <f>INDEX(comm_cost!$T$3:$AA$26,MATCH($A50&amp;$B50&amp;$C50,comm_cost!$AB$3:$AB$26,0),MATCH(F$2,comm_cost!$T$2:$AA$2,0))</f>
        <v>6.8326062792101361</v>
      </c>
      <c r="G50" s="84">
        <f>INDEX(comm_cost!$T$3:$AA$26,MATCH($A50&amp;$B50&amp;$C50,comm_cost!$AB$3:$AB$26,0),MATCH(G$2,comm_cost!$T$2:$AA$2,0))</f>
        <v>6.8326062792101361</v>
      </c>
      <c r="H50" s="84">
        <f>INDEX(comm_cost!$T$3:$AA$26,MATCH($A50&amp;$B50&amp;$C50,comm_cost!$AB$3:$AB$26,0),MATCH(H$2,comm_cost!$T$2:$AA$2,0))</f>
        <v>6.8326062792101361</v>
      </c>
      <c r="I50" s="84">
        <f>INDEX(comm_cost!$T$3:$AA$26,MATCH($A50&amp;$B50&amp;$C50,comm_cost!$AB$3:$AB$26,0),MATCH(I$2,comm_cost!$T$2:$AA$2,0))</f>
        <v>6.8326062792101361</v>
      </c>
      <c r="J50" s="84">
        <f>INDEX(comm_cost!$T$3:$AA$26,MATCH($A50&amp;$B50&amp;$C50,comm_cost!$AB$3:$AB$26,0),MATCH(J$2,comm_cost!$T$2:$AA$2,0))</f>
        <v>6.8326062792101361</v>
      </c>
      <c r="K50" s="84">
        <f>INDEX(comm_cost!$T$3:$AA$26,MATCH($A50&amp;$B50&amp;$C50,comm_cost!$AB$3:$AB$26,0),MATCH(K$2,comm_cost!$T$2:$AA$2,0))</f>
        <v>6.8326062792101361</v>
      </c>
      <c r="L50" s="84">
        <f>INDEX(comm_cost!$T$3:$AA$26,MATCH($A50&amp;$B50&amp;$C50,comm_cost!$AB$3:$AB$26,0),MATCH(L$2,comm_cost!$T$2:$AA$2,0))</f>
        <v>6.8326062792101361</v>
      </c>
    </row>
    <row r="51" spans="1:12">
      <c r="A51" t="s">
        <v>54</v>
      </c>
      <c r="B51" t="s">
        <v>9</v>
      </c>
      <c r="C51" t="s">
        <v>20</v>
      </c>
      <c r="D51" s="82">
        <f t="shared" si="1"/>
        <v>1.1133047441902848</v>
      </c>
      <c r="E51" s="84">
        <f>INDEX(comm_cost!$T$3:$AA$26,MATCH($A51&amp;$B51&amp;$C51,comm_cost!$AB$3:$AB$26,0),MATCH(E$2,comm_cost!$T$2:$AA$2,0))</f>
        <v>1.1133047441902848</v>
      </c>
      <c r="F51" s="84">
        <f>INDEX(comm_cost!$T$3:$AA$26,MATCH($A51&amp;$B51&amp;$C51,comm_cost!$AB$3:$AB$26,0),MATCH(F$2,comm_cost!$T$2:$AA$2,0))</f>
        <v>1.1428467025782461</v>
      </c>
      <c r="G51" s="84">
        <f>INDEX(comm_cost!$T$3:$AA$26,MATCH($A51&amp;$B51&amp;$C51,comm_cost!$AB$3:$AB$26,0),MATCH(G$2,comm_cost!$T$2:$AA$2,0))</f>
        <v>1.1428467025782461</v>
      </c>
      <c r="H51" s="84">
        <f>INDEX(comm_cost!$T$3:$AA$26,MATCH($A51&amp;$B51&amp;$C51,comm_cost!$AB$3:$AB$26,0),MATCH(H$2,comm_cost!$T$2:$AA$2,0))</f>
        <v>1.1428467025782461</v>
      </c>
      <c r="I51" s="84">
        <f>INDEX(comm_cost!$T$3:$AA$26,MATCH($A51&amp;$B51&amp;$C51,comm_cost!$AB$3:$AB$26,0),MATCH(I$2,comm_cost!$T$2:$AA$2,0))</f>
        <v>1.1428467025782461</v>
      </c>
      <c r="J51" s="84">
        <f>INDEX(comm_cost!$T$3:$AA$26,MATCH($A51&amp;$B51&amp;$C51,comm_cost!$AB$3:$AB$26,0),MATCH(J$2,comm_cost!$T$2:$AA$2,0))</f>
        <v>1.1428467025782461</v>
      </c>
      <c r="K51" s="84">
        <f>INDEX(comm_cost!$T$3:$AA$26,MATCH($A51&amp;$B51&amp;$C51,comm_cost!$AB$3:$AB$26,0),MATCH(K$2,comm_cost!$T$2:$AA$2,0))</f>
        <v>1.1428467025782461</v>
      </c>
      <c r="L51" s="84">
        <f>INDEX(comm_cost!$T$3:$AA$26,MATCH($A51&amp;$B51&amp;$C51,comm_cost!$AB$3:$AB$26,0),MATCH(L$2,comm_cost!$T$2:$AA$2,0))</f>
        <v>1.1428467025782461</v>
      </c>
    </row>
    <row r="52" spans="1:12">
      <c r="A52" t="s">
        <v>55</v>
      </c>
      <c r="B52" t="s">
        <v>32</v>
      </c>
      <c r="C52" t="s">
        <v>39</v>
      </c>
      <c r="D52" s="82">
        <f t="shared" si="1"/>
        <v>15.296475711280507</v>
      </c>
      <c r="E52" s="84">
        <f>INDEX(comm_cost!$T$3:$AA$26,MATCH($A52&amp;$B52&amp;$C52,comm_cost!$AB$3:$AB$26,0),MATCH(E$2,comm_cost!$T$2:$AA$2,0))</f>
        <v>15.296475711280507</v>
      </c>
      <c r="F52" s="84">
        <f>INDEX(comm_cost!$T$3:$AA$26,MATCH($A52&amp;$B52&amp;$C52,comm_cost!$AB$3:$AB$26,0),MATCH(F$2,comm_cost!$T$2:$AA$2,0))</f>
        <v>15.296475711280507</v>
      </c>
      <c r="G52" s="84">
        <f>INDEX(comm_cost!$T$3:$AA$26,MATCH($A52&amp;$B52&amp;$C52,comm_cost!$AB$3:$AB$26,0),MATCH(G$2,comm_cost!$T$2:$AA$2,0))</f>
        <v>15.296475711280507</v>
      </c>
      <c r="H52" s="84">
        <f>INDEX(comm_cost!$T$3:$AA$26,MATCH($A52&amp;$B52&amp;$C52,comm_cost!$AB$3:$AB$26,0),MATCH(H$2,comm_cost!$T$2:$AA$2,0))</f>
        <v>15.296475711280507</v>
      </c>
      <c r="I52" s="84">
        <f>INDEX(comm_cost!$T$3:$AA$26,MATCH($A52&amp;$B52&amp;$C52,comm_cost!$AB$3:$AB$26,0),MATCH(I$2,comm_cost!$T$2:$AA$2,0))</f>
        <v>15.296475711280507</v>
      </c>
      <c r="J52" s="84">
        <f>INDEX(comm_cost!$T$3:$AA$26,MATCH($A52&amp;$B52&amp;$C52,comm_cost!$AB$3:$AB$26,0),MATCH(J$2,comm_cost!$T$2:$AA$2,0))</f>
        <v>15.296475711280507</v>
      </c>
      <c r="K52" s="84">
        <f>INDEX(comm_cost!$T$3:$AA$26,MATCH($A52&amp;$B52&amp;$C52,comm_cost!$AB$3:$AB$26,0),MATCH(K$2,comm_cost!$T$2:$AA$2,0))</f>
        <v>15.296475711280507</v>
      </c>
      <c r="L52" s="84">
        <f>INDEX(comm_cost!$T$3:$AA$26,MATCH($A52&amp;$B52&amp;$C52,comm_cost!$AB$3:$AB$26,0),MATCH(L$2,comm_cost!$T$2:$AA$2,0))</f>
        <v>15.296475711280507</v>
      </c>
    </row>
    <row r="53" spans="1:12">
      <c r="A53" t="s">
        <v>55</v>
      </c>
      <c r="B53" t="s">
        <v>8</v>
      </c>
      <c r="C53" t="s">
        <v>10</v>
      </c>
      <c r="D53" s="82">
        <f t="shared" si="1"/>
        <v>1.6748565281349066</v>
      </c>
      <c r="E53" s="84">
        <f>INDEX(comm_cost!$T$3:$AA$26,MATCH($A53&amp;$B53&amp;$C53,comm_cost!$AB$3:$AB$26,0),MATCH(E$2,comm_cost!$T$2:$AA$2,0))</f>
        <v>1.6748565281349066</v>
      </c>
      <c r="F53" s="84">
        <f>INDEX(comm_cost!$T$3:$AA$26,MATCH($A53&amp;$B53&amp;$C53,comm_cost!$AB$3:$AB$26,0),MATCH(F$2,comm_cost!$T$2:$AA$2,0))</f>
        <v>1.6748565281349066</v>
      </c>
      <c r="G53" s="84">
        <f>INDEX(comm_cost!$T$3:$AA$26,MATCH($A53&amp;$B53&amp;$C53,comm_cost!$AB$3:$AB$26,0),MATCH(G$2,comm_cost!$T$2:$AA$2,0))</f>
        <v>2.2989567859070257</v>
      </c>
      <c r="H53" s="84">
        <f>INDEX(comm_cost!$T$3:$AA$26,MATCH($A53&amp;$B53&amp;$C53,comm_cost!$AB$3:$AB$26,0),MATCH(H$2,comm_cost!$T$2:$AA$2,0))</f>
        <v>2.2989567859070257</v>
      </c>
      <c r="I53" s="84">
        <f>INDEX(comm_cost!$T$3:$AA$26,MATCH($A53&amp;$B53&amp;$C53,comm_cost!$AB$3:$AB$26,0),MATCH(I$2,comm_cost!$T$2:$AA$2,0))</f>
        <v>2.2989567859070257</v>
      </c>
      <c r="J53" s="84">
        <f>INDEX(comm_cost!$T$3:$AA$26,MATCH($A53&amp;$B53&amp;$C53,comm_cost!$AB$3:$AB$26,0),MATCH(J$2,comm_cost!$T$2:$AA$2,0))</f>
        <v>2.2989567859070257</v>
      </c>
      <c r="K53" s="84">
        <f>INDEX(comm_cost!$T$3:$AA$26,MATCH($A53&amp;$B53&amp;$C53,comm_cost!$AB$3:$AB$26,0),MATCH(K$2,comm_cost!$T$2:$AA$2,0))</f>
        <v>2.2989567859070257</v>
      </c>
      <c r="L53" s="84">
        <f>INDEX(comm_cost!$T$3:$AA$26,MATCH($A53&amp;$B53&amp;$C53,comm_cost!$AB$3:$AB$26,0),MATCH(L$2,comm_cost!$T$2:$AA$2,0))</f>
        <v>2.2989567859070257</v>
      </c>
    </row>
    <row r="54" spans="1:12">
      <c r="A54" t="s">
        <v>55</v>
      </c>
      <c r="B54" t="s">
        <v>8</v>
      </c>
      <c r="C54" t="s">
        <v>11</v>
      </c>
      <c r="D54" s="82">
        <f t="shared" si="1"/>
        <v>4.052845679958585</v>
      </c>
      <c r="E54" s="84">
        <f>INDEX(comm_cost!$T$3:$AA$26,MATCH($A54&amp;$B54&amp;$C54,comm_cost!$AB$3:$AB$26,0),MATCH(E$2,comm_cost!$T$2:$AA$2,0))</f>
        <v>4.052845679958585</v>
      </c>
      <c r="F54" s="84">
        <f>INDEX(comm_cost!$T$3:$AA$26,MATCH($A54&amp;$B54&amp;$C54,comm_cost!$AB$3:$AB$26,0),MATCH(F$2,comm_cost!$T$2:$AA$2,0))</f>
        <v>4.052845679958585</v>
      </c>
      <c r="G54" s="84">
        <f>INDEX(comm_cost!$T$3:$AA$26,MATCH($A54&amp;$B54&amp;$C54,comm_cost!$AB$3:$AB$26,0),MATCH(G$2,comm_cost!$T$2:$AA$2,0))</f>
        <v>4.052845679958585</v>
      </c>
      <c r="H54" s="84">
        <f>INDEX(comm_cost!$T$3:$AA$26,MATCH($A54&amp;$B54&amp;$C54,comm_cost!$AB$3:$AB$26,0),MATCH(H$2,comm_cost!$T$2:$AA$2,0))</f>
        <v>4.052845679958585</v>
      </c>
      <c r="I54" s="84">
        <f>INDEX(comm_cost!$T$3:$AA$26,MATCH($A54&amp;$B54&amp;$C54,comm_cost!$AB$3:$AB$26,0),MATCH(I$2,comm_cost!$T$2:$AA$2,0))</f>
        <v>4.052845679958585</v>
      </c>
      <c r="J54" s="84">
        <f>INDEX(comm_cost!$T$3:$AA$26,MATCH($A54&amp;$B54&amp;$C54,comm_cost!$AB$3:$AB$26,0),MATCH(J$2,comm_cost!$T$2:$AA$2,0))</f>
        <v>4.052845679958585</v>
      </c>
      <c r="K54" s="84">
        <f>INDEX(comm_cost!$T$3:$AA$26,MATCH($A54&amp;$B54&amp;$C54,comm_cost!$AB$3:$AB$26,0),MATCH(K$2,comm_cost!$T$2:$AA$2,0))</f>
        <v>4.052845679958585</v>
      </c>
      <c r="L54" s="84">
        <f>INDEX(comm_cost!$T$3:$AA$26,MATCH($A54&amp;$B54&amp;$C54,comm_cost!$AB$3:$AB$26,0),MATCH(L$2,comm_cost!$T$2:$AA$2,0))</f>
        <v>4.052845679958585</v>
      </c>
    </row>
    <row r="55" spans="1:12">
      <c r="A55" t="s">
        <v>56</v>
      </c>
      <c r="B55" t="s">
        <v>32</v>
      </c>
      <c r="C55" t="s">
        <v>22</v>
      </c>
      <c r="D55" s="82">
        <f t="shared" si="1"/>
        <v>1.2794416185197743</v>
      </c>
      <c r="E55" s="84">
        <f>INDEX(comm_cost!$T$3:$AA$26,MATCH($A55&amp;$B55&amp;$C55,comm_cost!$AB$3:$AB$26,0),MATCH(E$2,comm_cost!$T$2:$AA$2,0))</f>
        <v>1.2794416185197743</v>
      </c>
      <c r="F55" s="84">
        <f>INDEX(comm_cost!$T$3:$AA$26,MATCH($A55&amp;$B55&amp;$C55,comm_cost!$AB$3:$AB$26,0),MATCH(F$2,comm_cost!$T$2:$AA$2,0))</f>
        <v>1.2794416185197743</v>
      </c>
      <c r="G55" s="84">
        <f>INDEX(comm_cost!$T$3:$AA$26,MATCH($A55&amp;$B55&amp;$C55,comm_cost!$AB$3:$AB$26,0),MATCH(G$2,comm_cost!$T$2:$AA$2,0))</f>
        <v>1.2794416185197743</v>
      </c>
      <c r="H55" s="84">
        <f>INDEX(comm_cost!$T$3:$AA$26,MATCH($A55&amp;$B55&amp;$C55,comm_cost!$AB$3:$AB$26,0),MATCH(H$2,comm_cost!$T$2:$AA$2,0))</f>
        <v>1.2794416185197743</v>
      </c>
      <c r="I55" s="84">
        <f>INDEX(comm_cost!$T$3:$AA$26,MATCH($A55&amp;$B55&amp;$C55,comm_cost!$AB$3:$AB$26,0),MATCH(I$2,comm_cost!$T$2:$AA$2,0))</f>
        <v>1.2794416185197743</v>
      </c>
      <c r="J55" s="84">
        <f>INDEX(comm_cost!$T$3:$AA$26,MATCH($A55&amp;$B55&amp;$C55,comm_cost!$AB$3:$AB$26,0),MATCH(J$2,comm_cost!$T$2:$AA$2,0))</f>
        <v>1.2794416185197743</v>
      </c>
      <c r="K55" s="84">
        <f>INDEX(comm_cost!$T$3:$AA$26,MATCH($A55&amp;$B55&amp;$C55,comm_cost!$AB$3:$AB$26,0),MATCH(K$2,comm_cost!$T$2:$AA$2,0))</f>
        <v>1.2794416185197743</v>
      </c>
      <c r="L55" s="84">
        <f>INDEX(comm_cost!$T$3:$AA$26,MATCH($A55&amp;$B55&amp;$C55,comm_cost!$AB$3:$AB$26,0),MATCH(L$2,comm_cost!$T$2:$AA$2,0))</f>
        <v>1.2794416185197743</v>
      </c>
    </row>
    <row r="56" spans="1:12">
      <c r="A56" t="s">
        <v>56</v>
      </c>
      <c r="B56" t="s">
        <v>32</v>
      </c>
      <c r="C56" t="s">
        <v>23</v>
      </c>
      <c r="D56" s="82">
        <f t="shared" si="1"/>
        <v>1.3899608642602606</v>
      </c>
      <c r="E56" s="84">
        <f>INDEX(comm_cost!$T$3:$AA$26,MATCH($A56&amp;$B56&amp;$C56,comm_cost!$AB$3:$AB$26,0),MATCH(E$2,comm_cost!$T$2:$AA$2,0))</f>
        <v>1.3899608642602606</v>
      </c>
      <c r="F56" s="84">
        <f>INDEX(comm_cost!$T$3:$AA$26,MATCH($A56&amp;$B56&amp;$C56,comm_cost!$AB$3:$AB$26,0),MATCH(F$2,comm_cost!$T$2:$AA$2,0))</f>
        <v>1.3899608642602606</v>
      </c>
      <c r="G56" s="84">
        <f>INDEX(comm_cost!$T$3:$AA$26,MATCH($A56&amp;$B56&amp;$C56,comm_cost!$AB$3:$AB$26,0),MATCH(G$2,comm_cost!$T$2:$AA$2,0))</f>
        <v>1.3899608642602606</v>
      </c>
      <c r="H56" s="84">
        <f>INDEX(comm_cost!$T$3:$AA$26,MATCH($A56&amp;$B56&amp;$C56,comm_cost!$AB$3:$AB$26,0),MATCH(H$2,comm_cost!$T$2:$AA$2,0))</f>
        <v>1.3899608642602606</v>
      </c>
      <c r="I56" s="84">
        <f>INDEX(comm_cost!$T$3:$AA$26,MATCH($A56&amp;$B56&amp;$C56,comm_cost!$AB$3:$AB$26,0),MATCH(I$2,comm_cost!$T$2:$AA$2,0))</f>
        <v>1.3899608642602606</v>
      </c>
      <c r="J56" s="84">
        <f>INDEX(comm_cost!$T$3:$AA$26,MATCH($A56&amp;$B56&amp;$C56,comm_cost!$AB$3:$AB$26,0),MATCH(J$2,comm_cost!$T$2:$AA$2,0))</f>
        <v>1.3899608642602606</v>
      </c>
      <c r="K56" s="84">
        <f>INDEX(comm_cost!$T$3:$AA$26,MATCH($A56&amp;$B56&amp;$C56,comm_cost!$AB$3:$AB$26,0),MATCH(K$2,comm_cost!$T$2:$AA$2,0))</f>
        <v>1.3899608642602606</v>
      </c>
      <c r="L56" s="84">
        <f>INDEX(comm_cost!$T$3:$AA$26,MATCH($A56&amp;$B56&amp;$C56,comm_cost!$AB$3:$AB$26,0),MATCH(L$2,comm_cost!$T$2:$AA$2,0))</f>
        <v>1.3899608642602606</v>
      </c>
    </row>
    <row r="57" spans="1:12">
      <c r="A57" t="s">
        <v>56</v>
      </c>
      <c r="B57" t="s">
        <v>8</v>
      </c>
      <c r="C57" t="s">
        <v>25</v>
      </c>
      <c r="D57" s="82">
        <f t="shared" si="1"/>
        <v>1.4385345945505896</v>
      </c>
      <c r="E57" s="84">
        <f>INDEX(comm_cost!$T$3:$AA$26,MATCH($A57&amp;$B57&amp;$C57,comm_cost!$AB$3:$AB$26,0),MATCH(E$2,comm_cost!$T$2:$AA$2,0))</f>
        <v>1.4385345945505896</v>
      </c>
      <c r="F57" s="84">
        <f>INDEX(comm_cost!$T$3:$AA$26,MATCH($A57&amp;$B57&amp;$C57,comm_cost!$AB$3:$AB$26,0),MATCH(F$2,comm_cost!$T$2:$AA$2,0))</f>
        <v>1.4385345945505896</v>
      </c>
      <c r="G57" s="84">
        <f>INDEX(comm_cost!$T$3:$AA$26,MATCH($A57&amp;$B57&amp;$C57,comm_cost!$AB$3:$AB$26,0),MATCH(G$2,comm_cost!$T$2:$AA$2,0))</f>
        <v>1.4385345945505896</v>
      </c>
      <c r="H57" s="84">
        <f>INDEX(comm_cost!$T$3:$AA$26,MATCH($A57&amp;$B57&amp;$C57,comm_cost!$AB$3:$AB$26,0),MATCH(H$2,comm_cost!$T$2:$AA$2,0))</f>
        <v>1.4385345945505896</v>
      </c>
      <c r="I57" s="84">
        <f>INDEX(comm_cost!$T$3:$AA$26,MATCH($A57&amp;$B57&amp;$C57,comm_cost!$AB$3:$AB$26,0),MATCH(I$2,comm_cost!$T$2:$AA$2,0))</f>
        <v>1.4385345945505896</v>
      </c>
      <c r="J57" s="84">
        <f>INDEX(comm_cost!$T$3:$AA$26,MATCH($A57&amp;$B57&amp;$C57,comm_cost!$AB$3:$AB$26,0),MATCH(J$2,comm_cost!$T$2:$AA$2,0))</f>
        <v>1.4385345945505896</v>
      </c>
      <c r="K57" s="84">
        <f>INDEX(comm_cost!$T$3:$AA$26,MATCH($A57&amp;$B57&amp;$C57,comm_cost!$AB$3:$AB$26,0),MATCH(K$2,comm_cost!$T$2:$AA$2,0))</f>
        <v>1.4385345945505896</v>
      </c>
      <c r="L57" s="84">
        <f>INDEX(comm_cost!$T$3:$AA$26,MATCH($A57&amp;$B57&amp;$C57,comm_cost!$AB$3:$AB$26,0),MATCH(L$2,comm_cost!$T$2:$AA$2,0))</f>
        <v>1.4385345945505896</v>
      </c>
    </row>
    <row r="58" spans="1:12">
      <c r="A58" t="s">
        <v>56</v>
      </c>
      <c r="B58" t="s">
        <v>8</v>
      </c>
      <c r="C58" t="s">
        <v>24</v>
      </c>
      <c r="D58" s="82">
        <f t="shared" si="1"/>
        <v>14.040401916171332</v>
      </c>
      <c r="E58" s="84">
        <f>INDEX(comm_cost!$T$3:$AA$26,MATCH($A58&amp;$B58&amp;$C58,comm_cost!$AB$3:$AB$26,0),MATCH(E$2,comm_cost!$T$2:$AA$2,0))</f>
        <v>14.040401916171332</v>
      </c>
      <c r="F58" s="84">
        <f>INDEX(comm_cost!$T$3:$AA$26,MATCH($A58&amp;$B58&amp;$C58,comm_cost!$AB$3:$AB$26,0),MATCH(F$2,comm_cost!$T$2:$AA$2,0))</f>
        <v>14.040401916171332</v>
      </c>
      <c r="G58" s="84">
        <f>INDEX(comm_cost!$T$3:$AA$26,MATCH($A58&amp;$B58&amp;$C58,comm_cost!$AB$3:$AB$26,0),MATCH(G$2,comm_cost!$T$2:$AA$2,0))</f>
        <v>12.67443356806421</v>
      </c>
      <c r="H58" s="84">
        <f>INDEX(comm_cost!$T$3:$AA$26,MATCH($A58&amp;$B58&amp;$C58,comm_cost!$AB$3:$AB$26,0),MATCH(H$2,comm_cost!$T$2:$AA$2,0))</f>
        <v>12.67443356806421</v>
      </c>
      <c r="I58" s="84">
        <f>INDEX(comm_cost!$T$3:$AA$26,MATCH($A58&amp;$B58&amp;$C58,comm_cost!$AB$3:$AB$26,0),MATCH(I$2,comm_cost!$T$2:$AA$2,0))</f>
        <v>12.67443356806421</v>
      </c>
      <c r="J58" s="84">
        <f>INDEX(comm_cost!$T$3:$AA$26,MATCH($A58&amp;$B58&amp;$C58,comm_cost!$AB$3:$AB$26,0),MATCH(J$2,comm_cost!$T$2:$AA$2,0))</f>
        <v>12.67443356806421</v>
      </c>
      <c r="K58" s="84">
        <f>INDEX(comm_cost!$T$3:$AA$26,MATCH($A58&amp;$B58&amp;$C58,comm_cost!$AB$3:$AB$26,0),MATCH(K$2,comm_cost!$T$2:$AA$2,0))</f>
        <v>12.67443356806421</v>
      </c>
      <c r="L58" s="84">
        <f>INDEX(comm_cost!$T$3:$AA$26,MATCH($A58&amp;$B58&amp;$C58,comm_cost!$AB$3:$AB$26,0),MATCH(L$2,comm_cost!$T$2:$AA$2,0))</f>
        <v>12.67443356806421</v>
      </c>
    </row>
    <row r="59" spans="1:12">
      <c r="A59" t="s">
        <v>56</v>
      </c>
      <c r="B59" t="s">
        <v>9</v>
      </c>
      <c r="C59" t="s">
        <v>27</v>
      </c>
      <c r="D59" s="82">
        <f t="shared" si="1"/>
        <v>2.213061403283398</v>
      </c>
      <c r="E59" s="84">
        <f>INDEX(comm_cost!$T$3:$AA$26,MATCH($A59&amp;$B59&amp;$C59,comm_cost!$AB$3:$AB$26,0),MATCH(E$2,comm_cost!$T$2:$AA$2,0))</f>
        <v>2.213061403283398</v>
      </c>
      <c r="F59" s="84">
        <f>INDEX(comm_cost!$T$3:$AA$26,MATCH($A59&amp;$B59&amp;$C59,comm_cost!$AB$3:$AB$26,0),MATCH(F$2,comm_cost!$T$2:$AA$2,0))</f>
        <v>3.0067322005396844</v>
      </c>
      <c r="G59" s="84">
        <f>INDEX(comm_cost!$T$3:$AA$26,MATCH($A59&amp;$B59&amp;$C59,comm_cost!$AB$3:$AB$26,0),MATCH(G$2,comm_cost!$T$2:$AA$2,0))</f>
        <v>3.0067322005396844</v>
      </c>
      <c r="H59" s="84">
        <f>INDEX(comm_cost!$T$3:$AA$26,MATCH($A59&amp;$B59&amp;$C59,comm_cost!$AB$3:$AB$26,0),MATCH(H$2,comm_cost!$T$2:$AA$2,0))</f>
        <v>3.0067322005396844</v>
      </c>
      <c r="I59" s="84">
        <f>INDEX(comm_cost!$T$3:$AA$26,MATCH($A59&amp;$B59&amp;$C59,comm_cost!$AB$3:$AB$26,0),MATCH(I$2,comm_cost!$T$2:$AA$2,0))</f>
        <v>3.0067322005396844</v>
      </c>
      <c r="J59" s="84">
        <f>INDEX(comm_cost!$T$3:$AA$26,MATCH($A59&amp;$B59&amp;$C59,comm_cost!$AB$3:$AB$26,0),MATCH(J$2,comm_cost!$T$2:$AA$2,0))</f>
        <v>3.0067322005396844</v>
      </c>
      <c r="K59" s="84">
        <f>INDEX(comm_cost!$T$3:$AA$26,MATCH($A59&amp;$B59&amp;$C59,comm_cost!$AB$3:$AB$26,0),MATCH(K$2,comm_cost!$T$2:$AA$2,0))</f>
        <v>3.0067322005396844</v>
      </c>
      <c r="L59" s="84">
        <f>INDEX(comm_cost!$T$3:$AA$26,MATCH($A59&amp;$B59&amp;$C59,comm_cost!$AB$3:$AB$26,0),MATCH(L$2,comm_cost!$T$2:$AA$2,0))</f>
        <v>3.0067322005396844</v>
      </c>
    </row>
    <row r="60" spans="1:12">
      <c r="A60" t="s">
        <v>57</v>
      </c>
      <c r="B60" t="s">
        <v>8</v>
      </c>
      <c r="C60" t="s">
        <v>40</v>
      </c>
      <c r="D60" s="82">
        <f t="shared" si="1"/>
        <v>51.58129862657556</v>
      </c>
      <c r="E60" s="84">
        <f>INDEX(comm_cost!$T$3:$AA$26,MATCH($A60&amp;$B60&amp;$C60,comm_cost!$AB$3:$AB$26,0),MATCH(E$2,comm_cost!$T$2:$AA$2,0))</f>
        <v>51.58129862657556</v>
      </c>
      <c r="F60" s="84">
        <f>INDEX(comm_cost!$T$3:$AA$26,MATCH($A60&amp;$B60&amp;$C60,comm_cost!$AB$3:$AB$26,0),MATCH(F$2,comm_cost!$T$2:$AA$2,0))</f>
        <v>54.330189245403908</v>
      </c>
      <c r="G60" s="84">
        <f>INDEX(comm_cost!$T$3:$AA$26,MATCH($A60&amp;$B60&amp;$C60,comm_cost!$AB$3:$AB$26,0),MATCH(G$2,comm_cost!$T$2:$AA$2,0))</f>
        <v>54.330189245403908</v>
      </c>
      <c r="H60" s="84">
        <f>INDEX(comm_cost!$T$3:$AA$26,MATCH($A60&amp;$B60&amp;$C60,comm_cost!$AB$3:$AB$26,0),MATCH(H$2,comm_cost!$T$2:$AA$2,0))</f>
        <v>54.330189245403908</v>
      </c>
      <c r="I60" s="84">
        <f>INDEX(comm_cost!$T$3:$AA$26,MATCH($A60&amp;$B60&amp;$C60,comm_cost!$AB$3:$AB$26,0),MATCH(I$2,comm_cost!$T$2:$AA$2,0))</f>
        <v>54.330189245403908</v>
      </c>
      <c r="J60" s="84">
        <f>INDEX(comm_cost!$T$3:$AA$26,MATCH($A60&amp;$B60&amp;$C60,comm_cost!$AB$3:$AB$26,0),MATCH(J$2,comm_cost!$T$2:$AA$2,0))</f>
        <v>54.330189245403908</v>
      </c>
      <c r="K60" s="84">
        <f>INDEX(comm_cost!$T$3:$AA$26,MATCH($A60&amp;$B60&amp;$C60,comm_cost!$AB$3:$AB$26,0),MATCH(K$2,comm_cost!$T$2:$AA$2,0))</f>
        <v>54.330189245403908</v>
      </c>
      <c r="L60" s="84">
        <f>INDEX(comm_cost!$T$3:$AA$26,MATCH($A60&amp;$B60&amp;$C60,comm_cost!$AB$3:$AB$26,0),MATCH(L$2,comm_cost!$T$2:$AA$2,0))</f>
        <v>54.330189245403908</v>
      </c>
    </row>
    <row r="61" spans="1:12">
      <c r="A61" t="s">
        <v>57</v>
      </c>
      <c r="B61" t="s">
        <v>8</v>
      </c>
      <c r="C61" t="s">
        <v>41</v>
      </c>
      <c r="D61" s="82">
        <f t="shared" si="1"/>
        <v>72.864203624247082</v>
      </c>
      <c r="E61" s="84">
        <f>INDEX(comm_cost!$T$3:$AA$26,MATCH($A61&amp;$B61&amp;$C61,comm_cost!$AB$3:$AB$26,0),MATCH(E$2,comm_cost!$T$2:$AA$2,0))</f>
        <v>72.864203624247082</v>
      </c>
      <c r="F61" s="84">
        <f>INDEX(comm_cost!$T$3:$AA$26,MATCH($A61&amp;$B61&amp;$C61,comm_cost!$AB$3:$AB$26,0),MATCH(F$2,comm_cost!$T$2:$AA$2,0))</f>
        <v>72.864203624247082</v>
      </c>
      <c r="G61" s="84">
        <f>INDEX(comm_cost!$T$3:$AA$26,MATCH($A61&amp;$B61&amp;$C61,comm_cost!$AB$3:$AB$26,0),MATCH(G$2,comm_cost!$T$2:$AA$2,0))</f>
        <v>72.864203624247082</v>
      </c>
      <c r="H61" s="84">
        <f>INDEX(comm_cost!$T$3:$AA$26,MATCH($A61&amp;$B61&amp;$C61,comm_cost!$AB$3:$AB$26,0),MATCH(H$2,comm_cost!$T$2:$AA$2,0))</f>
        <v>72.864203624247082</v>
      </c>
      <c r="I61" s="84">
        <f>INDEX(comm_cost!$T$3:$AA$26,MATCH($A61&amp;$B61&amp;$C61,comm_cost!$AB$3:$AB$26,0),MATCH(I$2,comm_cost!$T$2:$AA$2,0))</f>
        <v>72.864203624247082</v>
      </c>
      <c r="J61" s="84">
        <f>INDEX(comm_cost!$T$3:$AA$26,MATCH($A61&amp;$B61&amp;$C61,comm_cost!$AB$3:$AB$26,0),MATCH(J$2,comm_cost!$T$2:$AA$2,0))</f>
        <v>72.864203624247082</v>
      </c>
      <c r="K61" s="84">
        <f>INDEX(comm_cost!$T$3:$AA$26,MATCH($A61&amp;$B61&amp;$C61,comm_cost!$AB$3:$AB$26,0),MATCH(K$2,comm_cost!$T$2:$AA$2,0))</f>
        <v>72.864203624247082</v>
      </c>
      <c r="L61" s="84">
        <f>INDEX(comm_cost!$T$3:$AA$26,MATCH($A61&amp;$B61&amp;$C61,comm_cost!$AB$3:$AB$26,0),MATCH(L$2,comm_cost!$T$2:$AA$2,0))</f>
        <v>72.864203624247082</v>
      </c>
    </row>
    <row r="62" spans="1:12">
      <c r="A62" t="s">
        <v>58</v>
      </c>
      <c r="B62" t="s">
        <v>32</v>
      </c>
      <c r="C62" t="s">
        <v>45</v>
      </c>
      <c r="D62" s="82">
        <f t="shared" si="1"/>
        <v>2.4400307546628475</v>
      </c>
      <c r="E62" s="84">
        <f>INDEX(comm_cost!$T$3:$AA$26,MATCH($A62&amp;$B62&amp;$C62,comm_cost!$AB$3:$AB$26,0),MATCH(E$2,comm_cost!$T$2:$AA$2,0))</f>
        <v>2.4400307546628475</v>
      </c>
      <c r="F62" s="84">
        <f>INDEX(comm_cost!$T$3:$AA$26,MATCH($A62&amp;$B62&amp;$C62,comm_cost!$AB$3:$AB$26,0),MATCH(F$2,comm_cost!$T$2:$AA$2,0))</f>
        <v>2.4400307546628475</v>
      </c>
      <c r="G62" s="84">
        <f>INDEX(comm_cost!$T$3:$AA$26,MATCH($A62&amp;$B62&amp;$C62,comm_cost!$AB$3:$AB$26,0),MATCH(G$2,comm_cost!$T$2:$AA$2,0))</f>
        <v>2.4400307546628475</v>
      </c>
      <c r="H62" s="84">
        <f>INDEX(comm_cost!$T$3:$AA$26,MATCH($A62&amp;$B62&amp;$C62,comm_cost!$AB$3:$AB$26,0),MATCH(H$2,comm_cost!$T$2:$AA$2,0))</f>
        <v>2.4400307546628475</v>
      </c>
      <c r="I62" s="84">
        <f>INDEX(comm_cost!$T$3:$AA$26,MATCH($A62&amp;$B62&amp;$C62,comm_cost!$AB$3:$AB$26,0),MATCH(I$2,comm_cost!$T$2:$AA$2,0))</f>
        <v>2.4400307546628475</v>
      </c>
      <c r="J62" s="84">
        <f>INDEX(comm_cost!$T$3:$AA$26,MATCH($A62&amp;$B62&amp;$C62,comm_cost!$AB$3:$AB$26,0),MATCH(J$2,comm_cost!$T$2:$AA$2,0))</f>
        <v>2.4400307546628475</v>
      </c>
      <c r="K62" s="84">
        <f>INDEX(comm_cost!$T$3:$AA$26,MATCH($A62&amp;$B62&amp;$C62,comm_cost!$AB$3:$AB$26,0),MATCH(K$2,comm_cost!$T$2:$AA$2,0))</f>
        <v>2.4400307546628475</v>
      </c>
      <c r="L62" s="84">
        <f>INDEX(comm_cost!$T$3:$AA$26,MATCH($A62&amp;$B62&amp;$C62,comm_cost!$AB$3:$AB$26,0),MATCH(L$2,comm_cost!$T$2:$AA$2,0))</f>
        <v>2.4400307546628475</v>
      </c>
    </row>
    <row r="63" spans="1:12">
      <c r="A63" t="s">
        <v>58</v>
      </c>
      <c r="B63" t="s">
        <v>32</v>
      </c>
      <c r="C63" t="s">
        <v>46</v>
      </c>
      <c r="D63" s="82">
        <f t="shared" si="1"/>
        <v>3.2903552135766354</v>
      </c>
      <c r="E63" s="84">
        <f>INDEX(comm_cost!$T$3:$AA$26,MATCH($A63&amp;$B63&amp;$C63,comm_cost!$AB$3:$AB$26,0),MATCH(E$2,comm_cost!$T$2:$AA$2,0))</f>
        <v>3.2903552135766354</v>
      </c>
      <c r="F63" s="84">
        <f>INDEX(comm_cost!$T$3:$AA$26,MATCH($A63&amp;$B63&amp;$C63,comm_cost!$AB$3:$AB$26,0),MATCH(F$2,comm_cost!$T$2:$AA$2,0))</f>
        <v>3.2903552135766354</v>
      </c>
      <c r="G63" s="84">
        <f>INDEX(comm_cost!$T$3:$AA$26,MATCH($A63&amp;$B63&amp;$C63,comm_cost!$AB$3:$AB$26,0),MATCH(G$2,comm_cost!$T$2:$AA$2,0))</f>
        <v>3.2903552135766354</v>
      </c>
      <c r="H63" s="84">
        <f>INDEX(comm_cost!$T$3:$AA$26,MATCH($A63&amp;$B63&amp;$C63,comm_cost!$AB$3:$AB$26,0),MATCH(H$2,comm_cost!$T$2:$AA$2,0))</f>
        <v>3.2903552135766354</v>
      </c>
      <c r="I63" s="84">
        <f>INDEX(comm_cost!$T$3:$AA$26,MATCH($A63&amp;$B63&amp;$C63,comm_cost!$AB$3:$AB$26,0),MATCH(I$2,comm_cost!$T$2:$AA$2,0))</f>
        <v>3.2903552135766354</v>
      </c>
      <c r="J63" s="84">
        <f>INDEX(comm_cost!$T$3:$AA$26,MATCH($A63&amp;$B63&amp;$C63,comm_cost!$AB$3:$AB$26,0),MATCH(J$2,comm_cost!$T$2:$AA$2,0))</f>
        <v>3.2903552135766354</v>
      </c>
      <c r="K63" s="84">
        <f>INDEX(comm_cost!$T$3:$AA$26,MATCH($A63&amp;$B63&amp;$C63,comm_cost!$AB$3:$AB$26,0),MATCH(K$2,comm_cost!$T$2:$AA$2,0))</f>
        <v>3.2903552135766354</v>
      </c>
      <c r="L63" s="84">
        <f>INDEX(comm_cost!$T$3:$AA$26,MATCH($A63&amp;$B63&amp;$C63,comm_cost!$AB$3:$AB$26,0),MATCH(L$2,comm_cost!$T$2:$AA$2,0))</f>
        <v>3.2903552135766354</v>
      </c>
    </row>
    <row r="64" spans="1:12">
      <c r="A64" t="s">
        <v>58</v>
      </c>
      <c r="B64" t="s">
        <v>8</v>
      </c>
      <c r="C64" t="s">
        <v>47</v>
      </c>
      <c r="D64" s="82">
        <f t="shared" si="1"/>
        <v>3.3642536312110902</v>
      </c>
      <c r="E64" s="84">
        <f>INDEX(comm_cost!$T$3:$AA$26,MATCH($A64&amp;$B64&amp;$C64,comm_cost!$AB$3:$AB$26,0),MATCH(E$2,comm_cost!$T$2:$AA$2,0))</f>
        <v>3.3642536312110902</v>
      </c>
      <c r="F64" s="84">
        <f>INDEX(comm_cost!$T$3:$AA$26,MATCH($A64&amp;$B64&amp;$C64,comm_cost!$AB$3:$AB$26,0),MATCH(F$2,comm_cost!$T$2:$AA$2,0))</f>
        <v>3.3642536312110902</v>
      </c>
      <c r="G64" s="84">
        <f>INDEX(comm_cost!$T$3:$AA$26,MATCH($A64&amp;$B64&amp;$C64,comm_cost!$AB$3:$AB$26,0),MATCH(G$2,comm_cost!$T$2:$AA$2,0))</f>
        <v>3.3642536312110902</v>
      </c>
      <c r="H64" s="84">
        <f>INDEX(comm_cost!$T$3:$AA$26,MATCH($A64&amp;$B64&amp;$C64,comm_cost!$AB$3:$AB$26,0),MATCH(H$2,comm_cost!$T$2:$AA$2,0))</f>
        <v>3.3642536312110902</v>
      </c>
      <c r="I64" s="84">
        <f>INDEX(comm_cost!$T$3:$AA$26,MATCH($A64&amp;$B64&amp;$C64,comm_cost!$AB$3:$AB$26,0),MATCH(I$2,comm_cost!$T$2:$AA$2,0))</f>
        <v>3.3642536312110902</v>
      </c>
      <c r="J64" s="84">
        <f>INDEX(comm_cost!$T$3:$AA$26,MATCH($A64&amp;$B64&amp;$C64,comm_cost!$AB$3:$AB$26,0),MATCH(J$2,comm_cost!$T$2:$AA$2,0))</f>
        <v>3.3642536312110902</v>
      </c>
      <c r="K64" s="84">
        <f>INDEX(comm_cost!$T$3:$AA$26,MATCH($A64&amp;$B64&amp;$C64,comm_cost!$AB$3:$AB$26,0),MATCH(K$2,comm_cost!$T$2:$AA$2,0))</f>
        <v>3.3642536312110902</v>
      </c>
      <c r="L64" s="84">
        <f>INDEX(comm_cost!$T$3:$AA$26,MATCH($A64&amp;$B64&amp;$C64,comm_cost!$AB$3:$AB$26,0),MATCH(L$2,comm_cost!$T$2:$AA$2,0))</f>
        <v>3.3642536312110902</v>
      </c>
    </row>
    <row r="65" spans="1:12">
      <c r="A65" t="s">
        <v>58</v>
      </c>
      <c r="B65" t="s">
        <v>8</v>
      </c>
      <c r="C65" t="s">
        <v>48</v>
      </c>
      <c r="D65" s="82">
        <f t="shared" si="1"/>
        <v>3.9179991073519376</v>
      </c>
      <c r="E65" s="84">
        <f>INDEX(comm_cost!$T$3:$AA$26,MATCH($A65&amp;$B65&amp;$C65,comm_cost!$AB$3:$AB$26,0),MATCH(E$2,comm_cost!$T$2:$AA$2,0))</f>
        <v>3.9179991073519376</v>
      </c>
      <c r="F65" s="84">
        <f>INDEX(comm_cost!$T$3:$AA$26,MATCH($A65&amp;$B65&amp;$C65,comm_cost!$AB$3:$AB$26,0),MATCH(F$2,comm_cost!$T$2:$AA$2,0))</f>
        <v>3.9179991073519376</v>
      </c>
      <c r="G65" s="84">
        <f>INDEX(comm_cost!$T$3:$AA$26,MATCH($A65&amp;$B65&amp;$C65,comm_cost!$AB$3:$AB$26,0),MATCH(G$2,comm_cost!$T$2:$AA$2,0))</f>
        <v>3.9179991073519376</v>
      </c>
      <c r="H65" s="84">
        <f>INDEX(comm_cost!$T$3:$AA$26,MATCH($A65&amp;$B65&amp;$C65,comm_cost!$AB$3:$AB$26,0),MATCH(H$2,comm_cost!$T$2:$AA$2,0))</f>
        <v>3.9179991073519376</v>
      </c>
      <c r="I65" s="84">
        <f>INDEX(comm_cost!$T$3:$AA$26,MATCH($A65&amp;$B65&amp;$C65,comm_cost!$AB$3:$AB$26,0),MATCH(I$2,comm_cost!$T$2:$AA$2,0))</f>
        <v>3.9179991073519376</v>
      </c>
      <c r="J65" s="84">
        <f>INDEX(comm_cost!$T$3:$AA$26,MATCH($A65&amp;$B65&amp;$C65,comm_cost!$AB$3:$AB$26,0),MATCH(J$2,comm_cost!$T$2:$AA$2,0))</f>
        <v>3.9179991073519376</v>
      </c>
      <c r="K65" s="84">
        <f>INDEX(comm_cost!$T$3:$AA$26,MATCH($A65&amp;$B65&amp;$C65,comm_cost!$AB$3:$AB$26,0),MATCH(K$2,comm_cost!$T$2:$AA$2,0))</f>
        <v>3.9179991073519376</v>
      </c>
      <c r="L65" s="84">
        <f>INDEX(comm_cost!$T$3:$AA$26,MATCH($A65&amp;$B65&amp;$C65,comm_cost!$AB$3:$AB$26,0),MATCH(L$2,comm_cost!$T$2:$AA$2,0))</f>
        <v>3.9179991073519376</v>
      </c>
    </row>
    <row r="66" spans="1:12">
      <c r="A66" t="s">
        <v>59</v>
      </c>
      <c r="B66" t="s">
        <v>8</v>
      </c>
      <c r="C66" t="s">
        <v>30</v>
      </c>
      <c r="D66" s="82">
        <f t="shared" si="1"/>
        <v>1.9858997710594593</v>
      </c>
      <c r="E66" s="84">
        <f>INDEX(comm_cost!$T$3:$AA$26,MATCH($A66&amp;$B66&amp;$C66,comm_cost!$AB$3:$AB$26,0),MATCH(E$2,comm_cost!$T$2:$AA$2,0))</f>
        <v>1.9858997710594593</v>
      </c>
      <c r="F66" s="84">
        <f>INDEX(comm_cost!$T$3:$AA$26,MATCH($A66&amp;$B66&amp;$C66,comm_cost!$AB$3:$AB$26,0),MATCH(F$2,comm_cost!$T$2:$AA$2,0))</f>
        <v>1.8088552921307459</v>
      </c>
      <c r="G66" s="84">
        <f>INDEX(comm_cost!$T$3:$AA$26,MATCH($A66&amp;$B66&amp;$C66,comm_cost!$AB$3:$AB$26,0),MATCH(G$2,comm_cost!$T$2:$AA$2,0))</f>
        <v>1.7125129515709481</v>
      </c>
      <c r="H66" s="84">
        <f>INDEX(comm_cost!$T$3:$AA$26,MATCH($A66&amp;$B66&amp;$C66,comm_cost!$AB$3:$AB$26,0),MATCH(H$2,comm_cost!$T$2:$AA$2,0))</f>
        <v>1.7125129515709481</v>
      </c>
      <c r="I66" s="84">
        <f>INDEX(comm_cost!$T$3:$AA$26,MATCH($A66&amp;$B66&amp;$C66,comm_cost!$AB$3:$AB$26,0),MATCH(I$2,comm_cost!$T$2:$AA$2,0))</f>
        <v>1.6230522067654207</v>
      </c>
      <c r="J66" s="84">
        <f>INDEX(comm_cost!$T$3:$AA$26,MATCH($A66&amp;$B66&amp;$C66,comm_cost!$AB$3:$AB$26,0),MATCH(J$2,comm_cost!$T$2:$AA$2,0))</f>
        <v>1.6230522067654207</v>
      </c>
      <c r="K66" s="84">
        <f>INDEX(comm_cost!$T$3:$AA$26,MATCH($A66&amp;$B66&amp;$C66,comm_cost!$AB$3:$AB$26,0),MATCH(K$2,comm_cost!$T$2:$AA$2,0))</f>
        <v>1.6230522067654207</v>
      </c>
      <c r="L66" s="84">
        <f>INDEX(comm_cost!$T$3:$AA$26,MATCH($A66&amp;$B66&amp;$C66,comm_cost!$AB$3:$AB$26,0),MATCH(L$2,comm_cost!$T$2:$AA$2,0))</f>
        <v>1.6230522067654207</v>
      </c>
    </row>
    <row r="67" spans="1:12">
      <c r="A67" t="s">
        <v>59</v>
      </c>
      <c r="B67" t="s">
        <v>8</v>
      </c>
      <c r="C67" t="s">
        <v>29</v>
      </c>
      <c r="D67" s="82">
        <f t="shared" si="1"/>
        <v>0.37590677114410354</v>
      </c>
      <c r="E67" s="84">
        <f>INDEX(comm_cost!$T$3:$AA$26,MATCH($A67&amp;$B67&amp;$C67,comm_cost!$AB$3:$AB$26,0),MATCH(E$2,comm_cost!$T$2:$AA$2,0))</f>
        <v>0.37590677114410354</v>
      </c>
      <c r="F67" s="84">
        <f>INDEX(comm_cost!$T$3:$AA$26,MATCH($A67&amp;$B67&amp;$C67,comm_cost!$AB$3:$AB$26,0),MATCH(F$2,comm_cost!$T$2:$AA$2,0))</f>
        <v>0.37050496636881342</v>
      </c>
      <c r="G67" s="84">
        <f>INDEX(comm_cost!$T$3:$AA$26,MATCH($A67&amp;$B67&amp;$C67,comm_cost!$AB$3:$AB$26,0),MATCH(G$2,comm_cost!$T$2:$AA$2,0))</f>
        <v>0.35883061301344837</v>
      </c>
      <c r="H67" s="84">
        <f>INDEX(comm_cost!$T$3:$AA$26,MATCH($A67&amp;$B67&amp;$C67,comm_cost!$AB$3:$AB$26,0),MATCH(H$2,comm_cost!$T$2:$AA$2,0))</f>
        <v>0.35883061301344837</v>
      </c>
      <c r="I67" s="84">
        <f>INDEX(comm_cost!$T$3:$AA$26,MATCH($A67&amp;$B67&amp;$C67,comm_cost!$AB$3:$AB$26,0),MATCH(I$2,comm_cost!$T$2:$AA$2,0))</f>
        <v>0.35368618205703944</v>
      </c>
      <c r="J67" s="84">
        <f>INDEX(comm_cost!$T$3:$AA$26,MATCH($A67&amp;$B67&amp;$C67,comm_cost!$AB$3:$AB$26,0),MATCH(J$2,comm_cost!$T$2:$AA$2,0))</f>
        <v>0.35368618205703944</v>
      </c>
      <c r="K67" s="84">
        <f>INDEX(comm_cost!$T$3:$AA$26,MATCH($A67&amp;$B67&amp;$C67,comm_cost!$AB$3:$AB$26,0),MATCH(K$2,comm_cost!$T$2:$AA$2,0))</f>
        <v>0.35368618205703944</v>
      </c>
      <c r="L67" s="84">
        <f>INDEX(comm_cost!$T$3:$AA$26,MATCH($A67&amp;$B67&amp;$C67,comm_cost!$AB$3:$AB$26,0),MATCH(L$2,comm_cost!$T$2:$AA$2,0))</f>
        <v>0.35368618205703944</v>
      </c>
    </row>
    <row r="68" spans="1:12">
      <c r="A68" t="s">
        <v>59</v>
      </c>
      <c r="B68" t="s">
        <v>8</v>
      </c>
      <c r="C68" t="s">
        <v>31</v>
      </c>
      <c r="D68" s="82">
        <f t="shared" si="1"/>
        <v>7.3835316889945899</v>
      </c>
      <c r="E68" s="84">
        <f>INDEX(comm_cost!$T$3:$AA$26,MATCH($A68&amp;$B68&amp;$C68,comm_cost!$AB$3:$AB$26,0),MATCH(E$2,comm_cost!$T$2:$AA$2,0))</f>
        <v>7.3835316889945899</v>
      </c>
      <c r="F68" s="84">
        <f>INDEX(comm_cost!$T$3:$AA$26,MATCH($A68&amp;$B68&amp;$C68,comm_cost!$AB$3:$AB$26,0),MATCH(F$2,comm_cost!$T$2:$AA$2,0))</f>
        <v>2.8912930761648861</v>
      </c>
      <c r="G68" s="84">
        <f>INDEX(comm_cost!$T$3:$AA$26,MATCH($A68&amp;$B68&amp;$C68,comm_cost!$AB$3:$AB$26,0),MATCH(G$2,comm_cost!$T$2:$AA$2,0))</f>
        <v>0.70251701746020645</v>
      </c>
      <c r="H68" s="84">
        <f>INDEX(comm_cost!$T$3:$AA$26,MATCH($A68&amp;$B68&amp;$C68,comm_cost!$AB$3:$AB$26,0),MATCH(H$2,comm_cost!$T$2:$AA$2,0))</f>
        <v>0.66650981312010071</v>
      </c>
      <c r="I68" s="84">
        <f>INDEX(comm_cost!$T$3:$AA$26,MATCH($A68&amp;$B68&amp;$C68,comm_cost!$AB$3:$AB$26,0),MATCH(I$2,comm_cost!$T$2:$AA$2,0))</f>
        <v>0.52656834847959411</v>
      </c>
      <c r="J68" s="84">
        <f>INDEX(comm_cost!$T$3:$AA$26,MATCH($A68&amp;$B68&amp;$C68,comm_cost!$AB$3:$AB$26,0),MATCH(J$2,comm_cost!$T$2:$AA$2,0))</f>
        <v>0.52656834847959411</v>
      </c>
      <c r="K68" s="84">
        <f>INDEX(comm_cost!$T$3:$AA$26,MATCH($A68&amp;$B68&amp;$C68,comm_cost!$AB$3:$AB$26,0),MATCH(K$2,comm_cost!$T$2:$AA$2,0))</f>
        <v>0.52656834847959411</v>
      </c>
      <c r="L68" s="84">
        <f>INDEX(comm_cost!$T$3:$AA$26,MATCH($A68&amp;$B68&amp;$C68,comm_cost!$AB$3:$AB$26,0),MATCH(L$2,comm_cost!$T$2:$AA$2,0))</f>
        <v>0.52656834847959411</v>
      </c>
    </row>
    <row r="69" spans="1:12">
      <c r="A69" t="s">
        <v>60</v>
      </c>
      <c r="B69" t="s">
        <v>8</v>
      </c>
      <c r="C69" t="s">
        <v>61</v>
      </c>
      <c r="D69" s="82">
        <f t="shared" si="1"/>
        <v>42.913279079018665</v>
      </c>
      <c r="E69" s="84">
        <f>INDEX(comm_cost!$T$3:$AA$26,MATCH($A69&amp;$B69&amp;$C69,comm_cost!$AB$3:$AB$26,0),MATCH(E$2,comm_cost!$T$2:$AA$2,0))</f>
        <v>42.913279079018665</v>
      </c>
      <c r="F69" s="84">
        <f>INDEX(comm_cost!$T$3:$AA$26,MATCH($A69&amp;$B69&amp;$C69,comm_cost!$AB$3:$AB$26,0),MATCH(F$2,comm_cost!$T$2:$AA$2,0))</f>
        <v>44.124053210440657</v>
      </c>
      <c r="G69" s="84">
        <f>INDEX(comm_cost!$T$3:$AA$26,MATCH($A69&amp;$B69&amp;$C69,comm_cost!$AB$3:$AB$26,0),MATCH(G$2,comm_cost!$T$2:$AA$2,0))</f>
        <v>44.782848174243497</v>
      </c>
      <c r="H69" s="84">
        <f>INDEX(comm_cost!$T$3:$AA$26,MATCH($A69&amp;$B69&amp;$C69,comm_cost!$AB$3:$AB$26,0),MATCH(H$2,comm_cost!$T$2:$AA$2,0))</f>
        <v>44.782848174243497</v>
      </c>
      <c r="I69" s="84">
        <f>INDEX(comm_cost!$T$3:$AA$26,MATCH($A69&amp;$B69&amp;$C69,comm_cost!$AB$3:$AB$26,0),MATCH(I$2,comm_cost!$T$2:$AA$2,0))</f>
        <v>44.782848174243497</v>
      </c>
      <c r="J69" s="84">
        <f>INDEX(comm_cost!$T$3:$AA$26,MATCH($A69&amp;$B69&amp;$C69,comm_cost!$AB$3:$AB$26,0),MATCH(J$2,comm_cost!$T$2:$AA$2,0))</f>
        <v>44.782848174243497</v>
      </c>
      <c r="K69" s="84">
        <f>INDEX(comm_cost!$T$3:$AA$26,MATCH($A69&amp;$B69&amp;$C69,comm_cost!$AB$3:$AB$26,0),MATCH(K$2,comm_cost!$T$2:$AA$2,0))</f>
        <v>44.782848174243497</v>
      </c>
      <c r="L69" s="84">
        <f>INDEX(comm_cost!$T$3:$AA$26,MATCH($A69&amp;$B69&amp;$C69,comm_cost!$AB$3:$AB$26,0),MATCH(L$2,comm_cost!$T$2:$AA$2,0))</f>
        <v>44.782848174243497</v>
      </c>
    </row>
    <row r="70" spans="1:12">
      <c r="A70" t="s">
        <v>60</v>
      </c>
      <c r="B70" t="s">
        <v>8</v>
      </c>
      <c r="C70" t="s">
        <v>62</v>
      </c>
      <c r="D70" s="82">
        <f t="shared" si="1"/>
        <v>42.913279079018665</v>
      </c>
      <c r="E70" s="84">
        <f>INDEX(comm_cost!$T$3:$AA$26,MATCH($A70&amp;$B70&amp;$C70,comm_cost!$AB$3:$AB$26,0),MATCH(E$2,comm_cost!$T$2:$AA$2,0))</f>
        <v>42.913279079018665</v>
      </c>
      <c r="F70" s="84">
        <f>INDEX(comm_cost!$T$3:$AA$26,MATCH($A70&amp;$B70&amp;$C70,comm_cost!$AB$3:$AB$26,0),MATCH(F$2,comm_cost!$T$2:$AA$2,0))</f>
        <v>48.590512569422486</v>
      </c>
      <c r="G70" s="84">
        <f>INDEX(comm_cost!$T$3:$AA$26,MATCH($A70&amp;$B70&amp;$C70,comm_cost!$AB$3:$AB$26,0),MATCH(G$2,comm_cost!$T$2:$AA$2,0))</f>
        <v>49.242945359821633</v>
      </c>
      <c r="H70" s="84">
        <f>INDEX(comm_cost!$T$3:$AA$26,MATCH($A70&amp;$B70&amp;$C70,comm_cost!$AB$3:$AB$26,0),MATCH(H$2,comm_cost!$T$2:$AA$2,0))</f>
        <v>49.242945359821633</v>
      </c>
      <c r="I70" s="84">
        <f>INDEX(comm_cost!$T$3:$AA$26,MATCH($A70&amp;$B70&amp;$C70,comm_cost!$AB$3:$AB$26,0),MATCH(I$2,comm_cost!$T$2:$AA$2,0))</f>
        <v>49.242945359821633</v>
      </c>
      <c r="J70" s="84">
        <f>INDEX(comm_cost!$T$3:$AA$26,MATCH($A70&amp;$B70&amp;$C70,comm_cost!$AB$3:$AB$26,0),MATCH(J$2,comm_cost!$T$2:$AA$2,0))</f>
        <v>49.242945359821633</v>
      </c>
      <c r="K70" s="84">
        <f>INDEX(comm_cost!$T$3:$AA$26,MATCH($A70&amp;$B70&amp;$C70,comm_cost!$AB$3:$AB$26,0),MATCH(K$2,comm_cost!$T$2:$AA$2,0))</f>
        <v>49.242945359821633</v>
      </c>
      <c r="L70" s="84">
        <f>INDEX(comm_cost!$T$3:$AA$26,MATCH($A70&amp;$B70&amp;$C70,comm_cost!$AB$3:$AB$26,0),MATCH(L$2,comm_cost!$T$2:$AA$2,0))</f>
        <v>49.242945359821633</v>
      </c>
    </row>
    <row r="71" spans="1:12">
      <c r="A71" t="s">
        <v>63</v>
      </c>
      <c r="B71" t="s">
        <v>8</v>
      </c>
      <c r="C71" t="s">
        <v>64</v>
      </c>
      <c r="D71" s="82">
        <f t="shared" ref="D71:D74" si="8">E71</f>
        <v>44.186999999999998</v>
      </c>
      <c r="E71">
        <v>44.186999999999998</v>
      </c>
      <c r="F71">
        <v>43.529000000000003</v>
      </c>
      <c r="G71">
        <v>42.881</v>
      </c>
      <c r="H71">
        <v>42.881</v>
      </c>
      <c r="I71">
        <v>42.881</v>
      </c>
      <c r="J71">
        <v>42.241999999999997</v>
      </c>
      <c r="K71">
        <v>41.613</v>
      </c>
      <c r="L71">
        <v>40.381999999999998</v>
      </c>
    </row>
    <row r="72" spans="1:12">
      <c r="A72" t="s">
        <v>65</v>
      </c>
      <c r="B72" t="s">
        <v>32</v>
      </c>
      <c r="C72" t="s">
        <v>32</v>
      </c>
      <c r="D72" s="82">
        <f t="shared" si="8"/>
        <v>20</v>
      </c>
      <c r="E72">
        <v>20</v>
      </c>
      <c r="F72">
        <v>19.702000000000002</v>
      </c>
      <c r="G72">
        <v>19.408999999999999</v>
      </c>
      <c r="H72">
        <v>19.408999999999999</v>
      </c>
      <c r="I72">
        <v>19.408999999999999</v>
      </c>
      <c r="J72">
        <v>19.12</v>
      </c>
      <c r="K72">
        <v>18.835000000000001</v>
      </c>
      <c r="L72">
        <v>18.277999999999999</v>
      </c>
    </row>
    <row r="73" spans="1:12">
      <c r="A73" t="s">
        <v>65</v>
      </c>
      <c r="B73" t="s">
        <v>8</v>
      </c>
      <c r="C73" t="s">
        <v>8</v>
      </c>
      <c r="D73" s="82">
        <f t="shared" si="8"/>
        <v>40.064</v>
      </c>
      <c r="E73">
        <v>40.064</v>
      </c>
      <c r="F73">
        <v>39.466999999999999</v>
      </c>
      <c r="G73">
        <v>38.878999999999998</v>
      </c>
      <c r="H73">
        <v>38.878999999999998</v>
      </c>
      <c r="I73">
        <v>38.878999999999998</v>
      </c>
      <c r="J73">
        <v>38.299999999999997</v>
      </c>
      <c r="K73">
        <v>37.729999999999997</v>
      </c>
      <c r="L73">
        <v>36.613999999999997</v>
      </c>
    </row>
    <row r="74" spans="1:12">
      <c r="A74" t="s">
        <v>65</v>
      </c>
      <c r="B74" t="s">
        <v>9</v>
      </c>
      <c r="C74" t="s">
        <v>9</v>
      </c>
      <c r="D74" s="82">
        <f t="shared" si="8"/>
        <v>20</v>
      </c>
      <c r="E74">
        <v>20</v>
      </c>
      <c r="F74">
        <v>19.702000000000002</v>
      </c>
      <c r="G74">
        <v>19.408999999999999</v>
      </c>
      <c r="H74">
        <v>19.408999999999999</v>
      </c>
      <c r="I74">
        <v>19.408999999999999</v>
      </c>
      <c r="J74">
        <v>19.12</v>
      </c>
      <c r="K74">
        <v>18.835000000000001</v>
      </c>
      <c r="L74">
        <v>18.277999999999999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9" sqref="A9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</cols>
  <sheetData>
    <row r="1" spans="1:4">
      <c r="A1" t="s">
        <v>181</v>
      </c>
    </row>
    <row r="2" spans="1:4">
      <c r="A2" t="s">
        <v>51</v>
      </c>
      <c r="B2" t="s">
        <v>52</v>
      </c>
      <c r="C2" t="s">
        <v>53</v>
      </c>
      <c r="D2" t="s">
        <v>148</v>
      </c>
    </row>
    <row r="3" spans="1:4">
      <c r="A3" t="s">
        <v>73</v>
      </c>
      <c r="B3" t="s">
        <v>32</v>
      </c>
      <c r="C3" t="s">
        <v>22</v>
      </c>
      <c r="D3">
        <v>0.112</v>
      </c>
    </row>
    <row r="4" spans="1:4">
      <c r="A4" t="s">
        <v>73</v>
      </c>
      <c r="B4" t="s">
        <v>32</v>
      </c>
      <c r="C4" t="s">
        <v>23</v>
      </c>
      <c r="D4">
        <v>0.112</v>
      </c>
    </row>
    <row r="5" spans="1:4">
      <c r="A5" t="s">
        <v>73</v>
      </c>
      <c r="B5" t="s">
        <v>8</v>
      </c>
      <c r="C5" t="s">
        <v>25</v>
      </c>
      <c r="D5">
        <v>0.112</v>
      </c>
    </row>
    <row r="6" spans="1:4">
      <c r="A6" t="s">
        <v>73</v>
      </c>
      <c r="B6" t="s">
        <v>8</v>
      </c>
      <c r="C6" t="s">
        <v>26</v>
      </c>
      <c r="D6">
        <v>0.112</v>
      </c>
    </row>
    <row r="7" spans="1:4">
      <c r="A7" t="s">
        <v>73</v>
      </c>
      <c r="B7" t="s">
        <v>8</v>
      </c>
      <c r="C7" t="s">
        <v>24</v>
      </c>
      <c r="D7">
        <v>0</v>
      </c>
    </row>
    <row r="8" spans="1:4">
      <c r="A8" t="s">
        <v>73</v>
      </c>
      <c r="B8" t="s">
        <v>9</v>
      </c>
      <c r="C8" t="s">
        <v>27</v>
      </c>
      <c r="D8">
        <v>0.112</v>
      </c>
    </row>
    <row r="9" spans="1:4">
      <c r="A9" t="s">
        <v>73</v>
      </c>
      <c r="B9" t="s">
        <v>9</v>
      </c>
      <c r="C9" t="s">
        <v>28</v>
      </c>
      <c r="D9">
        <v>0.112</v>
      </c>
    </row>
    <row r="10" spans="1:4">
      <c r="A10" t="s">
        <v>74</v>
      </c>
      <c r="B10" t="s">
        <v>8</v>
      </c>
      <c r="C10" t="s">
        <v>30</v>
      </c>
      <c r="D10">
        <v>0.80300000000000005</v>
      </c>
    </row>
    <row r="11" spans="1:4">
      <c r="A11" t="s">
        <v>74</v>
      </c>
      <c r="B11" t="s">
        <v>8</v>
      </c>
      <c r="C11" t="s">
        <v>29</v>
      </c>
      <c r="D11">
        <v>0.72099999999999997</v>
      </c>
    </row>
    <row r="12" spans="1:4">
      <c r="A12" t="s">
        <v>74</v>
      </c>
      <c r="B12" t="s">
        <v>8</v>
      </c>
      <c r="C12" t="s">
        <v>31</v>
      </c>
      <c r="D12">
        <v>0.69399999999999995</v>
      </c>
    </row>
    <row r="13" spans="1:4">
      <c r="A13" t="s">
        <v>80</v>
      </c>
      <c r="B13" t="s">
        <v>8</v>
      </c>
      <c r="C13" t="s">
        <v>33</v>
      </c>
      <c r="D13">
        <v>1</v>
      </c>
    </row>
    <row r="14" spans="1:4">
      <c r="A14" t="s">
        <v>80</v>
      </c>
      <c r="B14" t="s">
        <v>8</v>
      </c>
      <c r="C14" t="s">
        <v>34</v>
      </c>
      <c r="D14">
        <v>1</v>
      </c>
    </row>
    <row r="15" spans="1:4">
      <c r="A15" t="s">
        <v>77</v>
      </c>
      <c r="B15" t="s">
        <v>8</v>
      </c>
      <c r="C15" t="s">
        <v>14</v>
      </c>
      <c r="D15">
        <v>1</v>
      </c>
    </row>
    <row r="16" spans="1:4">
      <c r="A16" t="s">
        <v>77</v>
      </c>
      <c r="B16" t="s">
        <v>8</v>
      </c>
      <c r="C16" t="s">
        <v>15</v>
      </c>
      <c r="D16">
        <v>1</v>
      </c>
    </row>
    <row r="17" spans="1:4">
      <c r="A17" t="s">
        <v>76</v>
      </c>
      <c r="B17" t="s">
        <v>8</v>
      </c>
      <c r="C17" t="s">
        <v>12</v>
      </c>
      <c r="D17">
        <v>0.6</v>
      </c>
    </row>
    <row r="18" spans="1:4">
      <c r="A18" t="s">
        <v>76</v>
      </c>
      <c r="B18" t="s">
        <v>8</v>
      </c>
      <c r="C18" t="s">
        <v>13</v>
      </c>
      <c r="D18">
        <v>0.6</v>
      </c>
    </row>
    <row r="19" spans="1:4">
      <c r="A19" t="s">
        <v>79</v>
      </c>
      <c r="B19" t="s">
        <v>8</v>
      </c>
      <c r="C19" t="s">
        <v>114</v>
      </c>
      <c r="D19">
        <v>0.4</v>
      </c>
    </row>
    <row r="20" spans="1:4">
      <c r="A20" t="s">
        <v>79</v>
      </c>
      <c r="B20" t="s">
        <v>32</v>
      </c>
      <c r="C20" t="s">
        <v>112</v>
      </c>
      <c r="D20">
        <v>0.4</v>
      </c>
    </row>
    <row r="21" spans="1:4">
      <c r="A21" t="s">
        <v>79</v>
      </c>
      <c r="B21" t="s">
        <v>32</v>
      </c>
      <c r="C21" t="s">
        <v>113</v>
      </c>
      <c r="D21">
        <v>0.4</v>
      </c>
    </row>
    <row r="22" spans="1:4">
      <c r="A22" t="s">
        <v>79</v>
      </c>
      <c r="B22" t="s">
        <v>9</v>
      </c>
      <c r="C22" t="s">
        <v>115</v>
      </c>
      <c r="D22">
        <v>0.4</v>
      </c>
    </row>
    <row r="23" spans="1:4">
      <c r="A23" t="s">
        <v>79</v>
      </c>
      <c r="B23" t="s">
        <v>9</v>
      </c>
      <c r="C23" t="s">
        <v>116</v>
      </c>
      <c r="D23">
        <v>0.4</v>
      </c>
    </row>
    <row r="24" spans="1:4">
      <c r="A24" t="s">
        <v>78</v>
      </c>
      <c r="B24" t="s">
        <v>8</v>
      </c>
      <c r="C24" t="s">
        <v>4</v>
      </c>
      <c r="D24">
        <v>0.15</v>
      </c>
    </row>
    <row r="25" spans="1:4">
      <c r="A25" t="s">
        <v>78</v>
      </c>
      <c r="B25" t="s">
        <v>8</v>
      </c>
      <c r="C25" t="s">
        <v>5</v>
      </c>
      <c r="D25">
        <v>0.15</v>
      </c>
    </row>
    <row r="26" spans="1:4">
      <c r="A26" t="s">
        <v>78</v>
      </c>
      <c r="B26" t="s">
        <v>32</v>
      </c>
      <c r="C26" t="s">
        <v>4</v>
      </c>
      <c r="D26">
        <v>0.15</v>
      </c>
    </row>
    <row r="27" spans="1:4">
      <c r="A27" t="s">
        <v>75</v>
      </c>
      <c r="B27" t="s">
        <v>8</v>
      </c>
      <c r="C27" t="s">
        <v>6</v>
      </c>
      <c r="D27">
        <v>0.8</v>
      </c>
    </row>
    <row r="28" spans="1:4">
      <c r="A28" t="s">
        <v>75</v>
      </c>
      <c r="B28" t="s">
        <v>8</v>
      </c>
      <c r="C28" t="s">
        <v>7</v>
      </c>
      <c r="D28">
        <v>0.8</v>
      </c>
    </row>
    <row r="29" spans="1:4">
      <c r="A29" t="s">
        <v>81</v>
      </c>
      <c r="B29" t="s">
        <v>8</v>
      </c>
      <c r="C29" t="s">
        <v>8</v>
      </c>
      <c r="D29">
        <v>0.86599999999999999</v>
      </c>
    </row>
    <row r="30" spans="1:4">
      <c r="A30" t="s">
        <v>82</v>
      </c>
      <c r="B30" t="s">
        <v>8</v>
      </c>
      <c r="C30" t="s">
        <v>8</v>
      </c>
      <c r="D30">
        <v>0.86599999999999999</v>
      </c>
    </row>
    <row r="31" spans="1:4">
      <c r="A31" t="s">
        <v>83</v>
      </c>
      <c r="B31" t="s">
        <v>8</v>
      </c>
      <c r="C31" t="s">
        <v>8</v>
      </c>
      <c r="D31">
        <v>0</v>
      </c>
    </row>
    <row r="32" spans="1:4">
      <c r="A32" t="s">
        <v>84</v>
      </c>
      <c r="B32" t="s">
        <v>32</v>
      </c>
      <c r="C32" t="s">
        <v>32</v>
      </c>
      <c r="D32">
        <v>0.86599999999999999</v>
      </c>
    </row>
    <row r="33" spans="1:4">
      <c r="A33" t="s">
        <v>84</v>
      </c>
      <c r="B33" t="s">
        <v>8</v>
      </c>
      <c r="C33" t="s">
        <v>8</v>
      </c>
      <c r="D33">
        <v>0.86599999999999999</v>
      </c>
    </row>
    <row r="34" spans="1:4">
      <c r="A34" t="s">
        <v>84</v>
      </c>
      <c r="B34" t="s">
        <v>9</v>
      </c>
      <c r="C34" t="s">
        <v>9</v>
      </c>
      <c r="D34">
        <v>0.86599999999999999</v>
      </c>
    </row>
    <row r="35" spans="1:4">
      <c r="A35" t="s">
        <v>56</v>
      </c>
      <c r="B35" t="s">
        <v>32</v>
      </c>
      <c r="C35" t="s">
        <v>22</v>
      </c>
      <c r="D35">
        <v>1.7000000000000001E-2</v>
      </c>
    </row>
    <row r="36" spans="1:4">
      <c r="A36" t="s">
        <v>56</v>
      </c>
      <c r="B36" t="s">
        <v>32</v>
      </c>
      <c r="C36" t="s">
        <v>23</v>
      </c>
      <c r="D36">
        <v>1.7000000000000001E-2</v>
      </c>
    </row>
    <row r="37" spans="1:4">
      <c r="A37" t="s">
        <v>56</v>
      </c>
      <c r="B37" t="s">
        <v>8</v>
      </c>
      <c r="C37" t="s">
        <v>25</v>
      </c>
      <c r="D37">
        <v>1.7000000000000001E-2</v>
      </c>
    </row>
    <row r="38" spans="1:4">
      <c r="A38" t="s">
        <v>56</v>
      </c>
      <c r="B38" t="s">
        <v>8</v>
      </c>
      <c r="C38" t="s">
        <v>24</v>
      </c>
      <c r="D38">
        <v>0</v>
      </c>
    </row>
    <row r="39" spans="1:4">
      <c r="A39" t="s">
        <v>56</v>
      </c>
      <c r="B39" t="s">
        <v>9</v>
      </c>
      <c r="C39" t="s">
        <v>27</v>
      </c>
      <c r="D39">
        <v>1.7000000000000001E-2</v>
      </c>
    </row>
    <row r="40" spans="1:4">
      <c r="A40" t="s">
        <v>57</v>
      </c>
      <c r="B40" t="s">
        <v>8</v>
      </c>
      <c r="C40" t="s">
        <v>40</v>
      </c>
      <c r="D40">
        <v>0</v>
      </c>
    </row>
    <row r="41" spans="1:4">
      <c r="A41" t="s">
        <v>57</v>
      </c>
      <c r="B41" t="s">
        <v>8</v>
      </c>
      <c r="C41" t="s">
        <v>41</v>
      </c>
      <c r="D41">
        <v>0</v>
      </c>
    </row>
    <row r="42" spans="1:4">
      <c r="A42" t="s">
        <v>58</v>
      </c>
      <c r="B42" t="s">
        <v>32</v>
      </c>
      <c r="C42" t="s">
        <v>45</v>
      </c>
      <c r="D42">
        <v>0.4</v>
      </c>
    </row>
    <row r="43" spans="1:4">
      <c r="A43" t="s">
        <v>58</v>
      </c>
      <c r="B43" t="s">
        <v>32</v>
      </c>
      <c r="C43" t="s">
        <v>46</v>
      </c>
      <c r="D43">
        <v>0.4</v>
      </c>
    </row>
    <row r="44" spans="1:4">
      <c r="A44" t="s">
        <v>58</v>
      </c>
      <c r="B44" t="s">
        <v>8</v>
      </c>
      <c r="C44" t="s">
        <v>47</v>
      </c>
      <c r="D44">
        <v>0.4</v>
      </c>
    </row>
    <row r="45" spans="1:4">
      <c r="A45" t="s">
        <v>58</v>
      </c>
      <c r="B45" t="s">
        <v>8</v>
      </c>
      <c r="C45" t="s">
        <v>48</v>
      </c>
      <c r="D45">
        <v>0.4</v>
      </c>
    </row>
    <row r="46" spans="1:4">
      <c r="A46" t="s">
        <v>59</v>
      </c>
      <c r="B46" t="s">
        <v>8</v>
      </c>
      <c r="C46" t="s">
        <v>30</v>
      </c>
      <c r="D46">
        <v>0.97899999999999998</v>
      </c>
    </row>
    <row r="47" spans="1:4">
      <c r="A47" t="s">
        <v>59</v>
      </c>
      <c r="B47" t="s">
        <v>8</v>
      </c>
      <c r="C47" t="s">
        <v>29</v>
      </c>
      <c r="D47">
        <v>0.88</v>
      </c>
    </row>
    <row r="48" spans="1:4">
      <c r="A48" t="s">
        <v>59</v>
      </c>
      <c r="B48" t="s">
        <v>8</v>
      </c>
      <c r="C48" t="s">
        <v>31</v>
      </c>
      <c r="D48">
        <v>0.84599999999999997</v>
      </c>
    </row>
    <row r="49" spans="1:4">
      <c r="A49" t="s">
        <v>60</v>
      </c>
      <c r="B49" t="s">
        <v>8</v>
      </c>
      <c r="C49" t="s">
        <v>61</v>
      </c>
      <c r="D49">
        <v>1</v>
      </c>
    </row>
    <row r="50" spans="1:4">
      <c r="A50" t="s">
        <v>60</v>
      </c>
      <c r="B50" t="s">
        <v>8</v>
      </c>
      <c r="C50" t="s">
        <v>62</v>
      </c>
      <c r="D50">
        <v>1</v>
      </c>
    </row>
    <row r="51" spans="1:4">
      <c r="A51" t="s">
        <v>63</v>
      </c>
      <c r="B51" t="s">
        <v>8</v>
      </c>
      <c r="C51" t="s">
        <v>64</v>
      </c>
      <c r="D51">
        <v>0.8</v>
      </c>
    </row>
    <row r="52" spans="1:4">
      <c r="A52" t="s">
        <v>65</v>
      </c>
      <c r="B52" t="s">
        <v>32</v>
      </c>
      <c r="C52" t="s">
        <v>32</v>
      </c>
      <c r="D52">
        <v>4.8000000000000001E-2</v>
      </c>
    </row>
    <row r="53" spans="1:4">
      <c r="A53" t="s">
        <v>65</v>
      </c>
      <c r="B53" t="s">
        <v>8</v>
      </c>
      <c r="C53" t="s">
        <v>8</v>
      </c>
      <c r="D53">
        <v>4.8000000000000001E-2</v>
      </c>
    </row>
    <row r="54" spans="1:4">
      <c r="A54" t="s">
        <v>65</v>
      </c>
      <c r="B54" t="s">
        <v>9</v>
      </c>
      <c r="C54" t="s">
        <v>9</v>
      </c>
      <c r="D54">
        <v>4.8000000000000001E-2</v>
      </c>
    </row>
    <row r="55" spans="1:4">
      <c r="A55" t="s">
        <v>66</v>
      </c>
      <c r="B55" t="s">
        <v>8</v>
      </c>
      <c r="C55" t="s">
        <v>8</v>
      </c>
      <c r="D5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8" sqref="D8"/>
    </sheetView>
  </sheetViews>
  <sheetFormatPr baseColWidth="10" defaultRowHeight="14" x14ac:dyDescent="0"/>
  <cols>
    <col min="1" max="1" width="17.33203125" bestFit="1" customWidth="1"/>
    <col min="2" max="2" width="7" bestFit="1" customWidth="1"/>
    <col min="3" max="3" width="12.1640625" bestFit="1" customWidth="1"/>
    <col min="4" max="4" width="13.5" bestFit="1" customWidth="1"/>
    <col min="5" max="5" width="11.5" bestFit="1" customWidth="1"/>
    <col min="6" max="6" width="12.83203125" bestFit="1" customWidth="1"/>
  </cols>
  <sheetData>
    <row r="1" spans="1:6">
      <c r="A1" t="s">
        <v>182</v>
      </c>
    </row>
    <row r="2" spans="1:6">
      <c r="A2" t="s">
        <v>183</v>
      </c>
    </row>
    <row r="3" spans="1:6">
      <c r="A3" t="s">
        <v>51</v>
      </c>
      <c r="B3" t="s">
        <v>149</v>
      </c>
      <c r="C3" t="s">
        <v>150</v>
      </c>
      <c r="D3" t="s">
        <v>151</v>
      </c>
      <c r="E3" t="s">
        <v>152</v>
      </c>
      <c r="F3" t="s">
        <v>153</v>
      </c>
    </row>
    <row r="4" spans="1:6">
      <c r="A4" t="s">
        <v>71</v>
      </c>
      <c r="B4">
        <v>40</v>
      </c>
      <c r="C4">
        <v>20</v>
      </c>
      <c r="D4">
        <v>0.12189999999999999</v>
      </c>
      <c r="E4">
        <v>18</v>
      </c>
      <c r="F4">
        <v>0.18859999999999999</v>
      </c>
    </row>
    <row r="5" spans="1:6">
      <c r="A5" t="s">
        <v>72</v>
      </c>
      <c r="B5">
        <v>30</v>
      </c>
      <c r="C5">
        <v>15</v>
      </c>
      <c r="D5">
        <v>0.16200000000000001</v>
      </c>
      <c r="E5">
        <v>15</v>
      </c>
      <c r="F5">
        <v>0.25979999999999998</v>
      </c>
    </row>
    <row r="6" spans="1:6">
      <c r="A6" t="s">
        <v>73</v>
      </c>
      <c r="B6">
        <v>20</v>
      </c>
      <c r="C6">
        <v>10</v>
      </c>
      <c r="D6">
        <v>0.16200000000000001</v>
      </c>
      <c r="E6">
        <v>9</v>
      </c>
      <c r="F6">
        <v>0.2266</v>
      </c>
    </row>
    <row r="7" spans="1:6">
      <c r="A7" t="s">
        <v>74</v>
      </c>
      <c r="B7">
        <v>10</v>
      </c>
      <c r="C7">
        <v>5</v>
      </c>
      <c r="D7">
        <v>0.16200000000000001</v>
      </c>
      <c r="E7">
        <v>5</v>
      </c>
      <c r="F7">
        <v>0.2266</v>
      </c>
    </row>
    <row r="8" spans="1:6">
      <c r="A8" t="s">
        <v>80</v>
      </c>
      <c r="B8">
        <v>25</v>
      </c>
      <c r="C8">
        <v>13</v>
      </c>
      <c r="D8">
        <v>0.19320000000000001</v>
      </c>
      <c r="E8">
        <v>14</v>
      </c>
      <c r="F8">
        <v>0.2752</v>
      </c>
    </row>
    <row r="9" spans="1:6">
      <c r="A9" t="s">
        <v>77</v>
      </c>
      <c r="B9">
        <v>25</v>
      </c>
      <c r="C9">
        <v>13</v>
      </c>
      <c r="D9">
        <v>0.19320000000000001</v>
      </c>
      <c r="E9">
        <v>14</v>
      </c>
      <c r="F9">
        <v>0.2752</v>
      </c>
    </row>
    <row r="10" spans="1:6">
      <c r="A10" t="s">
        <v>76</v>
      </c>
      <c r="B10">
        <v>25</v>
      </c>
      <c r="C10">
        <v>13</v>
      </c>
      <c r="D10">
        <v>0.19320000000000001</v>
      </c>
      <c r="E10">
        <v>14</v>
      </c>
      <c r="F10">
        <v>0.2752</v>
      </c>
    </row>
    <row r="11" spans="1:6">
      <c r="A11" t="s">
        <v>79</v>
      </c>
      <c r="B11">
        <v>25</v>
      </c>
      <c r="C11">
        <v>13</v>
      </c>
      <c r="D11">
        <v>0.19320000000000001</v>
      </c>
      <c r="E11">
        <v>14</v>
      </c>
      <c r="F11">
        <v>0.2752</v>
      </c>
    </row>
    <row r="12" spans="1:6">
      <c r="A12" t="s">
        <v>78</v>
      </c>
      <c r="B12">
        <v>20</v>
      </c>
      <c r="C12">
        <v>10</v>
      </c>
      <c r="D12">
        <v>0.19320000000000001</v>
      </c>
      <c r="E12">
        <v>14</v>
      </c>
      <c r="F12">
        <v>0.2752</v>
      </c>
    </row>
    <row r="13" spans="1:6">
      <c r="A13" t="s">
        <v>75</v>
      </c>
      <c r="B13">
        <v>20</v>
      </c>
      <c r="C13">
        <v>10</v>
      </c>
      <c r="D13">
        <v>0.19320000000000001</v>
      </c>
      <c r="E13">
        <v>14</v>
      </c>
      <c r="F13">
        <v>0.2752</v>
      </c>
    </row>
    <row r="14" spans="1:6">
      <c r="A14" t="s">
        <v>54</v>
      </c>
      <c r="B14">
        <v>30</v>
      </c>
      <c r="C14">
        <v>15</v>
      </c>
      <c r="D14">
        <v>0.12189999999999999</v>
      </c>
      <c r="E14">
        <v>15</v>
      </c>
      <c r="F14">
        <v>0.18859999999999999</v>
      </c>
    </row>
    <row r="15" spans="1:6">
      <c r="A15" t="s">
        <v>55</v>
      </c>
      <c r="B15">
        <v>30</v>
      </c>
      <c r="C15">
        <v>15</v>
      </c>
      <c r="D15">
        <v>0.16200000000000001</v>
      </c>
      <c r="E15">
        <v>20</v>
      </c>
      <c r="F15">
        <v>0.25979999999999998</v>
      </c>
    </row>
    <row r="16" spans="1:6">
      <c r="A16" t="s">
        <v>56</v>
      </c>
      <c r="B16">
        <v>30</v>
      </c>
      <c r="C16">
        <v>15</v>
      </c>
      <c r="D16">
        <v>0.16200000000000001</v>
      </c>
      <c r="E16">
        <v>13</v>
      </c>
      <c r="F16">
        <v>0.2266</v>
      </c>
    </row>
    <row r="17" spans="1:6">
      <c r="A17" t="s">
        <v>60</v>
      </c>
      <c r="B17">
        <v>20</v>
      </c>
      <c r="C17">
        <v>10</v>
      </c>
      <c r="D17">
        <v>0.19320000000000001</v>
      </c>
      <c r="E17">
        <v>10</v>
      </c>
      <c r="F17">
        <v>0.2752</v>
      </c>
    </row>
    <row r="18" spans="1:6">
      <c r="A18" t="s">
        <v>59</v>
      </c>
      <c r="B18">
        <v>20</v>
      </c>
      <c r="C18">
        <v>10</v>
      </c>
      <c r="D18">
        <v>0.19320000000000001</v>
      </c>
      <c r="E18">
        <v>10</v>
      </c>
      <c r="F18">
        <v>0.2752</v>
      </c>
    </row>
    <row r="19" spans="1:6">
      <c r="A19" t="s">
        <v>58</v>
      </c>
      <c r="B19">
        <v>30</v>
      </c>
      <c r="C19">
        <v>15</v>
      </c>
      <c r="D19">
        <v>0.19320000000000001</v>
      </c>
      <c r="E19">
        <v>20</v>
      </c>
      <c r="F19">
        <v>0.2752</v>
      </c>
    </row>
    <row r="20" spans="1:6">
      <c r="A20" t="s">
        <v>57</v>
      </c>
      <c r="B20">
        <v>30</v>
      </c>
      <c r="C20">
        <v>15</v>
      </c>
      <c r="D20">
        <v>0.19320000000000001</v>
      </c>
      <c r="E20">
        <v>20</v>
      </c>
      <c r="F20">
        <v>0.2752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zoomScalePageLayoutView="115" workbookViewId="0">
      <selection activeCell="F18" sqref="F18"/>
    </sheetView>
  </sheetViews>
  <sheetFormatPr baseColWidth="10" defaultRowHeight="14" x14ac:dyDescent="0"/>
  <cols>
    <col min="1" max="1" width="17.33203125" customWidth="1"/>
    <col min="2" max="2" width="12" bestFit="1" customWidth="1"/>
    <col min="3" max="3" width="24.83203125" bestFit="1" customWidth="1"/>
    <col min="4" max="4" width="29.33203125" bestFit="1" customWidth="1"/>
    <col min="5" max="5" width="17.83203125" bestFit="1" customWidth="1"/>
  </cols>
  <sheetData>
    <row r="1" spans="1:7">
      <c r="A1" t="s">
        <v>184</v>
      </c>
    </row>
    <row r="2" spans="1:7">
      <c r="A2" t="s">
        <v>188</v>
      </c>
    </row>
    <row r="3" spans="1:7">
      <c r="A3" t="s">
        <v>51</v>
      </c>
      <c r="B3" t="s">
        <v>52</v>
      </c>
      <c r="C3" t="s">
        <v>125</v>
      </c>
      <c r="D3" t="s">
        <v>126</v>
      </c>
      <c r="E3" t="s">
        <v>127</v>
      </c>
      <c r="F3" t="s">
        <v>128</v>
      </c>
      <c r="G3" t="s">
        <v>143</v>
      </c>
    </row>
    <row r="4" spans="1:7">
      <c r="A4" t="s">
        <v>71</v>
      </c>
      <c r="B4" t="s">
        <v>32</v>
      </c>
      <c r="C4" t="s">
        <v>16</v>
      </c>
      <c r="D4" t="s">
        <v>17</v>
      </c>
      <c r="E4" t="s">
        <v>122</v>
      </c>
      <c r="F4" s="81">
        <f>MAX([1]QER_tab30!$C$65,A44.globaltech_eff.csv!F5)</f>
        <v>0.784779</v>
      </c>
    </row>
    <row r="5" spans="1:7">
      <c r="A5" t="s">
        <v>71</v>
      </c>
      <c r="B5" t="s">
        <v>9</v>
      </c>
      <c r="C5" t="s">
        <v>20</v>
      </c>
      <c r="D5" t="s">
        <v>21</v>
      </c>
      <c r="E5" t="s">
        <v>124</v>
      </c>
      <c r="F5" s="81">
        <f>MAX([1]QER_tab30!$C$66,A44.globaltech_eff.csv!F9)</f>
        <v>0.80651099999999998</v>
      </c>
    </row>
    <row r="6" spans="1:7">
      <c r="A6" s="96" t="s">
        <v>72</v>
      </c>
      <c r="B6" s="96" t="s">
        <v>8</v>
      </c>
      <c r="C6" s="96" t="s">
        <v>10</v>
      </c>
      <c r="D6" s="96" t="s">
        <v>11</v>
      </c>
      <c r="E6" s="96" t="s">
        <v>123</v>
      </c>
      <c r="F6" s="95">
        <f>MAX([1]QER_tab30!$C$72*G6,A44.globaltech_eff.csv!F11)</f>
        <v>3.042537589026642</v>
      </c>
      <c r="G6" s="96">
        <f>1/3.791</f>
        <v>0.26378264310208388</v>
      </c>
    </row>
    <row r="7" spans="1:7">
      <c r="A7" s="99" t="s">
        <v>73</v>
      </c>
      <c r="B7" s="99" t="s">
        <v>32</v>
      </c>
      <c r="C7" s="99" t="s">
        <v>22</v>
      </c>
      <c r="D7" s="99" t="s">
        <v>23</v>
      </c>
      <c r="E7" s="99" t="s">
        <v>122</v>
      </c>
      <c r="F7" s="81">
        <f>MAX([1]QER_tab30!$C$77,A44.globaltech_eff.csv!F13)</f>
        <v>0.61053299999999999</v>
      </c>
    </row>
    <row r="8" spans="1:7">
      <c r="A8" s="96" t="s">
        <v>73</v>
      </c>
      <c r="B8" s="96" t="s">
        <v>8</v>
      </c>
      <c r="C8" s="96" t="s">
        <v>25</v>
      </c>
      <c r="D8" s="96" t="s">
        <v>26</v>
      </c>
      <c r="E8" s="96" t="s">
        <v>123</v>
      </c>
      <c r="F8" s="95">
        <f>MAX([1]QER_tab30!$C$76,A44.globaltech_eff.csv!F15)</f>
        <v>0.89358199999999999</v>
      </c>
    </row>
    <row r="9" spans="1:7">
      <c r="A9" s="99" t="s">
        <v>73</v>
      </c>
      <c r="B9" s="99" t="s">
        <v>9</v>
      </c>
      <c r="C9" s="99" t="s">
        <v>27</v>
      </c>
      <c r="D9" s="99" t="s">
        <v>28</v>
      </c>
      <c r="E9" s="99" t="s">
        <v>124</v>
      </c>
      <c r="F9" s="81">
        <f>MAX([1]QER_tab30!$C$79,A44.globaltech_eff.csv!F18)</f>
        <v>0.60872800000000005</v>
      </c>
    </row>
    <row r="10" spans="1:7">
      <c r="A10" s="99" t="s">
        <v>54</v>
      </c>
      <c r="B10" s="99" t="s">
        <v>32</v>
      </c>
      <c r="C10" s="99" t="s">
        <v>16</v>
      </c>
      <c r="D10" s="99" t="s">
        <v>17</v>
      </c>
      <c r="E10" s="99" t="s">
        <v>122</v>
      </c>
      <c r="F10" s="97">
        <f>MAX([1]QER_tab32!$C$50,A44.globaltech_eff.csv!F47)</f>
        <v>0.75791799999999998</v>
      </c>
    </row>
    <row r="11" spans="1:7">
      <c r="A11" s="99" t="s">
        <v>54</v>
      </c>
      <c r="B11" s="99" t="s">
        <v>8</v>
      </c>
      <c r="C11" s="99" t="s">
        <v>18</v>
      </c>
      <c r="D11" s="99" t="s">
        <v>19</v>
      </c>
      <c r="E11" s="99" t="s">
        <v>123</v>
      </c>
      <c r="F11" s="81">
        <f>MAX([1]QER_tab32!$C$49,A44.globaltech_eff.csv!F49)</f>
        <v>1.3300540000000001</v>
      </c>
    </row>
    <row r="12" spans="1:7">
      <c r="A12" s="99" t="s">
        <v>55</v>
      </c>
      <c r="B12" s="99" t="s">
        <v>8</v>
      </c>
      <c r="C12" s="99" t="s">
        <v>10</v>
      </c>
      <c r="D12" s="99" t="s">
        <v>11</v>
      </c>
      <c r="E12" s="99" t="s">
        <v>123</v>
      </c>
      <c r="F12" s="81">
        <f>MAX([1]QER_tab32!$C$54,A44.globaltech_eff.csv!F53)</f>
        <v>3.1927020000000002</v>
      </c>
    </row>
    <row r="13" spans="1:7">
      <c r="A13" s="99" t="s">
        <v>56</v>
      </c>
      <c r="B13" s="99" t="s">
        <v>32</v>
      </c>
      <c r="C13" s="99" t="s">
        <v>22</v>
      </c>
      <c r="D13" s="99" t="s">
        <v>23</v>
      </c>
      <c r="E13" s="99" t="s">
        <v>122</v>
      </c>
      <c r="F13" s="97">
        <f>MAX([1]QER_tab32!$C$59,A44.globaltech_eff.csv!F55)</f>
        <v>0.78664599999999996</v>
      </c>
    </row>
    <row r="14" spans="1:7">
      <c r="A14" t="s">
        <v>57</v>
      </c>
      <c r="B14" t="s">
        <v>8</v>
      </c>
      <c r="C14" t="s">
        <v>40</v>
      </c>
      <c r="D14" t="s">
        <v>41</v>
      </c>
      <c r="E14" t="s">
        <v>123</v>
      </c>
      <c r="F14" s="81">
        <f>MAX([1]QER_tab32!$C$63*G14,A44.globaltech_eff.csv!F60)</f>
        <v>0.77693361899346047</v>
      </c>
      <c r="G14">
        <f>60*0.02831*1000000/1.0551/1000000</f>
        <v>1.6098947967017347</v>
      </c>
    </row>
    <row r="15" spans="1:7">
      <c r="A15" t="s">
        <v>58</v>
      </c>
      <c r="B15" t="s">
        <v>32</v>
      </c>
      <c r="C15" t="s">
        <v>45</v>
      </c>
      <c r="D15" t="s">
        <v>46</v>
      </c>
      <c r="E15" t="s">
        <v>122</v>
      </c>
      <c r="F15" s="87">
        <f>MAX([1]QER_tab32!$C$67,A44.globaltech_eff.csv!F62)</f>
        <v>0.50651500000000005</v>
      </c>
    </row>
    <row r="16" spans="1:7">
      <c r="A16" t="s">
        <v>58</v>
      </c>
      <c r="B16" t="s">
        <v>8</v>
      </c>
      <c r="C16" t="s">
        <v>47</v>
      </c>
      <c r="D16" t="s">
        <v>48</v>
      </c>
      <c r="E16" t="s">
        <v>123</v>
      </c>
      <c r="F16" s="87">
        <f>MAX([1]QER_tab32!$C$66,A44.globaltech_eff.csv!F64)</f>
        <v>0.72720700000000005</v>
      </c>
    </row>
    <row r="17" spans="1:7">
      <c r="A17" t="s">
        <v>59</v>
      </c>
      <c r="B17" t="s">
        <v>8</v>
      </c>
      <c r="C17" t="s">
        <v>30</v>
      </c>
      <c r="D17" t="s">
        <v>29</v>
      </c>
      <c r="E17" t="s">
        <v>123</v>
      </c>
      <c r="F17" s="87">
        <f>MAX([1]QER_tab32!$C$71*G17,A44.globaltech_eff.csv!F66)</f>
        <v>13.681593888888889</v>
      </c>
      <c r="G17">
        <f>1000/1000000/0.0036</f>
        <v>0.27777777777777779</v>
      </c>
    </row>
    <row r="18" spans="1:7">
      <c r="A18" s="99" t="s">
        <v>60</v>
      </c>
      <c r="B18" s="99" t="s">
        <v>8</v>
      </c>
      <c r="C18" s="99" t="s">
        <v>61</v>
      </c>
      <c r="D18" s="99" t="s">
        <v>62</v>
      </c>
      <c r="E18" s="99" t="s">
        <v>123</v>
      </c>
      <c r="F18" s="97">
        <f>MAX([1]QER_tab32!$C$74,A44.globaltech_eff.csv!F69)</f>
        <v>2.059812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5" sqref="D15"/>
    </sheetView>
  </sheetViews>
  <sheetFormatPr baseColWidth="10" defaultRowHeight="15" x14ac:dyDescent="0"/>
  <cols>
    <col min="1" max="1" width="21.1640625" style="88" customWidth="1"/>
    <col min="2" max="2" width="12.83203125" style="88" bestFit="1" customWidth="1"/>
    <col min="3" max="4" width="27.5" style="88" bestFit="1" customWidth="1"/>
    <col min="5" max="16384" width="10.83203125" style="88"/>
  </cols>
  <sheetData>
    <row r="1" spans="1:6">
      <c r="A1" s="88" t="s">
        <v>186</v>
      </c>
    </row>
    <row r="2" spans="1:6">
      <c r="A2" s="88" t="s">
        <v>51</v>
      </c>
      <c r="B2" s="88" t="s">
        <v>52</v>
      </c>
      <c r="C2" s="88" t="s">
        <v>125</v>
      </c>
      <c r="D2" s="88" t="s">
        <v>126</v>
      </c>
      <c r="E2" s="88" t="s">
        <v>137</v>
      </c>
      <c r="F2" s="88" t="s">
        <v>138</v>
      </c>
    </row>
    <row r="3" spans="1:6">
      <c r="A3" s="88" t="s">
        <v>71</v>
      </c>
      <c r="B3" s="88" t="s">
        <v>8</v>
      </c>
      <c r="C3" s="88" t="s">
        <v>18</v>
      </c>
      <c r="D3" s="88" t="s">
        <v>19</v>
      </c>
      <c r="E3" s="98">
        <f>[1]QER_tab30!$C$19/SUM([1]QER_tab30!$C$18:$C$19)</f>
        <v>0.76107371284691594</v>
      </c>
      <c r="F3" s="98">
        <f>1-E3</f>
        <v>0.23892628715308406</v>
      </c>
    </row>
    <row r="4" spans="1:6">
      <c r="A4" s="88" t="s">
        <v>73</v>
      </c>
      <c r="B4" s="88" t="s">
        <v>8</v>
      </c>
      <c r="C4" s="88" t="s">
        <v>24</v>
      </c>
      <c r="E4" s="88">
        <v>0</v>
      </c>
    </row>
    <row r="5" spans="1:6">
      <c r="A5" s="88" t="s">
        <v>74</v>
      </c>
      <c r="B5" s="88" t="s">
        <v>8</v>
      </c>
      <c r="C5" s="88" t="s">
        <v>30</v>
      </c>
      <c r="D5" s="88" t="s">
        <v>29</v>
      </c>
      <c r="E5" s="88">
        <v>0.9</v>
      </c>
      <c r="F5" s="88">
        <v>0.1</v>
      </c>
    </row>
    <row r="6" spans="1:6">
      <c r="A6" s="88" t="s">
        <v>74</v>
      </c>
      <c r="B6" s="88" t="s">
        <v>8</v>
      </c>
      <c r="C6" s="88" t="s">
        <v>31</v>
      </c>
      <c r="E6" s="88">
        <v>0</v>
      </c>
    </row>
    <row r="7" spans="1:6">
      <c r="A7" s="88" t="s">
        <v>80</v>
      </c>
      <c r="B7" s="88" t="s">
        <v>8</v>
      </c>
      <c r="C7" s="88" t="s">
        <v>33</v>
      </c>
      <c r="D7" s="88" t="s">
        <v>34</v>
      </c>
      <c r="E7" s="88">
        <v>1</v>
      </c>
      <c r="F7" s="88">
        <v>0</v>
      </c>
    </row>
    <row r="8" spans="1:6">
      <c r="A8" s="100" t="s">
        <v>77</v>
      </c>
      <c r="B8" s="100" t="s">
        <v>8</v>
      </c>
      <c r="C8" s="100" t="s">
        <v>14</v>
      </c>
      <c r="D8" s="100" t="s">
        <v>15</v>
      </c>
      <c r="E8" s="88">
        <v>1</v>
      </c>
      <c r="F8" s="88">
        <v>0</v>
      </c>
    </row>
    <row r="9" spans="1:6">
      <c r="A9" s="88" t="s">
        <v>76</v>
      </c>
      <c r="B9" s="88" t="s">
        <v>8</v>
      </c>
      <c r="C9" s="88" t="s">
        <v>12</v>
      </c>
      <c r="D9" s="88" t="s">
        <v>13</v>
      </c>
      <c r="E9" s="88">
        <v>1</v>
      </c>
      <c r="F9" s="88">
        <v>0</v>
      </c>
    </row>
    <row r="10" spans="1:6">
      <c r="A10" s="88" t="s">
        <v>79</v>
      </c>
      <c r="B10" s="88" t="s">
        <v>9</v>
      </c>
      <c r="C10" s="88" t="s">
        <v>115</v>
      </c>
      <c r="D10" s="88" t="s">
        <v>116</v>
      </c>
      <c r="E10" s="88">
        <v>1</v>
      </c>
      <c r="F10" s="88">
        <v>0</v>
      </c>
    </row>
    <row r="11" spans="1:6">
      <c r="A11" s="88" t="s">
        <v>79</v>
      </c>
      <c r="B11" s="88" t="s">
        <v>32</v>
      </c>
      <c r="C11" s="88" t="s">
        <v>112</v>
      </c>
      <c r="D11" s="88" t="s">
        <v>113</v>
      </c>
      <c r="E11" s="88">
        <v>1</v>
      </c>
      <c r="F11" s="88">
        <v>0</v>
      </c>
    </row>
    <row r="12" spans="1:6">
      <c r="A12" s="88" t="s">
        <v>78</v>
      </c>
      <c r="B12" s="88" t="s">
        <v>8</v>
      </c>
      <c r="C12" s="88" t="s">
        <v>4</v>
      </c>
      <c r="D12" s="88" t="s">
        <v>5</v>
      </c>
      <c r="E12" s="88">
        <v>1</v>
      </c>
      <c r="F12" s="88">
        <v>0</v>
      </c>
    </row>
    <row r="13" spans="1:6">
      <c r="A13" s="88" t="s">
        <v>75</v>
      </c>
      <c r="B13" s="88" t="s">
        <v>8</v>
      </c>
      <c r="C13" s="88" t="s">
        <v>6</v>
      </c>
      <c r="D13" s="88" t="s">
        <v>7</v>
      </c>
      <c r="E13" s="88">
        <v>1</v>
      </c>
      <c r="F13" s="88">
        <v>0</v>
      </c>
    </row>
    <row r="14" spans="1:6">
      <c r="A14" s="88" t="s">
        <v>56</v>
      </c>
      <c r="B14" s="88" t="s">
        <v>8</v>
      </c>
      <c r="C14" s="88" t="s">
        <v>25</v>
      </c>
      <c r="D14" s="88" t="s">
        <v>24</v>
      </c>
      <c r="E14" s="88">
        <v>1</v>
      </c>
      <c r="F14" s="88">
        <v>0</v>
      </c>
    </row>
    <row r="15" spans="1:6">
      <c r="A15" s="88" t="s">
        <v>59</v>
      </c>
      <c r="B15" s="88" t="s">
        <v>8</v>
      </c>
      <c r="C15" s="88" t="s">
        <v>31</v>
      </c>
      <c r="E15" s="8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7" sqref="B7"/>
    </sheetView>
  </sheetViews>
  <sheetFormatPr baseColWidth="10" defaultRowHeight="15" x14ac:dyDescent="0"/>
  <cols>
    <col min="1" max="1" width="18.6640625" style="88" bestFit="1" customWidth="1"/>
    <col min="2" max="16384" width="10.83203125" style="88"/>
  </cols>
  <sheetData>
    <row r="1" spans="1:2">
      <c r="A1" s="101" t="s">
        <v>189</v>
      </c>
    </row>
    <row r="2" spans="1:2">
      <c r="A2" s="88" t="s">
        <v>51</v>
      </c>
      <c r="B2" s="88" t="s">
        <v>187</v>
      </c>
    </row>
    <row r="3" spans="1:2">
      <c r="A3" s="88" t="s">
        <v>71</v>
      </c>
      <c r="B3" s="88">
        <v>1.05</v>
      </c>
    </row>
    <row r="4" spans="1:2">
      <c r="A4" s="88" t="s">
        <v>72</v>
      </c>
      <c r="B4" s="88">
        <v>1.1499999999999999</v>
      </c>
    </row>
    <row r="5" spans="1:2">
      <c r="A5" s="88" t="s">
        <v>73</v>
      </c>
      <c r="B5" s="88">
        <v>1.01</v>
      </c>
    </row>
    <row r="6" spans="1:2">
      <c r="A6" s="88" t="s">
        <v>74</v>
      </c>
      <c r="B6" s="88">
        <v>1.1000000000000001</v>
      </c>
    </row>
    <row r="7" spans="1:2">
      <c r="A7" s="88" t="s">
        <v>80</v>
      </c>
      <c r="B7" s="88">
        <v>1.01</v>
      </c>
    </row>
    <row r="8" spans="1:2">
      <c r="A8" s="88" t="s">
        <v>77</v>
      </c>
      <c r="B8" s="88">
        <v>1.01</v>
      </c>
    </row>
    <row r="9" spans="1:2">
      <c r="A9" s="88" t="s">
        <v>76</v>
      </c>
      <c r="B9" s="88">
        <v>1.1499999999999999</v>
      </c>
    </row>
    <row r="10" spans="1:2">
      <c r="A10" s="88" t="s">
        <v>79</v>
      </c>
      <c r="B10" s="88">
        <v>1.01</v>
      </c>
    </row>
    <row r="11" spans="1:2">
      <c r="A11" s="88" t="s">
        <v>78</v>
      </c>
      <c r="B11" s="88">
        <v>1.2</v>
      </c>
    </row>
    <row r="12" spans="1:2">
      <c r="A12" s="88" t="s">
        <v>75</v>
      </c>
      <c r="B12" s="88">
        <v>1.2</v>
      </c>
    </row>
    <row r="13" spans="1:2">
      <c r="A13" s="88" t="s">
        <v>81</v>
      </c>
      <c r="B13" s="88">
        <v>1.05</v>
      </c>
    </row>
    <row r="14" spans="1:2">
      <c r="A14" s="88" t="s">
        <v>82</v>
      </c>
      <c r="B14" s="88">
        <v>1.05</v>
      </c>
    </row>
    <row r="15" spans="1:2">
      <c r="A15" s="88" t="s">
        <v>83</v>
      </c>
      <c r="B15" s="88">
        <v>1.05</v>
      </c>
    </row>
    <row r="16" spans="1:2">
      <c r="A16" s="88" t="s">
        <v>84</v>
      </c>
      <c r="B16" s="88">
        <v>1.25</v>
      </c>
    </row>
    <row r="17" spans="1:2">
      <c r="A17" s="88" t="s">
        <v>54</v>
      </c>
      <c r="B17" s="88">
        <v>1.05</v>
      </c>
    </row>
    <row r="18" spans="1:2">
      <c r="A18" s="88" t="s">
        <v>55</v>
      </c>
      <c r="B18" s="88">
        <v>1.1000000000000001</v>
      </c>
    </row>
    <row r="19" spans="1:2">
      <c r="A19" s="88" t="s">
        <v>56</v>
      </c>
      <c r="B19" s="88">
        <v>1.05</v>
      </c>
    </row>
    <row r="20" spans="1:2">
      <c r="A20" s="88" t="s">
        <v>57</v>
      </c>
      <c r="B20" s="88">
        <v>1.01</v>
      </c>
    </row>
    <row r="21" spans="1:2">
      <c r="A21" s="88" t="s">
        <v>58</v>
      </c>
      <c r="B21" s="88">
        <v>1.1000000000000001</v>
      </c>
    </row>
    <row r="22" spans="1:2">
      <c r="A22" s="88" t="s">
        <v>59</v>
      </c>
      <c r="B22" s="88">
        <v>1.1000000000000001</v>
      </c>
    </row>
    <row r="23" spans="1:2">
      <c r="A23" s="88" t="s">
        <v>60</v>
      </c>
      <c r="B23" s="88">
        <v>1.01</v>
      </c>
    </row>
    <row r="24" spans="1:2">
      <c r="A24" s="88" t="s">
        <v>63</v>
      </c>
      <c r="B24" s="88">
        <v>1.1000000000000001</v>
      </c>
    </row>
    <row r="25" spans="1:2">
      <c r="A25" s="88" t="s">
        <v>65</v>
      </c>
      <c r="B25" s="88">
        <v>2</v>
      </c>
    </row>
    <row r="26" spans="1:2">
      <c r="A26" s="88" t="s">
        <v>66</v>
      </c>
      <c r="B26" s="88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"/>
    </sheetView>
  </sheetViews>
  <sheetFormatPr baseColWidth="10" defaultRowHeight="15" x14ac:dyDescent="0"/>
  <cols>
    <col min="1" max="16384" width="10.83203125" style="108"/>
  </cols>
  <sheetData>
    <row r="1" spans="1:10">
      <c r="A1" s="108" t="s">
        <v>193</v>
      </c>
    </row>
    <row r="2" spans="1:10">
      <c r="A2" s="108" t="s">
        <v>192</v>
      </c>
      <c r="B2" s="108">
        <v>1971</v>
      </c>
      <c r="C2" s="108">
        <v>2010</v>
      </c>
      <c r="D2" s="108">
        <v>2015</v>
      </c>
      <c r="E2" s="108">
        <v>2020</v>
      </c>
      <c r="F2" s="108">
        <v>2025</v>
      </c>
      <c r="G2" s="108">
        <v>2030</v>
      </c>
      <c r="H2" s="108">
        <v>2035</v>
      </c>
      <c r="I2" s="108">
        <v>2040</v>
      </c>
      <c r="J2" s="108">
        <v>2100</v>
      </c>
    </row>
    <row r="3" spans="1:10">
      <c r="A3" s="108" t="s">
        <v>191</v>
      </c>
      <c r="B3" s="108">
        <v>1</v>
      </c>
      <c r="C3" s="109">
        <f>AVERAGE([1]QER_tab30!C89,[1]QER_tab30!C94)</f>
        <v>0.98524450000000008</v>
      </c>
      <c r="D3" s="109">
        <f>AVERAGE([1]QER_tab30!H89,[1]QER_tab30!H94)</f>
        <v>0.96426849999999997</v>
      </c>
      <c r="E3" s="109">
        <f>AVERAGE([1]QER_tab30!M89,[1]QER_tab30!M94)</f>
        <v>0.94545599999999996</v>
      </c>
      <c r="F3" s="109">
        <f>AVERAGE([1]QER_tab30!R89,[1]QER_tab30!R94)</f>
        <v>0.92770249999999999</v>
      </c>
      <c r="G3" s="109">
        <f>AVERAGE([1]QER_tab30!W89,[1]QER_tab30!W94)</f>
        <v>0.91307650000000007</v>
      </c>
      <c r="H3" s="109">
        <f>AVERAGE([1]QER_tab30!AB89,[1]QER_tab30!AB94)</f>
        <v>0.90005899999999994</v>
      </c>
      <c r="I3" s="109">
        <f>AVERAGE([1]QER_tab30!AG89,[1]QER_tab30!AG94)</f>
        <v>0.88742049999999995</v>
      </c>
      <c r="J3" s="109">
        <f>I3</f>
        <v>0.88742049999999995</v>
      </c>
    </row>
    <row r="4" spans="1:10">
      <c r="A4" s="108" t="s">
        <v>190</v>
      </c>
      <c r="B4" s="108">
        <v>1</v>
      </c>
      <c r="C4" s="108">
        <v>1</v>
      </c>
      <c r="D4" s="109">
        <f>D3</f>
        <v>0.96426849999999997</v>
      </c>
      <c r="E4" s="109">
        <f t="shared" ref="E4:J4" si="0">E3</f>
        <v>0.94545599999999996</v>
      </c>
      <c r="F4" s="109">
        <f t="shared" si="0"/>
        <v>0.92770249999999999</v>
      </c>
      <c r="G4" s="109">
        <f t="shared" si="0"/>
        <v>0.91307650000000007</v>
      </c>
      <c r="H4" s="109">
        <f t="shared" si="0"/>
        <v>0.90005899999999994</v>
      </c>
      <c r="I4" s="109">
        <f t="shared" si="0"/>
        <v>0.88742049999999995</v>
      </c>
      <c r="J4" s="109">
        <f t="shared" si="0"/>
        <v>0.88742049999999995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3"/>
  <sheetViews>
    <sheetView topLeftCell="H1" workbookViewId="0">
      <selection activeCell="Q12" sqref="Q12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11" width="6.6640625" customWidth="1"/>
    <col min="12" max="12" width="9.33203125" bestFit="1" customWidth="1"/>
    <col min="24" max="24" width="16" bestFit="1" customWidth="1"/>
  </cols>
  <sheetData>
    <row r="1" spans="1:25" ht="15" thickBot="1">
      <c r="D1" t="s">
        <v>94</v>
      </c>
      <c r="P1" t="s">
        <v>88</v>
      </c>
    </row>
    <row r="2" spans="1:25" ht="14" customHeight="1" thickBot="1">
      <c r="A2" s="27" t="s">
        <v>1</v>
      </c>
      <c r="B2" s="17" t="s">
        <v>2</v>
      </c>
      <c r="C2" s="17" t="s">
        <v>0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  <c r="P2" s="16">
        <v>2010</v>
      </c>
      <c r="Q2" s="8">
        <v>2015</v>
      </c>
      <c r="R2" s="8">
        <v>2020</v>
      </c>
      <c r="S2" s="8">
        <v>2025</v>
      </c>
      <c r="T2" s="8">
        <v>2030</v>
      </c>
      <c r="U2" s="8">
        <v>2035</v>
      </c>
      <c r="V2" s="8">
        <v>2040</v>
      </c>
      <c r="W2" s="9">
        <v>2100</v>
      </c>
      <c r="X2" s="17" t="s">
        <v>35</v>
      </c>
    </row>
    <row r="3" spans="1:25" ht="14" customHeight="1">
      <c r="A3" s="40" t="s">
        <v>71</v>
      </c>
      <c r="B3" s="41" t="s">
        <v>32</v>
      </c>
      <c r="C3" s="41" t="s">
        <v>16</v>
      </c>
      <c r="D3" s="42">
        <f>[1]rsmeqp_AT15_slim!$G$24</f>
        <v>0.78</v>
      </c>
      <c r="E3" s="42">
        <f>[1]rsmeqp_AT15_slim!$G$26</f>
        <v>0.8</v>
      </c>
      <c r="F3" s="42">
        <f>[1]rsmeqp_AT15_slim!$G$26</f>
        <v>0.8</v>
      </c>
      <c r="G3" s="42">
        <f>[1]rsmeqp_AT15_slim!$G$26</f>
        <v>0.8</v>
      </c>
      <c r="H3" s="42">
        <f>[1]rsmeqp_AT15_slim!$G$26</f>
        <v>0.8</v>
      </c>
      <c r="I3" s="42">
        <f>[1]rsmeqp_AT15_slim!$G$26</f>
        <v>0.8</v>
      </c>
      <c r="J3" s="42">
        <f>[1]rsmeqp_AT15_slim!$G$26</f>
        <v>0.8</v>
      </c>
      <c r="K3" s="43">
        <f>[1]rsmeqp_AT15_slim!$G$26</f>
        <v>0.8</v>
      </c>
      <c r="L3" s="41" t="s">
        <v>44</v>
      </c>
      <c r="P3" s="42">
        <f>D3</f>
        <v>0.78</v>
      </c>
      <c r="Q3" s="42">
        <f t="shared" ref="Q3:Q17" si="0">E3</f>
        <v>0.8</v>
      </c>
      <c r="R3" s="42">
        <f t="shared" ref="R3:R17" si="1">F3</f>
        <v>0.8</v>
      </c>
      <c r="S3" s="42">
        <f t="shared" ref="S3:S17" si="2">G3</f>
        <v>0.8</v>
      </c>
      <c r="T3" s="42">
        <f t="shared" ref="T3:T17" si="3">H3</f>
        <v>0.8</v>
      </c>
      <c r="U3" s="42">
        <f t="shared" ref="U3:U17" si="4">I3</f>
        <v>0.8</v>
      </c>
      <c r="V3" s="42">
        <f t="shared" ref="V3:V17" si="5">J3</f>
        <v>0.8</v>
      </c>
      <c r="W3" s="43">
        <f t="shared" ref="W3:W17" si="6">K3</f>
        <v>0.8</v>
      </c>
      <c r="X3" s="41" t="s">
        <v>44</v>
      </c>
      <c r="Y3" s="6" t="str">
        <f>A3&amp;B3&amp;C3</f>
        <v>resid heatinggasgas furnace</v>
      </c>
    </row>
    <row r="4" spans="1:25" ht="14" customHeight="1">
      <c r="A4" s="28" t="s">
        <v>71</v>
      </c>
      <c r="B4" s="18" t="s">
        <v>32</v>
      </c>
      <c r="C4" s="18" t="s">
        <v>17</v>
      </c>
      <c r="D4" s="10">
        <f>[1]rsmeqp_AT15_slim!$G$30</f>
        <v>0.98</v>
      </c>
      <c r="E4" s="10">
        <f>[1]rsmeqp_AT15_slim!$G$32</f>
        <v>0.98</v>
      </c>
      <c r="F4" s="10">
        <f>[1]rsmeqp_AT15_slim!$G$33</f>
        <v>0.98</v>
      </c>
      <c r="G4" s="10">
        <f>[1]rsmeqp_AT15_slim!$G$33</f>
        <v>0.98</v>
      </c>
      <c r="H4" s="10">
        <f>[1]rsmeqp_AT15_slim!$G$34</f>
        <v>0.98</v>
      </c>
      <c r="I4" s="10">
        <f>[1]rsmeqp_AT15_slim!$G$34</f>
        <v>0.98</v>
      </c>
      <c r="J4" s="10">
        <f>[1]rsmeqp_AT15_slim!$G$34</f>
        <v>0.98</v>
      </c>
      <c r="K4" s="1">
        <f>[1]rsmeqp_AT15_slim!$G$34</f>
        <v>0.98</v>
      </c>
      <c r="L4" s="18" t="s">
        <v>44</v>
      </c>
      <c r="P4" s="10">
        <f t="shared" ref="P4:P17" si="7">D4</f>
        <v>0.98</v>
      </c>
      <c r="Q4" s="10">
        <f t="shared" si="0"/>
        <v>0.98</v>
      </c>
      <c r="R4" s="10">
        <f t="shared" si="1"/>
        <v>0.98</v>
      </c>
      <c r="S4" s="10">
        <f t="shared" si="2"/>
        <v>0.98</v>
      </c>
      <c r="T4" s="10">
        <f t="shared" si="3"/>
        <v>0.98</v>
      </c>
      <c r="U4" s="10">
        <f t="shared" si="4"/>
        <v>0.98</v>
      </c>
      <c r="V4" s="10">
        <f t="shared" si="5"/>
        <v>0.98</v>
      </c>
      <c r="W4" s="1">
        <f t="shared" si="6"/>
        <v>0.98</v>
      </c>
      <c r="X4" s="18" t="s">
        <v>44</v>
      </c>
      <c r="Y4" s="6" t="str">
        <f t="shared" ref="Y4:Y37" si="8">A4&amp;B4&amp;C4</f>
        <v>resid heatinggasgas furnace hi-eff</v>
      </c>
    </row>
    <row r="5" spans="1:25" ht="14" customHeight="1">
      <c r="A5" s="18" t="s">
        <v>71</v>
      </c>
      <c r="B5" s="18" t="s">
        <v>8</v>
      </c>
      <c r="C5" s="18" t="s">
        <v>18</v>
      </c>
      <c r="D5" s="10">
        <f>[1]rsmeqp_AT15_slim!$G$8</f>
        <v>0.99</v>
      </c>
      <c r="E5" s="10">
        <f>[1]rsmeqp_AT15_slim!$G$8</f>
        <v>0.99</v>
      </c>
      <c r="F5" s="10">
        <f>[1]rsmeqp_AT15_slim!$G$8</f>
        <v>0.99</v>
      </c>
      <c r="G5" s="10">
        <f>[1]rsmeqp_AT15_slim!$G$8</f>
        <v>0.99</v>
      </c>
      <c r="H5" s="10">
        <f>[1]rsmeqp_AT15_slim!$G$8</f>
        <v>0.99</v>
      </c>
      <c r="I5" s="10">
        <f>[1]rsmeqp_AT15_slim!$G$8</f>
        <v>0.99</v>
      </c>
      <c r="J5" s="10">
        <f>[1]rsmeqp_AT15_slim!$G$8</f>
        <v>0.99</v>
      </c>
      <c r="K5" s="1">
        <f>[1]rsmeqp_AT15_slim!$G$8</f>
        <v>0.99</v>
      </c>
      <c r="L5" s="18" t="s">
        <v>44</v>
      </c>
      <c r="P5" s="10">
        <f t="shared" si="7"/>
        <v>0.99</v>
      </c>
      <c r="Q5" s="10">
        <f t="shared" si="0"/>
        <v>0.99</v>
      </c>
      <c r="R5" s="10">
        <f t="shared" si="1"/>
        <v>0.99</v>
      </c>
      <c r="S5" s="10">
        <f t="shared" si="2"/>
        <v>0.99</v>
      </c>
      <c r="T5" s="10">
        <f t="shared" si="3"/>
        <v>0.99</v>
      </c>
      <c r="U5" s="10">
        <f t="shared" si="4"/>
        <v>0.99</v>
      </c>
      <c r="V5" s="10">
        <f t="shared" si="5"/>
        <v>0.99</v>
      </c>
      <c r="W5" s="1">
        <f t="shared" si="6"/>
        <v>0.99</v>
      </c>
      <c r="X5" s="18" t="s">
        <v>44</v>
      </c>
      <c r="Y5" s="6" t="str">
        <f t="shared" si="8"/>
        <v>resid heatingelectricityelectric furnace</v>
      </c>
    </row>
    <row r="6" spans="1:25" ht="14" customHeight="1">
      <c r="A6" s="28" t="s">
        <v>71</v>
      </c>
      <c r="B6" s="18" t="s">
        <v>8</v>
      </c>
      <c r="C6" s="18" t="s">
        <v>19</v>
      </c>
      <c r="D6" s="10">
        <f>[1]rsmeqp_AT15_slim!$G$10</f>
        <v>2.6419999999999999</v>
      </c>
      <c r="E6" s="10">
        <f>[1]rsmeqp_AT15_slim!$G$13</f>
        <v>2.673</v>
      </c>
      <c r="F6" s="10">
        <f>[1]rsmeqp_AT15_slim!$G$13</f>
        <v>2.673</v>
      </c>
      <c r="G6" s="10">
        <f>[1]rsmeqp_AT15_slim!$G$13</f>
        <v>2.673</v>
      </c>
      <c r="H6" s="10">
        <f>[1]rsmeqp_AT15_slim!$G$14</f>
        <v>2.7370000000000001</v>
      </c>
      <c r="I6" s="10">
        <f>[1]rsmeqp_AT15_slim!$G$14</f>
        <v>2.7370000000000001</v>
      </c>
      <c r="J6" s="10">
        <f>[1]rsmeqp_AT15_slim!$G$15</f>
        <v>2.7690000000000001</v>
      </c>
      <c r="K6" s="1">
        <f>[1]rsmeqp_AT15_slim!$G$15</f>
        <v>2.7690000000000001</v>
      </c>
      <c r="L6" s="18" t="s">
        <v>44</v>
      </c>
      <c r="P6" s="10">
        <f t="shared" si="7"/>
        <v>2.6419999999999999</v>
      </c>
      <c r="Q6" s="10">
        <f t="shared" si="0"/>
        <v>2.673</v>
      </c>
      <c r="R6" s="10">
        <f t="shared" si="1"/>
        <v>2.673</v>
      </c>
      <c r="S6" s="10">
        <f t="shared" si="2"/>
        <v>2.673</v>
      </c>
      <c r="T6" s="10">
        <f t="shared" si="3"/>
        <v>2.7370000000000001</v>
      </c>
      <c r="U6" s="10">
        <f t="shared" si="4"/>
        <v>2.7370000000000001</v>
      </c>
      <c r="V6" s="10">
        <f t="shared" si="5"/>
        <v>2.7690000000000001</v>
      </c>
      <c r="W6" s="1">
        <f t="shared" si="6"/>
        <v>2.7690000000000001</v>
      </c>
      <c r="X6" s="18" t="s">
        <v>44</v>
      </c>
      <c r="Y6" s="6" t="str">
        <f t="shared" si="8"/>
        <v>resid heatingelectricityelectric heat pump</v>
      </c>
    </row>
    <row r="7" spans="1:25" ht="14" customHeight="1">
      <c r="A7" s="28" t="s">
        <v>71</v>
      </c>
      <c r="B7" s="18" t="s">
        <v>9</v>
      </c>
      <c r="C7" s="18" t="s">
        <v>20</v>
      </c>
      <c r="D7" s="10">
        <f>[1]rsmeqp_AT15_slim!$G$61</f>
        <v>0.8</v>
      </c>
      <c r="E7" s="10">
        <f>[1]rsmeqp_AT15_slim!$G$62</f>
        <v>0.83</v>
      </c>
      <c r="F7" s="10">
        <f>[1]rsmeqp_AT15_slim!$G$62</f>
        <v>0.83</v>
      </c>
      <c r="G7" s="10">
        <f>[1]rsmeqp_AT15_slim!$G$62</f>
        <v>0.83</v>
      </c>
      <c r="H7" s="10">
        <f>[1]rsmeqp_AT15_slim!$G$62</f>
        <v>0.83</v>
      </c>
      <c r="I7" s="10">
        <f>[1]rsmeqp_AT15_slim!$G$62</f>
        <v>0.83</v>
      </c>
      <c r="J7" s="10">
        <f>[1]rsmeqp_AT15_slim!$G$62</f>
        <v>0.83</v>
      </c>
      <c r="K7" s="1">
        <f>[1]rsmeqp_AT15_slim!$G$62</f>
        <v>0.83</v>
      </c>
      <c r="L7" s="18" t="s">
        <v>44</v>
      </c>
      <c r="P7" s="10">
        <f t="shared" si="7"/>
        <v>0.8</v>
      </c>
      <c r="Q7" s="10">
        <f t="shared" si="0"/>
        <v>0.83</v>
      </c>
      <c r="R7" s="10">
        <f t="shared" si="1"/>
        <v>0.83</v>
      </c>
      <c r="S7" s="10">
        <f t="shared" si="2"/>
        <v>0.83</v>
      </c>
      <c r="T7" s="10">
        <f t="shared" si="3"/>
        <v>0.83</v>
      </c>
      <c r="U7" s="10">
        <f t="shared" si="4"/>
        <v>0.83</v>
      </c>
      <c r="V7" s="10">
        <f t="shared" si="5"/>
        <v>0.83</v>
      </c>
      <c r="W7" s="1">
        <f t="shared" si="6"/>
        <v>0.83</v>
      </c>
      <c r="X7" s="18" t="s">
        <v>44</v>
      </c>
      <c r="Y7" s="6" t="str">
        <f t="shared" si="8"/>
        <v>resid heatingrefined liquidsfuel furnace</v>
      </c>
    </row>
    <row r="8" spans="1:25" ht="14" customHeight="1">
      <c r="A8" s="28" t="s">
        <v>71</v>
      </c>
      <c r="B8" s="18" t="s">
        <v>9</v>
      </c>
      <c r="C8" s="18" t="s">
        <v>21</v>
      </c>
      <c r="D8" s="10">
        <f>[1]rsmeqp_AT15_slim!$G$66</f>
        <v>0.97</v>
      </c>
      <c r="E8" s="10">
        <f>[1]rsmeqp_AT15_slim!$G$68</f>
        <v>0.97</v>
      </c>
      <c r="F8" s="10">
        <f>[1]rsmeqp_AT15_slim!$G$68</f>
        <v>0.97</v>
      </c>
      <c r="G8" s="10">
        <f>[1]rsmeqp_AT15_slim!$G$68</f>
        <v>0.97</v>
      </c>
      <c r="H8" s="10">
        <f>[1]rsmeqp_AT15_slim!$G$68</f>
        <v>0.97</v>
      </c>
      <c r="I8" s="10">
        <f>[1]rsmeqp_AT15_slim!$G$68</f>
        <v>0.97</v>
      </c>
      <c r="J8" s="10">
        <f>[1]rsmeqp_AT15_slim!$G$68</f>
        <v>0.97</v>
      </c>
      <c r="K8" s="1">
        <f>[1]rsmeqp_AT15_slim!$G$68</f>
        <v>0.97</v>
      </c>
      <c r="L8" s="18" t="s">
        <v>44</v>
      </c>
      <c r="P8" s="10">
        <f t="shared" si="7"/>
        <v>0.97</v>
      </c>
      <c r="Q8" s="10">
        <f t="shared" si="0"/>
        <v>0.97</v>
      </c>
      <c r="R8" s="10">
        <f t="shared" si="1"/>
        <v>0.97</v>
      </c>
      <c r="S8" s="10">
        <f t="shared" si="2"/>
        <v>0.97</v>
      </c>
      <c r="T8" s="10">
        <f t="shared" si="3"/>
        <v>0.97</v>
      </c>
      <c r="U8" s="10">
        <f t="shared" si="4"/>
        <v>0.97</v>
      </c>
      <c r="V8" s="10">
        <f t="shared" si="5"/>
        <v>0.97</v>
      </c>
      <c r="W8" s="1">
        <f t="shared" si="6"/>
        <v>0.97</v>
      </c>
      <c r="X8" s="18" t="s">
        <v>44</v>
      </c>
      <c r="Y8" s="6" t="str">
        <f t="shared" si="8"/>
        <v>resid heatingrefined liquidsfuel furnace hi-eff</v>
      </c>
    </row>
    <row r="9" spans="1:25" ht="14" customHeight="1">
      <c r="A9" s="29" t="s">
        <v>72</v>
      </c>
      <c r="B9" s="19" t="s">
        <v>8</v>
      </c>
      <c r="C9" s="19" t="s">
        <v>10</v>
      </c>
      <c r="D9" s="11">
        <f>[1]rsmeqp_AT15_slim!$G$105</f>
        <v>3.81</v>
      </c>
      <c r="E9" s="11">
        <f>[1]rsmeqp_AT15_slim!$G$105</f>
        <v>3.81</v>
      </c>
      <c r="F9" s="11">
        <f>[1]rsmeqp_AT15_slim!$G$105</f>
        <v>3.81</v>
      </c>
      <c r="G9" s="11">
        <f>[1]rsmeqp_AT15_slim!$G$105</f>
        <v>3.81</v>
      </c>
      <c r="H9" s="11">
        <f>[1]rsmeqp_AT15_slim!$G$105</f>
        <v>3.81</v>
      </c>
      <c r="I9" s="11">
        <f>[1]rsmeqp_AT15_slim!$G$105</f>
        <v>3.81</v>
      </c>
      <c r="J9" s="11">
        <f>[1]rsmeqp_AT15_slim!$G$105</f>
        <v>3.81</v>
      </c>
      <c r="K9" s="4">
        <f>[1]rsmeqp_AT15_slim!$G$105</f>
        <v>3.81</v>
      </c>
      <c r="L9" s="19" t="s">
        <v>44</v>
      </c>
      <c r="P9" s="11">
        <f t="shared" si="7"/>
        <v>3.81</v>
      </c>
      <c r="Q9" s="11">
        <f t="shared" si="0"/>
        <v>3.81</v>
      </c>
      <c r="R9" s="11">
        <f t="shared" si="1"/>
        <v>3.81</v>
      </c>
      <c r="S9" s="11">
        <f t="shared" si="2"/>
        <v>3.81</v>
      </c>
      <c r="T9" s="11">
        <f t="shared" si="3"/>
        <v>3.81</v>
      </c>
      <c r="U9" s="11">
        <f t="shared" si="4"/>
        <v>3.81</v>
      </c>
      <c r="V9" s="11">
        <f t="shared" si="5"/>
        <v>3.81</v>
      </c>
      <c r="W9" s="4">
        <f t="shared" si="6"/>
        <v>3.81</v>
      </c>
      <c r="X9" s="19" t="s">
        <v>44</v>
      </c>
      <c r="Y9" s="6" t="str">
        <f t="shared" si="8"/>
        <v>resid coolingelectricityair conditioning</v>
      </c>
    </row>
    <row r="10" spans="1:25" ht="14" customHeight="1">
      <c r="A10" s="29" t="s">
        <v>72</v>
      </c>
      <c r="B10" s="19" t="s">
        <v>8</v>
      </c>
      <c r="C10" s="19" t="s">
        <v>11</v>
      </c>
      <c r="D10" s="11">
        <f>[1]rsmeqp_AT15_slim!$G$109</f>
        <v>7.03</v>
      </c>
      <c r="E10" s="11">
        <f>[1]rsmeqp_AT15_slim!$G$111</f>
        <v>7.03</v>
      </c>
      <c r="F10" s="11">
        <f>[1]rsmeqp_AT15_slim!$G$112</f>
        <v>7.03</v>
      </c>
      <c r="G10" s="11">
        <f>[1]rsmeqp_AT15_slim!$G$113</f>
        <v>7.03</v>
      </c>
      <c r="H10" s="11">
        <f>[1]rsmeqp_AT15_slim!$G$113</f>
        <v>7.03</v>
      </c>
      <c r="I10" s="11">
        <f>[1]rsmeqp_AT15_slim!$G$113</f>
        <v>7.03</v>
      </c>
      <c r="J10" s="11">
        <f>[1]rsmeqp_AT15_slim!$G$113</f>
        <v>7.03</v>
      </c>
      <c r="K10" s="4">
        <f>[1]rsmeqp_AT15_slim!$G$113</f>
        <v>7.03</v>
      </c>
      <c r="L10" s="19" t="s">
        <v>44</v>
      </c>
      <c r="P10" s="11">
        <f t="shared" si="7"/>
        <v>7.03</v>
      </c>
      <c r="Q10" s="11">
        <f t="shared" si="0"/>
        <v>7.03</v>
      </c>
      <c r="R10" s="11">
        <f t="shared" si="1"/>
        <v>7.03</v>
      </c>
      <c r="S10" s="11">
        <f t="shared" si="2"/>
        <v>7.03</v>
      </c>
      <c r="T10" s="11">
        <f t="shared" si="3"/>
        <v>7.03</v>
      </c>
      <c r="U10" s="11">
        <f t="shared" si="4"/>
        <v>7.03</v>
      </c>
      <c r="V10" s="11">
        <f t="shared" si="5"/>
        <v>7.03</v>
      </c>
      <c r="W10" s="4">
        <f t="shared" si="6"/>
        <v>7.03</v>
      </c>
      <c r="X10" s="19" t="s">
        <v>44</v>
      </c>
      <c r="Y10" s="6" t="str">
        <f t="shared" si="8"/>
        <v>resid coolingelectricityair conditioning hi-eff</v>
      </c>
    </row>
    <row r="11" spans="1:25" ht="14" customHeight="1">
      <c r="A11" s="30" t="s">
        <v>73</v>
      </c>
      <c r="B11" s="20" t="s">
        <v>32</v>
      </c>
      <c r="C11" s="20" t="s">
        <v>22</v>
      </c>
      <c r="D11" s="7">
        <f>[1]rsmeqp_AT15_slim!$G$152</f>
        <v>0.59</v>
      </c>
      <c r="E11" s="7">
        <f>[1]rsmeqp_AT15_slim!$G$153</f>
        <v>0.62</v>
      </c>
      <c r="F11" s="7">
        <f>[1]rsmeqp_AT15_slim!$G$153</f>
        <v>0.62</v>
      </c>
      <c r="G11" s="7">
        <f>[1]rsmeqp_AT15_slim!$G$153</f>
        <v>0.62</v>
      </c>
      <c r="H11" s="7">
        <f>[1]rsmeqp_AT15_slim!$G$153</f>
        <v>0.62</v>
      </c>
      <c r="I11" s="7">
        <f>[1]rsmeqp_AT15_slim!$G$153</f>
        <v>0.62</v>
      </c>
      <c r="J11" s="7">
        <f>[1]rsmeqp_AT15_slim!$G$153</f>
        <v>0.62</v>
      </c>
      <c r="K11" s="5">
        <f>[1]rsmeqp_AT15_slim!$G$153</f>
        <v>0.62</v>
      </c>
      <c r="L11" s="20" t="s">
        <v>36</v>
      </c>
      <c r="P11" s="7">
        <f t="shared" si="7"/>
        <v>0.59</v>
      </c>
      <c r="Q11" s="7">
        <f t="shared" si="0"/>
        <v>0.62</v>
      </c>
      <c r="R11" s="7">
        <f t="shared" si="1"/>
        <v>0.62</v>
      </c>
      <c r="S11" s="7">
        <f t="shared" si="2"/>
        <v>0.62</v>
      </c>
      <c r="T11" s="7">
        <f t="shared" si="3"/>
        <v>0.62</v>
      </c>
      <c r="U11" s="7">
        <f t="shared" si="4"/>
        <v>0.62</v>
      </c>
      <c r="V11" s="7">
        <f t="shared" si="5"/>
        <v>0.62</v>
      </c>
      <c r="W11" s="5">
        <f t="shared" si="6"/>
        <v>0.62</v>
      </c>
      <c r="X11" s="20" t="s">
        <v>44</v>
      </c>
      <c r="Y11" s="6" t="str">
        <f t="shared" si="8"/>
        <v>resid hot watergasgas water heater</v>
      </c>
    </row>
    <row r="12" spans="1:25" ht="14" customHeight="1">
      <c r="A12" s="30" t="s">
        <v>73</v>
      </c>
      <c r="B12" s="20" t="s">
        <v>32</v>
      </c>
      <c r="C12" s="20" t="s">
        <v>23</v>
      </c>
      <c r="D12" s="7">
        <f>[1]rsmeqp_AT15_slim!$G$155</f>
        <v>0.82</v>
      </c>
      <c r="E12" s="7">
        <f>[1]rsmeqp_AT15_slim!$G$157</f>
        <v>0.82</v>
      </c>
      <c r="F12" s="7">
        <f>[1]rsmeqp_AT15_slim!$G$157</f>
        <v>0.82</v>
      </c>
      <c r="G12" s="7">
        <f>[1]rsmeqp_AT15_slim!$G$157</f>
        <v>0.82</v>
      </c>
      <c r="H12" s="7">
        <f>[1]rsmeqp_AT15_slim!$G$157</f>
        <v>0.82</v>
      </c>
      <c r="I12" s="7">
        <f>[1]rsmeqp_AT15_slim!$G$157</f>
        <v>0.82</v>
      </c>
      <c r="J12" s="7">
        <f>[1]rsmeqp_AT15_slim!$G$157</f>
        <v>0.82</v>
      </c>
      <c r="K12" s="5">
        <f>[1]rsmeqp_AT15_slim!$G$157</f>
        <v>0.82</v>
      </c>
      <c r="L12" s="20" t="s">
        <v>36</v>
      </c>
      <c r="P12" s="7">
        <f t="shared" si="7"/>
        <v>0.82</v>
      </c>
      <c r="Q12" s="7">
        <f t="shared" si="0"/>
        <v>0.82</v>
      </c>
      <c r="R12" s="7">
        <f t="shared" si="1"/>
        <v>0.82</v>
      </c>
      <c r="S12" s="7">
        <f t="shared" si="2"/>
        <v>0.82</v>
      </c>
      <c r="T12" s="7">
        <f t="shared" si="3"/>
        <v>0.82</v>
      </c>
      <c r="U12" s="7">
        <f t="shared" si="4"/>
        <v>0.82</v>
      </c>
      <c r="V12" s="7">
        <f t="shared" si="5"/>
        <v>0.82</v>
      </c>
      <c r="W12" s="5">
        <f t="shared" si="6"/>
        <v>0.82</v>
      </c>
      <c r="X12" s="20" t="s">
        <v>44</v>
      </c>
      <c r="Y12" s="6" t="str">
        <f t="shared" si="8"/>
        <v>resid hot watergasgas water heater hi-eff</v>
      </c>
    </row>
    <row r="13" spans="1:25" ht="14" customHeight="1">
      <c r="A13" s="30" t="s">
        <v>73</v>
      </c>
      <c r="B13" s="20" t="s">
        <v>8</v>
      </c>
      <c r="C13" s="20" t="s">
        <v>24</v>
      </c>
      <c r="D13" s="7">
        <f>[1]rsmeqp_AT15_slim!$G$168</f>
        <v>2</v>
      </c>
      <c r="E13" s="7">
        <f>[1]rsmeqp_AT15_slim!$G$170</f>
        <v>2.2999999999999998</v>
      </c>
      <c r="F13" s="7">
        <f>[1]rsmeqp_AT15_slim!$G$170</f>
        <v>2.2999999999999998</v>
      </c>
      <c r="G13" s="7">
        <f>[1]rsmeqp_AT15_slim!$G$170</f>
        <v>2.2999999999999998</v>
      </c>
      <c r="H13" s="7">
        <f>[1]rsmeqp_AT15_slim!$G$171</f>
        <v>2.4500000000000002</v>
      </c>
      <c r="I13" s="7">
        <f>[1]rsmeqp_AT15_slim!$G$171</f>
        <v>2.4500000000000002</v>
      </c>
      <c r="J13" s="7">
        <f>[1]rsmeqp_AT15_slim!$G$172</f>
        <v>2.5</v>
      </c>
      <c r="K13" s="5">
        <f>[1]rsmeqp_AT15_slim!$G$172</f>
        <v>2.5</v>
      </c>
      <c r="L13" s="20" t="s">
        <v>36</v>
      </c>
      <c r="P13" s="7">
        <f t="shared" si="7"/>
        <v>2</v>
      </c>
      <c r="Q13" s="7">
        <f t="shared" si="0"/>
        <v>2.2999999999999998</v>
      </c>
      <c r="R13" s="7">
        <f t="shared" si="1"/>
        <v>2.2999999999999998</v>
      </c>
      <c r="S13" s="7">
        <f t="shared" si="2"/>
        <v>2.2999999999999998</v>
      </c>
      <c r="T13" s="7">
        <f t="shared" si="3"/>
        <v>2.4500000000000002</v>
      </c>
      <c r="U13" s="7">
        <f t="shared" si="4"/>
        <v>2.4500000000000002</v>
      </c>
      <c r="V13" s="7">
        <f t="shared" si="5"/>
        <v>2.5</v>
      </c>
      <c r="W13" s="5">
        <f t="shared" si="6"/>
        <v>2.5</v>
      </c>
      <c r="X13" s="20" t="s">
        <v>44</v>
      </c>
      <c r="Y13" s="6" t="str">
        <f t="shared" si="8"/>
        <v>resid hot waterelectricityelectric heat pump water heater</v>
      </c>
    </row>
    <row r="14" spans="1:25" ht="14" customHeight="1">
      <c r="A14" s="30" t="s">
        <v>73</v>
      </c>
      <c r="B14" s="20" t="s">
        <v>8</v>
      </c>
      <c r="C14" s="20" t="s">
        <v>25</v>
      </c>
      <c r="D14" s="7">
        <f>[1]rsmeqp_AT15_slim!$G$163</f>
        <v>0.9</v>
      </c>
      <c r="E14" s="7">
        <f>[1]rsmeqp_AT15_slim!$G$163</f>
        <v>0.9</v>
      </c>
      <c r="F14" s="7">
        <f>[1]rsmeqp_AT15_slim!$G$163</f>
        <v>0.9</v>
      </c>
      <c r="G14" s="7">
        <f>[1]rsmeqp_AT15_slim!$G$163</f>
        <v>0.9</v>
      </c>
      <c r="H14" s="7">
        <f>[1]rsmeqp_AT15_slim!$G$163</f>
        <v>0.9</v>
      </c>
      <c r="I14" s="7">
        <f>[1]rsmeqp_AT15_slim!$G$163</f>
        <v>0.9</v>
      </c>
      <c r="J14" s="7">
        <f>[1]rsmeqp_AT15_slim!$G$163</f>
        <v>0.9</v>
      </c>
      <c r="K14" s="5">
        <f>[1]rsmeqp_AT15_slim!$G$163</f>
        <v>0.9</v>
      </c>
      <c r="L14" s="20" t="s">
        <v>36</v>
      </c>
      <c r="P14" s="7">
        <f t="shared" si="7"/>
        <v>0.9</v>
      </c>
      <c r="Q14" s="7">
        <f t="shared" si="0"/>
        <v>0.9</v>
      </c>
      <c r="R14" s="7">
        <f t="shared" si="1"/>
        <v>0.9</v>
      </c>
      <c r="S14" s="7">
        <f t="shared" si="2"/>
        <v>0.9</v>
      </c>
      <c r="T14" s="7">
        <f t="shared" si="3"/>
        <v>0.9</v>
      </c>
      <c r="U14" s="7">
        <f t="shared" si="4"/>
        <v>0.9</v>
      </c>
      <c r="V14" s="7">
        <f t="shared" si="5"/>
        <v>0.9</v>
      </c>
      <c r="W14" s="5">
        <f t="shared" si="6"/>
        <v>0.9</v>
      </c>
      <c r="X14" s="20" t="s">
        <v>44</v>
      </c>
      <c r="Y14" s="6" t="str">
        <f t="shared" si="8"/>
        <v>resid hot waterelectricityelectric resistance water heater</v>
      </c>
    </row>
    <row r="15" spans="1:25" ht="14" customHeight="1">
      <c r="A15" s="30" t="s">
        <v>73</v>
      </c>
      <c r="B15" s="20" t="s">
        <v>8</v>
      </c>
      <c r="C15" s="20" t="s">
        <v>26</v>
      </c>
      <c r="D15" s="7">
        <f>[1]rsmeqp_AT15_slim!$G$166</f>
        <v>0.95</v>
      </c>
      <c r="E15" s="7">
        <f>[1]rsmeqp_AT15_slim!$G$166</f>
        <v>0.95</v>
      </c>
      <c r="F15" s="7">
        <f>[1]rsmeqp_AT15_slim!$G$167</f>
        <v>0.96</v>
      </c>
      <c r="G15" s="7">
        <f>[1]rsmeqp_AT15_slim!$G$167</f>
        <v>0.96</v>
      </c>
      <c r="H15" s="7">
        <f>[1]rsmeqp_AT15_slim!$G$167</f>
        <v>0.96</v>
      </c>
      <c r="I15" s="7">
        <f>[1]rsmeqp_AT15_slim!$G$167</f>
        <v>0.96</v>
      </c>
      <c r="J15" s="7">
        <f>[1]rsmeqp_AT15_slim!$G$167</f>
        <v>0.96</v>
      </c>
      <c r="K15" s="5">
        <f>[1]rsmeqp_AT15_slim!$G$167</f>
        <v>0.96</v>
      </c>
      <c r="L15" s="20" t="s">
        <v>36</v>
      </c>
      <c r="P15" s="7">
        <f t="shared" si="7"/>
        <v>0.95</v>
      </c>
      <c r="Q15" s="7">
        <f t="shared" si="0"/>
        <v>0.95</v>
      </c>
      <c r="R15" s="7">
        <f t="shared" si="1"/>
        <v>0.96</v>
      </c>
      <c r="S15" s="7">
        <f t="shared" si="2"/>
        <v>0.96</v>
      </c>
      <c r="T15" s="7">
        <f t="shared" si="3"/>
        <v>0.96</v>
      </c>
      <c r="U15" s="7">
        <f t="shared" si="4"/>
        <v>0.96</v>
      </c>
      <c r="V15" s="7">
        <f t="shared" si="5"/>
        <v>0.96</v>
      </c>
      <c r="W15" s="5">
        <f t="shared" si="6"/>
        <v>0.96</v>
      </c>
      <c r="X15" s="20" t="s">
        <v>44</v>
      </c>
      <c r="Y15" s="6" t="str">
        <f t="shared" si="8"/>
        <v>resid hot waterelectricityelectric resistance water heater hi-eff</v>
      </c>
    </row>
    <row r="16" spans="1:25" ht="14" customHeight="1">
      <c r="A16" s="30" t="s">
        <v>73</v>
      </c>
      <c r="B16" s="20" t="s">
        <v>9</v>
      </c>
      <c r="C16" s="20" t="s">
        <v>27</v>
      </c>
      <c r="D16" s="7">
        <f>[1]rsmeqp_AT15_slim!$G$183</f>
        <v>0.59</v>
      </c>
      <c r="E16" s="7">
        <f>[1]rsmeqp_AT15_slim!$G$184</f>
        <v>0.62</v>
      </c>
      <c r="F16" s="7">
        <f>[1]rsmeqp_AT15_slim!$G$184</f>
        <v>0.62</v>
      </c>
      <c r="G16" s="7">
        <f>[1]rsmeqp_AT15_slim!$G$184</f>
        <v>0.62</v>
      </c>
      <c r="H16" s="7">
        <f>[1]rsmeqp_AT15_slim!$G$184</f>
        <v>0.62</v>
      </c>
      <c r="I16" s="7">
        <f>[1]rsmeqp_AT15_slim!$G$184</f>
        <v>0.62</v>
      </c>
      <c r="J16" s="7">
        <f>[1]rsmeqp_AT15_slim!$G$184</f>
        <v>0.62</v>
      </c>
      <c r="K16" s="5">
        <f>[1]rsmeqp_AT15_slim!$G$184</f>
        <v>0.62</v>
      </c>
      <c r="L16" s="20" t="s">
        <v>36</v>
      </c>
      <c r="P16" s="7">
        <f t="shared" si="7"/>
        <v>0.59</v>
      </c>
      <c r="Q16" s="7">
        <f t="shared" si="0"/>
        <v>0.62</v>
      </c>
      <c r="R16" s="7">
        <f t="shared" si="1"/>
        <v>0.62</v>
      </c>
      <c r="S16" s="7">
        <f t="shared" si="2"/>
        <v>0.62</v>
      </c>
      <c r="T16" s="7">
        <f t="shared" si="3"/>
        <v>0.62</v>
      </c>
      <c r="U16" s="7">
        <f t="shared" si="4"/>
        <v>0.62</v>
      </c>
      <c r="V16" s="7">
        <f t="shared" si="5"/>
        <v>0.62</v>
      </c>
      <c r="W16" s="5">
        <f t="shared" si="6"/>
        <v>0.62</v>
      </c>
      <c r="X16" s="20" t="s">
        <v>44</v>
      </c>
      <c r="Y16" s="6" t="str">
        <f t="shared" si="8"/>
        <v>resid hot waterrefined liquidsfuel water heater</v>
      </c>
    </row>
    <row r="17" spans="1:25" ht="14" customHeight="1">
      <c r="A17" s="30" t="s">
        <v>73</v>
      </c>
      <c r="B17" s="20" t="s">
        <v>9</v>
      </c>
      <c r="C17" s="20" t="s">
        <v>28</v>
      </c>
      <c r="D17" s="7">
        <f>[1]rsmeqp_AT15_slim!$G$186</f>
        <v>0.82</v>
      </c>
      <c r="E17" s="7">
        <f>[1]rsmeqp_AT15_slim!$G$188</f>
        <v>0.82</v>
      </c>
      <c r="F17" s="7">
        <f>[1]rsmeqp_AT15_slim!$G$188</f>
        <v>0.82</v>
      </c>
      <c r="G17" s="7">
        <f>[1]rsmeqp_AT15_slim!$G$188</f>
        <v>0.82</v>
      </c>
      <c r="H17" s="7">
        <f>[1]rsmeqp_AT15_slim!$G$188</f>
        <v>0.82</v>
      </c>
      <c r="I17" s="7">
        <f>[1]rsmeqp_AT15_slim!$G$188</f>
        <v>0.82</v>
      </c>
      <c r="J17" s="7">
        <f>[1]rsmeqp_AT15_slim!$G$188</f>
        <v>0.82</v>
      </c>
      <c r="K17" s="5">
        <f>[1]rsmeqp_AT15_slim!$G$188</f>
        <v>0.82</v>
      </c>
      <c r="L17" s="20" t="s">
        <v>36</v>
      </c>
      <c r="P17" s="7">
        <f t="shared" si="7"/>
        <v>0.82</v>
      </c>
      <c r="Q17" s="7">
        <f t="shared" si="0"/>
        <v>0.82</v>
      </c>
      <c r="R17" s="7">
        <f t="shared" si="1"/>
        <v>0.82</v>
      </c>
      <c r="S17" s="7">
        <f t="shared" si="2"/>
        <v>0.82</v>
      </c>
      <c r="T17" s="7">
        <f t="shared" si="3"/>
        <v>0.82</v>
      </c>
      <c r="U17" s="7">
        <f t="shared" si="4"/>
        <v>0.82</v>
      </c>
      <c r="V17" s="7">
        <f t="shared" si="5"/>
        <v>0.82</v>
      </c>
      <c r="W17" s="5">
        <f t="shared" si="6"/>
        <v>0.82</v>
      </c>
      <c r="X17" s="20" t="s">
        <v>44</v>
      </c>
      <c r="Y17" s="6" t="str">
        <f t="shared" si="8"/>
        <v>resid hot waterrefined liquidsfuel water heater hi-eff</v>
      </c>
    </row>
    <row r="18" spans="1:25" ht="14" customHeight="1">
      <c r="A18" s="31" t="s">
        <v>80</v>
      </c>
      <c r="B18" s="21" t="s">
        <v>8</v>
      </c>
      <c r="C18" s="21" t="s">
        <v>33</v>
      </c>
      <c r="D18" s="12">
        <f>[1]rsmeqp_AT15_slim!$G$258</f>
        <v>625.58659450457958</v>
      </c>
      <c r="E18" s="12">
        <f>[1]rsmeqp_AT15_slim!$G$259</f>
        <v>493.66194837635305</v>
      </c>
      <c r="F18" s="12">
        <f>[1]rsmeqp_AT15_slim!$G$261</f>
        <v>493.66194837635305</v>
      </c>
      <c r="G18" s="12">
        <f>[1]rsmeqp_AT15_slim!$G$263</f>
        <v>493.66194837635305</v>
      </c>
      <c r="H18" s="12">
        <f>[1]rsmeqp_AT15_slim!$G$263</f>
        <v>493.66194837635305</v>
      </c>
      <c r="I18" s="12">
        <f>[1]rsmeqp_AT15_slim!$G$263</f>
        <v>493.66194837635305</v>
      </c>
      <c r="J18" s="12">
        <f>[1]rsmeqp_AT15_slim!$G$263</f>
        <v>493.66194837635305</v>
      </c>
      <c r="K18" s="2">
        <f>[1]rsmeqp_AT15_slim!$G$263</f>
        <v>493.66194837635305</v>
      </c>
      <c r="L18" s="21" t="s">
        <v>37</v>
      </c>
      <c r="N18">
        <v>2</v>
      </c>
      <c r="O18" s="13" t="s">
        <v>102</v>
      </c>
      <c r="P18" s="68">
        <f>$D$18/D18*$N$18</f>
        <v>2</v>
      </c>
      <c r="Q18" s="68">
        <f t="shared" ref="Q18:Q19" si="9">$D$18/E18*$N$18</f>
        <v>2.5344736273967428</v>
      </c>
      <c r="R18" s="68">
        <f t="shared" ref="R18:R19" si="10">$D$18/F18*$N$18</f>
        <v>2.5344736273967428</v>
      </c>
      <c r="S18" s="68">
        <f t="shared" ref="S18:S19" si="11">$D$18/G18*$N$18</f>
        <v>2.5344736273967428</v>
      </c>
      <c r="T18" s="68">
        <f t="shared" ref="T18:T19" si="12">$D$18/H18*$N$18</f>
        <v>2.5344736273967428</v>
      </c>
      <c r="U18" s="68">
        <f t="shared" ref="U18:U19" si="13">$D$18/I18*$N$18</f>
        <v>2.5344736273967428</v>
      </c>
      <c r="V18" s="68">
        <f t="shared" ref="V18:V19" si="14">$D$18/J18*$N$18</f>
        <v>2.5344736273967428</v>
      </c>
      <c r="W18" s="69">
        <f t="shared" ref="W18:W19" si="15">$D$18/K18*$N$18</f>
        <v>2.5344736273967428</v>
      </c>
      <c r="X18" s="21" t="s">
        <v>44</v>
      </c>
      <c r="Y18" s="6" t="str">
        <f t="shared" si="8"/>
        <v>resid refrigeratorselectricityrefrigerator</v>
      </c>
    </row>
    <row r="19" spans="1:25" ht="14" customHeight="1">
      <c r="A19" s="31" t="s">
        <v>80</v>
      </c>
      <c r="B19" s="21" t="s">
        <v>8</v>
      </c>
      <c r="C19" s="21" t="s">
        <v>34</v>
      </c>
      <c r="D19" s="12">
        <f>[1]rsmeqp_AT15_slim!$G$258</f>
        <v>625.58659450457958</v>
      </c>
      <c r="E19" s="12">
        <f>[1]rsmeqp_AT15_slim!$G$260</f>
        <v>421.20201915070771</v>
      </c>
      <c r="F19" s="12">
        <f>[1]rsmeqp_AT15_slim!$G$262</f>
        <v>421.20201915070771</v>
      </c>
      <c r="G19" s="12">
        <f>[1]rsmeqp_AT15_slim!$G$264</f>
        <v>421.20201915070771</v>
      </c>
      <c r="H19" s="12">
        <f>[1]rsmeqp_AT15_slim!$G$264</f>
        <v>421.20201915070771</v>
      </c>
      <c r="I19" s="12">
        <f>[1]rsmeqp_AT15_slim!$G$264</f>
        <v>421.20201915070771</v>
      </c>
      <c r="J19" s="12">
        <f>[1]rsmeqp_AT15_slim!$G$264</f>
        <v>421.20201915070771</v>
      </c>
      <c r="K19" s="2">
        <f>[1]rsmeqp_AT15_slim!$G$264</f>
        <v>421.20201915070771</v>
      </c>
      <c r="L19" s="21" t="s">
        <v>37</v>
      </c>
      <c r="P19" s="68">
        <f t="shared" ref="P19" si="16">$D$18/D19*$N$18</f>
        <v>2</v>
      </c>
      <c r="Q19" s="68">
        <f t="shared" si="9"/>
        <v>2.9704824101555043</v>
      </c>
      <c r="R19" s="68">
        <f t="shared" si="10"/>
        <v>2.9704824101555043</v>
      </c>
      <c r="S19" s="68">
        <f t="shared" si="11"/>
        <v>2.9704824101555043</v>
      </c>
      <c r="T19" s="68">
        <f t="shared" si="12"/>
        <v>2.9704824101555043</v>
      </c>
      <c r="U19" s="68">
        <f t="shared" si="13"/>
        <v>2.9704824101555043</v>
      </c>
      <c r="V19" s="68">
        <f t="shared" si="14"/>
        <v>2.9704824101555043</v>
      </c>
      <c r="W19" s="69">
        <f t="shared" si="15"/>
        <v>2.9704824101555043</v>
      </c>
      <c r="X19" s="21" t="s">
        <v>44</v>
      </c>
      <c r="Y19" s="6" t="str">
        <f t="shared" si="8"/>
        <v>resid refrigeratorselectricityrefrigerator hi-eff</v>
      </c>
    </row>
    <row r="20" spans="1:25" s="13" customFormat="1" ht="14" customHeight="1">
      <c r="A20" s="48" t="s">
        <v>79</v>
      </c>
      <c r="B20" s="22" t="s">
        <v>32</v>
      </c>
      <c r="C20" s="22" t="s">
        <v>112</v>
      </c>
      <c r="D20" s="14">
        <f>[1]rsmeqp_AT15_slim!$G$200</f>
        <v>0.39900000000000002</v>
      </c>
      <c r="E20" s="14">
        <f>[1]rsmeqp_AT15_slim!$G$200</f>
        <v>0.39900000000000002</v>
      </c>
      <c r="F20" s="14">
        <f>[1]rsmeqp_AT15_slim!$G$200</f>
        <v>0.39900000000000002</v>
      </c>
      <c r="G20" s="14">
        <f>[1]rsmeqp_AT15_slim!$G$200</f>
        <v>0.39900000000000002</v>
      </c>
      <c r="H20" s="14">
        <f>[1]rsmeqp_AT15_slim!$G$200</f>
        <v>0.39900000000000002</v>
      </c>
      <c r="I20" s="14">
        <f>[1]rsmeqp_AT15_slim!$G$200</f>
        <v>0.39900000000000002</v>
      </c>
      <c r="J20" s="14">
        <f>[1]rsmeqp_AT15_slim!$G$200</f>
        <v>0.39900000000000002</v>
      </c>
      <c r="K20" s="3">
        <f>[1]rsmeqp_AT15_slim!$G$200</f>
        <v>0.39900000000000002</v>
      </c>
      <c r="L20" s="22" t="s">
        <v>44</v>
      </c>
      <c r="P20" s="14">
        <f t="shared" ref="P20:P21" si="17">D20</f>
        <v>0.39900000000000002</v>
      </c>
      <c r="Q20" s="14">
        <f t="shared" ref="Q20:Q21" si="18">E20</f>
        <v>0.39900000000000002</v>
      </c>
      <c r="R20" s="14">
        <f t="shared" ref="R20:R21" si="19">F20</f>
        <v>0.39900000000000002</v>
      </c>
      <c r="S20" s="14">
        <f t="shared" ref="S20:S21" si="20">G20</f>
        <v>0.39900000000000002</v>
      </c>
      <c r="T20" s="14">
        <f t="shared" ref="T20:T21" si="21">H20</f>
        <v>0.39900000000000002</v>
      </c>
      <c r="U20" s="14">
        <f t="shared" ref="U20:U21" si="22">I20</f>
        <v>0.39900000000000002</v>
      </c>
      <c r="V20" s="14">
        <f t="shared" ref="V20:V21" si="23">J20</f>
        <v>0.39900000000000002</v>
      </c>
      <c r="W20" s="3">
        <f t="shared" ref="W20:W21" si="24">K20</f>
        <v>0.39900000000000002</v>
      </c>
      <c r="X20" s="22" t="s">
        <v>44</v>
      </c>
      <c r="Y20" s="6" t="str">
        <f t="shared" si="8"/>
        <v>resid cookinggasgas oven</v>
      </c>
    </row>
    <row r="21" spans="1:25" s="13" customFormat="1" ht="14" customHeight="1">
      <c r="A21" s="48" t="s">
        <v>79</v>
      </c>
      <c r="B21" s="22" t="s">
        <v>32</v>
      </c>
      <c r="C21" s="22" t="s">
        <v>113</v>
      </c>
      <c r="D21" s="14">
        <f>[1]rsmeqp_AT15_slim!$G$201</f>
        <v>0.42</v>
      </c>
      <c r="E21" s="14">
        <f>[1]rsmeqp_AT15_slim!$G$201</f>
        <v>0.42</v>
      </c>
      <c r="F21" s="14">
        <f>[1]rsmeqp_AT15_slim!$G$201</f>
        <v>0.42</v>
      </c>
      <c r="G21" s="14">
        <f>[1]rsmeqp_AT15_slim!$G$201</f>
        <v>0.42</v>
      </c>
      <c r="H21" s="14">
        <f>[1]rsmeqp_AT15_slim!$G$201</f>
        <v>0.42</v>
      </c>
      <c r="I21" s="14">
        <f>[1]rsmeqp_AT15_slim!$G$201</f>
        <v>0.42</v>
      </c>
      <c r="J21" s="14">
        <f>[1]rsmeqp_AT15_slim!$G$201</f>
        <v>0.42</v>
      </c>
      <c r="K21" s="3">
        <f>[1]rsmeqp_AT15_slim!$G$201</f>
        <v>0.42</v>
      </c>
      <c r="L21" s="22" t="s">
        <v>44</v>
      </c>
      <c r="P21" s="14">
        <f t="shared" si="17"/>
        <v>0.42</v>
      </c>
      <c r="Q21" s="14">
        <f t="shared" si="18"/>
        <v>0.42</v>
      </c>
      <c r="R21" s="14">
        <f t="shared" si="19"/>
        <v>0.42</v>
      </c>
      <c r="S21" s="14">
        <f t="shared" si="20"/>
        <v>0.42</v>
      </c>
      <c r="T21" s="14">
        <f t="shared" si="21"/>
        <v>0.42</v>
      </c>
      <c r="U21" s="14">
        <f t="shared" si="22"/>
        <v>0.42</v>
      </c>
      <c r="V21" s="14">
        <f t="shared" si="23"/>
        <v>0.42</v>
      </c>
      <c r="W21" s="3">
        <f t="shared" si="24"/>
        <v>0.42</v>
      </c>
      <c r="X21" s="22" t="s">
        <v>44</v>
      </c>
      <c r="Y21" s="6" t="str">
        <f t="shared" si="8"/>
        <v>resid cookinggasgas oven hi-eff</v>
      </c>
    </row>
    <row r="22" spans="1:25" s="13" customFormat="1" ht="14" customHeight="1">
      <c r="A22" s="48" t="s">
        <v>79</v>
      </c>
      <c r="B22" s="49" t="s">
        <v>8</v>
      </c>
      <c r="C22" s="49" t="s">
        <v>114</v>
      </c>
      <c r="D22" s="50">
        <f>[1]rsmeqp_AT15_slim!$G$204</f>
        <v>601</v>
      </c>
      <c r="E22" s="50">
        <f>[1]rsmeqp_AT15_slim!$G$204</f>
        <v>601</v>
      </c>
      <c r="F22" s="50">
        <f>[1]rsmeqp_AT15_slim!$G$204</f>
        <v>601</v>
      </c>
      <c r="G22" s="50">
        <f>[1]rsmeqp_AT15_slim!$G$204</f>
        <v>601</v>
      </c>
      <c r="H22" s="50">
        <f>[1]rsmeqp_AT15_slim!$G$204</f>
        <v>601</v>
      </c>
      <c r="I22" s="50">
        <f>[1]rsmeqp_AT15_slim!$G$204</f>
        <v>601</v>
      </c>
      <c r="J22" s="50">
        <f>[1]rsmeqp_AT15_slim!$G$204</f>
        <v>601</v>
      </c>
      <c r="K22" s="51">
        <f>[1]rsmeqp_AT15_slim!$G$204</f>
        <v>601</v>
      </c>
      <c r="L22" s="49" t="s">
        <v>37</v>
      </c>
      <c r="N22" s="13">
        <f>D20*comm_eff!D20/comm_eff!D18</f>
        <v>0.62066666666666659</v>
      </c>
      <c r="O22" s="13" t="s">
        <v>102</v>
      </c>
      <c r="P22" s="72">
        <f>$D$22/D22*$N$22</f>
        <v>0.62066666666666659</v>
      </c>
      <c r="Q22" s="72">
        <f t="shared" ref="Q22:W22" si="25">$D$22/E22*$N$22</f>
        <v>0.62066666666666659</v>
      </c>
      <c r="R22" s="72">
        <f t="shared" si="25"/>
        <v>0.62066666666666659</v>
      </c>
      <c r="S22" s="72">
        <f t="shared" si="25"/>
        <v>0.62066666666666659</v>
      </c>
      <c r="T22" s="72">
        <f t="shared" si="25"/>
        <v>0.62066666666666659</v>
      </c>
      <c r="U22" s="72">
        <f t="shared" si="25"/>
        <v>0.62066666666666659</v>
      </c>
      <c r="V22" s="72">
        <f t="shared" si="25"/>
        <v>0.62066666666666659</v>
      </c>
      <c r="W22" s="73">
        <f t="shared" si="25"/>
        <v>0.62066666666666659</v>
      </c>
      <c r="X22" s="49" t="s">
        <v>44</v>
      </c>
      <c r="Y22" s="6" t="str">
        <f t="shared" si="8"/>
        <v>resid cookingelectricityelectric oven</v>
      </c>
    </row>
    <row r="23" spans="1:25" s="13" customFormat="1" ht="14" customHeight="1">
      <c r="A23" s="48" t="s">
        <v>79</v>
      </c>
      <c r="B23" s="22" t="s">
        <v>9</v>
      </c>
      <c r="C23" s="22" t="s">
        <v>115</v>
      </c>
      <c r="D23" s="14">
        <f>[1]rsmeqp_AT15_slim!$G$202</f>
        <v>0.39900000000000002</v>
      </c>
      <c r="E23" s="14">
        <f>[1]rsmeqp_AT15_slim!$G$202</f>
        <v>0.39900000000000002</v>
      </c>
      <c r="F23" s="14">
        <f>[1]rsmeqp_AT15_slim!$G$202</f>
        <v>0.39900000000000002</v>
      </c>
      <c r="G23" s="14">
        <f>[1]rsmeqp_AT15_slim!$G$202</f>
        <v>0.39900000000000002</v>
      </c>
      <c r="H23" s="14">
        <f>[1]rsmeqp_AT15_slim!$G$202</f>
        <v>0.39900000000000002</v>
      </c>
      <c r="I23" s="14">
        <f>[1]rsmeqp_AT15_slim!$G$202</f>
        <v>0.39900000000000002</v>
      </c>
      <c r="J23" s="14">
        <f>[1]rsmeqp_AT15_slim!$G$202</f>
        <v>0.39900000000000002</v>
      </c>
      <c r="K23" s="3">
        <f>[1]rsmeqp_AT15_slim!$G$202</f>
        <v>0.39900000000000002</v>
      </c>
      <c r="L23" s="22" t="s">
        <v>44</v>
      </c>
      <c r="P23" s="14">
        <f t="shared" ref="P23:P24" si="26">D23</f>
        <v>0.39900000000000002</v>
      </c>
      <c r="Q23" s="14">
        <f t="shared" ref="Q23:Q24" si="27">E23</f>
        <v>0.39900000000000002</v>
      </c>
      <c r="R23" s="14">
        <f t="shared" ref="R23:R24" si="28">F23</f>
        <v>0.39900000000000002</v>
      </c>
      <c r="S23" s="14">
        <f t="shared" ref="S23:S24" si="29">G23</f>
        <v>0.39900000000000002</v>
      </c>
      <c r="T23" s="14">
        <f t="shared" ref="T23:T24" si="30">H23</f>
        <v>0.39900000000000002</v>
      </c>
      <c r="U23" s="14">
        <f t="shared" ref="U23:U24" si="31">I23</f>
        <v>0.39900000000000002</v>
      </c>
      <c r="V23" s="14">
        <f t="shared" ref="V23:V24" si="32">J23</f>
        <v>0.39900000000000002</v>
      </c>
      <c r="W23" s="3">
        <f t="shared" ref="W23:W24" si="33">K23</f>
        <v>0.39900000000000002</v>
      </c>
      <c r="X23" s="22" t="s">
        <v>44</v>
      </c>
      <c r="Y23" s="6" t="str">
        <f t="shared" si="8"/>
        <v>resid cookingrefined liquidslpg oven</v>
      </c>
    </row>
    <row r="24" spans="1:25" s="13" customFormat="1" ht="14" customHeight="1">
      <c r="A24" s="48" t="s">
        <v>79</v>
      </c>
      <c r="B24" s="49" t="s">
        <v>9</v>
      </c>
      <c r="C24" s="49" t="s">
        <v>116</v>
      </c>
      <c r="D24" s="50">
        <f>[1]rsmeqp_AT15_slim!$G$203</f>
        <v>0.42</v>
      </c>
      <c r="E24" s="50">
        <f>[1]rsmeqp_AT15_slim!$G$203</f>
        <v>0.42</v>
      </c>
      <c r="F24" s="50">
        <f>[1]rsmeqp_AT15_slim!$G$203</f>
        <v>0.42</v>
      </c>
      <c r="G24" s="50">
        <f>[1]rsmeqp_AT15_slim!$G$203</f>
        <v>0.42</v>
      </c>
      <c r="H24" s="50">
        <f>[1]rsmeqp_AT15_slim!$G$203</f>
        <v>0.42</v>
      </c>
      <c r="I24" s="50">
        <f>[1]rsmeqp_AT15_slim!$G$203</f>
        <v>0.42</v>
      </c>
      <c r="J24" s="50">
        <f>[1]rsmeqp_AT15_slim!$G$203</f>
        <v>0.42</v>
      </c>
      <c r="K24" s="51">
        <f>[1]rsmeqp_AT15_slim!$G$203</f>
        <v>0.42</v>
      </c>
      <c r="L24" s="49" t="s">
        <v>44</v>
      </c>
      <c r="P24" s="50">
        <f t="shared" si="26"/>
        <v>0.42</v>
      </c>
      <c r="Q24" s="50">
        <f t="shared" si="27"/>
        <v>0.42</v>
      </c>
      <c r="R24" s="50">
        <f t="shared" si="28"/>
        <v>0.42</v>
      </c>
      <c r="S24" s="50">
        <f t="shared" si="29"/>
        <v>0.42</v>
      </c>
      <c r="T24" s="50">
        <f t="shared" si="30"/>
        <v>0.42</v>
      </c>
      <c r="U24" s="50">
        <f t="shared" si="31"/>
        <v>0.42</v>
      </c>
      <c r="V24" s="50">
        <f t="shared" si="32"/>
        <v>0.42</v>
      </c>
      <c r="W24" s="51">
        <f t="shared" si="33"/>
        <v>0.42</v>
      </c>
      <c r="X24" s="49" t="s">
        <v>44</v>
      </c>
      <c r="Y24" s="6" t="str">
        <f t="shared" si="8"/>
        <v>resid cookingrefined liquidslpg oven hi-eff</v>
      </c>
    </row>
    <row r="25" spans="1:25" s="13" customFormat="1" ht="14" customHeight="1">
      <c r="A25" s="33" t="s">
        <v>78</v>
      </c>
      <c r="B25" s="23" t="s">
        <v>32</v>
      </c>
      <c r="C25" s="23" t="s">
        <v>4</v>
      </c>
      <c r="D25" s="15">
        <f>[1]rsmeqp_AT15_slim!$G$205</f>
        <v>3.14</v>
      </c>
      <c r="E25" s="15">
        <f>[1]rsmeqp_AT15_slim!$G$206</f>
        <v>3.3</v>
      </c>
      <c r="F25" s="15">
        <f>[1]rsmeqp_AT15_slim!$G$206</f>
        <v>3.3</v>
      </c>
      <c r="G25" s="15">
        <f>[1]rsmeqp_AT15_slim!$G$206</f>
        <v>3.3</v>
      </c>
      <c r="H25" s="15">
        <f>[1]rsmeqp_AT15_slim!$G$206</f>
        <v>3.3</v>
      </c>
      <c r="I25" s="15">
        <f>[1]rsmeqp_AT15_slim!$G$206</f>
        <v>3.3</v>
      </c>
      <c r="J25" s="15">
        <f>[1]rsmeqp_AT15_slim!$G$206</f>
        <v>3.3</v>
      </c>
      <c r="K25" s="34">
        <f>[1]rsmeqp_AT15_slim!$G$206</f>
        <v>3.3</v>
      </c>
      <c r="L25" s="23" t="s">
        <v>68</v>
      </c>
      <c r="P25" s="74">
        <f>D25*0.454/0.0036</f>
        <v>395.98888888888894</v>
      </c>
      <c r="Q25" s="74">
        <f t="shared" ref="Q25:Q28" si="34">E25*0.454/0.0036</f>
        <v>416.16666666666669</v>
      </c>
      <c r="R25" s="74">
        <f t="shared" ref="R25:R28" si="35">F25*0.454/0.0036</f>
        <v>416.16666666666669</v>
      </c>
      <c r="S25" s="74">
        <f t="shared" ref="S25:S28" si="36">G25*0.454/0.0036</f>
        <v>416.16666666666669</v>
      </c>
      <c r="T25" s="74">
        <f t="shared" ref="T25:T28" si="37">H25*0.454/0.0036</f>
        <v>416.16666666666669</v>
      </c>
      <c r="U25" s="74">
        <f t="shared" ref="U25:U28" si="38">I25*0.454/0.0036</f>
        <v>416.16666666666669</v>
      </c>
      <c r="V25" s="74">
        <f t="shared" ref="V25:V28" si="39">J25*0.454/0.0036</f>
        <v>416.16666666666669</v>
      </c>
      <c r="W25" s="75">
        <f t="shared" ref="W25:W28" si="40">K25*0.454/0.0036</f>
        <v>416.16666666666669</v>
      </c>
      <c r="X25" s="23" t="s">
        <v>103</v>
      </c>
      <c r="Y25" s="6" t="str">
        <f t="shared" si="8"/>
        <v>resid clothes dryersgasclothes dryer</v>
      </c>
    </row>
    <row r="26" spans="1:25" s="13" customFormat="1" ht="14" customHeight="1">
      <c r="A26" s="33" t="s">
        <v>78</v>
      </c>
      <c r="B26" s="23" t="s">
        <v>32</v>
      </c>
      <c r="C26" s="23" t="s">
        <v>4</v>
      </c>
      <c r="D26" s="15">
        <f>[1]rsmeqp_AT15_slim!$G$207</f>
        <v>3.35</v>
      </c>
      <c r="E26" s="15">
        <f>[1]rsmeqp_AT15_slim!$G$208</f>
        <v>3.61</v>
      </c>
      <c r="F26" s="15">
        <f>[1]rsmeqp_AT15_slim!$G$208</f>
        <v>3.61</v>
      </c>
      <c r="G26" s="15">
        <f>[1]rsmeqp_AT15_slim!$G$208</f>
        <v>3.61</v>
      </c>
      <c r="H26" s="15">
        <f>[1]rsmeqp_AT15_slim!$G$208</f>
        <v>3.61</v>
      </c>
      <c r="I26" s="15">
        <f>[1]rsmeqp_AT15_slim!$G$208</f>
        <v>3.61</v>
      </c>
      <c r="J26" s="15">
        <f>[1]rsmeqp_AT15_slim!$G$208</f>
        <v>3.61</v>
      </c>
      <c r="K26" s="34">
        <f>[1]rsmeqp_AT15_slim!$G$208</f>
        <v>3.61</v>
      </c>
      <c r="L26" s="23" t="s">
        <v>68</v>
      </c>
      <c r="P26" s="74">
        <f t="shared" ref="P26:P28" si="41">D26*0.454/0.0036</f>
        <v>422.47222222222229</v>
      </c>
      <c r="Q26" s="74">
        <f t="shared" si="34"/>
        <v>455.26111111111112</v>
      </c>
      <c r="R26" s="74">
        <f t="shared" si="35"/>
        <v>455.26111111111112</v>
      </c>
      <c r="S26" s="74">
        <f t="shared" si="36"/>
        <v>455.26111111111112</v>
      </c>
      <c r="T26" s="74">
        <f t="shared" si="37"/>
        <v>455.26111111111112</v>
      </c>
      <c r="U26" s="74">
        <f t="shared" si="38"/>
        <v>455.26111111111112</v>
      </c>
      <c r="V26" s="74">
        <f t="shared" si="39"/>
        <v>455.26111111111112</v>
      </c>
      <c r="W26" s="75">
        <f t="shared" si="40"/>
        <v>455.26111111111112</v>
      </c>
      <c r="X26" s="23" t="s">
        <v>103</v>
      </c>
      <c r="Y26" s="6" t="str">
        <f t="shared" si="8"/>
        <v>resid clothes dryersgasclothes dryer</v>
      </c>
    </row>
    <row r="27" spans="1:25" s="13" customFormat="1" ht="14" customHeight="1">
      <c r="A27" s="33" t="s">
        <v>78</v>
      </c>
      <c r="B27" s="23" t="s">
        <v>8</v>
      </c>
      <c r="C27" s="23" t="s">
        <v>4</v>
      </c>
      <c r="D27" s="15">
        <f>[1]rsmeqp_AT15_slim!$G$209</f>
        <v>3.55</v>
      </c>
      <c r="E27" s="15">
        <f>[1]rsmeqp_AT15_slim!$G$210</f>
        <v>3.73</v>
      </c>
      <c r="F27" s="15">
        <f>[1]rsmeqp_AT15_slim!$G$211</f>
        <v>3.81</v>
      </c>
      <c r="G27" s="15">
        <f>[1]rsmeqp_AT15_slim!$G$211</f>
        <v>3.81</v>
      </c>
      <c r="H27" s="15">
        <f>[1]rsmeqp_AT15_slim!$G$211</f>
        <v>3.81</v>
      </c>
      <c r="I27" s="15">
        <f>[1]rsmeqp_AT15_slim!$G$211</f>
        <v>3.81</v>
      </c>
      <c r="J27" s="15">
        <f>[1]rsmeqp_AT15_slim!$G$211</f>
        <v>3.81</v>
      </c>
      <c r="K27" s="34">
        <f>[1]rsmeqp_AT15_slim!$G$211</f>
        <v>3.81</v>
      </c>
      <c r="L27" s="23" t="s">
        <v>68</v>
      </c>
      <c r="N27" s="13">
        <v>600</v>
      </c>
      <c r="O27" s="13" t="s">
        <v>93</v>
      </c>
      <c r="P27" s="74">
        <f t="shared" si="41"/>
        <v>447.69444444444446</v>
      </c>
      <c r="Q27" s="74">
        <f t="shared" si="34"/>
        <v>470.3944444444445</v>
      </c>
      <c r="R27" s="74">
        <f t="shared" si="35"/>
        <v>480.48333333333335</v>
      </c>
      <c r="S27" s="74">
        <f t="shared" si="36"/>
        <v>480.48333333333335</v>
      </c>
      <c r="T27" s="74">
        <f t="shared" si="37"/>
        <v>480.48333333333335</v>
      </c>
      <c r="U27" s="74">
        <f t="shared" si="38"/>
        <v>480.48333333333335</v>
      </c>
      <c r="V27" s="74">
        <f t="shared" si="39"/>
        <v>480.48333333333335</v>
      </c>
      <c r="W27" s="75">
        <f t="shared" si="40"/>
        <v>480.48333333333335</v>
      </c>
      <c r="X27" s="23" t="s">
        <v>103</v>
      </c>
      <c r="Y27" s="6" t="str">
        <f t="shared" si="8"/>
        <v>resid clothes dryerselectricityclothes dryer</v>
      </c>
    </row>
    <row r="28" spans="1:25" s="13" customFormat="1" ht="14" customHeight="1">
      <c r="A28" s="33" t="s">
        <v>78</v>
      </c>
      <c r="B28" s="23" t="s">
        <v>8</v>
      </c>
      <c r="C28" s="23" t="s">
        <v>5</v>
      </c>
      <c r="D28" s="15">
        <f>[1]rsmeqp_AT15_slim!$G$212</f>
        <v>3.81</v>
      </c>
      <c r="E28" s="15">
        <f>[1]rsmeqp_AT15_slim!$G$213</f>
        <v>4.13</v>
      </c>
      <c r="F28" s="15">
        <f>[1]rsmeqp_AT15_slim!$G$214</f>
        <v>5.42</v>
      </c>
      <c r="G28" s="15">
        <f>[1]rsmeqp_AT15_slim!$G$214</f>
        <v>5.42</v>
      </c>
      <c r="H28" s="15">
        <f>[1]rsmeqp_AT15_slim!$G$214</f>
        <v>5.42</v>
      </c>
      <c r="I28" s="15">
        <f>[1]rsmeqp_AT15_slim!$G$214</f>
        <v>5.42</v>
      </c>
      <c r="J28" s="15">
        <f>[1]rsmeqp_AT15_slim!$G$214</f>
        <v>5.42</v>
      </c>
      <c r="K28" s="34">
        <f>[1]rsmeqp_AT15_slim!$G$214</f>
        <v>5.42</v>
      </c>
      <c r="L28" s="23" t="s">
        <v>68</v>
      </c>
      <c r="P28" s="74">
        <f t="shared" si="41"/>
        <v>480.48333333333335</v>
      </c>
      <c r="Q28" s="74">
        <f t="shared" si="34"/>
        <v>520.83888888888885</v>
      </c>
      <c r="R28" s="74">
        <f t="shared" si="35"/>
        <v>683.52222222222224</v>
      </c>
      <c r="S28" s="74">
        <f t="shared" si="36"/>
        <v>683.52222222222224</v>
      </c>
      <c r="T28" s="74">
        <f t="shared" si="37"/>
        <v>683.52222222222224</v>
      </c>
      <c r="U28" s="74">
        <f t="shared" si="38"/>
        <v>683.52222222222224</v>
      </c>
      <c r="V28" s="74">
        <f t="shared" si="39"/>
        <v>683.52222222222224</v>
      </c>
      <c r="W28" s="75">
        <f t="shared" si="40"/>
        <v>683.52222222222224</v>
      </c>
      <c r="X28" s="23" t="s">
        <v>103</v>
      </c>
      <c r="Y28" s="6" t="str">
        <f t="shared" si="8"/>
        <v>resid clothes dryerselectricityclothes dryer hi-eff</v>
      </c>
    </row>
    <row r="29" spans="1:25" s="13" customFormat="1" ht="14" customHeight="1">
      <c r="A29" s="28" t="s">
        <v>77</v>
      </c>
      <c r="B29" s="18" t="s">
        <v>8</v>
      </c>
      <c r="C29" s="18" t="s">
        <v>14</v>
      </c>
      <c r="D29" s="10">
        <f>[1]rsmeqp_AT15_slim!$G$251</f>
        <v>562</v>
      </c>
      <c r="E29" s="10">
        <f>[1]rsmeqp_AT15_slim!$G$252</f>
        <v>404</v>
      </c>
      <c r="F29" s="10">
        <f>[1]rsmeqp_AT15_slim!$G$252</f>
        <v>404</v>
      </c>
      <c r="G29" s="10">
        <f>[1]rsmeqp_AT15_slim!$G$252</f>
        <v>404</v>
      </c>
      <c r="H29" s="10">
        <f>[1]rsmeqp_AT15_slim!$G$252</f>
        <v>404</v>
      </c>
      <c r="I29" s="10">
        <f>[1]rsmeqp_AT15_slim!$G$252</f>
        <v>404</v>
      </c>
      <c r="J29" s="10">
        <f>[1]rsmeqp_AT15_slim!$G$252</f>
        <v>404</v>
      </c>
      <c r="K29" s="1">
        <f>[1]rsmeqp_AT15_slim!$G$252</f>
        <v>404</v>
      </c>
      <c r="L29" s="18" t="s">
        <v>37</v>
      </c>
      <c r="N29" s="13">
        <v>1</v>
      </c>
      <c r="O29" s="13" t="s">
        <v>102</v>
      </c>
      <c r="P29" s="52">
        <f>$D$29/D29*$N$29</f>
        <v>1</v>
      </c>
      <c r="Q29" s="52">
        <f t="shared" ref="Q29:Q30" si="42">$D$29/E29*$N$29</f>
        <v>1.391089108910891</v>
      </c>
      <c r="R29" s="52">
        <f t="shared" ref="R29:R30" si="43">$D$29/F29*$N$29</f>
        <v>1.391089108910891</v>
      </c>
      <c r="S29" s="52">
        <f t="shared" ref="S29:S30" si="44">$D$29/G29*$N$29</f>
        <v>1.391089108910891</v>
      </c>
      <c r="T29" s="52">
        <f t="shared" ref="T29:T30" si="45">$D$29/H29*$N$29</f>
        <v>1.391089108910891</v>
      </c>
      <c r="U29" s="52">
        <f t="shared" ref="U29:U30" si="46">$D$29/I29*$N$29</f>
        <v>1.391089108910891</v>
      </c>
      <c r="V29" s="52">
        <f t="shared" ref="V29:V30" si="47">$D$29/J29*$N$29</f>
        <v>1.391089108910891</v>
      </c>
      <c r="W29" s="53">
        <f t="shared" ref="W29:W30" si="48">$D$29/K29*$N$29</f>
        <v>1.391089108910891</v>
      </c>
      <c r="X29" s="18" t="s">
        <v>44</v>
      </c>
      <c r="Y29" s="6" t="str">
        <f t="shared" si="8"/>
        <v>resid freezerselectricityfreezer</v>
      </c>
    </row>
    <row r="30" spans="1:25" s="13" customFormat="1" ht="14" customHeight="1">
      <c r="A30" s="28" t="s">
        <v>77</v>
      </c>
      <c r="B30" s="18" t="s">
        <v>8</v>
      </c>
      <c r="C30" s="18" t="s">
        <v>15</v>
      </c>
      <c r="D30" s="10">
        <f>[1]rsmeqp_AT15_slim!$G$253</f>
        <v>404</v>
      </c>
      <c r="E30" s="10">
        <f>[1]rsmeqp_AT15_slim!$G$254</f>
        <v>384.5</v>
      </c>
      <c r="F30" s="10">
        <f>[1]rsmeqp_AT15_slim!$G$255</f>
        <v>384.5</v>
      </c>
      <c r="G30" s="10">
        <f>[1]rsmeqp_AT15_slim!$G$256</f>
        <v>384.5</v>
      </c>
      <c r="H30" s="10">
        <f>[1]rsmeqp_AT15_slim!$G$256</f>
        <v>384.5</v>
      </c>
      <c r="I30" s="10">
        <f>[1]rsmeqp_AT15_slim!$G$256</f>
        <v>384.5</v>
      </c>
      <c r="J30" s="10">
        <f>[1]rsmeqp_AT15_slim!$G$256</f>
        <v>384.5</v>
      </c>
      <c r="K30" s="1">
        <f>[1]rsmeqp_AT15_slim!$G$256</f>
        <v>384.5</v>
      </c>
      <c r="L30" s="18" t="s">
        <v>37</v>
      </c>
      <c r="P30" s="52">
        <f t="shared" ref="P30" si="49">$D$29/D30*$N$29</f>
        <v>1.391089108910891</v>
      </c>
      <c r="Q30" s="52">
        <f t="shared" si="42"/>
        <v>1.4616384915474643</v>
      </c>
      <c r="R30" s="52">
        <f t="shared" si="43"/>
        <v>1.4616384915474643</v>
      </c>
      <c r="S30" s="52">
        <f t="shared" si="44"/>
        <v>1.4616384915474643</v>
      </c>
      <c r="T30" s="52">
        <f t="shared" si="45"/>
        <v>1.4616384915474643</v>
      </c>
      <c r="U30" s="52">
        <f t="shared" si="46"/>
        <v>1.4616384915474643</v>
      </c>
      <c r="V30" s="52">
        <f t="shared" si="47"/>
        <v>1.4616384915474643</v>
      </c>
      <c r="W30" s="53">
        <f t="shared" si="48"/>
        <v>1.4616384915474643</v>
      </c>
      <c r="X30" s="18" t="s">
        <v>44</v>
      </c>
      <c r="Y30" s="6" t="str">
        <f t="shared" si="8"/>
        <v>resid freezerselectricityfreezer hi-eff</v>
      </c>
    </row>
    <row r="31" spans="1:25" s="13" customFormat="1" ht="14" customHeight="1">
      <c r="A31" s="31" t="s">
        <v>74</v>
      </c>
      <c r="B31" s="21" t="s">
        <v>8</v>
      </c>
      <c r="C31" s="21" t="s">
        <v>30</v>
      </c>
      <c r="D31" s="12">
        <f>[1]rsmlgt_AT15!$E$36</f>
        <v>14.5</v>
      </c>
      <c r="E31" s="12">
        <f>[1]rsmlgt_AT15!$E$38</f>
        <v>19.8</v>
      </c>
      <c r="F31" s="12">
        <f>[1]rsmlgt_AT15!$E$38</f>
        <v>19.8</v>
      </c>
      <c r="G31" s="12">
        <f>[1]rsmlgt_AT15!$E$38</f>
        <v>19.8</v>
      </c>
      <c r="H31" s="12">
        <f>[1]rsmlgt_AT15!$E$38</f>
        <v>19.8</v>
      </c>
      <c r="I31" s="12">
        <f>[1]rsmlgt_AT15!$E$38</f>
        <v>19.8</v>
      </c>
      <c r="J31" s="12">
        <f>[1]rsmlgt_AT15!$E$38</f>
        <v>19.8</v>
      </c>
      <c r="K31" s="2">
        <f>[1]rsmlgt_AT15!$E$38</f>
        <v>19.8</v>
      </c>
      <c r="L31" s="21" t="s">
        <v>38</v>
      </c>
      <c r="P31" s="68">
        <f>D31*1000/1000000/0.0036</f>
        <v>4.0277777777777777</v>
      </c>
      <c r="Q31" s="68">
        <f t="shared" ref="Q31:Q33" si="50">E31*1000/1000000/0.0036</f>
        <v>5.5000000000000009</v>
      </c>
      <c r="R31" s="12">
        <f t="shared" ref="R31" si="51">F31*1000/1000000/0.0036</f>
        <v>5.5000000000000009</v>
      </c>
      <c r="S31" s="12">
        <f t="shared" ref="S31" si="52">G31*1000/1000000/0.0036</f>
        <v>5.5000000000000009</v>
      </c>
      <c r="T31" s="12">
        <f t="shared" ref="T31" si="53">H31*1000/1000000/0.0036</f>
        <v>5.5000000000000009</v>
      </c>
      <c r="U31" s="12">
        <f t="shared" ref="U31" si="54">I31*1000/1000000/0.0036</f>
        <v>5.5000000000000009</v>
      </c>
      <c r="V31" s="12">
        <f t="shared" ref="V31" si="55">J31*1000/1000000/0.0036</f>
        <v>5.5000000000000009</v>
      </c>
      <c r="W31" s="2">
        <f t="shared" ref="W31" si="56">K31*1000/1000000/0.0036</f>
        <v>5.5000000000000009</v>
      </c>
      <c r="X31" s="21" t="s">
        <v>105</v>
      </c>
      <c r="Y31" s="6" t="str">
        <f t="shared" si="8"/>
        <v>resid lightingelectricityincandescent</v>
      </c>
    </row>
    <row r="32" spans="1:25" s="13" customFormat="1" ht="14" customHeight="1">
      <c r="A32" s="31" t="s">
        <v>74</v>
      </c>
      <c r="B32" s="21" t="s">
        <v>8</v>
      </c>
      <c r="C32" s="21" t="s">
        <v>29</v>
      </c>
      <c r="D32" s="12">
        <f>[1]rsmlgt_AT15!$E$40</f>
        <v>67.2</v>
      </c>
      <c r="E32" s="12">
        <f>[1]rsmlgt_AT15!$E$41</f>
        <v>67.2</v>
      </c>
      <c r="F32" s="12">
        <f>[1]rsmlgt_AT15!$E$42</f>
        <v>69</v>
      </c>
      <c r="G32" s="12">
        <f>[1]rsmlgt_AT15!$E$42</f>
        <v>69</v>
      </c>
      <c r="H32" s="12">
        <f>[1]rsmlgt_AT15!$E$43</f>
        <v>70.7</v>
      </c>
      <c r="I32" s="12">
        <f>[1]rsmlgt_AT15!$E$43</f>
        <v>70.7</v>
      </c>
      <c r="J32" s="12">
        <f>[1]rsmlgt_AT15!$E$44</f>
        <v>72.5</v>
      </c>
      <c r="K32" s="2">
        <f>[1]rsmlgt_AT15!$E$44</f>
        <v>72.5</v>
      </c>
      <c r="L32" s="21" t="s">
        <v>38</v>
      </c>
      <c r="P32" s="68">
        <f t="shared" ref="P32:P33" si="57">D32*1000/1000000/0.0036</f>
        <v>18.666666666666664</v>
      </c>
      <c r="Q32" s="68">
        <f t="shared" si="50"/>
        <v>18.666666666666664</v>
      </c>
      <c r="R32" s="68">
        <f t="shared" ref="R32:R33" si="58">F32*1000/1000000/0.0036</f>
        <v>19.166666666666668</v>
      </c>
      <c r="S32" s="68">
        <f t="shared" ref="S32:S33" si="59">G32*1000/1000000/0.0036</f>
        <v>19.166666666666668</v>
      </c>
      <c r="T32" s="68">
        <f t="shared" ref="T32:T33" si="60">H32*1000/1000000/0.0036</f>
        <v>19.638888888888889</v>
      </c>
      <c r="U32" s="68">
        <f t="shared" ref="U32:U33" si="61">I32*1000/1000000/0.0036</f>
        <v>19.638888888888889</v>
      </c>
      <c r="V32" s="68">
        <f t="shared" ref="V32:V33" si="62">J32*1000/1000000/0.0036</f>
        <v>20.138888888888889</v>
      </c>
      <c r="W32" s="69">
        <f t="shared" ref="W32:W33" si="63">K32*1000/1000000/0.0036</f>
        <v>20.138888888888889</v>
      </c>
      <c r="X32" s="21" t="s">
        <v>105</v>
      </c>
      <c r="Y32" s="6" t="str">
        <f t="shared" si="8"/>
        <v>resid lightingelectricityfluorescent</v>
      </c>
    </row>
    <row r="33" spans="1:25" s="13" customFormat="1" ht="14" customHeight="1">
      <c r="A33" s="31" t="s">
        <v>74</v>
      </c>
      <c r="B33" s="21" t="s">
        <v>8</v>
      </c>
      <c r="C33" s="21" t="s">
        <v>31</v>
      </c>
      <c r="D33" s="12">
        <f>[1]rsmlgt_AT15!$E$45</f>
        <v>44</v>
      </c>
      <c r="E33" s="12">
        <f>[1]rsmlgt_AT15!$E$50</f>
        <v>92</v>
      </c>
      <c r="F33" s="12">
        <f>[1]rsmlgt_AT15!$E$55</f>
        <v>157</v>
      </c>
      <c r="G33" s="12">
        <f>[1]rsmlgt_AT15!$E$57</f>
        <v>179.5</v>
      </c>
      <c r="H33" s="12">
        <f>[1]rsmlgt_AT15!$E$58</f>
        <v>202</v>
      </c>
      <c r="I33" s="12">
        <f>[1]rsmlgt_AT15!$E$58</f>
        <v>202</v>
      </c>
      <c r="J33" s="12">
        <f>[1]rsmlgt_AT15!$E$59</f>
        <v>202</v>
      </c>
      <c r="K33" s="2">
        <f>[1]rsmlgt_AT15!$E$59</f>
        <v>202</v>
      </c>
      <c r="L33" s="21" t="s">
        <v>38</v>
      </c>
      <c r="P33" s="68">
        <f t="shared" si="57"/>
        <v>12.222222222222221</v>
      </c>
      <c r="Q33" s="68">
        <f t="shared" si="50"/>
        <v>25.555555555555557</v>
      </c>
      <c r="R33" s="68">
        <f t="shared" si="58"/>
        <v>43.611111111111114</v>
      </c>
      <c r="S33" s="68">
        <f t="shared" si="59"/>
        <v>49.861111111111107</v>
      </c>
      <c r="T33" s="68">
        <f t="shared" si="60"/>
        <v>56.111111111111114</v>
      </c>
      <c r="U33" s="68">
        <f t="shared" si="61"/>
        <v>56.111111111111114</v>
      </c>
      <c r="V33" s="68">
        <f t="shared" si="62"/>
        <v>56.111111111111114</v>
      </c>
      <c r="W33" s="69">
        <f t="shared" si="63"/>
        <v>56.111111111111114</v>
      </c>
      <c r="X33" s="21" t="s">
        <v>105</v>
      </c>
      <c r="Y33" s="6" t="str">
        <f t="shared" si="8"/>
        <v>resid lightingelectricitysolid state</v>
      </c>
    </row>
    <row r="34" spans="1:25" s="13" customFormat="1" ht="14" customHeight="1">
      <c r="A34" s="29" t="s">
        <v>75</v>
      </c>
      <c r="B34" s="19" t="s">
        <v>8</v>
      </c>
      <c r="C34" s="19" t="s">
        <v>6</v>
      </c>
      <c r="D34" s="11">
        <f>[1]rsmeqp_AT15_slim!$G$142</f>
        <v>0.22</v>
      </c>
      <c r="E34" s="11">
        <f>[1]rsmeqp_AT15_slim!$G$142</f>
        <v>0.22</v>
      </c>
      <c r="F34" s="11">
        <f>[1]rsmeqp_AT15_slim!$G$143</f>
        <v>0.1</v>
      </c>
      <c r="G34" s="11">
        <f>[1]rsmeqp_AT15_slim!$G$143</f>
        <v>0.1</v>
      </c>
      <c r="H34" s="11">
        <f>[1]rsmeqp_AT15_slim!$G$143</f>
        <v>0.1</v>
      </c>
      <c r="I34" s="11">
        <f>[1]rsmeqp_AT15_slim!$G$143</f>
        <v>0.1</v>
      </c>
      <c r="J34" s="11">
        <f>[1]rsmeqp_AT15_slim!$G$143</f>
        <v>0.1</v>
      </c>
      <c r="K34" s="4">
        <f>[1]rsmeqp_AT15_slim!$G$143</f>
        <v>0.1</v>
      </c>
      <c r="L34" s="19" t="s">
        <v>69</v>
      </c>
      <c r="P34" s="78">
        <f>1/D34/0.0036</f>
        <v>1262.6262626262628</v>
      </c>
      <c r="Q34" s="78">
        <f t="shared" ref="Q34:Q35" si="64">1/E34/0.0036</f>
        <v>1262.6262626262628</v>
      </c>
      <c r="R34" s="78">
        <f t="shared" ref="R34:R35" si="65">1/F34/0.0036</f>
        <v>2777.7777777777778</v>
      </c>
      <c r="S34" s="78">
        <f t="shared" ref="S34:S35" si="66">1/G34/0.0036</f>
        <v>2777.7777777777778</v>
      </c>
      <c r="T34" s="78">
        <f t="shared" ref="T34:T35" si="67">1/H34/0.0036</f>
        <v>2777.7777777777778</v>
      </c>
      <c r="U34" s="78">
        <f t="shared" ref="U34:U35" si="68">1/I34/0.0036</f>
        <v>2777.7777777777778</v>
      </c>
      <c r="V34" s="78">
        <f t="shared" ref="V34:V35" si="69">1/J34/0.0036</f>
        <v>2777.7777777777778</v>
      </c>
      <c r="W34" s="79">
        <f t="shared" ref="W34:W35" si="70">1/K34/0.0036</f>
        <v>2777.7777777777778</v>
      </c>
      <c r="X34" s="19" t="s">
        <v>106</v>
      </c>
      <c r="Y34" s="6" t="str">
        <f t="shared" si="8"/>
        <v>resid clothes washerselectricityclothes washer</v>
      </c>
    </row>
    <row r="35" spans="1:25" s="13" customFormat="1" ht="14" customHeight="1">
      <c r="A35" s="29" t="s">
        <v>75</v>
      </c>
      <c r="B35" s="19" t="s">
        <v>8</v>
      </c>
      <c r="C35" s="19" t="s">
        <v>7</v>
      </c>
      <c r="D35" s="11">
        <f>[1]rsmeqp_AT15_slim!$G$144</f>
        <v>0.11</v>
      </c>
      <c r="E35" s="11">
        <f>[1]rsmeqp_AT15_slim!$G$145</f>
        <v>0.11</v>
      </c>
      <c r="F35" s="11">
        <f>[1]rsmeqp_AT15_slim!$G$146</f>
        <v>0.09</v>
      </c>
      <c r="G35" s="11">
        <f>[1]rsmeqp_AT15_slim!$G$146</f>
        <v>0.09</v>
      </c>
      <c r="H35" s="11">
        <f>[1]rsmeqp_AT15_slim!$G$146</f>
        <v>0.09</v>
      </c>
      <c r="I35" s="11">
        <f>[1]rsmeqp_AT15_slim!$G$146</f>
        <v>0.09</v>
      </c>
      <c r="J35" s="11">
        <f>[1]rsmeqp_AT15_slim!$G$146</f>
        <v>0.09</v>
      </c>
      <c r="K35" s="4">
        <f>[1]rsmeqp_AT15_slim!$G$146</f>
        <v>0.09</v>
      </c>
      <c r="L35" s="19" t="s">
        <v>69</v>
      </c>
      <c r="P35" s="78">
        <f t="shared" ref="P35" si="71">1/D35/0.0036</f>
        <v>2525.2525252525256</v>
      </c>
      <c r="Q35" s="78">
        <f t="shared" si="64"/>
        <v>2525.2525252525256</v>
      </c>
      <c r="R35" s="78">
        <f t="shared" si="65"/>
        <v>3086.4197530864199</v>
      </c>
      <c r="S35" s="78">
        <f t="shared" si="66"/>
        <v>3086.4197530864199</v>
      </c>
      <c r="T35" s="78">
        <f t="shared" si="67"/>
        <v>3086.4197530864199</v>
      </c>
      <c r="U35" s="78">
        <f t="shared" si="68"/>
        <v>3086.4197530864199</v>
      </c>
      <c r="V35" s="78">
        <f t="shared" si="69"/>
        <v>3086.4197530864199</v>
      </c>
      <c r="W35" s="79">
        <f t="shared" si="70"/>
        <v>3086.4197530864199</v>
      </c>
      <c r="X35" s="19" t="s">
        <v>106</v>
      </c>
      <c r="Y35" s="6" t="str">
        <f t="shared" si="8"/>
        <v>resid clothes washerselectricityclothes washer hi-eff</v>
      </c>
    </row>
    <row r="36" spans="1:25" s="13" customFormat="1" ht="14" customHeight="1">
      <c r="A36" s="28" t="s">
        <v>76</v>
      </c>
      <c r="B36" s="18" t="s">
        <v>8</v>
      </c>
      <c r="C36" s="18" t="s">
        <v>12</v>
      </c>
      <c r="D36" s="10">
        <f>[1]rsmeqp_AT15_slim!$G$147</f>
        <v>0.7</v>
      </c>
      <c r="E36" s="10">
        <f>[1]rsmeqp_AT15_slim!$G$148</f>
        <v>0.7</v>
      </c>
      <c r="F36" s="10">
        <f>[1]rsmeqp_AT15_slim!$G$148</f>
        <v>0.7</v>
      </c>
      <c r="G36" s="10">
        <f>[1]rsmeqp_AT15_slim!$G$148</f>
        <v>0.7</v>
      </c>
      <c r="H36" s="10">
        <f>[1]rsmeqp_AT15_slim!$G$148</f>
        <v>0.7</v>
      </c>
      <c r="I36" s="10">
        <f>[1]rsmeqp_AT15_slim!$G$148</f>
        <v>0.7</v>
      </c>
      <c r="J36" s="10">
        <f>[1]rsmeqp_AT15_slim!$G$148</f>
        <v>0.7</v>
      </c>
      <c r="K36" s="1">
        <f>[1]rsmeqp_AT15_slim!$G$148</f>
        <v>0.7</v>
      </c>
      <c r="L36" s="18" t="s">
        <v>70</v>
      </c>
      <c r="P36" s="76">
        <f>D36/0.0036</f>
        <v>194.44444444444443</v>
      </c>
      <c r="Q36" s="76">
        <f t="shared" ref="Q36:Q37" si="72">E36/0.0036</f>
        <v>194.44444444444443</v>
      </c>
      <c r="R36" s="76">
        <f t="shared" ref="R36:R37" si="73">F36/0.0036</f>
        <v>194.44444444444443</v>
      </c>
      <c r="S36" s="76">
        <f t="shared" ref="S36:S37" si="74">G36/0.0036</f>
        <v>194.44444444444443</v>
      </c>
      <c r="T36" s="76">
        <f t="shared" ref="T36:T37" si="75">H36/0.0036</f>
        <v>194.44444444444443</v>
      </c>
      <c r="U36" s="76">
        <f t="shared" ref="U36:U37" si="76">I36/0.0036</f>
        <v>194.44444444444443</v>
      </c>
      <c r="V36" s="76">
        <f t="shared" ref="V36:V37" si="77">J36/0.0036</f>
        <v>194.44444444444443</v>
      </c>
      <c r="W36" s="77">
        <f t="shared" ref="W36:W37" si="78">K36/0.0036</f>
        <v>194.44444444444443</v>
      </c>
      <c r="X36" s="18" t="s">
        <v>106</v>
      </c>
      <c r="Y36" s="6" t="str">
        <f t="shared" si="8"/>
        <v>resid dishwasherselectricitydishwasher</v>
      </c>
    </row>
    <row r="37" spans="1:25" s="13" customFormat="1" ht="14" customHeight="1">
      <c r="A37" s="28" t="s">
        <v>76</v>
      </c>
      <c r="B37" s="18" t="s">
        <v>8</v>
      </c>
      <c r="C37" s="18" t="s">
        <v>13</v>
      </c>
      <c r="D37" s="10">
        <f>[1]rsmeqp_AT15_slim!$G$150</f>
        <v>1.2</v>
      </c>
      <c r="E37" s="10">
        <f>[1]rsmeqp_AT15_slim!$G$151</f>
        <v>1.2</v>
      </c>
      <c r="F37" s="10">
        <f>[1]rsmeqp_AT15_slim!$G$151</f>
        <v>1.2</v>
      </c>
      <c r="G37" s="10">
        <f>[1]rsmeqp_AT15_slim!$G$151</f>
        <v>1.2</v>
      </c>
      <c r="H37" s="10">
        <f>[1]rsmeqp_AT15_slim!$G$151</f>
        <v>1.2</v>
      </c>
      <c r="I37" s="10">
        <f>[1]rsmeqp_AT15_slim!$G$151</f>
        <v>1.2</v>
      </c>
      <c r="J37" s="10">
        <f>[1]rsmeqp_AT15_slim!$G$151</f>
        <v>1.2</v>
      </c>
      <c r="K37" s="1">
        <f>[1]rsmeqp_AT15_slim!$G$151</f>
        <v>1.2</v>
      </c>
      <c r="L37" s="18" t="s">
        <v>70</v>
      </c>
      <c r="P37" s="76">
        <f t="shared" ref="P37" si="79">D37/0.0036</f>
        <v>333.33333333333331</v>
      </c>
      <c r="Q37" s="76">
        <f t="shared" si="72"/>
        <v>333.33333333333331</v>
      </c>
      <c r="R37" s="76">
        <f t="shared" si="73"/>
        <v>333.33333333333331</v>
      </c>
      <c r="S37" s="76">
        <f t="shared" si="74"/>
        <v>333.33333333333331</v>
      </c>
      <c r="T37" s="76">
        <f t="shared" si="75"/>
        <v>333.33333333333331</v>
      </c>
      <c r="U37" s="76">
        <f t="shared" si="76"/>
        <v>333.33333333333331</v>
      </c>
      <c r="V37" s="76">
        <f t="shared" si="77"/>
        <v>333.33333333333331</v>
      </c>
      <c r="W37" s="77">
        <f t="shared" si="78"/>
        <v>333.33333333333331</v>
      </c>
      <c r="X37" s="18" t="s">
        <v>106</v>
      </c>
      <c r="Y37" s="6" t="str">
        <f t="shared" si="8"/>
        <v>resid dishwasherselectricitydishwasher hi-eff</v>
      </c>
    </row>
    <row r="38" spans="1:25" s="13" customFormat="1" ht="14" customHeight="1">
      <c r="A38" s="44" t="s">
        <v>81</v>
      </c>
      <c r="B38" s="45" t="s">
        <v>8</v>
      </c>
      <c r="C38" s="45" t="s">
        <v>8</v>
      </c>
      <c r="D38" s="6"/>
      <c r="E38" s="6"/>
      <c r="F38" s="6"/>
      <c r="G38" s="6"/>
      <c r="H38" s="6"/>
      <c r="I38" s="6"/>
      <c r="J38" s="6"/>
      <c r="K38" s="36"/>
      <c r="L38" s="45"/>
    </row>
    <row r="39" spans="1:25" s="13" customFormat="1" ht="14" customHeight="1">
      <c r="A39" s="44" t="s">
        <v>82</v>
      </c>
      <c r="B39" s="45" t="s">
        <v>8</v>
      </c>
      <c r="C39" s="45" t="s">
        <v>8</v>
      </c>
      <c r="D39" s="6"/>
      <c r="E39" s="6"/>
      <c r="F39" s="6"/>
      <c r="G39" s="6"/>
      <c r="H39" s="6"/>
      <c r="I39" s="6"/>
      <c r="J39" s="6"/>
      <c r="K39" s="36"/>
      <c r="L39" s="45"/>
    </row>
    <row r="40" spans="1:25" s="13" customFormat="1" ht="14" customHeight="1">
      <c r="A40" s="35" t="s">
        <v>83</v>
      </c>
      <c r="B40" s="24" t="s">
        <v>8</v>
      </c>
      <c r="C40" s="24" t="s">
        <v>8</v>
      </c>
      <c r="D40" s="6"/>
      <c r="E40" s="6"/>
      <c r="F40" s="6"/>
      <c r="G40" s="6"/>
      <c r="H40" s="6"/>
      <c r="I40" s="6"/>
      <c r="J40" s="6"/>
      <c r="K40" s="36"/>
      <c r="L40" s="24"/>
      <c r="M40" s="6"/>
    </row>
    <row r="41" spans="1:25" s="13" customFormat="1" ht="14" customHeight="1">
      <c r="A41" s="35" t="s">
        <v>84</v>
      </c>
      <c r="B41" s="24" t="s">
        <v>32</v>
      </c>
      <c r="C41" s="24" t="s">
        <v>32</v>
      </c>
      <c r="K41" s="37"/>
      <c r="L41" s="24"/>
    </row>
    <row r="42" spans="1:25" s="13" customFormat="1" ht="14" customHeight="1">
      <c r="A42" s="35" t="s">
        <v>84</v>
      </c>
      <c r="B42" s="24" t="s">
        <v>8</v>
      </c>
      <c r="C42" s="24" t="s">
        <v>8</v>
      </c>
      <c r="K42" s="37"/>
      <c r="L42" s="24"/>
    </row>
    <row r="43" spans="1:25" ht="14" customHeight="1" thickBot="1">
      <c r="A43" s="38" t="s">
        <v>84</v>
      </c>
      <c r="B43" s="25" t="s">
        <v>9</v>
      </c>
      <c r="C43" s="25" t="s">
        <v>9</v>
      </c>
      <c r="D43" s="26"/>
      <c r="E43" s="26"/>
      <c r="F43" s="26"/>
      <c r="G43" s="26"/>
      <c r="H43" s="26"/>
      <c r="I43" s="26"/>
      <c r="J43" s="26"/>
      <c r="K43" s="39"/>
      <c r="L43" s="25"/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K19" sqref="K19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4" width="9.1640625" customWidth="1"/>
    <col min="5" max="11" width="6.6640625" customWidth="1"/>
    <col min="12" max="12" width="11.83203125" bestFit="1" customWidth="1"/>
    <col min="13" max="13" width="11.83203125" customWidth="1"/>
    <col min="19" max="19" width="17.5" customWidth="1"/>
    <col min="20" max="27" width="9.1640625" bestFit="1" customWidth="1"/>
  </cols>
  <sheetData>
    <row r="1" spans="1:29" ht="15" thickBot="1">
      <c r="T1" t="s">
        <v>88</v>
      </c>
      <c r="AA1">
        <v>0.30790000000000001</v>
      </c>
    </row>
    <row r="2" spans="1:29" ht="14" customHeight="1" thickBot="1">
      <c r="A2" s="27" t="s">
        <v>51</v>
      </c>
      <c r="B2" s="17" t="s">
        <v>52</v>
      </c>
      <c r="C2" s="17" t="s">
        <v>53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  <c r="M2" s="17" t="s">
        <v>67</v>
      </c>
      <c r="O2" t="s">
        <v>85</v>
      </c>
      <c r="P2" t="s">
        <v>86</v>
      </c>
      <c r="Q2" t="s">
        <v>118</v>
      </c>
      <c r="R2" t="s">
        <v>142</v>
      </c>
      <c r="S2" t="s">
        <v>89</v>
      </c>
      <c r="T2" s="16">
        <v>2010</v>
      </c>
      <c r="U2" s="8">
        <v>2015</v>
      </c>
      <c r="V2" s="8">
        <v>2020</v>
      </c>
      <c r="W2" s="8">
        <v>2025</v>
      </c>
      <c r="X2" s="8">
        <v>2030</v>
      </c>
      <c r="Y2" s="8">
        <v>2035</v>
      </c>
      <c r="Z2" s="8">
        <v>2040</v>
      </c>
      <c r="AA2" s="9">
        <v>2100</v>
      </c>
    </row>
    <row r="3" spans="1:29" ht="14" customHeight="1">
      <c r="A3" s="40" t="s">
        <v>54</v>
      </c>
      <c r="B3" s="41" t="s">
        <v>32</v>
      </c>
      <c r="C3" s="41" t="s">
        <v>16</v>
      </c>
      <c r="D3" s="42">
        <f>[1]ktek_AT15_slim!$F$123</f>
        <v>9.2067075137052559</v>
      </c>
      <c r="E3" s="42">
        <f>[1]ktek_AT15_slim!$F$123</f>
        <v>9.2067075137052559</v>
      </c>
      <c r="F3" s="42">
        <f>[1]ktek_AT15_slim!$F$125</f>
        <v>10.948081264108351</v>
      </c>
      <c r="G3" s="42">
        <f>[1]ktek_AT15_slim!$F$125</f>
        <v>10.948081264108351</v>
      </c>
      <c r="H3" s="42">
        <f>[1]ktek_AT15_slim!$F$127</f>
        <v>10.948081264108351</v>
      </c>
      <c r="I3" s="42">
        <f>[1]ktek_AT15_slim!$F$127</f>
        <v>10.948081264108351</v>
      </c>
      <c r="J3" s="42">
        <f>[1]ktek_AT15_slim!$F$127</f>
        <v>10.948081264108351</v>
      </c>
      <c r="K3" s="43">
        <f>[1]ktek_AT15_slim!$F$127</f>
        <v>10.948081264108351</v>
      </c>
      <c r="L3" s="41" t="s">
        <v>117</v>
      </c>
      <c r="M3" s="42">
        <f>[1]ktek_AT15_slim!$G$123</f>
        <v>1.0319251854240568</v>
      </c>
      <c r="N3" s="86"/>
      <c r="O3">
        <v>0.25</v>
      </c>
      <c r="P3" s="42">
        <f>[1]ktek_AT15_slim!$J$123</f>
        <v>15</v>
      </c>
      <c r="Q3">
        <v>0.11</v>
      </c>
      <c r="R3">
        <f>1000*1.0551*8760*Q3/1000000</f>
        <v>1.01669436</v>
      </c>
      <c r="S3" t="s">
        <v>145</v>
      </c>
      <c r="T3" s="81">
        <f>(-PMT($O3,$P3,D3)+$M3)*$AA$1/$R3</f>
        <v>1.0349817055949329</v>
      </c>
      <c r="U3" s="81">
        <f t="shared" ref="U3:U26" si="0">(-PMT($O3,$P3,E3)+$M3)*$AA$1/$R3</f>
        <v>1.0349817055949329</v>
      </c>
      <c r="V3" s="81">
        <f t="shared" ref="V3:V26" si="1">(-PMT($O3,$P3,F3)+$M3)*$AA$1/$R3</f>
        <v>1.171630859600217</v>
      </c>
      <c r="W3" s="81">
        <f t="shared" ref="W3:W26" si="2">(-PMT($O3,$P3,G3)+$M3)*$AA$1/$R3</f>
        <v>1.171630859600217</v>
      </c>
      <c r="X3" s="81">
        <f t="shared" ref="X3:X26" si="3">(-PMT($O3,$P3,H3)+$M3)*$AA$1/$R3</f>
        <v>1.171630859600217</v>
      </c>
      <c r="Y3" s="81">
        <f t="shared" ref="Y3:Y26" si="4">(-PMT($O3,$P3,I3)+$M3)*$AA$1/$R3</f>
        <v>1.171630859600217</v>
      </c>
      <c r="Z3" s="81">
        <f t="shared" ref="Z3:Z26" si="5">(-PMT($O3,$P3,J3)+$M3)*$AA$1/$R3</f>
        <v>1.171630859600217</v>
      </c>
      <c r="AA3" s="81">
        <f t="shared" ref="AA3:AA26" si="6">(-PMT($O3,$P3,K3)+$M3)*$AA$1/$R3</f>
        <v>1.171630859600217</v>
      </c>
      <c r="AB3" s="81" t="str">
        <f>A3&amp;B3&amp;C3</f>
        <v>comm heatinggasgas furnace</v>
      </c>
      <c r="AC3" s="81"/>
    </row>
    <row r="4" spans="1:29" ht="14" customHeight="1">
      <c r="A4" s="28" t="s">
        <v>54</v>
      </c>
      <c r="B4" s="18" t="s">
        <v>32</v>
      </c>
      <c r="C4" s="18" t="s">
        <v>17</v>
      </c>
      <c r="D4" s="10">
        <f>[1]ktek_AT15_slim!$F$124</f>
        <v>11.782347900599827</v>
      </c>
      <c r="E4" s="10">
        <f>[1]ktek_AT15_slim!$F$124</f>
        <v>11.782347900599827</v>
      </c>
      <c r="F4" s="10">
        <f>[1]ktek_AT15_slim!$F$126</f>
        <v>11.782347900599827</v>
      </c>
      <c r="G4" s="10">
        <f>[1]ktek_AT15_slim!$F$126</f>
        <v>11.782347900599827</v>
      </c>
      <c r="H4" s="10">
        <f>[1]ktek_AT15_slim!$F$128</f>
        <v>11.782347900599827</v>
      </c>
      <c r="I4" s="10">
        <f>[1]ktek_AT15_slim!$F$128</f>
        <v>11.782347900599827</v>
      </c>
      <c r="J4" s="10">
        <f>[1]ktek_AT15_slim!$F$128</f>
        <v>11.782347900599827</v>
      </c>
      <c r="K4" s="1">
        <f>[1]ktek_AT15_slim!$F$128</f>
        <v>11.782347900599827</v>
      </c>
      <c r="L4" s="18" t="s">
        <v>117</v>
      </c>
      <c r="M4" s="10">
        <f>[1]ktek_AT15_slim!$G$124</f>
        <v>2.656383890317052</v>
      </c>
      <c r="N4" s="6"/>
      <c r="O4">
        <v>0.25</v>
      </c>
      <c r="P4" s="10">
        <f>[1]ktek_AT15_slim!$J$124</f>
        <v>15</v>
      </c>
      <c r="Q4">
        <v>0.11</v>
      </c>
      <c r="R4">
        <f t="shared" ref="R4:R21" si="7">1000*1.0551*8760*Q4/1000000</f>
        <v>1.01669436</v>
      </c>
      <c r="S4" t="s">
        <v>145</v>
      </c>
      <c r="T4" s="81">
        <f t="shared" ref="T4:T26" si="8">(-PMT($O4,$P4,D4)+$M4)*$AA$1/$R4</f>
        <v>1.7290553788391827</v>
      </c>
      <c r="U4" s="81">
        <f t="shared" si="0"/>
        <v>1.7290553788391827</v>
      </c>
      <c r="V4" s="81">
        <f t="shared" si="1"/>
        <v>1.7290553788391827</v>
      </c>
      <c r="W4" s="81">
        <f t="shared" si="2"/>
        <v>1.7290553788391827</v>
      </c>
      <c r="X4" s="81">
        <f t="shared" si="3"/>
        <v>1.7290553788391827</v>
      </c>
      <c r="Y4" s="81">
        <f t="shared" si="4"/>
        <v>1.7290553788391827</v>
      </c>
      <c r="Z4" s="81">
        <f t="shared" si="5"/>
        <v>1.7290553788391827</v>
      </c>
      <c r="AA4" s="81">
        <f t="shared" si="6"/>
        <v>1.7290553788391827</v>
      </c>
      <c r="AB4" s="81" t="str">
        <f t="shared" ref="AB4:AB26" si="9">A4&amp;B4&amp;C4</f>
        <v>comm heatinggasgas furnace hi-eff</v>
      </c>
      <c r="AC4" s="81"/>
    </row>
    <row r="5" spans="1:29" ht="14" customHeight="1">
      <c r="A5" s="28" t="s">
        <v>54</v>
      </c>
      <c r="B5" s="18" t="s">
        <v>8</v>
      </c>
      <c r="C5" s="18" t="s">
        <v>18</v>
      </c>
      <c r="D5" s="10">
        <f>[1]ktek_AT15_slim!$F$121</f>
        <v>21.764705882352942</v>
      </c>
      <c r="E5" s="10">
        <f>[1]ktek_AT15_slim!$F$122</f>
        <v>25</v>
      </c>
      <c r="F5" s="10">
        <f>[1]ktek_AT15_slim!$F$122</f>
        <v>25</v>
      </c>
      <c r="G5" s="10">
        <f>[1]ktek_AT15_slim!$F$122</f>
        <v>25</v>
      </c>
      <c r="H5" s="10">
        <f>[1]ktek_AT15_slim!$F$122</f>
        <v>25</v>
      </c>
      <c r="I5" s="10">
        <f>[1]ktek_AT15_slim!$F$122</f>
        <v>25</v>
      </c>
      <c r="J5" s="10">
        <f>[1]ktek_AT15_slim!$F$122</f>
        <v>25</v>
      </c>
      <c r="K5" s="1">
        <f>[1]ktek_AT15_slim!$F$122</f>
        <v>25</v>
      </c>
      <c r="L5" s="18" t="s">
        <v>117</v>
      </c>
      <c r="M5" s="10">
        <f>[1]ktek_AT15_slim!$G$121</f>
        <v>0.01</v>
      </c>
      <c r="N5" s="6"/>
      <c r="O5">
        <v>0.25</v>
      </c>
      <c r="P5" s="10">
        <f>[1]ktek_AT15_slim!$J$121</f>
        <v>18</v>
      </c>
      <c r="Q5">
        <v>0.11</v>
      </c>
      <c r="R5">
        <f t="shared" si="7"/>
        <v>1.01669436</v>
      </c>
      <c r="S5" t="s">
        <v>145</v>
      </c>
      <c r="T5" s="81">
        <f t="shared" si="8"/>
        <v>1.6810864358021449</v>
      </c>
      <c r="U5" s="81">
        <f t="shared" si="0"/>
        <v>1.9305274889204196</v>
      </c>
      <c r="V5" s="81">
        <f t="shared" si="1"/>
        <v>1.9305274889204196</v>
      </c>
      <c r="W5" s="81">
        <f t="shared" si="2"/>
        <v>1.9305274889204196</v>
      </c>
      <c r="X5" s="81">
        <f t="shared" si="3"/>
        <v>1.9305274889204196</v>
      </c>
      <c r="Y5" s="81">
        <f t="shared" si="4"/>
        <v>1.9305274889204196</v>
      </c>
      <c r="Z5" s="81">
        <f t="shared" si="5"/>
        <v>1.9305274889204196</v>
      </c>
      <c r="AA5" s="81">
        <f t="shared" si="6"/>
        <v>1.9305274889204196</v>
      </c>
      <c r="AB5" s="81" t="str">
        <f t="shared" si="9"/>
        <v>comm heatingelectricityelectric furnace</v>
      </c>
      <c r="AC5" s="81"/>
    </row>
    <row r="6" spans="1:29" ht="14" customHeight="1">
      <c r="A6" s="28" t="s">
        <v>54</v>
      </c>
      <c r="B6" s="18" t="s">
        <v>8</v>
      </c>
      <c r="C6" s="18" t="s">
        <v>19</v>
      </c>
      <c r="D6" s="10">
        <f>[1]ktek_AT15_slim!$F$97</f>
        <v>81.388888888888886</v>
      </c>
      <c r="E6" s="10">
        <f>[1]ktek_AT15_slim!$F$97</f>
        <v>81.388888888888886</v>
      </c>
      <c r="F6" s="10">
        <f>[1]ktek_AT15_slim!$F$101</f>
        <v>81.388888888888886</v>
      </c>
      <c r="G6" s="10">
        <f>[1]ktek_AT15_slim!$F$101</f>
        <v>81.388888888888886</v>
      </c>
      <c r="H6" s="10">
        <f>[1]ktek_AT15_slim!$F$101</f>
        <v>81.388888888888886</v>
      </c>
      <c r="I6" s="10">
        <f>[1]ktek_AT15_slim!$F$101</f>
        <v>81.388888888888886</v>
      </c>
      <c r="J6" s="10">
        <f>[1]ktek_AT15_slim!$F$101</f>
        <v>81.388888888888886</v>
      </c>
      <c r="K6" s="1">
        <f>[1]ktek_AT15_slim!$F$101</f>
        <v>81.388888888888886</v>
      </c>
      <c r="L6" s="18" t="s">
        <v>117</v>
      </c>
      <c r="M6" s="10">
        <f>[1]ktek_AT15_slim!$G$97</f>
        <v>1.4722222222222223</v>
      </c>
      <c r="N6" s="6"/>
      <c r="O6">
        <v>0.25</v>
      </c>
      <c r="P6" s="10">
        <f>[1]ktek_AT15_slim!$J$97</f>
        <v>15</v>
      </c>
      <c r="Q6">
        <v>0.11</v>
      </c>
      <c r="R6">
        <f t="shared" si="7"/>
        <v>1.01669436</v>
      </c>
      <c r="S6" t="s">
        <v>145</v>
      </c>
      <c r="T6" s="81">
        <f t="shared" si="8"/>
        <v>6.8326062792101361</v>
      </c>
      <c r="U6" s="81">
        <f t="shared" si="0"/>
        <v>6.8326062792101361</v>
      </c>
      <c r="V6" s="81">
        <f t="shared" si="1"/>
        <v>6.8326062792101361</v>
      </c>
      <c r="W6" s="81">
        <f t="shared" si="2"/>
        <v>6.8326062792101361</v>
      </c>
      <c r="X6" s="81">
        <f t="shared" si="3"/>
        <v>6.8326062792101361</v>
      </c>
      <c r="Y6" s="81">
        <f t="shared" si="4"/>
        <v>6.8326062792101361</v>
      </c>
      <c r="Z6" s="81">
        <f t="shared" si="5"/>
        <v>6.8326062792101361</v>
      </c>
      <c r="AA6" s="81">
        <f t="shared" si="6"/>
        <v>6.8326062792101361</v>
      </c>
      <c r="AB6" s="81" t="str">
        <f t="shared" si="9"/>
        <v>comm heatingelectricityelectric heat pump</v>
      </c>
      <c r="AC6" s="81"/>
    </row>
    <row r="7" spans="1:29" ht="14" customHeight="1">
      <c r="A7" s="28" t="s">
        <v>54</v>
      </c>
      <c r="B7" s="18" t="s">
        <v>9</v>
      </c>
      <c r="C7" s="18" t="s">
        <v>20</v>
      </c>
      <c r="D7" s="10">
        <f>[1]ktek_AT15_slim!$F$136</f>
        <v>14.008277618592803</v>
      </c>
      <c r="E7" s="10">
        <f>[1]ktek_AT15_slim!$F$138</f>
        <v>14.397988054071046</v>
      </c>
      <c r="F7" s="10">
        <f>[1]ktek_AT15_slim!$F$139</f>
        <v>14.397988054071046</v>
      </c>
      <c r="G7" s="10">
        <f>[1]ktek_AT15_slim!$F$139</f>
        <v>14.397988054071046</v>
      </c>
      <c r="H7" s="10">
        <f>[1]ktek_AT15_slim!$F$139</f>
        <v>14.397988054071046</v>
      </c>
      <c r="I7" s="10">
        <f>[1]ktek_AT15_slim!$F$139</f>
        <v>14.397988054071046</v>
      </c>
      <c r="J7" s="10">
        <f>[1]ktek_AT15_slim!$F$139</f>
        <v>14.397988054071046</v>
      </c>
      <c r="K7" s="1">
        <f>[1]ktek_AT15_slim!$F$139</f>
        <v>14.397988054071046</v>
      </c>
      <c r="L7" s="18" t="s">
        <v>117</v>
      </c>
      <c r="M7" s="10">
        <f>[1]ktek_AT15_slim!$G$140</f>
        <v>0.16975308641975309</v>
      </c>
      <c r="N7" s="6"/>
      <c r="O7">
        <v>0.25</v>
      </c>
      <c r="P7" s="10">
        <f>[1]ktek_AT15_slim!$J$140</f>
        <v>30</v>
      </c>
      <c r="Q7">
        <v>0.11</v>
      </c>
      <c r="R7">
        <f t="shared" si="7"/>
        <v>1.01669436</v>
      </c>
      <c r="S7" t="s">
        <v>145</v>
      </c>
      <c r="T7" s="81">
        <f t="shared" si="8"/>
        <v>1.1133047441902848</v>
      </c>
      <c r="U7" s="81">
        <f t="shared" si="0"/>
        <v>1.1428467025782461</v>
      </c>
      <c r="V7" s="81">
        <f t="shared" si="1"/>
        <v>1.1428467025782461</v>
      </c>
      <c r="W7" s="81">
        <f t="shared" si="2"/>
        <v>1.1428467025782461</v>
      </c>
      <c r="X7" s="81">
        <f t="shared" si="3"/>
        <v>1.1428467025782461</v>
      </c>
      <c r="Y7" s="81">
        <f t="shared" si="4"/>
        <v>1.1428467025782461</v>
      </c>
      <c r="Z7" s="81">
        <f t="shared" si="5"/>
        <v>1.1428467025782461</v>
      </c>
      <c r="AA7" s="81">
        <f t="shared" si="6"/>
        <v>1.1428467025782461</v>
      </c>
      <c r="AB7" s="81" t="str">
        <f t="shared" si="9"/>
        <v>comm heatingrefined liquidsfuel furnace</v>
      </c>
      <c r="AC7" s="81"/>
    </row>
    <row r="8" spans="1:29" ht="14" customHeight="1">
      <c r="A8" s="29" t="s">
        <v>55</v>
      </c>
      <c r="B8" s="19" t="s">
        <v>32</v>
      </c>
      <c r="C8" s="19" t="s">
        <v>39</v>
      </c>
      <c r="D8" s="11">
        <f>[1]ktek_AT15_slim!$F$165</f>
        <v>300</v>
      </c>
      <c r="E8" s="11">
        <f>[1]ktek_AT15_slim!$F$165</f>
        <v>300</v>
      </c>
      <c r="F8" s="11">
        <f>[1]ktek_AT15_slim!$F$166</f>
        <v>300</v>
      </c>
      <c r="G8" s="11">
        <f>[1]ktek_AT15_slim!$F$166</f>
        <v>300</v>
      </c>
      <c r="H8" s="11">
        <f>[1]ktek_AT15_slim!$F$167</f>
        <v>300</v>
      </c>
      <c r="I8" s="11">
        <f>[1]ktek_AT15_slim!$F$167</f>
        <v>300</v>
      </c>
      <c r="J8" s="11">
        <f>[1]ktek_AT15_slim!$F$167</f>
        <v>300</v>
      </c>
      <c r="K8" s="4">
        <f>[1]ktek_AT15_slim!$F$167</f>
        <v>300</v>
      </c>
      <c r="L8" s="19" t="s">
        <v>117</v>
      </c>
      <c r="M8" s="11">
        <f>[1]ktek_AT15_slim!$G$165</f>
        <v>4.916666666666667</v>
      </c>
      <c r="N8" s="6"/>
      <c r="O8">
        <v>0.25</v>
      </c>
      <c r="P8" s="11">
        <f>[1]ktek_AT15_slim!$J$165</f>
        <v>15</v>
      </c>
      <c r="Q8">
        <v>0.18</v>
      </c>
      <c r="R8">
        <f t="shared" si="7"/>
        <v>1.6636816799999998</v>
      </c>
      <c r="S8" t="s">
        <v>145</v>
      </c>
      <c r="T8" s="81">
        <f t="shared" si="8"/>
        <v>15.296475711280507</v>
      </c>
      <c r="U8" s="81">
        <f t="shared" si="0"/>
        <v>15.296475711280507</v>
      </c>
      <c r="V8" s="81">
        <f t="shared" si="1"/>
        <v>15.296475711280507</v>
      </c>
      <c r="W8" s="81">
        <f t="shared" si="2"/>
        <v>15.296475711280507</v>
      </c>
      <c r="X8" s="81">
        <f t="shared" si="3"/>
        <v>15.296475711280507</v>
      </c>
      <c r="Y8" s="81">
        <f t="shared" si="4"/>
        <v>15.296475711280507</v>
      </c>
      <c r="Z8" s="81">
        <f t="shared" si="5"/>
        <v>15.296475711280507</v>
      </c>
      <c r="AA8" s="81">
        <f t="shared" si="6"/>
        <v>15.296475711280507</v>
      </c>
      <c r="AB8" s="81" t="str">
        <f t="shared" si="9"/>
        <v>comm coolinggasgas cooling</v>
      </c>
      <c r="AC8" s="81"/>
    </row>
    <row r="9" spans="1:29" ht="14" customHeight="1">
      <c r="A9" s="29" t="s">
        <v>55</v>
      </c>
      <c r="B9" s="19" t="s">
        <v>8</v>
      </c>
      <c r="C9" s="19" t="s">
        <v>10</v>
      </c>
      <c r="D9" s="11">
        <f>[1]ktek_AT15_slim!$F$214</f>
        <v>25.238095238095237</v>
      </c>
      <c r="E9" s="11">
        <f>[1]ktek_AT15_slim!$F$214</f>
        <v>25.238095238095237</v>
      </c>
      <c r="F9" s="11">
        <f>[1]ktek_AT15_slim!$F$217</f>
        <v>38.571428571428569</v>
      </c>
      <c r="G9" s="11">
        <f>[1]ktek_AT15_slim!$F$217</f>
        <v>38.571428571428569</v>
      </c>
      <c r="H9" s="11">
        <f>[1]ktek_AT15_slim!$F$217</f>
        <v>38.571428571428569</v>
      </c>
      <c r="I9" s="11">
        <f>[1]ktek_AT15_slim!$F$217</f>
        <v>38.571428571428569</v>
      </c>
      <c r="J9" s="11">
        <f>[1]ktek_AT15_slim!$F$217</f>
        <v>38.571428571428569</v>
      </c>
      <c r="K9" s="4">
        <f>[1]ktek_AT15_slim!$F$217</f>
        <v>38.571428571428569</v>
      </c>
      <c r="L9" s="19" t="s">
        <v>117</v>
      </c>
      <c r="M9" s="11">
        <f>[1]ktek_AT15_slim!$G$180</f>
        <v>2.6666666666666665</v>
      </c>
      <c r="N9" s="6"/>
      <c r="O9">
        <v>0.25</v>
      </c>
      <c r="P9" s="11">
        <f>[1]ktek_AT15_slim!$J$180</f>
        <v>20</v>
      </c>
      <c r="Q9">
        <v>0.18</v>
      </c>
      <c r="R9">
        <f t="shared" si="7"/>
        <v>1.6636816799999998</v>
      </c>
      <c r="S9" t="s">
        <v>145</v>
      </c>
      <c r="T9" s="81">
        <f t="shared" si="8"/>
        <v>1.6748565281349066</v>
      </c>
      <c r="U9" s="81">
        <f t="shared" si="0"/>
        <v>1.6748565281349066</v>
      </c>
      <c r="V9" s="81">
        <f t="shared" si="1"/>
        <v>2.2989567859070257</v>
      </c>
      <c r="W9" s="81">
        <f t="shared" si="2"/>
        <v>2.2989567859070257</v>
      </c>
      <c r="X9" s="81">
        <f t="shared" si="3"/>
        <v>2.2989567859070257</v>
      </c>
      <c r="Y9" s="81">
        <f t="shared" si="4"/>
        <v>2.2989567859070257</v>
      </c>
      <c r="Z9" s="81">
        <f t="shared" si="5"/>
        <v>2.2989567859070257</v>
      </c>
      <c r="AA9" s="81">
        <f t="shared" si="6"/>
        <v>2.2989567859070257</v>
      </c>
      <c r="AB9" s="81" t="str">
        <f t="shared" si="9"/>
        <v>comm coolingelectricityair conditioning</v>
      </c>
      <c r="AC9" s="81"/>
    </row>
    <row r="10" spans="1:29" ht="14" customHeight="1">
      <c r="A10" s="29" t="s">
        <v>55</v>
      </c>
      <c r="B10" s="19" t="s">
        <v>8</v>
      </c>
      <c r="C10" s="19" t="s">
        <v>11</v>
      </c>
      <c r="D10" s="11">
        <f>[1]ktek_AT15_slim!$F$183</f>
        <v>76.041666666666671</v>
      </c>
      <c r="E10" s="11">
        <f>[1]ktek_AT15_slim!$F$183</f>
        <v>76.041666666666671</v>
      </c>
      <c r="F10" s="11">
        <f>[1]ktek_AT15_slim!$F$186</f>
        <v>76.041666666666671</v>
      </c>
      <c r="G10" s="11">
        <f>[1]ktek_AT15_slim!$F$186</f>
        <v>76.041666666666671</v>
      </c>
      <c r="H10" s="11">
        <f>[1]ktek_AT15_slim!$F$189</f>
        <v>76.041666666666671</v>
      </c>
      <c r="I10" s="11">
        <f>[1]ktek_AT15_slim!$F$189</f>
        <v>76.041666666666671</v>
      </c>
      <c r="J10" s="11">
        <f>[1]ktek_AT15_slim!$F$189</f>
        <v>76.041666666666671</v>
      </c>
      <c r="K10" s="4">
        <f>[1]ktek_AT15_slim!$F$189</f>
        <v>76.041666666666671</v>
      </c>
      <c r="L10" s="19" t="s">
        <v>117</v>
      </c>
      <c r="M10" s="11">
        <f>[1]ktek_AT15_slim!$G$183</f>
        <v>2.6666666666666665</v>
      </c>
      <c r="N10" s="6"/>
      <c r="O10">
        <v>0.25</v>
      </c>
      <c r="P10" s="11">
        <f>[1]ktek_AT15_slim!$J$183</f>
        <v>20</v>
      </c>
      <c r="Q10">
        <v>0.18</v>
      </c>
      <c r="R10">
        <f t="shared" si="7"/>
        <v>1.6636816799999998</v>
      </c>
      <c r="S10" t="s">
        <v>145</v>
      </c>
      <c r="T10" s="81">
        <f t="shared" si="8"/>
        <v>4.052845679958585</v>
      </c>
      <c r="U10" s="81">
        <f t="shared" si="0"/>
        <v>4.052845679958585</v>
      </c>
      <c r="V10" s="81">
        <f t="shared" si="1"/>
        <v>4.052845679958585</v>
      </c>
      <c r="W10" s="81">
        <f t="shared" si="2"/>
        <v>4.052845679958585</v>
      </c>
      <c r="X10" s="81">
        <f t="shared" si="3"/>
        <v>4.052845679958585</v>
      </c>
      <c r="Y10" s="81">
        <f t="shared" si="4"/>
        <v>4.052845679958585</v>
      </c>
      <c r="Z10" s="81">
        <f t="shared" si="5"/>
        <v>4.052845679958585</v>
      </c>
      <c r="AA10" s="81">
        <f t="shared" si="6"/>
        <v>4.052845679958585</v>
      </c>
      <c r="AB10" s="81" t="str">
        <f t="shared" si="9"/>
        <v>comm coolingelectricityair conditioning hi-eff</v>
      </c>
      <c r="AC10" s="81"/>
    </row>
    <row r="11" spans="1:29" ht="14" customHeight="1">
      <c r="A11" s="30" t="s">
        <v>56</v>
      </c>
      <c r="B11" s="20" t="s">
        <v>32</v>
      </c>
      <c r="C11" s="20" t="s">
        <v>22</v>
      </c>
      <c r="D11" s="7">
        <f>[1]ktek_AT15_slim!$F$252</f>
        <v>26.4375</v>
      </c>
      <c r="E11" s="7">
        <f>[1]ktek_AT15_slim!$F$252</f>
        <v>26.4375</v>
      </c>
      <c r="F11" s="7">
        <f>[1]ktek_AT15_slim!$F$254</f>
        <v>26.4375</v>
      </c>
      <c r="G11" s="7">
        <f>[1]ktek_AT15_slim!$F$254</f>
        <v>26.4375</v>
      </c>
      <c r="H11" s="7">
        <f>[1]ktek_AT15_slim!$F$254</f>
        <v>26.4375</v>
      </c>
      <c r="I11" s="7">
        <f>[1]ktek_AT15_slim!$F$254</f>
        <v>26.4375</v>
      </c>
      <c r="J11" s="7">
        <f>[1]ktek_AT15_slim!$F$254</f>
        <v>26.4375</v>
      </c>
      <c r="K11" s="5">
        <f>[1]ktek_AT15_slim!$F$254</f>
        <v>26.4375</v>
      </c>
      <c r="L11" s="20" t="s">
        <v>117</v>
      </c>
      <c r="M11" s="7">
        <f>[1]ktek_AT15_slim!$G$252</f>
        <v>0.6875</v>
      </c>
      <c r="N11" s="6"/>
      <c r="O11">
        <v>0.25</v>
      </c>
      <c r="P11" s="7">
        <f>[1]ktek_AT15_slim!$J$252</f>
        <v>13</v>
      </c>
      <c r="Q11">
        <v>0.2</v>
      </c>
      <c r="R11">
        <f t="shared" si="7"/>
        <v>1.8485352000000002</v>
      </c>
      <c r="S11" t="s">
        <v>145</v>
      </c>
      <c r="T11" s="81">
        <f t="shared" si="8"/>
        <v>1.2794416185197743</v>
      </c>
      <c r="U11" s="81">
        <f t="shared" si="0"/>
        <v>1.2794416185197743</v>
      </c>
      <c r="V11" s="81">
        <f t="shared" si="1"/>
        <v>1.2794416185197743</v>
      </c>
      <c r="W11" s="81">
        <f t="shared" si="2"/>
        <v>1.2794416185197743</v>
      </c>
      <c r="X11" s="81">
        <f t="shared" si="3"/>
        <v>1.2794416185197743</v>
      </c>
      <c r="Y11" s="81">
        <f t="shared" si="4"/>
        <v>1.2794416185197743</v>
      </c>
      <c r="Z11" s="81">
        <f t="shared" si="5"/>
        <v>1.2794416185197743</v>
      </c>
      <c r="AA11" s="81">
        <f t="shared" si="6"/>
        <v>1.2794416185197743</v>
      </c>
      <c r="AB11" s="81" t="str">
        <f t="shared" si="9"/>
        <v>comm hot watergasgas water heater</v>
      </c>
      <c r="AC11" s="81"/>
    </row>
    <row r="12" spans="1:29" ht="14" customHeight="1">
      <c r="A12" s="30" t="s">
        <v>56</v>
      </c>
      <c r="B12" s="20" t="s">
        <v>32</v>
      </c>
      <c r="C12" s="20" t="s">
        <v>23</v>
      </c>
      <c r="D12" s="7">
        <f>[1]ktek_AT15_slim!$F$253</f>
        <v>29.444444444444443</v>
      </c>
      <c r="E12" s="7">
        <f>[1]ktek_AT15_slim!$F$253</f>
        <v>29.444444444444443</v>
      </c>
      <c r="F12" s="7">
        <f>[1]ktek_AT15_slim!$F$255</f>
        <v>29.444444444444443</v>
      </c>
      <c r="G12" s="7">
        <f>[1]ktek_AT15_slim!$F$255</f>
        <v>29.444444444444443</v>
      </c>
      <c r="H12" s="7">
        <f>[1]ktek_AT15_slim!$F$255</f>
        <v>29.444444444444443</v>
      </c>
      <c r="I12" s="7">
        <f>[1]ktek_AT15_slim!$F$255</f>
        <v>29.444444444444443</v>
      </c>
      <c r="J12" s="7">
        <f>[1]ktek_AT15_slim!$F$255</f>
        <v>29.444444444444443</v>
      </c>
      <c r="K12" s="5">
        <f>[1]ktek_AT15_slim!$F$255</f>
        <v>29.444444444444443</v>
      </c>
      <c r="L12" s="20" t="s">
        <v>117</v>
      </c>
      <c r="M12" s="7">
        <f>[1]ktek_AT15_slim!$G$253</f>
        <v>0.55555555555555558</v>
      </c>
      <c r="N12" s="6"/>
      <c r="O12">
        <v>0.25</v>
      </c>
      <c r="P12" s="7">
        <f>[1]ktek_AT15_slim!$J$253</f>
        <v>13</v>
      </c>
      <c r="Q12">
        <v>0.2</v>
      </c>
      <c r="R12">
        <f t="shared" si="7"/>
        <v>1.8485352000000002</v>
      </c>
      <c r="S12" t="s">
        <v>145</v>
      </c>
      <c r="T12" s="81">
        <f t="shared" si="8"/>
        <v>1.3899608642602606</v>
      </c>
      <c r="U12" s="81">
        <f t="shared" si="0"/>
        <v>1.3899608642602606</v>
      </c>
      <c r="V12" s="81">
        <f t="shared" si="1"/>
        <v>1.3899608642602606</v>
      </c>
      <c r="W12" s="81">
        <f t="shared" si="2"/>
        <v>1.3899608642602606</v>
      </c>
      <c r="X12" s="81">
        <f t="shared" si="3"/>
        <v>1.3899608642602606</v>
      </c>
      <c r="Y12" s="81">
        <f t="shared" si="4"/>
        <v>1.3899608642602606</v>
      </c>
      <c r="Z12" s="81">
        <f t="shared" si="5"/>
        <v>1.3899608642602606</v>
      </c>
      <c r="AA12" s="81">
        <f t="shared" si="6"/>
        <v>1.3899608642602606</v>
      </c>
      <c r="AB12" s="81" t="str">
        <f t="shared" si="9"/>
        <v>comm hot watergasgas water heater hi-eff</v>
      </c>
      <c r="AC12" s="81"/>
    </row>
    <row r="13" spans="1:29" ht="14" customHeight="1">
      <c r="A13" s="30" t="s">
        <v>56</v>
      </c>
      <c r="B13" s="20" t="s">
        <v>8</v>
      </c>
      <c r="C13" s="20" t="s">
        <v>24</v>
      </c>
      <c r="D13" s="7">
        <f>[1]ktek_AT15_slim!$F$246-[1]ktek_AT15_slim!$I$246</f>
        <v>310</v>
      </c>
      <c r="E13" s="7">
        <f>[1]ktek_AT15_slim!$F$246-[1]ktek_AT15_slim!$I$246</f>
        <v>310</v>
      </c>
      <c r="F13" s="7">
        <f>[1]ktek_AT15_slim!$F$247-[1]ktek_AT15_slim!$I$247</f>
        <v>279</v>
      </c>
      <c r="G13" s="7">
        <f>[1]ktek_AT15_slim!$F$247-[1]ktek_AT15_slim!$I$247</f>
        <v>279</v>
      </c>
      <c r="H13" s="7">
        <f>[1]ktek_AT15_slim!$F$247-[1]ktek_AT15_slim!$I$247</f>
        <v>279</v>
      </c>
      <c r="I13" s="7">
        <f>[1]ktek_AT15_slim!$F$247-[1]ktek_AT15_slim!$I$247</f>
        <v>279</v>
      </c>
      <c r="J13" s="7">
        <f>[1]ktek_AT15_slim!$F$247-[1]ktek_AT15_slim!$I$247</f>
        <v>279</v>
      </c>
      <c r="K13" s="5">
        <f>[1]ktek_AT15_slim!$F$247-[1]ktek_AT15_slim!$I$247</f>
        <v>279</v>
      </c>
      <c r="L13" s="20" t="s">
        <v>117</v>
      </c>
      <c r="M13" s="7">
        <f>[1]ktek_AT15_slim!$G$245</f>
        <v>2.2857142857142856</v>
      </c>
      <c r="N13" s="6"/>
      <c r="O13">
        <v>0.25</v>
      </c>
      <c r="P13" s="7">
        <f>[1]ktek_AT15_slim!$J$245</f>
        <v>13</v>
      </c>
      <c r="Q13">
        <v>0.2</v>
      </c>
      <c r="R13">
        <f t="shared" si="7"/>
        <v>1.8485352000000002</v>
      </c>
      <c r="S13" t="s">
        <v>145</v>
      </c>
      <c r="T13" s="81">
        <f t="shared" si="8"/>
        <v>14.040401916171332</v>
      </c>
      <c r="U13" s="81">
        <f t="shared" si="0"/>
        <v>14.040401916171332</v>
      </c>
      <c r="V13" s="81">
        <f t="shared" si="1"/>
        <v>12.67443356806421</v>
      </c>
      <c r="W13" s="81">
        <f t="shared" si="2"/>
        <v>12.67443356806421</v>
      </c>
      <c r="X13" s="81">
        <f t="shared" si="3"/>
        <v>12.67443356806421</v>
      </c>
      <c r="Y13" s="81">
        <f t="shared" si="4"/>
        <v>12.67443356806421</v>
      </c>
      <c r="Z13" s="81">
        <f t="shared" si="5"/>
        <v>12.67443356806421</v>
      </c>
      <c r="AA13" s="81">
        <f t="shared" si="6"/>
        <v>12.67443356806421</v>
      </c>
      <c r="AB13" s="81" t="str">
        <f t="shared" si="9"/>
        <v>comm hot waterelectricityelectric heat pump water heater</v>
      </c>
      <c r="AC13" s="81"/>
    </row>
    <row r="14" spans="1:29" ht="14" customHeight="1">
      <c r="A14" s="30" t="s">
        <v>56</v>
      </c>
      <c r="B14" s="20" t="s">
        <v>8</v>
      </c>
      <c r="C14" s="20" t="s">
        <v>25</v>
      </c>
      <c r="D14" s="7">
        <f>[1]ktek_AT15_slim!$F$251</f>
        <v>29.297247099960213</v>
      </c>
      <c r="E14" s="7">
        <f>[1]ktek_AT15_slim!$F$251</f>
        <v>29.297247099960213</v>
      </c>
      <c r="F14" s="7">
        <f>[1]ktek_AT15_slim!$F$251</f>
        <v>29.297247099960213</v>
      </c>
      <c r="G14" s="7">
        <f>[1]ktek_AT15_slim!$F$251</f>
        <v>29.297247099960213</v>
      </c>
      <c r="H14" s="7">
        <f>[1]ktek_AT15_slim!$F$251</f>
        <v>29.297247099960213</v>
      </c>
      <c r="I14" s="7">
        <f>[1]ktek_AT15_slim!$F$251</f>
        <v>29.297247099960213</v>
      </c>
      <c r="J14" s="7">
        <f>[1]ktek_AT15_slim!$F$251</f>
        <v>29.297247099960213</v>
      </c>
      <c r="K14" s="5">
        <f>[1]ktek_AT15_slim!$F$251</f>
        <v>29.297247099960213</v>
      </c>
      <c r="L14" s="20" t="s">
        <v>117</v>
      </c>
      <c r="M14" s="7">
        <f>[1]ktek_AT15_slim!$G$251</f>
        <v>0.88611711455456221</v>
      </c>
      <c r="N14" s="6"/>
      <c r="O14">
        <v>0.25</v>
      </c>
      <c r="P14" s="7">
        <f>[1]ktek_AT15_slim!$J$251</f>
        <v>13</v>
      </c>
      <c r="Q14">
        <v>0.2</v>
      </c>
      <c r="R14">
        <f t="shared" si="7"/>
        <v>1.8485352000000002</v>
      </c>
      <c r="S14" t="s">
        <v>145</v>
      </c>
      <c r="T14" s="81">
        <f t="shared" si="8"/>
        <v>1.4385345945505896</v>
      </c>
      <c r="U14" s="81">
        <f t="shared" si="0"/>
        <v>1.4385345945505896</v>
      </c>
      <c r="V14" s="81">
        <f t="shared" si="1"/>
        <v>1.4385345945505896</v>
      </c>
      <c r="W14" s="81">
        <f t="shared" si="2"/>
        <v>1.4385345945505896</v>
      </c>
      <c r="X14" s="81">
        <f t="shared" si="3"/>
        <v>1.4385345945505896</v>
      </c>
      <c r="Y14" s="81">
        <f t="shared" si="4"/>
        <v>1.4385345945505896</v>
      </c>
      <c r="Z14" s="81">
        <f t="shared" si="5"/>
        <v>1.4385345945505896</v>
      </c>
      <c r="AA14" s="81">
        <f t="shared" si="6"/>
        <v>1.4385345945505896</v>
      </c>
      <c r="AB14" s="81" t="str">
        <f t="shared" si="9"/>
        <v>comm hot waterelectricityelectric resistance water heater</v>
      </c>
      <c r="AC14" s="81"/>
    </row>
    <row r="15" spans="1:29" ht="14" customHeight="1">
      <c r="A15" s="30" t="s">
        <v>56</v>
      </c>
      <c r="B15" s="20" t="s">
        <v>9</v>
      </c>
      <c r="C15" s="20" t="s">
        <v>27</v>
      </c>
      <c r="D15" s="7">
        <f>[1]ktek_AT15_slim!$F$256</f>
        <v>44.755877034358051</v>
      </c>
      <c r="E15" s="7">
        <f>[1]ktek_AT15_slim!$F$258</f>
        <v>62.767857142857146</v>
      </c>
      <c r="F15" s="7">
        <f>[1]ktek_AT15_slim!$F$258</f>
        <v>62.767857142857146</v>
      </c>
      <c r="G15" s="7">
        <f>[1]ktek_AT15_slim!$F$258</f>
        <v>62.767857142857146</v>
      </c>
      <c r="H15" s="7">
        <f>[1]ktek_AT15_slim!$F$258</f>
        <v>62.767857142857146</v>
      </c>
      <c r="I15" s="7">
        <f>[1]ktek_AT15_slim!$F$258</f>
        <v>62.767857142857146</v>
      </c>
      <c r="J15" s="7">
        <f>[1]ktek_AT15_slim!$F$258</f>
        <v>62.767857142857146</v>
      </c>
      <c r="K15" s="5">
        <f>[1]ktek_AT15_slim!$F$258</f>
        <v>62.767857142857146</v>
      </c>
      <c r="L15" s="20" t="s">
        <v>117</v>
      </c>
      <c r="M15" s="7">
        <f>[1]ktek_AT15_slim!$G$256</f>
        <v>1.4466546112115732</v>
      </c>
      <c r="N15" s="6"/>
      <c r="O15">
        <v>0.25</v>
      </c>
      <c r="P15" s="7">
        <f>[1]ktek_AT15_slim!$J$256</f>
        <v>13</v>
      </c>
      <c r="Q15">
        <v>0.2</v>
      </c>
      <c r="R15">
        <f t="shared" si="7"/>
        <v>1.8485352000000002</v>
      </c>
      <c r="S15" t="s">
        <v>145</v>
      </c>
      <c r="T15" s="81">
        <f t="shared" si="8"/>
        <v>2.213061403283398</v>
      </c>
      <c r="U15" s="81">
        <f t="shared" si="0"/>
        <v>3.0067322005396844</v>
      </c>
      <c r="V15" s="81">
        <f t="shared" si="1"/>
        <v>3.0067322005396844</v>
      </c>
      <c r="W15" s="81">
        <f t="shared" si="2"/>
        <v>3.0067322005396844</v>
      </c>
      <c r="X15" s="81">
        <f t="shared" si="3"/>
        <v>3.0067322005396844</v>
      </c>
      <c r="Y15" s="81">
        <f t="shared" si="4"/>
        <v>3.0067322005396844</v>
      </c>
      <c r="Z15" s="81">
        <f t="shared" si="5"/>
        <v>3.0067322005396844</v>
      </c>
      <c r="AA15" s="81">
        <f t="shared" si="6"/>
        <v>3.0067322005396844</v>
      </c>
      <c r="AB15" s="81" t="str">
        <f t="shared" si="9"/>
        <v>comm hot waterrefined liquidsfuel water heater</v>
      </c>
      <c r="AC15" s="81"/>
    </row>
    <row r="16" spans="1:29" ht="14" customHeight="1">
      <c r="A16" s="31" t="s">
        <v>60</v>
      </c>
      <c r="B16" s="21" t="s">
        <v>8</v>
      </c>
      <c r="C16" s="21" t="s">
        <v>61</v>
      </c>
      <c r="D16" s="89">
        <f>[1]ktek_AT15_slim!$F$451</f>
        <v>1048.4593979238123</v>
      </c>
      <c r="E16" s="12">
        <f>[1]ktek_AT15_slim!$F$452</f>
        <v>1087.390963067679</v>
      </c>
      <c r="F16" s="12">
        <f>[1]ktek_AT15_slim!$F$454</f>
        <v>1108.57403791552</v>
      </c>
      <c r="G16" s="12">
        <f>[1]ktek_AT15_slim!$F$454</f>
        <v>1108.57403791552</v>
      </c>
      <c r="H16" s="12">
        <f>[1]ktek_AT15_slim!$F$454</f>
        <v>1108.57403791552</v>
      </c>
      <c r="I16" s="12">
        <f>[1]ktek_AT15_slim!$F$454</f>
        <v>1108.57403791552</v>
      </c>
      <c r="J16" s="12">
        <f>[1]ktek_AT15_slim!$F$454</f>
        <v>1108.57403791552</v>
      </c>
      <c r="K16" s="2">
        <f>[1]ktek_AT15_slim!$F$454</f>
        <v>1108.57403791552</v>
      </c>
      <c r="L16" s="21" t="s">
        <v>117</v>
      </c>
      <c r="M16" s="12">
        <f>[1]ktek_AT15_slim!$G$452</f>
        <v>92.812127744424515</v>
      </c>
      <c r="N16" s="6"/>
      <c r="O16">
        <v>0.25</v>
      </c>
      <c r="P16" s="12">
        <f>[1]ktek_AT15_slim!$J$411</f>
        <v>10</v>
      </c>
      <c r="Q16">
        <v>0.3</v>
      </c>
      <c r="R16">
        <f t="shared" si="7"/>
        <v>2.7728028</v>
      </c>
      <c r="S16" t="s">
        <v>145</v>
      </c>
      <c r="T16" s="81">
        <f t="shared" si="8"/>
        <v>42.913279079018665</v>
      </c>
      <c r="U16" s="81">
        <f t="shared" si="0"/>
        <v>44.124053210440657</v>
      </c>
      <c r="V16" s="81">
        <f t="shared" si="1"/>
        <v>44.782848174243497</v>
      </c>
      <c r="W16" s="81">
        <f t="shared" si="2"/>
        <v>44.782848174243497</v>
      </c>
      <c r="X16" s="81">
        <f t="shared" si="3"/>
        <v>44.782848174243497</v>
      </c>
      <c r="Y16" s="81">
        <f t="shared" si="4"/>
        <v>44.782848174243497</v>
      </c>
      <c r="Z16" s="81">
        <f t="shared" si="5"/>
        <v>44.782848174243497</v>
      </c>
      <c r="AA16" s="81">
        <f t="shared" si="6"/>
        <v>44.782848174243497</v>
      </c>
      <c r="AB16" s="81" t="str">
        <f t="shared" si="9"/>
        <v>comm refrigerationelectricityrefrigeration</v>
      </c>
      <c r="AC16" s="81"/>
    </row>
    <row r="17" spans="1:29" ht="14" customHeight="1">
      <c r="A17" s="31" t="s">
        <v>60</v>
      </c>
      <c r="B17" s="21" t="s">
        <v>8</v>
      </c>
      <c r="C17" s="21" t="s">
        <v>62</v>
      </c>
      <c r="D17" s="89">
        <f>[1]ktek_AT15_slim!$F$451</f>
        <v>1048.4593979238123</v>
      </c>
      <c r="E17" s="12">
        <f>[1]ktek_AT15_slim!$F$453</f>
        <v>1231.0067283734786</v>
      </c>
      <c r="F17" s="12">
        <f>[1]ktek_AT15_slim!$F$455</f>
        <v>1251.9852321441101</v>
      </c>
      <c r="G17" s="12">
        <f>[1]ktek_AT15_slim!$F$455</f>
        <v>1251.9852321441101</v>
      </c>
      <c r="H17" s="12">
        <f>[1]ktek_AT15_slim!$F$455</f>
        <v>1251.9852321441101</v>
      </c>
      <c r="I17" s="12">
        <f>[1]ktek_AT15_slim!$F$455</f>
        <v>1251.9852321441101</v>
      </c>
      <c r="J17" s="12">
        <f>[1]ktek_AT15_slim!$F$455</f>
        <v>1251.9852321441101</v>
      </c>
      <c r="K17" s="2">
        <f>[1]ktek_AT15_slim!$F$455</f>
        <v>1251.9852321441101</v>
      </c>
      <c r="L17" s="21" t="s">
        <v>117</v>
      </c>
      <c r="M17" s="12">
        <f>[1]ktek_AT15_slim!$G$453</f>
        <v>92.812127744424515</v>
      </c>
      <c r="N17" s="6"/>
      <c r="O17">
        <v>0.25</v>
      </c>
      <c r="P17" s="12">
        <f>[1]ktek_AT15_slim!$J$411</f>
        <v>10</v>
      </c>
      <c r="Q17">
        <v>0.3</v>
      </c>
      <c r="R17">
        <f t="shared" si="7"/>
        <v>2.7728028</v>
      </c>
      <c r="S17" t="s">
        <v>145</v>
      </c>
      <c r="T17" s="81">
        <f t="shared" si="8"/>
        <v>42.913279079018665</v>
      </c>
      <c r="U17" s="81">
        <f t="shared" si="0"/>
        <v>48.590512569422486</v>
      </c>
      <c r="V17" s="81">
        <f t="shared" si="1"/>
        <v>49.242945359821633</v>
      </c>
      <c r="W17" s="81">
        <f t="shared" si="2"/>
        <v>49.242945359821633</v>
      </c>
      <c r="X17" s="81">
        <f t="shared" si="3"/>
        <v>49.242945359821633</v>
      </c>
      <c r="Y17" s="81">
        <f t="shared" si="4"/>
        <v>49.242945359821633</v>
      </c>
      <c r="Z17" s="81">
        <f t="shared" si="5"/>
        <v>49.242945359821633</v>
      </c>
      <c r="AA17" s="81">
        <f t="shared" si="6"/>
        <v>49.242945359821633</v>
      </c>
      <c r="AB17" s="81" t="str">
        <f t="shared" si="9"/>
        <v>comm refrigerationelectricityrefrigeration hi-eff</v>
      </c>
      <c r="AC17" s="81"/>
    </row>
    <row r="18" spans="1:29" s="13" customFormat="1" ht="14" customHeight="1">
      <c r="A18" s="32" t="s">
        <v>58</v>
      </c>
      <c r="B18" s="22" t="s">
        <v>32</v>
      </c>
      <c r="C18" s="22" t="s">
        <v>45</v>
      </c>
      <c r="D18" s="14">
        <f>[1]ktek_AT15_slim!$F$284</f>
        <v>37.701581412489269</v>
      </c>
      <c r="E18" s="14">
        <f>[1]ktek_AT15_slim!$F$284</f>
        <v>37.701581412489269</v>
      </c>
      <c r="F18" s="14">
        <f>[1]ktek_AT15_slim!$F$284</f>
        <v>37.701581412489269</v>
      </c>
      <c r="G18" s="14">
        <f>[1]ktek_AT15_slim!$F$284</f>
        <v>37.701581412489269</v>
      </c>
      <c r="H18" s="14">
        <f>[1]ktek_AT15_slim!$F$284</f>
        <v>37.701581412489269</v>
      </c>
      <c r="I18" s="14">
        <f>[1]ktek_AT15_slim!$F$284</f>
        <v>37.701581412489269</v>
      </c>
      <c r="J18" s="14">
        <f>[1]ktek_AT15_slim!$F$284</f>
        <v>37.701581412489269</v>
      </c>
      <c r="K18" s="3">
        <f>[1]ktek_AT15_slim!$F$284</f>
        <v>37.701581412489269</v>
      </c>
      <c r="L18" s="22" t="s">
        <v>117</v>
      </c>
      <c r="M18" s="14">
        <f>[1]ktek_AT15_slim!$G$284</f>
        <v>0.4277070160240386</v>
      </c>
      <c r="N18" s="6"/>
      <c r="O18">
        <v>0.25</v>
      </c>
      <c r="P18" s="14">
        <f>[1]ktek_AT15_slim!$J$284</f>
        <v>10</v>
      </c>
      <c r="Q18">
        <v>0.15</v>
      </c>
      <c r="R18">
        <f t="shared" si="7"/>
        <v>1.3864014</v>
      </c>
      <c r="S18" t="s">
        <v>145</v>
      </c>
      <c r="T18" s="81">
        <f t="shared" si="8"/>
        <v>2.4400307546628475</v>
      </c>
      <c r="U18" s="81">
        <f t="shared" si="0"/>
        <v>2.4400307546628475</v>
      </c>
      <c r="V18" s="81">
        <f t="shared" si="1"/>
        <v>2.4400307546628475</v>
      </c>
      <c r="W18" s="81">
        <f t="shared" si="2"/>
        <v>2.4400307546628475</v>
      </c>
      <c r="X18" s="81">
        <f t="shared" si="3"/>
        <v>2.4400307546628475</v>
      </c>
      <c r="Y18" s="81">
        <f t="shared" si="4"/>
        <v>2.4400307546628475</v>
      </c>
      <c r="Z18" s="81">
        <f t="shared" si="5"/>
        <v>2.4400307546628475</v>
      </c>
      <c r="AA18" s="81">
        <f t="shared" si="6"/>
        <v>2.4400307546628475</v>
      </c>
      <c r="AB18" s="81" t="str">
        <f t="shared" si="9"/>
        <v>comm cookinggasgas range</v>
      </c>
      <c r="AC18" s="81"/>
    </row>
    <row r="19" spans="1:29" s="13" customFormat="1" ht="14" customHeight="1">
      <c r="A19" s="32" t="s">
        <v>58</v>
      </c>
      <c r="B19" s="22" t="s">
        <v>32</v>
      </c>
      <c r="C19" s="22" t="s">
        <v>46</v>
      </c>
      <c r="D19" s="14">
        <f>[1]ktek_AT15_slim!$F$285</f>
        <v>51.372364924665021</v>
      </c>
      <c r="E19" s="14">
        <f>[1]ktek_AT15_slim!$F$285</f>
        <v>51.372364924665021</v>
      </c>
      <c r="F19" s="14">
        <f>[1]ktek_AT15_slim!$F$285</f>
        <v>51.372364924665021</v>
      </c>
      <c r="G19" s="14">
        <f>[1]ktek_AT15_slim!$F$285</f>
        <v>51.372364924665021</v>
      </c>
      <c r="H19" s="14">
        <f>[1]ktek_AT15_slim!$F$285</f>
        <v>51.372364924665021</v>
      </c>
      <c r="I19" s="14">
        <f>[1]ktek_AT15_slim!$F$285</f>
        <v>51.372364924665021</v>
      </c>
      <c r="J19" s="14">
        <f>[1]ktek_AT15_slim!$F$285</f>
        <v>51.372364924665021</v>
      </c>
      <c r="K19" s="3">
        <f>[1]ktek_AT15_slim!$F$285</f>
        <v>51.372364924665021</v>
      </c>
      <c r="L19" s="22" t="s">
        <v>117</v>
      </c>
      <c r="M19" s="14">
        <f>[1]ktek_AT15_slim!$G$285</f>
        <v>0.4277070160240386</v>
      </c>
      <c r="N19" s="6"/>
      <c r="O19">
        <v>0.25</v>
      </c>
      <c r="P19" s="14">
        <f>[1]ktek_AT15_slim!$J$285</f>
        <v>10</v>
      </c>
      <c r="Q19">
        <v>0.15</v>
      </c>
      <c r="R19">
        <f t="shared" si="7"/>
        <v>1.3864014</v>
      </c>
      <c r="S19" t="s">
        <v>145</v>
      </c>
      <c r="T19" s="81">
        <f t="shared" si="8"/>
        <v>3.2903552135766354</v>
      </c>
      <c r="U19" s="81">
        <f t="shared" si="0"/>
        <v>3.2903552135766354</v>
      </c>
      <c r="V19" s="81">
        <f t="shared" si="1"/>
        <v>3.2903552135766354</v>
      </c>
      <c r="W19" s="81">
        <f t="shared" si="2"/>
        <v>3.2903552135766354</v>
      </c>
      <c r="X19" s="81">
        <f t="shared" si="3"/>
        <v>3.2903552135766354</v>
      </c>
      <c r="Y19" s="81">
        <f t="shared" si="4"/>
        <v>3.2903552135766354</v>
      </c>
      <c r="Z19" s="81">
        <f t="shared" si="5"/>
        <v>3.2903552135766354</v>
      </c>
      <c r="AA19" s="81">
        <f t="shared" si="6"/>
        <v>3.2903552135766354</v>
      </c>
      <c r="AB19" s="81" t="str">
        <f t="shared" si="9"/>
        <v>comm cookinggasgas range hi-eff</v>
      </c>
      <c r="AC19" s="81"/>
    </row>
    <row r="20" spans="1:29" s="13" customFormat="1" ht="14" customHeight="1">
      <c r="A20" s="32" t="s">
        <v>58</v>
      </c>
      <c r="B20" s="22" t="s">
        <v>8</v>
      </c>
      <c r="C20" s="22" t="s">
        <v>47</v>
      </c>
      <c r="D20" s="14">
        <f>[1]ktek_AT15_slim!$F$282</f>
        <v>52.560439969176251</v>
      </c>
      <c r="E20" s="14">
        <f>[1]ktek_AT15_slim!$F$282</f>
        <v>52.560439969176251</v>
      </c>
      <c r="F20" s="14">
        <f>[1]ktek_AT15_slim!$F$282</f>
        <v>52.560439969176251</v>
      </c>
      <c r="G20" s="14">
        <f>[1]ktek_AT15_slim!$F$282</f>
        <v>52.560439969176251</v>
      </c>
      <c r="H20" s="14">
        <f>[1]ktek_AT15_slim!$F$282</f>
        <v>52.560439969176251</v>
      </c>
      <c r="I20" s="14">
        <f>[1]ktek_AT15_slim!$F$282</f>
        <v>52.560439969176251</v>
      </c>
      <c r="J20" s="14">
        <f>[1]ktek_AT15_slim!$F$282</f>
        <v>52.560439969176251</v>
      </c>
      <c r="K20" s="3">
        <f>[1]ktek_AT15_slim!$F$282</f>
        <v>52.560439969176251</v>
      </c>
      <c r="L20" s="22" t="s">
        <v>117</v>
      </c>
      <c r="M20" s="14">
        <f>[1]ktek_AT15_slim!$G$282</f>
        <v>0.4277070160240386</v>
      </c>
      <c r="N20" s="6"/>
      <c r="O20">
        <v>0.25</v>
      </c>
      <c r="P20" s="14">
        <f>[1]ktek_AT15_slim!$J$282</f>
        <v>10</v>
      </c>
      <c r="Q20">
        <v>0.15</v>
      </c>
      <c r="R20">
        <f t="shared" si="7"/>
        <v>1.3864014</v>
      </c>
      <c r="S20" t="s">
        <v>145</v>
      </c>
      <c r="T20" s="81">
        <f t="shared" si="8"/>
        <v>3.3642536312110902</v>
      </c>
      <c r="U20" s="81">
        <f t="shared" si="0"/>
        <v>3.3642536312110902</v>
      </c>
      <c r="V20" s="81">
        <f t="shared" si="1"/>
        <v>3.3642536312110902</v>
      </c>
      <c r="W20" s="81">
        <f t="shared" si="2"/>
        <v>3.3642536312110902</v>
      </c>
      <c r="X20" s="81">
        <f t="shared" si="3"/>
        <v>3.3642536312110902</v>
      </c>
      <c r="Y20" s="81">
        <f t="shared" si="4"/>
        <v>3.3642536312110902</v>
      </c>
      <c r="Z20" s="81">
        <f t="shared" si="5"/>
        <v>3.3642536312110902</v>
      </c>
      <c r="AA20" s="81">
        <f t="shared" si="6"/>
        <v>3.3642536312110902</v>
      </c>
      <c r="AB20" s="81" t="str">
        <f t="shared" si="9"/>
        <v>comm cookingelectricityelectric range</v>
      </c>
      <c r="AC20" s="81"/>
    </row>
    <row r="21" spans="1:29" s="13" customFormat="1" ht="14" customHeight="1">
      <c r="A21" s="32" t="s">
        <v>58</v>
      </c>
      <c r="B21" s="22" t="s">
        <v>8</v>
      </c>
      <c r="C21" s="22" t="s">
        <v>48</v>
      </c>
      <c r="D21" s="14">
        <f>[1]ktek_AT15_slim!$F$283</f>
        <v>61.463082302713701</v>
      </c>
      <c r="E21" s="14">
        <f>[1]ktek_AT15_slim!$F$283</f>
        <v>61.463082302713701</v>
      </c>
      <c r="F21" s="14">
        <f>[1]ktek_AT15_slim!$F$283</f>
        <v>61.463082302713701</v>
      </c>
      <c r="G21" s="14">
        <f>[1]ktek_AT15_slim!$F$283</f>
        <v>61.463082302713701</v>
      </c>
      <c r="H21" s="14">
        <f>[1]ktek_AT15_slim!$F$283</f>
        <v>61.463082302713701</v>
      </c>
      <c r="I21" s="14">
        <f>[1]ktek_AT15_slim!$F$283</f>
        <v>61.463082302713701</v>
      </c>
      <c r="J21" s="14">
        <f>[1]ktek_AT15_slim!$F$283</f>
        <v>61.463082302713701</v>
      </c>
      <c r="K21" s="3">
        <f>[1]ktek_AT15_slim!$F$283</f>
        <v>61.463082302713701</v>
      </c>
      <c r="L21" s="22" t="s">
        <v>117</v>
      </c>
      <c r="M21" s="14">
        <f>[1]ktek_AT15_slim!$G$283</f>
        <v>0.4277070160240386</v>
      </c>
      <c r="N21" s="6"/>
      <c r="O21">
        <v>0.25</v>
      </c>
      <c r="P21" s="14">
        <f>[1]ktek_AT15_slim!$J$283</f>
        <v>10</v>
      </c>
      <c r="Q21">
        <v>0.15</v>
      </c>
      <c r="R21">
        <f t="shared" si="7"/>
        <v>1.3864014</v>
      </c>
      <c r="S21" t="s">
        <v>145</v>
      </c>
      <c r="T21" s="81">
        <f t="shared" si="8"/>
        <v>3.9179991073519376</v>
      </c>
      <c r="U21" s="81">
        <f t="shared" si="0"/>
        <v>3.9179991073519376</v>
      </c>
      <c r="V21" s="81">
        <f t="shared" si="1"/>
        <v>3.9179991073519376</v>
      </c>
      <c r="W21" s="81">
        <f t="shared" si="2"/>
        <v>3.9179991073519376</v>
      </c>
      <c r="X21" s="81">
        <f t="shared" si="3"/>
        <v>3.9179991073519376</v>
      </c>
      <c r="Y21" s="81">
        <f t="shared" si="4"/>
        <v>3.9179991073519376</v>
      </c>
      <c r="Z21" s="81">
        <f t="shared" si="5"/>
        <v>3.9179991073519376</v>
      </c>
      <c r="AA21" s="81">
        <f t="shared" si="6"/>
        <v>3.9179991073519376</v>
      </c>
      <c r="AB21" s="81" t="str">
        <f t="shared" si="9"/>
        <v>comm cookingelectricityelectric range hi-eff</v>
      </c>
      <c r="AC21" s="81"/>
    </row>
    <row r="22" spans="1:29" s="13" customFormat="1" ht="14" customHeight="1">
      <c r="A22" s="31" t="s">
        <v>59</v>
      </c>
      <c r="B22" s="21" t="s">
        <v>8</v>
      </c>
      <c r="C22" s="21" t="s">
        <v>30</v>
      </c>
      <c r="D22" s="12">
        <f>[1]ktek_AT15_slim!$F$295</f>
        <v>67.01421605892422</v>
      </c>
      <c r="E22" s="12">
        <f>[1]ktek_AT15_slim!$F$296</f>
        <v>59.238487036634311</v>
      </c>
      <c r="F22" s="12">
        <f>[1]ktek_AT15_slim!$F$297</f>
        <v>55.007166534017578</v>
      </c>
      <c r="G22" s="12">
        <f>[1]ktek_AT15_slim!$F$297</f>
        <v>55.007166534017578</v>
      </c>
      <c r="H22" s="12">
        <f>[1]ktek_AT15_slim!$F$298</f>
        <v>51.078083210159164</v>
      </c>
      <c r="I22" s="12">
        <f>[1]ktek_AT15_slim!$F$298</f>
        <v>51.078083210159164</v>
      </c>
      <c r="J22" s="12">
        <f>[1]ktek_AT15_slim!$F$298</f>
        <v>51.078083210159164</v>
      </c>
      <c r="K22" s="2">
        <f>[1]ktek_AT15_slim!$F$298</f>
        <v>51.078083210159164</v>
      </c>
      <c r="L22" s="21" t="s">
        <v>49</v>
      </c>
      <c r="M22" s="12">
        <f>[1]ktek_AT15_slim!$G$298</f>
        <v>5.2356579575338422</v>
      </c>
      <c r="N22" s="6"/>
      <c r="O22">
        <v>0.25</v>
      </c>
      <c r="P22" s="12">
        <f>[1]ktek_AT15_slim!$J$298</f>
        <v>15</v>
      </c>
      <c r="Q22" s="85">
        <v>0.4</v>
      </c>
      <c r="R22" s="90">
        <f>1000/1000000*8760*Q22</f>
        <v>3.504</v>
      </c>
      <c r="S22" s="13" t="s">
        <v>144</v>
      </c>
      <c r="T22" s="81">
        <f t="shared" si="8"/>
        <v>1.9858997710594593</v>
      </c>
      <c r="U22" s="81">
        <f t="shared" si="0"/>
        <v>1.8088552921307459</v>
      </c>
      <c r="V22" s="81">
        <f t="shared" si="1"/>
        <v>1.7125129515709481</v>
      </c>
      <c r="W22" s="81">
        <f t="shared" si="2"/>
        <v>1.7125129515709481</v>
      </c>
      <c r="X22" s="81">
        <f t="shared" si="3"/>
        <v>1.6230522067654207</v>
      </c>
      <c r="Y22" s="81">
        <f t="shared" si="4"/>
        <v>1.6230522067654207</v>
      </c>
      <c r="Z22" s="81">
        <f t="shared" si="5"/>
        <v>1.6230522067654207</v>
      </c>
      <c r="AA22" s="81">
        <f t="shared" si="6"/>
        <v>1.6230522067654207</v>
      </c>
      <c r="AB22" s="81" t="str">
        <f t="shared" si="9"/>
        <v>comm lightingelectricityincandescent</v>
      </c>
      <c r="AC22" s="81"/>
    </row>
    <row r="23" spans="1:29" s="13" customFormat="1" ht="14" customHeight="1">
      <c r="A23" s="31" t="s">
        <v>59</v>
      </c>
      <c r="B23" s="21" t="s">
        <v>8</v>
      </c>
      <c r="C23" s="21" t="s">
        <v>29</v>
      </c>
      <c r="D23" s="12">
        <f>[1]ktek_AT15_slim!$F$346</f>
        <v>14.735759576800188</v>
      </c>
      <c r="E23" s="12">
        <f>[1]ktek_AT15_slim!$F$347</f>
        <v>14.498514278793014</v>
      </c>
      <c r="F23" s="12">
        <f>[1]ktek_AT15_slim!$F$348</f>
        <v>13.985780932059672</v>
      </c>
      <c r="G23" s="12">
        <f>[1]ktek_AT15_slim!$F$348</f>
        <v>13.985780932059672</v>
      </c>
      <c r="H23" s="12">
        <f>[1]ktek_AT15_slim!$F$349</f>
        <v>13.759839398423811</v>
      </c>
      <c r="I23" s="12">
        <f>[1]ktek_AT15_slim!$F$349</f>
        <v>13.759839398423811</v>
      </c>
      <c r="J23" s="12">
        <f>[1]ktek_AT15_slim!$F$349</f>
        <v>13.759839398423811</v>
      </c>
      <c r="K23" s="2">
        <f>[1]ktek_AT15_slim!$F$349</f>
        <v>13.759839398423811</v>
      </c>
      <c r="L23" s="21" t="s">
        <v>49</v>
      </c>
      <c r="M23" s="12">
        <f>[1]ktek_AT15_slim!$G$349</f>
        <v>0.45965488856231362</v>
      </c>
      <c r="N23" s="6"/>
      <c r="O23">
        <v>0.25</v>
      </c>
      <c r="P23" s="12">
        <f>[1]ktek_AT15_slim!$J$349</f>
        <v>15</v>
      </c>
      <c r="Q23" s="85">
        <v>0.4</v>
      </c>
      <c r="R23" s="90">
        <f>1000/1000000*8760*Q23</f>
        <v>3.504</v>
      </c>
      <c r="S23" s="13" t="s">
        <v>144</v>
      </c>
      <c r="T23" s="81">
        <f t="shared" si="8"/>
        <v>0.37590677114410354</v>
      </c>
      <c r="U23" s="81">
        <f t="shared" si="0"/>
        <v>0.37050496636881342</v>
      </c>
      <c r="V23" s="81">
        <f t="shared" si="1"/>
        <v>0.35883061301344837</v>
      </c>
      <c r="W23" s="81">
        <f t="shared" si="2"/>
        <v>0.35883061301344837</v>
      </c>
      <c r="X23" s="81">
        <f t="shared" si="3"/>
        <v>0.35368618205703944</v>
      </c>
      <c r="Y23" s="81">
        <f t="shared" si="4"/>
        <v>0.35368618205703944</v>
      </c>
      <c r="Z23" s="81">
        <f t="shared" si="5"/>
        <v>0.35368618205703944</v>
      </c>
      <c r="AA23" s="81">
        <f t="shared" si="6"/>
        <v>0.35368618205703944</v>
      </c>
      <c r="AB23" s="81" t="str">
        <f t="shared" si="9"/>
        <v>comm lightingelectricityfluorescent</v>
      </c>
      <c r="AC23" s="81"/>
    </row>
    <row r="24" spans="1:29" s="13" customFormat="1" ht="14" customHeight="1">
      <c r="A24" s="31" t="s">
        <v>59</v>
      </c>
      <c r="B24" s="21" t="s">
        <v>8</v>
      </c>
      <c r="C24" s="21" t="s">
        <v>31</v>
      </c>
      <c r="D24" s="12">
        <f>[1]ktek_AT15_slim!$F$350</f>
        <v>321.89335003844536</v>
      </c>
      <c r="E24" s="12">
        <f>[1]ktek_AT15_slim!$F$351-[1]ktek_AT15_slim!$I$351</f>
        <v>124.59586655749499</v>
      </c>
      <c r="F24" s="12">
        <f>[1]ktek_AT15_slim!$F$353-[1]ktek_AT15_slim!$I$353</f>
        <v>28.465619367939315</v>
      </c>
      <c r="G24" s="12">
        <f>[1]ktek_AT15_slim!$F$354-[1]ktek_AT15_slim!$I$354</f>
        <v>26.884196069720467</v>
      </c>
      <c r="H24" s="12">
        <f>[1]ktek_AT15_slim!$F$355-[1]ktek_AT15_slim!$I$355</f>
        <v>20.738017919397659</v>
      </c>
      <c r="I24" s="12">
        <f>[1]ktek_AT15_slim!$F$355-[1]ktek_AT15_slim!$I$355</f>
        <v>20.738017919397659</v>
      </c>
      <c r="J24" s="12">
        <f>[1]ktek_AT15_slim!$F$355-[1]ktek_AT15_slim!$I$355</f>
        <v>20.738017919397659</v>
      </c>
      <c r="K24" s="2">
        <f>[1]ktek_AT15_slim!$F$355-[1]ktek_AT15_slim!$I$355</f>
        <v>20.738017919397659</v>
      </c>
      <c r="L24" s="21" t="s">
        <v>49</v>
      </c>
      <c r="M24" s="12">
        <f>[1]ktek_AT15_slim!$G$355</f>
        <v>0.6189452323527489</v>
      </c>
      <c r="N24" s="6"/>
      <c r="O24">
        <v>0.25</v>
      </c>
      <c r="P24" s="12">
        <f>[1]ktek_AT15_slim!$J$355</f>
        <v>15</v>
      </c>
      <c r="Q24" s="85">
        <v>0.4</v>
      </c>
      <c r="R24" s="90">
        <f>1000/1000000*8760*Q24</f>
        <v>3.504</v>
      </c>
      <c r="S24" s="13" t="s">
        <v>144</v>
      </c>
      <c r="T24" s="81">
        <f t="shared" si="8"/>
        <v>7.3835316889945899</v>
      </c>
      <c r="U24" s="81">
        <f t="shared" si="0"/>
        <v>2.8912930761648861</v>
      </c>
      <c r="V24" s="81">
        <f t="shared" si="1"/>
        <v>0.70251701746020645</v>
      </c>
      <c r="W24" s="81">
        <f t="shared" si="2"/>
        <v>0.66650981312010071</v>
      </c>
      <c r="X24" s="81">
        <f t="shared" si="3"/>
        <v>0.52656834847959411</v>
      </c>
      <c r="Y24" s="81">
        <f t="shared" si="4"/>
        <v>0.52656834847959411</v>
      </c>
      <c r="Z24" s="81">
        <f t="shared" si="5"/>
        <v>0.52656834847959411</v>
      </c>
      <c r="AA24" s="81">
        <f t="shared" si="6"/>
        <v>0.52656834847959411</v>
      </c>
      <c r="AB24" s="81" t="str">
        <f t="shared" si="9"/>
        <v>comm lightingelectricitysolid state</v>
      </c>
      <c r="AC24" s="81"/>
    </row>
    <row r="25" spans="1:29" s="13" customFormat="1" ht="14" customHeight="1">
      <c r="A25" s="29" t="s">
        <v>57</v>
      </c>
      <c r="B25" s="19" t="s">
        <v>8</v>
      </c>
      <c r="C25" s="19" t="s">
        <v>40</v>
      </c>
      <c r="D25" s="11">
        <f>[1]ktek_AT15_slim!$F$260</f>
        <v>4798.9330145229314</v>
      </c>
      <c r="E25" s="11">
        <f>[1]ktek_AT15_slim!$F$261</f>
        <v>5061.5584767364226</v>
      </c>
      <c r="F25" s="11">
        <f>[1]ktek_AT15_slim!$F$264</f>
        <v>5061.5584767364226</v>
      </c>
      <c r="G25" s="11">
        <f>[1]ktek_AT15_slim!$F$264</f>
        <v>5061.5584767364226</v>
      </c>
      <c r="H25" s="11">
        <f>[1]ktek_AT15_slim!$F$266</f>
        <v>5061.5584767364226</v>
      </c>
      <c r="I25" s="11">
        <f>[1]ktek_AT15_slim!$F$266</f>
        <v>5061.5584767364226</v>
      </c>
      <c r="J25" s="11">
        <f>[1]ktek_AT15_slim!$F$268</f>
        <v>5061.5584767364226</v>
      </c>
      <c r="K25" s="4">
        <f>[1]ktek_AT15_slim!$F$268</f>
        <v>5061.5584767364226</v>
      </c>
      <c r="L25" s="19" t="s">
        <v>50</v>
      </c>
      <c r="M25" s="11">
        <f>[1]ktek_AT15_slim!$G$260</f>
        <v>32.64580281988389</v>
      </c>
      <c r="N25" s="6"/>
      <c r="O25">
        <v>0.25</v>
      </c>
      <c r="P25" s="11">
        <f>[1]ktek_AT15_slim!$J$260</f>
        <v>20</v>
      </c>
      <c r="Q25" s="13">
        <v>0.5</v>
      </c>
      <c r="R25" s="90">
        <f>1000*0.02831*60*8760*Q25/1000000</f>
        <v>7.4398679999999997</v>
      </c>
      <c r="S25" s="6" t="s">
        <v>146</v>
      </c>
      <c r="T25" s="81">
        <f t="shared" si="8"/>
        <v>51.58129862657556</v>
      </c>
      <c r="U25" s="81">
        <f t="shared" si="0"/>
        <v>54.330189245403908</v>
      </c>
      <c r="V25" s="81">
        <f t="shared" si="1"/>
        <v>54.330189245403908</v>
      </c>
      <c r="W25" s="81">
        <f t="shared" si="2"/>
        <v>54.330189245403908</v>
      </c>
      <c r="X25" s="81">
        <f t="shared" si="3"/>
        <v>54.330189245403908</v>
      </c>
      <c r="Y25" s="81">
        <f t="shared" si="4"/>
        <v>54.330189245403908</v>
      </c>
      <c r="Z25" s="81">
        <f t="shared" si="5"/>
        <v>54.330189245403908</v>
      </c>
      <c r="AA25" s="81">
        <f t="shared" si="6"/>
        <v>54.330189245403908</v>
      </c>
      <c r="AB25" s="81" t="str">
        <f t="shared" si="9"/>
        <v>comm ventilationelectricityventilation</v>
      </c>
      <c r="AC25" s="81"/>
    </row>
    <row r="26" spans="1:29" s="13" customFormat="1" ht="14" customHeight="1">
      <c r="A26" s="29" t="s">
        <v>57</v>
      </c>
      <c r="B26" s="19" t="s">
        <v>8</v>
      </c>
      <c r="C26" s="19" t="s">
        <v>41</v>
      </c>
      <c r="D26" s="11">
        <f>[1]ktek_AT15_slim!$F$274</f>
        <v>6886.4741180087385</v>
      </c>
      <c r="E26" s="11">
        <f>[1]ktek_AT15_slim!$F$274</f>
        <v>6886.4741180087385</v>
      </c>
      <c r="F26" s="11">
        <f>[1]ktek_AT15_slim!$F$276</f>
        <v>6886.4741180087385</v>
      </c>
      <c r="G26" s="11">
        <f>[1]ktek_AT15_slim!$F$276</f>
        <v>6886.4741180087385</v>
      </c>
      <c r="H26" s="11">
        <f>[1]ktek_AT15_slim!$F$279</f>
        <v>6886.4741180087385</v>
      </c>
      <c r="I26" s="11">
        <f>[1]ktek_AT15_slim!$F$279</f>
        <v>6886.4741180087385</v>
      </c>
      <c r="J26" s="11">
        <f>[1]ktek_AT15_slim!$F$281</f>
        <v>6886.4741180087385</v>
      </c>
      <c r="K26" s="4">
        <f>[1]ktek_AT15_slim!$F$281</f>
        <v>6886.4741180087385</v>
      </c>
      <c r="L26" s="19" t="s">
        <v>50</v>
      </c>
      <c r="M26" s="11">
        <f>[1]ktek_AT15_slim!$G$274</f>
        <v>18.937803824524028</v>
      </c>
      <c r="N26" s="6"/>
      <c r="O26">
        <v>0.25</v>
      </c>
      <c r="P26" s="11">
        <f>[1]ktek_AT15_slim!$J$274</f>
        <v>20</v>
      </c>
      <c r="Q26" s="13">
        <v>0.5</v>
      </c>
      <c r="R26" s="90">
        <f>1000*0.02831*60*8760*Q26/1000000</f>
        <v>7.4398679999999997</v>
      </c>
      <c r="S26" s="6" t="s">
        <v>146</v>
      </c>
      <c r="T26" s="81">
        <f t="shared" si="8"/>
        <v>72.864203624247082</v>
      </c>
      <c r="U26" s="81">
        <f t="shared" si="0"/>
        <v>72.864203624247082</v>
      </c>
      <c r="V26" s="81">
        <f t="shared" si="1"/>
        <v>72.864203624247082</v>
      </c>
      <c r="W26" s="81">
        <f t="shared" si="2"/>
        <v>72.864203624247082</v>
      </c>
      <c r="X26" s="81">
        <f t="shared" si="3"/>
        <v>72.864203624247082</v>
      </c>
      <c r="Y26" s="81">
        <f t="shared" si="4"/>
        <v>72.864203624247082</v>
      </c>
      <c r="Z26" s="81">
        <f t="shared" si="5"/>
        <v>72.864203624247082</v>
      </c>
      <c r="AA26" s="81">
        <f t="shared" si="6"/>
        <v>72.864203624247082</v>
      </c>
      <c r="AB26" s="81" t="str">
        <f t="shared" si="9"/>
        <v>comm ventilationelectricityventilation hi-eff</v>
      </c>
      <c r="AC26" s="81"/>
    </row>
    <row r="27" spans="1:29" s="13" customFormat="1" ht="14" customHeight="1">
      <c r="A27" s="35" t="s">
        <v>63</v>
      </c>
      <c r="B27" s="24" t="s">
        <v>8</v>
      </c>
      <c r="C27" s="24" t="s">
        <v>64</v>
      </c>
      <c r="D27" s="6"/>
      <c r="E27" s="6"/>
      <c r="F27" s="6"/>
      <c r="G27" s="6"/>
      <c r="H27" s="6"/>
      <c r="I27" s="6"/>
      <c r="J27" s="6"/>
      <c r="K27" s="36"/>
      <c r="L27" s="45"/>
      <c r="M27" s="45"/>
    </row>
    <row r="28" spans="1:29" s="13" customFormat="1" ht="14" customHeight="1">
      <c r="A28" s="35" t="s">
        <v>65</v>
      </c>
      <c r="B28" s="24" t="s">
        <v>32</v>
      </c>
      <c r="C28" s="24" t="s">
        <v>32</v>
      </c>
      <c r="D28" s="6"/>
      <c r="E28" s="6"/>
      <c r="F28" s="6"/>
      <c r="G28" s="6"/>
      <c r="H28" s="6"/>
      <c r="I28" s="6"/>
      <c r="J28" s="6"/>
      <c r="K28" s="36"/>
      <c r="L28" s="24"/>
      <c r="M28" s="24"/>
      <c r="N28" s="6"/>
    </row>
    <row r="29" spans="1:29" s="13" customFormat="1" ht="14" customHeight="1">
      <c r="A29" s="35" t="s">
        <v>65</v>
      </c>
      <c r="B29" s="24" t="s">
        <v>8</v>
      </c>
      <c r="C29" s="24" t="s">
        <v>8</v>
      </c>
      <c r="K29" s="37"/>
      <c r="L29" s="24"/>
      <c r="M29" s="24"/>
    </row>
    <row r="30" spans="1:29" s="13" customFormat="1" ht="14" customHeight="1">
      <c r="A30" s="35" t="s">
        <v>65</v>
      </c>
      <c r="B30" s="24" t="s">
        <v>9</v>
      </c>
      <c r="C30" s="24" t="s">
        <v>9</v>
      </c>
      <c r="K30" s="37"/>
      <c r="L30" s="24"/>
      <c r="M30" s="24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9" ht="14" customHeight="1" thickBot="1">
      <c r="A31" s="38" t="s">
        <v>66</v>
      </c>
      <c r="B31" s="25" t="s">
        <v>8</v>
      </c>
      <c r="C31" s="25" t="s">
        <v>8</v>
      </c>
      <c r="D31" s="26"/>
      <c r="E31" s="26"/>
      <c r="F31" s="26"/>
      <c r="G31" s="26"/>
      <c r="H31" s="26"/>
      <c r="I31" s="26"/>
      <c r="J31" s="26"/>
      <c r="K31" s="39"/>
      <c r="L31" s="25"/>
      <c r="M31" s="25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spans="1:29"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C11" workbookViewId="0">
      <selection activeCell="D25" sqref="D25:K26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4" width="9.33203125" customWidth="1"/>
    <col min="5" max="11" width="6.6640625" customWidth="1"/>
    <col min="12" max="12" width="16" bestFit="1" customWidth="1"/>
  </cols>
  <sheetData>
    <row r="1" spans="1:15" ht="15" thickBot="1"/>
    <row r="2" spans="1:15" ht="14" customHeight="1" thickBot="1">
      <c r="A2" s="27" t="s">
        <v>51</v>
      </c>
      <c r="B2" s="17" t="s">
        <v>52</v>
      </c>
      <c r="C2" s="17" t="s">
        <v>53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</row>
    <row r="3" spans="1:15" ht="14" customHeight="1">
      <c r="A3" s="40" t="s">
        <v>54</v>
      </c>
      <c r="B3" s="41" t="s">
        <v>32</v>
      </c>
      <c r="C3" s="41" t="s">
        <v>16</v>
      </c>
      <c r="D3" s="42">
        <f>[1]ktek_AT15_slim!$E$123</f>
        <v>0.77525000000000011</v>
      </c>
      <c r="E3" s="42">
        <f>[1]ktek_AT15_slim!$E$123</f>
        <v>0.77525000000000011</v>
      </c>
      <c r="F3" s="42">
        <f>[1]ktek_AT15_slim!$E$125</f>
        <v>0.77525000000000011</v>
      </c>
      <c r="G3" s="42">
        <f>[1]ktek_AT15_slim!$E$125</f>
        <v>0.77525000000000011</v>
      </c>
      <c r="H3" s="42">
        <f>[1]ktek_AT15_slim!$E$127</f>
        <v>0.77525000000000011</v>
      </c>
      <c r="I3" s="42">
        <f>[1]ktek_AT15_slim!$E$127</f>
        <v>0.77525000000000011</v>
      </c>
      <c r="J3" s="42">
        <f>[1]ktek_AT15_slim!$E$127</f>
        <v>0.77525000000000011</v>
      </c>
      <c r="K3" s="43">
        <f>[1]ktek_AT15_slim!$E$127</f>
        <v>0.77525000000000011</v>
      </c>
      <c r="L3" s="41" t="s">
        <v>42</v>
      </c>
      <c r="M3" s="6" t="str">
        <f>A3&amp;B3&amp;C3</f>
        <v>comm heatinggasgas furnace</v>
      </c>
      <c r="N3" s="6"/>
      <c r="O3" s="6"/>
    </row>
    <row r="4" spans="1:15" ht="14" customHeight="1">
      <c r="A4" s="28" t="s">
        <v>54</v>
      </c>
      <c r="B4" s="18" t="s">
        <v>32</v>
      </c>
      <c r="C4" s="18" t="s">
        <v>17</v>
      </c>
      <c r="D4" s="10">
        <f>[1]ktek_AT15_slim!$E$124</f>
        <v>0.87525000000000008</v>
      </c>
      <c r="E4" s="10">
        <f>[1]ktek_AT15_slim!$E$124</f>
        <v>0.87525000000000008</v>
      </c>
      <c r="F4" s="10">
        <f>[1]ktek_AT15_slim!$E$126</f>
        <v>0.87525000000000008</v>
      </c>
      <c r="G4" s="10">
        <f>[1]ktek_AT15_slim!$E$126</f>
        <v>0.87525000000000008</v>
      </c>
      <c r="H4" s="10">
        <f>[1]ktek_AT15_slim!$E$128</f>
        <v>0.88525000000000009</v>
      </c>
      <c r="I4" s="10">
        <f>[1]ktek_AT15_slim!$E$128</f>
        <v>0.88525000000000009</v>
      </c>
      <c r="J4" s="10">
        <f>[1]ktek_AT15_slim!$E$128</f>
        <v>0.88525000000000009</v>
      </c>
      <c r="K4" s="1">
        <f>[1]ktek_AT15_slim!$E$128</f>
        <v>0.88525000000000009</v>
      </c>
      <c r="L4" s="18" t="s">
        <v>42</v>
      </c>
      <c r="M4" s="6" t="str">
        <f t="shared" ref="M4:M26" si="0">A4&amp;B4&amp;C4</f>
        <v>comm heatinggasgas furnace hi-eff</v>
      </c>
    </row>
    <row r="5" spans="1:15" ht="14" customHeight="1">
      <c r="A5" s="28" t="s">
        <v>54</v>
      </c>
      <c r="B5" s="18" t="s">
        <v>8</v>
      </c>
      <c r="C5" s="18" t="s">
        <v>18</v>
      </c>
      <c r="D5" s="10">
        <f>[1]ktek_AT15_slim!$E$121</f>
        <v>0.98</v>
      </c>
      <c r="E5" s="10">
        <f>[1]ktek_AT15_slim!$E$122</f>
        <v>0.98</v>
      </c>
      <c r="F5" s="10">
        <f>[1]ktek_AT15_slim!$E$122</f>
        <v>0.98</v>
      </c>
      <c r="G5" s="10">
        <f>[1]ktek_AT15_slim!$E$122</f>
        <v>0.98</v>
      </c>
      <c r="H5" s="10">
        <f>[1]ktek_AT15_slim!$E$122</f>
        <v>0.98</v>
      </c>
      <c r="I5" s="10">
        <f>[1]ktek_AT15_slim!$E$122</f>
        <v>0.98</v>
      </c>
      <c r="J5" s="10">
        <f>[1]ktek_AT15_slim!$E$122</f>
        <v>0.98</v>
      </c>
      <c r="K5" s="1">
        <f>[1]ktek_AT15_slim!$E$122</f>
        <v>0.98</v>
      </c>
      <c r="L5" s="18" t="s">
        <v>42</v>
      </c>
      <c r="M5" s="6" t="str">
        <f t="shared" si="0"/>
        <v>comm heatingelectricityelectric furnace</v>
      </c>
    </row>
    <row r="6" spans="1:15" ht="14" customHeight="1">
      <c r="A6" s="28" t="s">
        <v>54</v>
      </c>
      <c r="B6" s="18" t="s">
        <v>8</v>
      </c>
      <c r="C6" s="18" t="s">
        <v>19</v>
      </c>
      <c r="D6" s="10">
        <f>[1]ktek_AT15_slim!$E$97</f>
        <v>3.3</v>
      </c>
      <c r="E6" s="10">
        <f>[1]ktek_AT15_slim!$E$97</f>
        <v>3.3</v>
      </c>
      <c r="F6" s="10">
        <f>[1]ktek_AT15_slim!$E$101</f>
        <v>3.3</v>
      </c>
      <c r="G6" s="10">
        <f>[1]ktek_AT15_slim!$E$101</f>
        <v>3.3</v>
      </c>
      <c r="H6" s="10">
        <f>[1]ktek_AT15_slim!$E$101</f>
        <v>3.3</v>
      </c>
      <c r="I6" s="10">
        <f>[1]ktek_AT15_slim!$E$101</f>
        <v>3.3</v>
      </c>
      <c r="J6" s="10">
        <f>[1]ktek_AT15_slim!$E$101</f>
        <v>3.3</v>
      </c>
      <c r="K6" s="1">
        <f>[1]ktek_AT15_slim!$E$101</f>
        <v>3.3</v>
      </c>
      <c r="L6" s="18" t="s">
        <v>42</v>
      </c>
      <c r="M6" s="6" t="str">
        <f t="shared" si="0"/>
        <v>comm heatingelectricityelectric heat pump</v>
      </c>
    </row>
    <row r="7" spans="1:15" ht="14" customHeight="1">
      <c r="A7" s="28" t="s">
        <v>54</v>
      </c>
      <c r="B7" s="18" t="s">
        <v>9</v>
      </c>
      <c r="C7" s="18" t="s">
        <v>20</v>
      </c>
      <c r="D7" s="10">
        <f>[1]ktek_AT15_slim!$E$136</f>
        <v>0.78525</v>
      </c>
      <c r="E7" s="10">
        <f>[1]ktek_AT15_slim!$E$138</f>
        <v>0.79525000000000001</v>
      </c>
      <c r="F7" s="10">
        <f>[1]ktek_AT15_slim!$E$139</f>
        <v>0.79525000000000001</v>
      </c>
      <c r="G7" s="10">
        <f>[1]ktek_AT15_slim!$E$139</f>
        <v>0.79525000000000001</v>
      </c>
      <c r="H7" s="10">
        <f>[1]ktek_AT15_slim!$E$139</f>
        <v>0.79525000000000001</v>
      </c>
      <c r="I7" s="10">
        <f>[1]ktek_AT15_slim!$E$139</f>
        <v>0.79525000000000001</v>
      </c>
      <c r="J7" s="10">
        <f>[1]ktek_AT15_slim!$E$139</f>
        <v>0.79525000000000001</v>
      </c>
      <c r="K7" s="1">
        <f>[1]ktek_AT15_slim!$E$139</f>
        <v>0.79525000000000001</v>
      </c>
      <c r="L7" s="18" t="s">
        <v>42</v>
      </c>
      <c r="M7" s="6" t="str">
        <f t="shared" si="0"/>
        <v>comm heatingrefined liquidsfuel furnace</v>
      </c>
    </row>
    <row r="8" spans="1:15" ht="14" customHeight="1">
      <c r="A8" s="29" t="s">
        <v>55</v>
      </c>
      <c r="B8" s="19" t="s">
        <v>32</v>
      </c>
      <c r="C8" s="19" t="s">
        <v>39</v>
      </c>
      <c r="D8" s="11">
        <f>[1]ktek_AT15_slim!$E$165</f>
        <v>1.1000000000000001</v>
      </c>
      <c r="E8" s="11">
        <f>[1]ktek_AT15_slim!$E$165</f>
        <v>1.1000000000000001</v>
      </c>
      <c r="F8" s="11">
        <f>[1]ktek_AT15_slim!$E$166</f>
        <v>1.1000000000000001</v>
      </c>
      <c r="G8" s="11">
        <f>[1]ktek_AT15_slim!$E$166</f>
        <v>1.1000000000000001</v>
      </c>
      <c r="H8" s="11">
        <f>[1]ktek_AT15_slim!$E$167</f>
        <v>1.1000000000000001</v>
      </c>
      <c r="I8" s="11">
        <f>[1]ktek_AT15_slim!$E$167</f>
        <v>1.1000000000000001</v>
      </c>
      <c r="J8" s="11">
        <f>[1]ktek_AT15_slim!$E$167</f>
        <v>1.1000000000000001</v>
      </c>
      <c r="K8" s="4">
        <f>[1]ktek_AT15_slim!$E$167</f>
        <v>1.1000000000000001</v>
      </c>
      <c r="L8" s="19" t="s">
        <v>42</v>
      </c>
      <c r="M8" s="6" t="str">
        <f t="shared" si="0"/>
        <v>comm coolinggasgas cooling</v>
      </c>
    </row>
    <row r="9" spans="1:15" ht="14" customHeight="1">
      <c r="A9" s="29" t="s">
        <v>55</v>
      </c>
      <c r="B9" s="19" t="s">
        <v>8</v>
      </c>
      <c r="C9" s="19" t="s">
        <v>10</v>
      </c>
      <c r="D9" s="11">
        <f>[1]ktek_AT15_slim!$E$214</f>
        <v>2.8722157092614307</v>
      </c>
      <c r="E9" s="11">
        <f>[1]ktek_AT15_slim!$E$217</f>
        <v>3.2239155920281362</v>
      </c>
      <c r="F9" s="11">
        <f>[1]ktek_AT15_slim!$E$217</f>
        <v>3.2239155920281362</v>
      </c>
      <c r="G9" s="11">
        <f>[1]ktek_AT15_slim!$E$217</f>
        <v>3.2239155920281362</v>
      </c>
      <c r="H9" s="11">
        <f>[1]ktek_AT15_slim!$E$217</f>
        <v>3.2239155920281362</v>
      </c>
      <c r="I9" s="11">
        <f>[1]ktek_AT15_slim!$E$217</f>
        <v>3.2239155920281362</v>
      </c>
      <c r="J9" s="11">
        <f>[1]ktek_AT15_slim!$E$217</f>
        <v>3.2239155920281362</v>
      </c>
      <c r="K9" s="4">
        <f>[1]ktek_AT15_slim!$E$217</f>
        <v>3.2239155920281362</v>
      </c>
      <c r="L9" s="19" t="s">
        <v>42</v>
      </c>
      <c r="M9" s="6" t="str">
        <f t="shared" si="0"/>
        <v>comm coolingelectricityair conditioning</v>
      </c>
    </row>
    <row r="10" spans="1:15" ht="14" customHeight="1">
      <c r="A10" s="29" t="s">
        <v>55</v>
      </c>
      <c r="B10" s="19" t="s">
        <v>8</v>
      </c>
      <c r="C10" s="19" t="s">
        <v>11</v>
      </c>
      <c r="D10" s="11">
        <f>[1]ktek_AT15_slim!$E$183</f>
        <v>5.8030480656506445</v>
      </c>
      <c r="E10" s="11">
        <f>[1]ktek_AT15_slim!$E$183</f>
        <v>5.8030480656506445</v>
      </c>
      <c r="F10" s="11">
        <f>[1]ktek_AT15_slim!$E$186</f>
        <v>6.063791082184582</v>
      </c>
      <c r="G10" s="11">
        <f>[1]ktek_AT15_slim!$E$186</f>
        <v>6.063791082184582</v>
      </c>
      <c r="H10" s="11">
        <f>[1]ktek_AT15_slim!$E$189</f>
        <v>6.2803550494054594</v>
      </c>
      <c r="I10" s="11">
        <f>[1]ktek_AT15_slim!$E$189</f>
        <v>6.2803550494054594</v>
      </c>
      <c r="J10" s="11">
        <f>[1]ktek_AT15_slim!$E$189</f>
        <v>6.2803550494054594</v>
      </c>
      <c r="K10" s="4">
        <f>[1]ktek_AT15_slim!$E$189</f>
        <v>6.2803550494054594</v>
      </c>
      <c r="L10" s="19" t="s">
        <v>42</v>
      </c>
      <c r="M10" s="6" t="str">
        <f t="shared" si="0"/>
        <v>comm coolingelectricityair conditioning hi-eff</v>
      </c>
    </row>
    <row r="11" spans="1:15" ht="14" customHeight="1">
      <c r="A11" s="30" t="s">
        <v>56</v>
      </c>
      <c r="B11" s="20" t="s">
        <v>32</v>
      </c>
      <c r="C11" s="20" t="s">
        <v>22</v>
      </c>
      <c r="D11" s="7">
        <f>[1]ktek_AT15_slim!$E$252</f>
        <v>0.8</v>
      </c>
      <c r="E11" s="7">
        <f>[1]ktek_AT15_slim!$E$252</f>
        <v>0.8</v>
      </c>
      <c r="F11" s="7">
        <f>[1]ktek_AT15_slim!$E$254</f>
        <v>0.8</v>
      </c>
      <c r="G11" s="7">
        <f>[1]ktek_AT15_slim!$E$254</f>
        <v>0.8</v>
      </c>
      <c r="H11" s="7">
        <f>[1]ktek_AT15_slim!$E$254</f>
        <v>0.8</v>
      </c>
      <c r="I11" s="7">
        <f>[1]ktek_AT15_slim!$E$254</f>
        <v>0.8</v>
      </c>
      <c r="J11" s="7">
        <f>[1]ktek_AT15_slim!$E$254</f>
        <v>0.8</v>
      </c>
      <c r="K11" s="5">
        <f>[1]ktek_AT15_slim!$E$254</f>
        <v>0.8</v>
      </c>
      <c r="L11" s="20" t="s">
        <v>42</v>
      </c>
      <c r="M11" s="6" t="str">
        <f t="shared" si="0"/>
        <v>comm hot watergasgas water heater</v>
      </c>
    </row>
    <row r="12" spans="1:15" ht="14" customHeight="1">
      <c r="A12" s="30" t="s">
        <v>56</v>
      </c>
      <c r="B12" s="20" t="s">
        <v>32</v>
      </c>
      <c r="C12" s="20" t="s">
        <v>23</v>
      </c>
      <c r="D12" s="7">
        <f>[1]ktek_AT15_slim!$E$253</f>
        <v>0.99</v>
      </c>
      <c r="E12" s="7">
        <f>[1]ktek_AT15_slim!$E$253</f>
        <v>0.99</v>
      </c>
      <c r="F12" s="7">
        <f>[1]ktek_AT15_slim!$E$255</f>
        <v>0.99</v>
      </c>
      <c r="G12" s="7">
        <f>[1]ktek_AT15_slim!$E$255</f>
        <v>0.99</v>
      </c>
      <c r="H12" s="7">
        <f>[1]ktek_AT15_slim!$E$255</f>
        <v>0.99</v>
      </c>
      <c r="I12" s="7">
        <f>[1]ktek_AT15_slim!$E$255</f>
        <v>0.99</v>
      </c>
      <c r="J12" s="7">
        <f>[1]ktek_AT15_slim!$E$255</f>
        <v>0.99</v>
      </c>
      <c r="K12" s="5">
        <f>[1]ktek_AT15_slim!$E$255</f>
        <v>0.99</v>
      </c>
      <c r="L12" s="20" t="s">
        <v>42</v>
      </c>
      <c r="M12" s="6" t="str">
        <f t="shared" si="0"/>
        <v>comm hot watergasgas water heater hi-eff</v>
      </c>
    </row>
    <row r="13" spans="1:15" ht="14" customHeight="1">
      <c r="A13" s="30" t="s">
        <v>56</v>
      </c>
      <c r="B13" s="20" t="s">
        <v>8</v>
      </c>
      <c r="C13" s="20" t="s">
        <v>24</v>
      </c>
      <c r="D13" s="7">
        <f>[1]ktek_AT15_slim!$E$246</f>
        <v>2.4500000000000002</v>
      </c>
      <c r="E13" s="7">
        <f>[1]ktek_AT15_slim!$E$246</f>
        <v>2.4500000000000002</v>
      </c>
      <c r="F13" s="7">
        <f>[1]ktek_AT15_slim!$E$247</f>
        <v>2.4500000000000002</v>
      </c>
      <c r="G13" s="7">
        <f>[1]ktek_AT15_slim!$E$247</f>
        <v>2.4500000000000002</v>
      </c>
      <c r="H13" s="7">
        <f>[1]ktek_AT15_slim!$E$247</f>
        <v>2.4500000000000002</v>
      </c>
      <c r="I13" s="7">
        <f>[1]ktek_AT15_slim!$E$247</f>
        <v>2.4500000000000002</v>
      </c>
      <c r="J13" s="7">
        <f>[1]ktek_AT15_slim!$E$247</f>
        <v>2.4500000000000002</v>
      </c>
      <c r="K13" s="5">
        <f>[1]ktek_AT15_slim!$E$247</f>
        <v>2.4500000000000002</v>
      </c>
      <c r="L13" s="20" t="s">
        <v>42</v>
      </c>
      <c r="M13" s="6" t="str">
        <f t="shared" si="0"/>
        <v>comm hot waterelectricityelectric heat pump water heater</v>
      </c>
    </row>
    <row r="14" spans="1:15" ht="14" customHeight="1">
      <c r="A14" s="30" t="s">
        <v>56</v>
      </c>
      <c r="B14" s="20" t="s">
        <v>8</v>
      </c>
      <c r="C14" s="20" t="s">
        <v>25</v>
      </c>
      <c r="D14" s="7">
        <f>[1]ktek_AT15_slim!$E$251</f>
        <v>0.97474999999999989</v>
      </c>
      <c r="E14" s="7">
        <f>[1]ktek_AT15_slim!$E$251</f>
        <v>0.97474999999999989</v>
      </c>
      <c r="F14" s="7">
        <f>[1]ktek_AT15_slim!$E$251</f>
        <v>0.97474999999999989</v>
      </c>
      <c r="G14" s="7">
        <f>[1]ktek_AT15_slim!$E$251</f>
        <v>0.97474999999999989</v>
      </c>
      <c r="H14" s="7">
        <f>[1]ktek_AT15_slim!$E$251</f>
        <v>0.97474999999999989</v>
      </c>
      <c r="I14" s="7">
        <f>[1]ktek_AT15_slim!$E$251</f>
        <v>0.97474999999999989</v>
      </c>
      <c r="J14" s="7">
        <f>[1]ktek_AT15_slim!$E$251</f>
        <v>0.97474999999999989</v>
      </c>
      <c r="K14" s="5">
        <f>[1]ktek_AT15_slim!$E$251</f>
        <v>0.97474999999999989</v>
      </c>
      <c r="L14" s="20" t="s">
        <v>42</v>
      </c>
      <c r="M14" s="6" t="str">
        <f t="shared" si="0"/>
        <v>comm hot waterelectricityelectric resistance water heater</v>
      </c>
    </row>
    <row r="15" spans="1:15" ht="14" customHeight="1">
      <c r="A15" s="30" t="s">
        <v>56</v>
      </c>
      <c r="B15" s="20" t="s">
        <v>9</v>
      </c>
      <c r="C15" s="20" t="s">
        <v>27</v>
      </c>
      <c r="D15" s="7">
        <f>[1]ktek_AT15_slim!$E$256</f>
        <v>0.79</v>
      </c>
      <c r="E15" s="7">
        <f>[1]ktek_AT15_slim!$E$258</f>
        <v>0.8</v>
      </c>
      <c r="F15" s="7">
        <f>[1]ktek_AT15_slim!$E$258</f>
        <v>0.8</v>
      </c>
      <c r="G15" s="7">
        <f>[1]ktek_AT15_slim!$E$258</f>
        <v>0.8</v>
      </c>
      <c r="H15" s="7">
        <f>[1]ktek_AT15_slim!$E$258</f>
        <v>0.8</v>
      </c>
      <c r="I15" s="7">
        <f>[1]ktek_AT15_slim!$E$258</f>
        <v>0.8</v>
      </c>
      <c r="J15" s="7">
        <f>[1]ktek_AT15_slim!$E$258</f>
        <v>0.8</v>
      </c>
      <c r="K15" s="5">
        <f>[1]ktek_AT15_slim!$E$258</f>
        <v>0.8</v>
      </c>
      <c r="L15" s="20" t="s">
        <v>42</v>
      </c>
      <c r="M15" s="6" t="str">
        <f t="shared" si="0"/>
        <v>comm hot waterrefined liquidsfuel water heater</v>
      </c>
    </row>
    <row r="16" spans="1:15" ht="14" customHeight="1">
      <c r="A16" s="31" t="s">
        <v>60</v>
      </c>
      <c r="B16" s="21" t="s">
        <v>8</v>
      </c>
      <c r="C16" s="21" t="s">
        <v>61</v>
      </c>
      <c r="D16" s="89">
        <f>[1]ktek_AT15_slim!$E$451</f>
        <v>2.0708430048743409</v>
      </c>
      <c r="E16" s="12">
        <f>[1]ktek_AT15_slim!$E$452</f>
        <v>2.9309844145049717</v>
      </c>
      <c r="F16" s="12">
        <f>[1]ktek_AT15_slim!$E$454</f>
        <v>3.3170489024560119</v>
      </c>
      <c r="G16" s="12">
        <f>[1]ktek_AT15_slim!$E$454</f>
        <v>3.3170489024560119</v>
      </c>
      <c r="H16" s="12">
        <f>[1]ktek_AT15_slim!$E$454</f>
        <v>3.3170489024560119</v>
      </c>
      <c r="I16" s="12">
        <f>[1]ktek_AT15_slim!$E$454</f>
        <v>3.3170489024560119</v>
      </c>
      <c r="J16" s="12">
        <f>[1]ktek_AT15_slim!$E$454</f>
        <v>3.3170489024560119</v>
      </c>
      <c r="K16" s="2">
        <f>[1]ktek_AT15_slim!$E$454</f>
        <v>3.3170489024560119</v>
      </c>
      <c r="L16" s="21" t="s">
        <v>42</v>
      </c>
      <c r="M16" s="6" t="str">
        <f t="shared" si="0"/>
        <v>comm refrigerationelectricityrefrigeration</v>
      </c>
    </row>
    <row r="17" spans="1:20" ht="14" customHeight="1">
      <c r="A17" s="31" t="s">
        <v>60</v>
      </c>
      <c r="B17" s="21" t="s">
        <v>8</v>
      </c>
      <c r="C17" s="21" t="s">
        <v>62</v>
      </c>
      <c r="D17" s="12">
        <f>[1]ktek_AT15_slim!$E$453</f>
        <v>3.7561745759892649</v>
      </c>
      <c r="E17" s="12">
        <f>[1]ktek_AT15_slim!$E$453</f>
        <v>3.7561745759892649</v>
      </c>
      <c r="F17" s="12">
        <f>[1]ktek_AT15_slim!$E$455</f>
        <v>4.114820293127984</v>
      </c>
      <c r="G17" s="12">
        <f>[1]ktek_AT15_slim!$E$455</f>
        <v>4.114820293127984</v>
      </c>
      <c r="H17" s="12">
        <f>[1]ktek_AT15_slim!$E$455</f>
        <v>4.114820293127984</v>
      </c>
      <c r="I17" s="12">
        <f>[1]ktek_AT15_slim!$E$455</f>
        <v>4.114820293127984</v>
      </c>
      <c r="J17" s="12">
        <f>[1]ktek_AT15_slim!$E$455</f>
        <v>4.114820293127984</v>
      </c>
      <c r="K17" s="2">
        <f>[1]ktek_AT15_slim!$E$455</f>
        <v>4.114820293127984</v>
      </c>
      <c r="L17" s="21" t="s">
        <v>42</v>
      </c>
      <c r="M17" s="6" t="str">
        <f t="shared" si="0"/>
        <v>comm refrigerationelectricityrefrigeration hi-eff</v>
      </c>
    </row>
    <row r="18" spans="1:20" s="13" customFormat="1" ht="14" customHeight="1">
      <c r="A18" s="32" t="s">
        <v>58</v>
      </c>
      <c r="B18" s="22" t="s">
        <v>32</v>
      </c>
      <c r="C18" s="22" t="s">
        <v>45</v>
      </c>
      <c r="D18" s="14">
        <f>[1]ktek_AT15_slim!$E$284</f>
        <v>0.45</v>
      </c>
      <c r="E18" s="14">
        <f>[1]ktek_AT15_slim!$E$284</f>
        <v>0.45</v>
      </c>
      <c r="F18" s="14">
        <f>[1]ktek_AT15_slim!$E$284</f>
        <v>0.45</v>
      </c>
      <c r="G18" s="14">
        <f>[1]ktek_AT15_slim!$E$284</f>
        <v>0.45</v>
      </c>
      <c r="H18" s="14">
        <f>[1]ktek_AT15_slim!$E$284</f>
        <v>0.45</v>
      </c>
      <c r="I18" s="14">
        <f>[1]ktek_AT15_slim!$E$284</f>
        <v>0.45</v>
      </c>
      <c r="J18" s="14">
        <f>[1]ktek_AT15_slim!$E$284</f>
        <v>0.45</v>
      </c>
      <c r="K18" s="3">
        <f>[1]ktek_AT15_slim!$E$284</f>
        <v>0.45</v>
      </c>
      <c r="L18" s="22" t="s">
        <v>42</v>
      </c>
      <c r="M18" s="6" t="str">
        <f t="shared" si="0"/>
        <v>comm cookinggasgas range</v>
      </c>
      <c r="R18" s="13">
        <f>1/K18</f>
        <v>2.2222222222222223</v>
      </c>
      <c r="S18" s="13">
        <v>0.05</v>
      </c>
      <c r="T18" s="13">
        <f>1/SUMPRODUCT(R18:R19,S18:S19)</f>
        <v>0.5901639344262295</v>
      </c>
    </row>
    <row r="19" spans="1:20" s="13" customFormat="1" ht="14" customHeight="1">
      <c r="A19" s="32" t="s">
        <v>58</v>
      </c>
      <c r="B19" s="22" t="s">
        <v>32</v>
      </c>
      <c r="C19" s="22" t="s">
        <v>46</v>
      </c>
      <c r="D19" s="14">
        <f>[1]ktek_AT15_slim!$E$285</f>
        <v>0.6</v>
      </c>
      <c r="E19" s="14">
        <f>[1]ktek_AT15_slim!$E$285</f>
        <v>0.6</v>
      </c>
      <c r="F19" s="14">
        <f>[1]ktek_AT15_slim!$E$285</f>
        <v>0.6</v>
      </c>
      <c r="G19" s="14">
        <f>[1]ktek_AT15_slim!$E$285</f>
        <v>0.6</v>
      </c>
      <c r="H19" s="14">
        <f>[1]ktek_AT15_slim!$E$285</f>
        <v>0.6</v>
      </c>
      <c r="I19" s="14">
        <f>[1]ktek_AT15_slim!$E$285</f>
        <v>0.6</v>
      </c>
      <c r="J19" s="14">
        <f>[1]ktek_AT15_slim!$E$285</f>
        <v>0.6</v>
      </c>
      <c r="K19" s="3">
        <f>[1]ktek_AT15_slim!$E$285</f>
        <v>0.6</v>
      </c>
      <c r="L19" s="22" t="s">
        <v>42</v>
      </c>
      <c r="M19" s="6" t="str">
        <f t="shared" si="0"/>
        <v>comm cookinggasgas range hi-eff</v>
      </c>
      <c r="R19" s="13">
        <f>1/K19</f>
        <v>1.6666666666666667</v>
      </c>
      <c r="S19" s="13">
        <f>1-S18</f>
        <v>0.95</v>
      </c>
    </row>
    <row r="20" spans="1:20" s="13" customFormat="1" ht="14" customHeight="1">
      <c r="A20" s="32" t="s">
        <v>58</v>
      </c>
      <c r="B20" s="22" t="s">
        <v>8</v>
      </c>
      <c r="C20" s="22" t="s">
        <v>47</v>
      </c>
      <c r="D20" s="14">
        <f>[1]ktek_AT15_slim!$E$282</f>
        <v>0.7</v>
      </c>
      <c r="E20" s="14">
        <f>[1]ktek_AT15_slim!$E$282</f>
        <v>0.7</v>
      </c>
      <c r="F20" s="14">
        <f>[1]ktek_AT15_slim!$E$282</f>
        <v>0.7</v>
      </c>
      <c r="G20" s="14">
        <f>[1]ktek_AT15_slim!$E$282</f>
        <v>0.7</v>
      </c>
      <c r="H20" s="14">
        <f>[1]ktek_AT15_slim!$E$282</f>
        <v>0.7</v>
      </c>
      <c r="I20" s="14">
        <f>[1]ktek_AT15_slim!$E$282</f>
        <v>0.7</v>
      </c>
      <c r="J20" s="14">
        <f>[1]ktek_AT15_slim!$E$282</f>
        <v>0.7</v>
      </c>
      <c r="K20" s="3">
        <f>[1]ktek_AT15_slim!$E$282</f>
        <v>0.7</v>
      </c>
      <c r="L20" s="22" t="s">
        <v>42</v>
      </c>
      <c r="M20" s="6" t="str">
        <f t="shared" si="0"/>
        <v>comm cookingelectricityelectric range</v>
      </c>
    </row>
    <row r="21" spans="1:20" s="13" customFormat="1" ht="14" customHeight="1">
      <c r="A21" s="32" t="s">
        <v>58</v>
      </c>
      <c r="B21" s="22" t="s">
        <v>8</v>
      </c>
      <c r="C21" s="22" t="s">
        <v>48</v>
      </c>
      <c r="D21" s="14">
        <f>[1]ktek_AT15_slim!$E$283</f>
        <v>0.8</v>
      </c>
      <c r="E21" s="14">
        <f>[1]ktek_AT15_slim!$E$283</f>
        <v>0.8</v>
      </c>
      <c r="F21" s="14">
        <f>[1]ktek_AT15_slim!$E$283</f>
        <v>0.8</v>
      </c>
      <c r="G21" s="14">
        <f>[1]ktek_AT15_slim!$E$283</f>
        <v>0.8</v>
      </c>
      <c r="H21" s="14">
        <f>[1]ktek_AT15_slim!$E$283</f>
        <v>0.8</v>
      </c>
      <c r="I21" s="14">
        <f>[1]ktek_AT15_slim!$E$283</f>
        <v>0.8</v>
      </c>
      <c r="J21" s="14">
        <f>[1]ktek_AT15_slim!$E$283</f>
        <v>0.8</v>
      </c>
      <c r="K21" s="3">
        <f>[1]ktek_AT15_slim!$E$283</f>
        <v>0.8</v>
      </c>
      <c r="L21" s="22" t="s">
        <v>42</v>
      </c>
      <c r="M21" s="6" t="str">
        <f t="shared" si="0"/>
        <v>comm cookingelectricityelectric range hi-eff</v>
      </c>
    </row>
    <row r="22" spans="1:20" s="13" customFormat="1" ht="14" customHeight="1">
      <c r="A22" s="31" t="s">
        <v>59</v>
      </c>
      <c r="B22" s="21" t="s">
        <v>8</v>
      </c>
      <c r="C22" s="21" t="s">
        <v>30</v>
      </c>
      <c r="D22" s="12">
        <f>D29*1000/1000000/0.0036</f>
        <v>3.75</v>
      </c>
      <c r="E22" s="12">
        <f t="shared" ref="E22:K22" si="1">E29*1000/1000000/0.0036</f>
        <v>5.3888888888888893</v>
      </c>
      <c r="F22" s="12">
        <f t="shared" si="1"/>
        <v>5.651041666666667</v>
      </c>
      <c r="G22" s="12">
        <f t="shared" si="1"/>
        <v>5.651041666666667</v>
      </c>
      <c r="H22" s="12">
        <f t="shared" si="1"/>
        <v>5.9335937500000009</v>
      </c>
      <c r="I22" s="12">
        <f t="shared" si="1"/>
        <v>5.9335937500000009</v>
      </c>
      <c r="J22" s="12">
        <f t="shared" si="1"/>
        <v>5.9335937500000009</v>
      </c>
      <c r="K22" s="2">
        <f t="shared" si="1"/>
        <v>5.9335937500000009</v>
      </c>
      <c r="L22" s="21" t="s">
        <v>105</v>
      </c>
      <c r="M22" s="6" t="str">
        <f t="shared" si="0"/>
        <v>comm lightingelectricityincandescent</v>
      </c>
    </row>
    <row r="23" spans="1:20" s="13" customFormat="1" ht="14" customHeight="1">
      <c r="A23" s="31" t="s">
        <v>59</v>
      </c>
      <c r="B23" s="21" t="s">
        <v>8</v>
      </c>
      <c r="C23" s="21" t="s">
        <v>29</v>
      </c>
      <c r="D23" s="12">
        <f t="shared" ref="D23:K24" si="2">D30*1000/1000000/0.0036</f>
        <v>19.333333333333332</v>
      </c>
      <c r="E23" s="12">
        <f t="shared" si="2"/>
        <v>19.515276485788114</v>
      </c>
      <c r="F23" s="12">
        <f t="shared" si="2"/>
        <v>19.808005633074934</v>
      </c>
      <c r="G23" s="12">
        <f t="shared" si="2"/>
        <v>19.808005633074934</v>
      </c>
      <c r="H23" s="12">
        <f t="shared" si="2"/>
        <v>20.133260241171406</v>
      </c>
      <c r="I23" s="12">
        <f t="shared" si="2"/>
        <v>20.133260241171406</v>
      </c>
      <c r="J23" s="12">
        <f t="shared" si="2"/>
        <v>20.133260241171406</v>
      </c>
      <c r="K23" s="2">
        <f t="shared" si="2"/>
        <v>20.133260241171406</v>
      </c>
      <c r="L23" s="21" t="s">
        <v>105</v>
      </c>
      <c r="M23" s="6" t="str">
        <f t="shared" si="0"/>
        <v>comm lightingelectricityfluorescent</v>
      </c>
    </row>
    <row r="24" spans="1:20" s="13" customFormat="1" ht="14" customHeight="1">
      <c r="A24" s="31" t="s">
        <v>59</v>
      </c>
      <c r="B24" s="21" t="s">
        <v>8</v>
      </c>
      <c r="C24" s="21" t="s">
        <v>31</v>
      </c>
      <c r="D24" s="12">
        <f t="shared" si="2"/>
        <v>17.5</v>
      </c>
      <c r="E24" s="12">
        <f t="shared" si="2"/>
        <v>25.277777777777779</v>
      </c>
      <c r="F24" s="12">
        <f t="shared" si="2"/>
        <v>47.222222222222229</v>
      </c>
      <c r="G24" s="12">
        <f t="shared" si="2"/>
        <v>47.222222222222229</v>
      </c>
      <c r="H24" s="12">
        <f t="shared" si="2"/>
        <v>56.111111111111114</v>
      </c>
      <c r="I24" s="12">
        <f t="shared" si="2"/>
        <v>56.111111111111114</v>
      </c>
      <c r="J24" s="12">
        <f t="shared" si="2"/>
        <v>56.111111111111114</v>
      </c>
      <c r="K24" s="2">
        <f t="shared" si="2"/>
        <v>56.111111111111114</v>
      </c>
      <c r="L24" s="21" t="s">
        <v>105</v>
      </c>
      <c r="M24" s="6" t="str">
        <f t="shared" si="0"/>
        <v>comm lightingelectricitysolid state</v>
      </c>
    </row>
    <row r="25" spans="1:20" s="13" customFormat="1" ht="14" customHeight="1">
      <c r="A25" s="29" t="s">
        <v>57</v>
      </c>
      <c r="B25" s="19" t="s">
        <v>8</v>
      </c>
      <c r="C25" s="19" t="s">
        <v>40</v>
      </c>
      <c r="D25" s="11">
        <f>D32*60*0.02831*1000000/1.0551/1000000</f>
        <v>0.61277035851377648</v>
      </c>
      <c r="E25" s="11">
        <f t="shared" ref="E25:K25" si="3">E32*60*0.02831*1000000/1.0551/1000000</f>
        <v>0.65404890649731651</v>
      </c>
      <c r="F25" s="11">
        <f t="shared" si="3"/>
        <v>0.72672100721924049</v>
      </c>
      <c r="G25" s="11">
        <f t="shared" si="3"/>
        <v>0.72672100721924049</v>
      </c>
      <c r="H25" s="11">
        <f t="shared" si="3"/>
        <v>0.76946930176154871</v>
      </c>
      <c r="I25" s="11">
        <f t="shared" si="3"/>
        <v>0.76946930176154871</v>
      </c>
      <c r="J25" s="11">
        <f t="shared" si="3"/>
        <v>0.81756113312164558</v>
      </c>
      <c r="K25" s="4">
        <f t="shared" si="3"/>
        <v>0.81756113312164558</v>
      </c>
      <c r="L25" s="19" t="s">
        <v>140</v>
      </c>
      <c r="M25" s="6" t="str">
        <f t="shared" si="0"/>
        <v>comm ventilationelectricityventilation</v>
      </c>
    </row>
    <row r="26" spans="1:20" s="13" customFormat="1" ht="14" customHeight="1">
      <c r="A26" s="29" t="s">
        <v>57</v>
      </c>
      <c r="B26" s="19" t="s">
        <v>8</v>
      </c>
      <c r="C26" s="19" t="s">
        <v>41</v>
      </c>
      <c r="D26" s="11">
        <f>D33*60*0.02831*1000000/1.0551/1000000</f>
        <v>2.4161792323393811</v>
      </c>
      <c r="E26" s="11">
        <f t="shared" ref="E26:K26" si="4">E33*60*0.02831*1000000/1.0551/1000000</f>
        <v>2.4161792323393811</v>
      </c>
      <c r="F26" s="11">
        <f t="shared" si="4"/>
        <v>2.5670030576662839</v>
      </c>
      <c r="G26" s="11">
        <f t="shared" si="4"/>
        <v>2.5670030576662839</v>
      </c>
      <c r="H26" s="11">
        <f t="shared" si="4"/>
        <v>2.7381888653196551</v>
      </c>
      <c r="I26" s="11">
        <f t="shared" si="4"/>
        <v>2.7381888653196551</v>
      </c>
      <c r="J26" s="11">
        <f t="shared" si="4"/>
        <v>2.9338377915533602</v>
      </c>
      <c r="K26" s="4">
        <f t="shared" si="4"/>
        <v>2.9338377915533602</v>
      </c>
      <c r="L26" s="19" t="s">
        <v>140</v>
      </c>
      <c r="M26" s="6" t="str">
        <f t="shared" si="0"/>
        <v>comm ventilationelectricityventilation hi-eff</v>
      </c>
    </row>
    <row r="28" spans="1:20">
      <c r="A28" t="s">
        <v>139</v>
      </c>
    </row>
    <row r="29" spans="1:20">
      <c r="A29" s="44" t="s">
        <v>59</v>
      </c>
      <c r="B29" s="45" t="s">
        <v>8</v>
      </c>
      <c r="C29" s="45" t="s">
        <v>30</v>
      </c>
      <c r="D29" s="6">
        <f>[1]ktek_AT15_slim!$E$295</f>
        <v>13.5</v>
      </c>
      <c r="E29" s="6">
        <f>[1]ktek_AT15_slim!$E$296</f>
        <v>19.399999999999999</v>
      </c>
      <c r="F29" s="6">
        <f>[1]ktek_AT15_slim!$E$297</f>
        <v>20.34375</v>
      </c>
      <c r="G29" s="6">
        <f>[1]ktek_AT15_slim!$E$297</f>
        <v>20.34375</v>
      </c>
      <c r="H29" s="6">
        <f>[1]ktek_AT15_slim!$E$298</f>
        <v>21.360937500000002</v>
      </c>
      <c r="I29" s="6">
        <f>[1]ktek_AT15_slim!$E$298</f>
        <v>21.360937500000002</v>
      </c>
      <c r="J29" s="6">
        <f>[1]ktek_AT15_slim!$E$298</f>
        <v>21.360937500000002</v>
      </c>
      <c r="K29" s="36">
        <f>[1]ktek_AT15_slim!$E$298</f>
        <v>21.360937500000002</v>
      </c>
      <c r="L29" s="45" t="s">
        <v>43</v>
      </c>
      <c r="N29">
        <f>1/K29</f>
        <v>4.6814424694609023E-2</v>
      </c>
      <c r="O29">
        <v>0.01</v>
      </c>
      <c r="P29">
        <f>1/SUMPRODUCT(N29:N31,O29:O31)</f>
        <v>177.47714626139881</v>
      </c>
    </row>
    <row r="30" spans="1:20">
      <c r="A30" s="44" t="s">
        <v>59</v>
      </c>
      <c r="B30" s="45" t="s">
        <v>8</v>
      </c>
      <c r="C30" s="45" t="s">
        <v>29</v>
      </c>
      <c r="D30" s="6">
        <f>[1]ktek_AT15_slim!$E$346</f>
        <v>69.599999999999994</v>
      </c>
      <c r="E30" s="6">
        <f>[1]ktek_AT15_slim!$E$347</f>
        <v>70.254995348837213</v>
      </c>
      <c r="F30" s="6">
        <f>[1]ktek_AT15_slim!$E$348</f>
        <v>71.308820279069764</v>
      </c>
      <c r="G30" s="6">
        <f>[1]ktek_AT15_slim!$E$348</f>
        <v>71.308820279069764</v>
      </c>
      <c r="H30" s="6">
        <f>[1]ktek_AT15_slim!$E$349</f>
        <v>72.47973686821706</v>
      </c>
      <c r="I30" s="6">
        <f>[1]ktek_AT15_slim!$E$349</f>
        <v>72.47973686821706</v>
      </c>
      <c r="J30" s="6">
        <f>[1]ktek_AT15_slim!$E$349</f>
        <v>72.47973686821706</v>
      </c>
      <c r="K30" s="36">
        <f>[1]ktek_AT15_slim!$E$349</f>
        <v>72.47973686821706</v>
      </c>
      <c r="L30" s="45" t="s">
        <v>43</v>
      </c>
      <c r="N30">
        <f>1/K30</f>
        <v>1.3796959580830211E-2</v>
      </c>
      <c r="O30">
        <v>0.03</v>
      </c>
    </row>
    <row r="31" spans="1:20">
      <c r="A31" s="44" t="s">
        <v>59</v>
      </c>
      <c r="B31" s="45" t="s">
        <v>8</v>
      </c>
      <c r="C31" s="45" t="s">
        <v>31</v>
      </c>
      <c r="D31" s="6">
        <f>[1]ktek_AT15_slim!$E$350</f>
        <v>63</v>
      </c>
      <c r="E31" s="6">
        <f>[1]ktek_AT15_slim!$E$351</f>
        <v>91</v>
      </c>
      <c r="F31" s="6">
        <f>[1]ktek_AT15_slim!$E$353</f>
        <v>170</v>
      </c>
      <c r="G31" s="6">
        <f>[1]ktek_AT15_slim!$E$354</f>
        <v>170</v>
      </c>
      <c r="H31" s="6">
        <f>[1]ktek_AT15_slim!$E$355</f>
        <v>202</v>
      </c>
      <c r="I31" s="6">
        <f>[1]ktek_AT15_slim!$E$355</f>
        <v>202</v>
      </c>
      <c r="J31" s="6">
        <f>[1]ktek_AT15_slim!$E$355</f>
        <v>202</v>
      </c>
      <c r="K31" s="36">
        <f>[1]ktek_AT15_slim!$E$355</f>
        <v>202</v>
      </c>
      <c r="L31" s="45" t="s">
        <v>43</v>
      </c>
      <c r="N31">
        <f>1/K31</f>
        <v>4.9504950495049506E-3</v>
      </c>
      <c r="O31">
        <f>1-SUM(O29:O30)</f>
        <v>0.96</v>
      </c>
    </row>
    <row r="32" spans="1:20">
      <c r="A32" s="44" t="s">
        <v>57</v>
      </c>
      <c r="B32" s="45" t="s">
        <v>8</v>
      </c>
      <c r="C32" s="45" t="s">
        <v>40</v>
      </c>
      <c r="D32" s="6">
        <f>[1]ktek_AT15_slim!$E$260</f>
        <v>0.380627578751846</v>
      </c>
      <c r="E32" s="6">
        <f>[1]ktek_AT15_slim!$E$261</f>
        <v>0.40626810387690959</v>
      </c>
      <c r="F32" s="6">
        <f>[1]ktek_AT15_slim!$E$264</f>
        <v>0.45140900430767733</v>
      </c>
      <c r="G32" s="6">
        <f>[1]ktek_AT15_slim!$E$264</f>
        <v>0.45140900430767733</v>
      </c>
      <c r="H32" s="6">
        <f>[1]ktek_AT15_slim!$E$266</f>
        <v>0.4779624751493054</v>
      </c>
      <c r="I32" s="6">
        <f>[1]ktek_AT15_slim!$E$266</f>
        <v>0.4779624751493054</v>
      </c>
      <c r="J32" s="6">
        <f>[1]ktek_AT15_slim!$E$268</f>
        <v>0.50783512984613699</v>
      </c>
      <c r="K32" s="36">
        <f>[1]ktek_AT15_slim!$E$268</f>
        <v>0.50783512984613699</v>
      </c>
      <c r="L32" s="45" t="s">
        <v>141</v>
      </c>
    </row>
    <row r="33" spans="1:12">
      <c r="A33" s="44" t="s">
        <v>57</v>
      </c>
      <c r="B33" s="45" t="s">
        <v>8</v>
      </c>
      <c r="C33" s="45" t="s">
        <v>41</v>
      </c>
      <c r="D33" s="6">
        <f>[1]ktek_AT15_slim!$E$274</f>
        <v>1.5008305122108097</v>
      </c>
      <c r="E33" s="6">
        <f>[1]ktek_AT15_slim!$E$274</f>
        <v>1.5008305122108097</v>
      </c>
      <c r="F33" s="6">
        <f>[1]ktek_AT15_slim!$E$276</f>
        <v>1.5945160285786506</v>
      </c>
      <c r="G33" s="6">
        <f>[1]ktek_AT15_slim!$E$276</f>
        <v>1.5945160285786506</v>
      </c>
      <c r="H33" s="6">
        <f>[1]ktek_AT15_slim!$E$279</f>
        <v>1.7008495654060805</v>
      </c>
      <c r="I33" s="6">
        <f>[1]ktek_AT15_slim!$E$279</f>
        <v>1.7008495654060805</v>
      </c>
      <c r="J33" s="6">
        <f>[1]ktek_AT15_slim!$E$281</f>
        <v>1.8223785787518842</v>
      </c>
      <c r="K33" s="36">
        <f>[1]ktek_AT15_slim!$E$281</f>
        <v>1.8223785787518842</v>
      </c>
      <c r="L33" s="45" t="s">
        <v>141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8" sqref="A8"/>
    </sheetView>
  </sheetViews>
  <sheetFormatPr baseColWidth="10" defaultRowHeight="15" x14ac:dyDescent="0"/>
  <cols>
    <col min="1" max="1" width="21.1640625" style="88" customWidth="1"/>
    <col min="2" max="2" width="15.33203125" style="88" bestFit="1" customWidth="1"/>
    <col min="3" max="3" width="9.33203125" style="88" bestFit="1" customWidth="1"/>
    <col min="4" max="4" width="22" style="88" bestFit="1" customWidth="1"/>
    <col min="5" max="5" width="13.1640625" style="88" bestFit="1" customWidth="1"/>
    <col min="6" max="16384" width="10.83203125" style="88"/>
  </cols>
  <sheetData>
    <row r="1" spans="1:7">
      <c r="A1" s="88" t="s">
        <v>175</v>
      </c>
    </row>
    <row r="2" spans="1:7">
      <c r="A2" s="88" t="s">
        <v>51</v>
      </c>
      <c r="B2" s="88" t="s">
        <v>154</v>
      </c>
      <c r="C2" s="88" t="s">
        <v>155</v>
      </c>
      <c r="D2" s="88" t="s">
        <v>156</v>
      </c>
      <c r="E2" s="88" t="s">
        <v>157</v>
      </c>
      <c r="F2" s="88" t="s">
        <v>158</v>
      </c>
      <c r="G2" s="88" t="s">
        <v>159</v>
      </c>
    </row>
    <row r="3" spans="1:7">
      <c r="A3" s="88" t="s">
        <v>71</v>
      </c>
      <c r="B3" s="88" t="s">
        <v>160</v>
      </c>
      <c r="C3" s="88" t="s">
        <v>160</v>
      </c>
      <c r="D3" s="88" t="s">
        <v>97</v>
      </c>
      <c r="E3" s="88">
        <v>-3</v>
      </c>
      <c r="G3" s="88" t="s">
        <v>161</v>
      </c>
    </row>
    <row r="4" spans="1:7">
      <c r="A4" s="88" t="s">
        <v>72</v>
      </c>
      <c r="B4" s="88" t="s">
        <v>160</v>
      </c>
      <c r="C4" s="88" t="s">
        <v>160</v>
      </c>
      <c r="D4" s="88" t="s">
        <v>97</v>
      </c>
      <c r="E4" s="88">
        <v>-3</v>
      </c>
      <c r="G4" s="88" t="s">
        <v>161</v>
      </c>
    </row>
    <row r="5" spans="1:7">
      <c r="A5" s="88" t="s">
        <v>73</v>
      </c>
      <c r="B5" s="88" t="s">
        <v>160</v>
      </c>
      <c r="C5" s="88" t="s">
        <v>160</v>
      </c>
      <c r="D5" s="88" t="s">
        <v>97</v>
      </c>
      <c r="E5" s="88">
        <v>-3</v>
      </c>
      <c r="G5" s="88" t="s">
        <v>161</v>
      </c>
    </row>
    <row r="6" spans="1:7">
      <c r="A6" s="88" t="s">
        <v>74</v>
      </c>
      <c r="B6" s="88" t="s">
        <v>163</v>
      </c>
      <c r="C6" s="88" t="s">
        <v>160</v>
      </c>
      <c r="D6" s="88" t="s">
        <v>164</v>
      </c>
      <c r="E6" s="88">
        <v>-3</v>
      </c>
      <c r="G6" s="88" t="s">
        <v>161</v>
      </c>
    </row>
    <row r="7" spans="1:7">
      <c r="A7" s="88" t="s">
        <v>80</v>
      </c>
      <c r="B7" s="88" t="s">
        <v>160</v>
      </c>
      <c r="C7" s="88" t="s">
        <v>160</v>
      </c>
      <c r="D7" s="88" t="s">
        <v>97</v>
      </c>
      <c r="E7" s="88">
        <v>-3</v>
      </c>
      <c r="G7" s="88" t="s">
        <v>161</v>
      </c>
    </row>
    <row r="8" spans="1:7">
      <c r="A8" s="88" t="s">
        <v>77</v>
      </c>
      <c r="B8" s="88" t="s">
        <v>160</v>
      </c>
      <c r="C8" s="88" t="s">
        <v>160</v>
      </c>
      <c r="D8" s="88" t="s">
        <v>97</v>
      </c>
      <c r="E8" s="88">
        <v>-3</v>
      </c>
      <c r="G8" s="88" t="s">
        <v>161</v>
      </c>
    </row>
    <row r="9" spans="1:7">
      <c r="A9" s="88" t="s">
        <v>76</v>
      </c>
      <c r="B9" s="88" t="s">
        <v>165</v>
      </c>
      <c r="C9" s="88" t="s">
        <v>160</v>
      </c>
      <c r="D9" s="88" t="s">
        <v>98</v>
      </c>
      <c r="E9" s="88">
        <v>-3</v>
      </c>
      <c r="G9" s="88" t="s">
        <v>161</v>
      </c>
    </row>
    <row r="10" spans="1:7">
      <c r="A10" s="88" t="s">
        <v>79</v>
      </c>
      <c r="B10" s="88" t="s">
        <v>160</v>
      </c>
      <c r="C10" s="88" t="s">
        <v>160</v>
      </c>
      <c r="D10" s="88" t="s">
        <v>97</v>
      </c>
      <c r="E10" s="88">
        <v>-3</v>
      </c>
      <c r="G10" s="88" t="s">
        <v>161</v>
      </c>
    </row>
    <row r="11" spans="1:7">
      <c r="A11" s="88" t="s">
        <v>78</v>
      </c>
      <c r="B11" s="88" t="s">
        <v>162</v>
      </c>
      <c r="C11" s="88" t="s">
        <v>160</v>
      </c>
      <c r="D11" s="88" t="s">
        <v>104</v>
      </c>
      <c r="E11" s="88">
        <v>-3</v>
      </c>
      <c r="G11" s="88" t="s">
        <v>161</v>
      </c>
    </row>
    <row r="12" spans="1:7">
      <c r="A12" s="88" t="s">
        <v>75</v>
      </c>
      <c r="B12" s="88" t="s">
        <v>165</v>
      </c>
      <c r="C12" s="88" t="s">
        <v>160</v>
      </c>
      <c r="D12" s="88" t="s">
        <v>98</v>
      </c>
      <c r="E12" s="88">
        <v>-3</v>
      </c>
      <c r="G12" s="88" t="s">
        <v>161</v>
      </c>
    </row>
    <row r="13" spans="1:7">
      <c r="A13" s="88" t="s">
        <v>81</v>
      </c>
      <c r="B13" s="88" t="s">
        <v>160</v>
      </c>
      <c r="C13" s="88" t="s">
        <v>160</v>
      </c>
      <c r="D13" s="88" t="s">
        <v>97</v>
      </c>
      <c r="E13" s="88">
        <v>-3</v>
      </c>
      <c r="G13" s="88" t="s">
        <v>161</v>
      </c>
    </row>
    <row r="14" spans="1:7">
      <c r="A14" s="88" t="s">
        <v>82</v>
      </c>
      <c r="B14" s="88" t="s">
        <v>160</v>
      </c>
      <c r="C14" s="88" t="s">
        <v>160</v>
      </c>
      <c r="D14" s="88" t="s">
        <v>97</v>
      </c>
      <c r="E14" s="88">
        <v>-3</v>
      </c>
      <c r="G14" s="88" t="s">
        <v>161</v>
      </c>
    </row>
    <row r="15" spans="1:7">
      <c r="A15" s="88" t="s">
        <v>83</v>
      </c>
      <c r="B15" s="88" t="s">
        <v>160</v>
      </c>
      <c r="C15" s="88" t="s">
        <v>160</v>
      </c>
      <c r="D15" s="88" t="s">
        <v>97</v>
      </c>
      <c r="E15" s="88">
        <v>-3</v>
      </c>
      <c r="G15" s="88" t="s">
        <v>161</v>
      </c>
    </row>
    <row r="16" spans="1:7">
      <c r="A16" s="88" t="s">
        <v>84</v>
      </c>
      <c r="B16" s="88" t="s">
        <v>160</v>
      </c>
      <c r="C16" s="88" t="s">
        <v>160</v>
      </c>
      <c r="D16" s="88" t="s">
        <v>97</v>
      </c>
      <c r="E16" s="88">
        <v>-3</v>
      </c>
      <c r="G16" s="88" t="s">
        <v>161</v>
      </c>
    </row>
    <row r="17" spans="1:7">
      <c r="A17" s="88" t="s">
        <v>54</v>
      </c>
      <c r="B17" s="88" t="s">
        <v>160</v>
      </c>
      <c r="C17" s="88" t="s">
        <v>160</v>
      </c>
      <c r="D17" s="88" t="s">
        <v>97</v>
      </c>
      <c r="E17" s="88">
        <v>-3</v>
      </c>
      <c r="G17" s="88" t="s">
        <v>161</v>
      </c>
    </row>
    <row r="18" spans="1:7">
      <c r="A18" s="88" t="s">
        <v>55</v>
      </c>
      <c r="B18" s="88" t="s">
        <v>160</v>
      </c>
      <c r="C18" s="88" t="s">
        <v>160</v>
      </c>
      <c r="D18" s="88" t="s">
        <v>97</v>
      </c>
      <c r="E18" s="88">
        <v>-3</v>
      </c>
      <c r="G18" s="88" t="s">
        <v>161</v>
      </c>
    </row>
    <row r="19" spans="1:7">
      <c r="A19" s="88" t="s">
        <v>56</v>
      </c>
      <c r="B19" s="88" t="s">
        <v>160</v>
      </c>
      <c r="C19" s="88" t="s">
        <v>160</v>
      </c>
      <c r="D19" s="88" t="s">
        <v>97</v>
      </c>
      <c r="E19" s="88">
        <v>-3</v>
      </c>
      <c r="G19" s="88" t="s">
        <v>161</v>
      </c>
    </row>
    <row r="20" spans="1:7">
      <c r="A20" s="88" t="s">
        <v>57</v>
      </c>
      <c r="B20" s="88" t="s">
        <v>166</v>
      </c>
      <c r="C20" s="88" t="s">
        <v>160</v>
      </c>
      <c r="D20" s="88" t="s">
        <v>167</v>
      </c>
      <c r="E20" s="88">
        <v>-3</v>
      </c>
      <c r="G20" s="88" t="s">
        <v>161</v>
      </c>
    </row>
    <row r="21" spans="1:7">
      <c r="A21" s="88" t="s">
        <v>58</v>
      </c>
      <c r="B21" s="88" t="s">
        <v>160</v>
      </c>
      <c r="C21" s="88" t="s">
        <v>160</v>
      </c>
      <c r="D21" s="88" t="s">
        <v>97</v>
      </c>
      <c r="E21" s="88">
        <v>-3</v>
      </c>
      <c r="G21" s="88" t="s">
        <v>161</v>
      </c>
    </row>
    <row r="22" spans="1:7">
      <c r="A22" s="88" t="s">
        <v>59</v>
      </c>
      <c r="B22" s="88" t="s">
        <v>163</v>
      </c>
      <c r="C22" s="88" t="s">
        <v>160</v>
      </c>
      <c r="D22" s="88" t="s">
        <v>164</v>
      </c>
      <c r="E22" s="88">
        <v>-3</v>
      </c>
      <c r="G22" s="88" t="s">
        <v>161</v>
      </c>
    </row>
    <row r="23" spans="1:7">
      <c r="A23" s="88" t="s">
        <v>60</v>
      </c>
      <c r="B23" s="88" t="s">
        <v>160</v>
      </c>
      <c r="C23" s="88" t="s">
        <v>160</v>
      </c>
      <c r="D23" s="88" t="s">
        <v>97</v>
      </c>
      <c r="E23" s="88">
        <v>-3</v>
      </c>
      <c r="G23" s="88" t="s">
        <v>161</v>
      </c>
    </row>
    <row r="24" spans="1:7">
      <c r="A24" s="88" t="s">
        <v>63</v>
      </c>
      <c r="B24" s="88" t="s">
        <v>160</v>
      </c>
      <c r="C24" s="88" t="s">
        <v>160</v>
      </c>
      <c r="D24" s="88" t="s">
        <v>97</v>
      </c>
      <c r="E24" s="88">
        <v>-3</v>
      </c>
      <c r="G24" s="88" t="s">
        <v>161</v>
      </c>
    </row>
    <row r="25" spans="1:7">
      <c r="A25" s="88" t="s">
        <v>65</v>
      </c>
      <c r="B25" s="88" t="s">
        <v>160</v>
      </c>
      <c r="C25" s="88" t="s">
        <v>160</v>
      </c>
      <c r="D25" s="88" t="s">
        <v>97</v>
      </c>
      <c r="E25" s="88">
        <v>-3</v>
      </c>
      <c r="G25" s="88" t="s">
        <v>161</v>
      </c>
    </row>
    <row r="26" spans="1:7">
      <c r="A26" s="88" t="s">
        <v>66</v>
      </c>
      <c r="B26" s="88" t="s">
        <v>160</v>
      </c>
      <c r="C26" s="88" t="s">
        <v>160</v>
      </c>
      <c r="D26" s="88" t="s">
        <v>97</v>
      </c>
      <c r="E26" s="88">
        <v>-3</v>
      </c>
      <c r="G26" s="88" t="s">
        <v>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5" workbookViewId="0">
      <selection activeCell="C42" sqref="C42"/>
    </sheetView>
  </sheetViews>
  <sheetFormatPr baseColWidth="10" defaultRowHeight="15" x14ac:dyDescent="0"/>
  <cols>
    <col min="1" max="1" width="20.83203125" style="88" customWidth="1"/>
    <col min="2" max="2" width="12.83203125" style="88" bestFit="1" customWidth="1"/>
    <col min="3" max="3" width="10.1640625" style="88" bestFit="1" customWidth="1"/>
    <col min="4" max="4" width="4.83203125" style="88" bestFit="1" customWidth="1"/>
    <col min="5" max="5" width="11.83203125" style="88" bestFit="1" customWidth="1"/>
    <col min="6" max="16384" width="10.83203125" style="88"/>
  </cols>
  <sheetData>
    <row r="1" spans="1:5">
      <c r="A1" s="88" t="s">
        <v>174</v>
      </c>
    </row>
    <row r="2" spans="1:5">
      <c r="A2" s="88" t="s">
        <v>51</v>
      </c>
      <c r="B2" s="88" t="s">
        <v>52</v>
      </c>
      <c r="C2" s="88" t="s">
        <v>173</v>
      </c>
      <c r="D2" s="88" t="s">
        <v>147</v>
      </c>
      <c r="E2" s="88" t="s">
        <v>172</v>
      </c>
    </row>
    <row r="3" spans="1:5">
      <c r="A3" s="88" t="s">
        <v>71</v>
      </c>
      <c r="B3" s="88" t="s">
        <v>107</v>
      </c>
      <c r="C3" s="88" t="s">
        <v>171</v>
      </c>
      <c r="E3" s="88">
        <v>1</v>
      </c>
    </row>
    <row r="4" spans="1:5">
      <c r="A4" s="88" t="s">
        <v>71</v>
      </c>
      <c r="B4" s="88" t="s">
        <v>109</v>
      </c>
      <c r="C4" s="88">
        <v>2020</v>
      </c>
      <c r="E4" s="88">
        <v>0</v>
      </c>
    </row>
    <row r="5" spans="1:5">
      <c r="A5" s="88" t="s">
        <v>71</v>
      </c>
      <c r="B5" s="88" t="s">
        <v>32</v>
      </c>
      <c r="C5" s="88" t="s">
        <v>171</v>
      </c>
      <c r="E5" s="88">
        <v>1</v>
      </c>
    </row>
    <row r="6" spans="1:5">
      <c r="A6" s="88" t="s">
        <v>71</v>
      </c>
      <c r="B6" s="88" t="s">
        <v>8</v>
      </c>
      <c r="C6" s="88" t="s">
        <v>171</v>
      </c>
      <c r="E6" s="88">
        <v>1</v>
      </c>
    </row>
    <row r="7" spans="1:5">
      <c r="A7" s="88" t="s">
        <v>71</v>
      </c>
      <c r="B7" s="88" t="s">
        <v>9</v>
      </c>
      <c r="C7" s="88" t="s">
        <v>171</v>
      </c>
      <c r="E7" s="88">
        <v>1</v>
      </c>
    </row>
    <row r="8" spans="1:5">
      <c r="A8" s="88" t="s">
        <v>71</v>
      </c>
      <c r="B8" s="88" t="s">
        <v>9</v>
      </c>
      <c r="C8" s="88">
        <v>2050</v>
      </c>
      <c r="E8" s="88">
        <v>0.1</v>
      </c>
    </row>
    <row r="9" spans="1:5">
      <c r="A9" s="88" t="s">
        <v>72</v>
      </c>
      <c r="B9" s="88" t="s">
        <v>8</v>
      </c>
      <c r="C9" s="88" t="s">
        <v>171</v>
      </c>
      <c r="E9" s="88">
        <v>1</v>
      </c>
    </row>
    <row r="10" spans="1:5">
      <c r="A10" s="88" t="s">
        <v>73</v>
      </c>
      <c r="B10" s="88" t="s">
        <v>32</v>
      </c>
      <c r="C10" s="88" t="s">
        <v>171</v>
      </c>
      <c r="E10" s="88">
        <v>1</v>
      </c>
    </row>
    <row r="11" spans="1:5">
      <c r="A11" s="88" t="s">
        <v>73</v>
      </c>
      <c r="B11" s="88" t="s">
        <v>8</v>
      </c>
      <c r="C11" s="88" t="s">
        <v>171</v>
      </c>
      <c r="E11" s="88">
        <v>1</v>
      </c>
    </row>
    <row r="12" spans="1:5">
      <c r="A12" s="88" t="s">
        <v>73</v>
      </c>
      <c r="B12" s="88" t="s">
        <v>9</v>
      </c>
      <c r="C12" s="88" t="s">
        <v>171</v>
      </c>
      <c r="E12" s="88">
        <v>1</v>
      </c>
    </row>
    <row r="13" spans="1:5">
      <c r="A13" s="88" t="s">
        <v>73</v>
      </c>
      <c r="B13" s="88" t="s">
        <v>9</v>
      </c>
      <c r="C13" s="88">
        <v>2050</v>
      </c>
      <c r="E13" s="88">
        <v>0.1</v>
      </c>
    </row>
    <row r="14" spans="1:5">
      <c r="A14" s="88" t="s">
        <v>74</v>
      </c>
      <c r="B14" s="88" t="s">
        <v>8</v>
      </c>
      <c r="C14" s="88" t="s">
        <v>171</v>
      </c>
      <c r="E14" s="88">
        <v>1</v>
      </c>
    </row>
    <row r="15" spans="1:5">
      <c r="A15" s="88" t="s">
        <v>80</v>
      </c>
      <c r="B15" s="88" t="s">
        <v>8</v>
      </c>
      <c r="C15" s="88" t="s">
        <v>171</v>
      </c>
      <c r="E15" s="88">
        <v>1</v>
      </c>
    </row>
    <row r="16" spans="1:5">
      <c r="A16" s="88" t="s">
        <v>77</v>
      </c>
      <c r="B16" s="88" t="s">
        <v>8</v>
      </c>
      <c r="C16" s="88" t="s">
        <v>171</v>
      </c>
      <c r="E16" s="88">
        <v>1</v>
      </c>
    </row>
    <row r="17" spans="1:5">
      <c r="A17" s="88" t="s">
        <v>76</v>
      </c>
      <c r="B17" s="88" t="s">
        <v>8</v>
      </c>
      <c r="C17" s="88" t="s">
        <v>171</v>
      </c>
      <c r="E17" s="88">
        <v>1</v>
      </c>
    </row>
    <row r="18" spans="1:5">
      <c r="A18" s="88" t="s">
        <v>79</v>
      </c>
      <c r="B18" s="88" t="s">
        <v>8</v>
      </c>
      <c r="C18" s="88" t="s">
        <v>171</v>
      </c>
      <c r="E18" s="88">
        <v>1</v>
      </c>
    </row>
    <row r="19" spans="1:5">
      <c r="A19" s="88" t="s">
        <v>79</v>
      </c>
      <c r="B19" s="88" t="s">
        <v>32</v>
      </c>
      <c r="C19" s="88" t="s">
        <v>171</v>
      </c>
      <c r="E19" s="88">
        <v>1</v>
      </c>
    </row>
    <row r="20" spans="1:5">
      <c r="A20" s="88" t="s">
        <v>79</v>
      </c>
      <c r="B20" s="88" t="s">
        <v>9</v>
      </c>
      <c r="C20" s="88" t="s">
        <v>171</v>
      </c>
      <c r="E20" s="88">
        <v>1</v>
      </c>
    </row>
    <row r="21" spans="1:5">
      <c r="A21" s="88" t="s">
        <v>78</v>
      </c>
      <c r="B21" s="88" t="s">
        <v>8</v>
      </c>
      <c r="C21" s="88" t="s">
        <v>171</v>
      </c>
      <c r="E21" s="88">
        <v>1</v>
      </c>
    </row>
    <row r="22" spans="1:5">
      <c r="A22" s="88" t="s">
        <v>78</v>
      </c>
      <c r="B22" s="88" t="s">
        <v>32</v>
      </c>
      <c r="C22" s="88" t="s">
        <v>171</v>
      </c>
      <c r="E22" s="88">
        <v>1</v>
      </c>
    </row>
    <row r="23" spans="1:5">
      <c r="A23" s="88" t="s">
        <v>75</v>
      </c>
      <c r="B23" s="88" t="s">
        <v>8</v>
      </c>
      <c r="C23" s="88" t="s">
        <v>171</v>
      </c>
      <c r="E23" s="88">
        <v>1</v>
      </c>
    </row>
    <row r="24" spans="1:5">
      <c r="A24" s="88" t="s">
        <v>81</v>
      </c>
      <c r="B24" s="88" t="s">
        <v>8</v>
      </c>
      <c r="C24" s="88" t="s">
        <v>171</v>
      </c>
      <c r="E24" s="88">
        <v>1</v>
      </c>
    </row>
    <row r="25" spans="1:5">
      <c r="A25" s="88" t="s">
        <v>82</v>
      </c>
      <c r="B25" s="88" t="s">
        <v>8</v>
      </c>
      <c r="C25" s="88" t="s">
        <v>171</v>
      </c>
      <c r="E25" s="88">
        <v>1</v>
      </c>
    </row>
    <row r="26" spans="1:5">
      <c r="A26" s="88" t="s">
        <v>83</v>
      </c>
      <c r="B26" s="88" t="s">
        <v>8</v>
      </c>
      <c r="C26" s="88" t="s">
        <v>171</v>
      </c>
      <c r="E26" s="88">
        <v>1</v>
      </c>
    </row>
    <row r="27" spans="1:5">
      <c r="A27" s="88" t="s">
        <v>84</v>
      </c>
      <c r="B27" s="88" t="s">
        <v>32</v>
      </c>
      <c r="C27" s="88" t="s">
        <v>171</v>
      </c>
      <c r="E27" s="88">
        <v>1</v>
      </c>
    </row>
    <row r="28" spans="1:5">
      <c r="A28" s="88" t="s">
        <v>84</v>
      </c>
      <c r="B28" s="88" t="s">
        <v>8</v>
      </c>
      <c r="C28" s="88" t="s">
        <v>171</v>
      </c>
      <c r="E28" s="88">
        <v>1</v>
      </c>
    </row>
    <row r="29" spans="1:5">
      <c r="A29" s="88" t="s">
        <v>84</v>
      </c>
      <c r="B29" s="88" t="s">
        <v>9</v>
      </c>
      <c r="C29" s="88" t="s">
        <v>171</v>
      </c>
      <c r="E29" s="88">
        <v>1</v>
      </c>
    </row>
    <row r="30" spans="1:5">
      <c r="A30" s="88" t="s">
        <v>84</v>
      </c>
      <c r="B30" s="88" t="s">
        <v>9</v>
      </c>
      <c r="C30" s="88">
        <v>2050</v>
      </c>
      <c r="E30" s="88">
        <v>0.1</v>
      </c>
    </row>
    <row r="31" spans="1:5">
      <c r="A31" s="88" t="s">
        <v>54</v>
      </c>
      <c r="B31" s="88" t="s">
        <v>107</v>
      </c>
      <c r="C31" s="88" t="s">
        <v>171</v>
      </c>
      <c r="E31" s="88">
        <v>1</v>
      </c>
    </row>
    <row r="32" spans="1:5">
      <c r="A32" s="88" t="s">
        <v>54</v>
      </c>
      <c r="B32" s="88" t="s">
        <v>109</v>
      </c>
      <c r="C32" s="88">
        <v>2020</v>
      </c>
      <c r="E32" s="88">
        <v>0</v>
      </c>
    </row>
    <row r="33" spans="1:5">
      <c r="A33" s="88" t="s">
        <v>54</v>
      </c>
      <c r="B33" s="88" t="s">
        <v>32</v>
      </c>
      <c r="C33" s="88" t="s">
        <v>171</v>
      </c>
      <c r="E33" s="88">
        <v>1</v>
      </c>
    </row>
    <row r="34" spans="1:5">
      <c r="A34" s="88" t="s">
        <v>54</v>
      </c>
      <c r="B34" s="88" t="s">
        <v>8</v>
      </c>
      <c r="C34" s="88" t="s">
        <v>171</v>
      </c>
      <c r="E34" s="88">
        <v>1</v>
      </c>
    </row>
    <row r="35" spans="1:5">
      <c r="A35" s="88" t="s">
        <v>54</v>
      </c>
      <c r="B35" s="88" t="s">
        <v>9</v>
      </c>
      <c r="C35" s="88" t="s">
        <v>171</v>
      </c>
      <c r="E35" s="88">
        <v>1</v>
      </c>
    </row>
    <row r="36" spans="1:5">
      <c r="A36" s="88" t="s">
        <v>54</v>
      </c>
      <c r="B36" s="88" t="s">
        <v>9</v>
      </c>
      <c r="C36" s="88">
        <v>2050</v>
      </c>
      <c r="E36" s="88">
        <v>0.1</v>
      </c>
    </row>
    <row r="37" spans="1:5">
      <c r="A37" s="88" t="s">
        <v>55</v>
      </c>
      <c r="B37" s="88" t="s">
        <v>32</v>
      </c>
      <c r="C37" s="88" t="s">
        <v>171</v>
      </c>
      <c r="E37" s="88">
        <v>1</v>
      </c>
    </row>
    <row r="38" spans="1:5">
      <c r="A38" s="88" t="s">
        <v>55</v>
      </c>
      <c r="B38" s="88" t="s">
        <v>8</v>
      </c>
      <c r="C38" s="88" t="s">
        <v>171</v>
      </c>
      <c r="E38" s="88">
        <v>1</v>
      </c>
    </row>
    <row r="39" spans="1:5">
      <c r="A39" s="88" t="s">
        <v>56</v>
      </c>
      <c r="B39" s="88" t="s">
        <v>32</v>
      </c>
      <c r="C39" s="88" t="s">
        <v>171</v>
      </c>
      <c r="E39" s="88">
        <v>1</v>
      </c>
    </row>
    <row r="40" spans="1:5">
      <c r="A40" s="88" t="s">
        <v>56</v>
      </c>
      <c r="B40" s="88" t="s">
        <v>8</v>
      </c>
      <c r="C40" s="88" t="s">
        <v>171</v>
      </c>
      <c r="E40" s="88">
        <v>1</v>
      </c>
    </row>
    <row r="41" spans="1:5">
      <c r="A41" s="88" t="s">
        <v>56</v>
      </c>
      <c r="B41" s="88" t="s">
        <v>9</v>
      </c>
      <c r="C41" s="88" t="s">
        <v>171</v>
      </c>
      <c r="E41" s="88">
        <v>1</v>
      </c>
    </row>
    <row r="42" spans="1:5">
      <c r="A42" s="88" t="s">
        <v>56</v>
      </c>
      <c r="B42" s="88" t="s">
        <v>9</v>
      </c>
      <c r="C42" s="88">
        <v>2050</v>
      </c>
      <c r="E42" s="88">
        <v>0.1</v>
      </c>
    </row>
    <row r="43" spans="1:5">
      <c r="A43" s="88" t="s">
        <v>57</v>
      </c>
      <c r="B43" s="88" t="s">
        <v>8</v>
      </c>
      <c r="C43" s="88" t="s">
        <v>171</v>
      </c>
      <c r="E43" s="88">
        <v>1</v>
      </c>
    </row>
    <row r="44" spans="1:5">
      <c r="A44" s="88" t="s">
        <v>58</v>
      </c>
      <c r="B44" s="88" t="s">
        <v>32</v>
      </c>
      <c r="C44" s="88" t="s">
        <v>171</v>
      </c>
      <c r="E44" s="88">
        <v>1</v>
      </c>
    </row>
    <row r="45" spans="1:5">
      <c r="A45" s="88" t="s">
        <v>58</v>
      </c>
      <c r="B45" s="88" t="s">
        <v>8</v>
      </c>
      <c r="C45" s="88" t="s">
        <v>171</v>
      </c>
      <c r="E45" s="88">
        <v>1</v>
      </c>
    </row>
    <row r="46" spans="1:5">
      <c r="A46" s="88" t="s">
        <v>59</v>
      </c>
      <c r="B46" s="88" t="s">
        <v>8</v>
      </c>
      <c r="C46" s="88" t="s">
        <v>171</v>
      </c>
      <c r="E46" s="88">
        <v>1</v>
      </c>
    </row>
    <row r="47" spans="1:5">
      <c r="A47" s="88" t="s">
        <v>60</v>
      </c>
      <c r="B47" s="88" t="s">
        <v>8</v>
      </c>
      <c r="C47" s="88" t="s">
        <v>171</v>
      </c>
      <c r="E47" s="88">
        <v>1</v>
      </c>
    </row>
    <row r="48" spans="1:5">
      <c r="A48" s="88" t="s">
        <v>63</v>
      </c>
      <c r="B48" s="88" t="s">
        <v>8</v>
      </c>
      <c r="C48" s="88" t="s">
        <v>171</v>
      </c>
      <c r="E48" s="88">
        <v>1</v>
      </c>
    </row>
    <row r="49" spans="1:5">
      <c r="A49" s="88" t="s">
        <v>65</v>
      </c>
      <c r="B49" s="88" t="s">
        <v>32</v>
      </c>
      <c r="C49" s="88" t="s">
        <v>171</v>
      </c>
      <c r="E49" s="88">
        <v>1</v>
      </c>
    </row>
    <row r="50" spans="1:5">
      <c r="A50" s="88" t="s">
        <v>65</v>
      </c>
      <c r="B50" s="88" t="s">
        <v>8</v>
      </c>
      <c r="C50" s="88" t="s">
        <v>171</v>
      </c>
      <c r="E50" s="88">
        <v>1</v>
      </c>
    </row>
    <row r="51" spans="1:5">
      <c r="A51" s="88" t="s">
        <v>65</v>
      </c>
      <c r="B51" s="88" t="s">
        <v>9</v>
      </c>
      <c r="C51" s="88" t="s">
        <v>171</v>
      </c>
      <c r="E51" s="88">
        <v>1</v>
      </c>
    </row>
    <row r="52" spans="1:5">
      <c r="A52" s="88" t="s">
        <v>65</v>
      </c>
      <c r="B52" s="88" t="s">
        <v>9</v>
      </c>
      <c r="C52" s="88">
        <v>2050</v>
      </c>
      <c r="E52" s="88">
        <v>0.1</v>
      </c>
    </row>
    <row r="53" spans="1:5">
      <c r="A53" s="88" t="s">
        <v>66</v>
      </c>
      <c r="B53" s="88" t="s">
        <v>8</v>
      </c>
      <c r="C53" s="88" t="s">
        <v>171</v>
      </c>
      <c r="E53" s="8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zoomScale="145" zoomScaleNormal="145" zoomScalePageLayoutView="145" workbookViewId="0">
      <selection activeCell="C11" sqref="C11"/>
    </sheetView>
  </sheetViews>
  <sheetFormatPr baseColWidth="10" defaultRowHeight="15" x14ac:dyDescent="0"/>
  <cols>
    <col min="1" max="1" width="18.83203125" style="88" customWidth="1"/>
    <col min="2" max="2" width="12.83203125" style="88" bestFit="1" customWidth="1"/>
    <col min="3" max="3" width="11.83203125" style="88" bestFit="1" customWidth="1"/>
    <col min="4" max="4" width="18.1640625" style="88" bestFit="1" customWidth="1"/>
    <col min="5" max="5" width="8.5" style="88" bestFit="1" customWidth="1"/>
    <col min="6" max="6" width="7.83203125" style="88" bestFit="1" customWidth="1"/>
    <col min="7" max="7" width="19.1640625" style="88" bestFit="1" customWidth="1"/>
    <col min="8" max="16384" width="10.83203125" style="88"/>
  </cols>
  <sheetData>
    <row r="1" spans="1:7">
      <c r="A1" s="88" t="s">
        <v>176</v>
      </c>
    </row>
    <row r="2" spans="1:7">
      <c r="A2" s="88" t="s">
        <v>51</v>
      </c>
      <c r="B2" s="88" t="s">
        <v>52</v>
      </c>
      <c r="C2" s="88" t="s">
        <v>129</v>
      </c>
      <c r="D2" s="88" t="s">
        <v>130</v>
      </c>
      <c r="E2" s="88" t="s">
        <v>131</v>
      </c>
      <c r="F2" s="88" t="s">
        <v>133</v>
      </c>
      <c r="G2" s="88" t="s">
        <v>132</v>
      </c>
    </row>
    <row r="3" spans="1:7">
      <c r="A3" s="88" t="s">
        <v>71</v>
      </c>
      <c r="B3" s="88" t="s">
        <v>107</v>
      </c>
      <c r="C3" s="88" t="s">
        <v>134</v>
      </c>
      <c r="D3" s="88" t="s">
        <v>135</v>
      </c>
      <c r="E3" s="88" t="s">
        <v>168</v>
      </c>
      <c r="G3" s="88" t="s">
        <v>169</v>
      </c>
    </row>
    <row r="4" spans="1:7">
      <c r="A4" s="88" t="s">
        <v>71</v>
      </c>
      <c r="B4" s="88" t="s">
        <v>109</v>
      </c>
      <c r="C4" s="88" t="s">
        <v>134</v>
      </c>
      <c r="D4" s="88" t="s">
        <v>135</v>
      </c>
      <c r="E4" s="88">
        <v>2020</v>
      </c>
      <c r="F4" s="88">
        <v>0</v>
      </c>
      <c r="G4" s="88" t="s">
        <v>170</v>
      </c>
    </row>
    <row r="5" spans="1:7">
      <c r="A5" s="88" t="s">
        <v>71</v>
      </c>
      <c r="B5" s="88" t="s">
        <v>109</v>
      </c>
      <c r="C5" s="88" t="s">
        <v>134</v>
      </c>
      <c r="D5" s="88">
        <v>2020</v>
      </c>
      <c r="E5" s="88" t="s">
        <v>168</v>
      </c>
      <c r="G5" s="88" t="s">
        <v>169</v>
      </c>
    </row>
    <row r="6" spans="1:7">
      <c r="A6" s="88" t="s">
        <v>71</v>
      </c>
      <c r="B6" s="88" t="s">
        <v>32</v>
      </c>
      <c r="C6" s="88" t="s">
        <v>134</v>
      </c>
      <c r="D6" s="88" t="s">
        <v>135</v>
      </c>
      <c r="E6" s="88" t="s">
        <v>168</v>
      </c>
      <c r="G6" s="88" t="s">
        <v>169</v>
      </c>
    </row>
    <row r="7" spans="1:7">
      <c r="A7" s="88" t="s">
        <v>71</v>
      </c>
      <c r="B7" s="88" t="s">
        <v>8</v>
      </c>
      <c r="C7" s="88" t="s">
        <v>134</v>
      </c>
      <c r="D7" s="88" t="s">
        <v>135</v>
      </c>
      <c r="E7" s="88" t="s">
        <v>168</v>
      </c>
      <c r="G7" s="88" t="s">
        <v>169</v>
      </c>
    </row>
    <row r="8" spans="1:7">
      <c r="A8" s="88" t="s">
        <v>71</v>
      </c>
      <c r="B8" s="88" t="s">
        <v>9</v>
      </c>
      <c r="C8" s="88" t="s">
        <v>134</v>
      </c>
      <c r="D8" s="88" t="s">
        <v>135</v>
      </c>
      <c r="E8" s="88">
        <v>2050</v>
      </c>
      <c r="F8" s="88">
        <v>0.1</v>
      </c>
      <c r="G8" s="106" t="s">
        <v>170</v>
      </c>
    </row>
    <row r="9" spans="1:7">
      <c r="A9" s="88" t="s">
        <v>72</v>
      </c>
      <c r="B9" s="88" t="s">
        <v>8</v>
      </c>
      <c r="C9" s="88" t="s">
        <v>134</v>
      </c>
      <c r="D9" s="88" t="s">
        <v>135</v>
      </c>
      <c r="E9" s="88" t="s">
        <v>168</v>
      </c>
      <c r="G9" s="88" t="s">
        <v>169</v>
      </c>
    </row>
    <row r="10" spans="1:7">
      <c r="A10" s="88" t="s">
        <v>73</v>
      </c>
      <c r="B10" s="88" t="s">
        <v>32</v>
      </c>
      <c r="C10" s="88" t="s">
        <v>134</v>
      </c>
      <c r="D10" s="88" t="s">
        <v>135</v>
      </c>
      <c r="E10" s="88" t="s">
        <v>168</v>
      </c>
      <c r="G10" s="88" t="s">
        <v>169</v>
      </c>
    </row>
    <row r="11" spans="1:7">
      <c r="A11" s="88" t="s">
        <v>73</v>
      </c>
      <c r="B11" s="88" t="s">
        <v>8</v>
      </c>
      <c r="C11" s="88" t="s">
        <v>134</v>
      </c>
      <c r="D11" s="88" t="s">
        <v>135</v>
      </c>
      <c r="E11" s="88" t="s">
        <v>168</v>
      </c>
      <c r="G11" s="88" t="s">
        <v>169</v>
      </c>
    </row>
    <row r="12" spans="1:7">
      <c r="A12" s="88" t="s">
        <v>73</v>
      </c>
      <c r="B12" s="88" t="s">
        <v>9</v>
      </c>
      <c r="C12" s="88" t="s">
        <v>134</v>
      </c>
      <c r="D12" s="88" t="s">
        <v>135</v>
      </c>
      <c r="E12" s="88">
        <v>2050</v>
      </c>
      <c r="F12" s="88">
        <v>0.1</v>
      </c>
      <c r="G12" s="106" t="s">
        <v>170</v>
      </c>
    </row>
    <row r="13" spans="1:7">
      <c r="A13" s="88" t="s">
        <v>74</v>
      </c>
      <c r="B13" s="88" t="s">
        <v>8</v>
      </c>
      <c r="C13" s="88" t="s">
        <v>134</v>
      </c>
      <c r="D13" s="88" t="s">
        <v>135</v>
      </c>
      <c r="E13" s="88" t="s">
        <v>168</v>
      </c>
      <c r="G13" s="88" t="s">
        <v>169</v>
      </c>
    </row>
    <row r="14" spans="1:7">
      <c r="A14" s="88" t="s">
        <v>80</v>
      </c>
      <c r="B14" s="88" t="s">
        <v>8</v>
      </c>
      <c r="C14" s="88" t="s">
        <v>134</v>
      </c>
      <c r="D14" s="88" t="s">
        <v>135</v>
      </c>
      <c r="E14" s="88" t="s">
        <v>168</v>
      </c>
      <c r="G14" s="88" t="s">
        <v>169</v>
      </c>
    </row>
    <row r="15" spans="1:7">
      <c r="A15" s="88" t="s">
        <v>77</v>
      </c>
      <c r="B15" s="88" t="s">
        <v>8</v>
      </c>
      <c r="C15" s="88" t="s">
        <v>134</v>
      </c>
      <c r="D15" s="88" t="s">
        <v>135</v>
      </c>
      <c r="E15" s="88" t="s">
        <v>168</v>
      </c>
      <c r="G15" s="88" t="s">
        <v>169</v>
      </c>
    </row>
    <row r="16" spans="1:7">
      <c r="A16" s="88" t="s">
        <v>76</v>
      </c>
      <c r="B16" s="88" t="s">
        <v>8</v>
      </c>
      <c r="C16" s="88" t="s">
        <v>134</v>
      </c>
      <c r="D16" s="88" t="s">
        <v>135</v>
      </c>
      <c r="E16" s="88" t="s">
        <v>168</v>
      </c>
      <c r="G16" s="88" t="s">
        <v>169</v>
      </c>
    </row>
    <row r="17" spans="1:7">
      <c r="A17" s="88" t="s">
        <v>79</v>
      </c>
      <c r="B17" s="88" t="s">
        <v>8</v>
      </c>
      <c r="C17" s="88" t="s">
        <v>134</v>
      </c>
      <c r="D17" s="88" t="s">
        <v>135</v>
      </c>
      <c r="E17" s="88" t="s">
        <v>168</v>
      </c>
      <c r="G17" s="88" t="s">
        <v>169</v>
      </c>
    </row>
    <row r="18" spans="1:7">
      <c r="A18" s="88" t="s">
        <v>79</v>
      </c>
      <c r="B18" s="88" t="s">
        <v>32</v>
      </c>
      <c r="C18" s="88" t="s">
        <v>134</v>
      </c>
      <c r="D18" s="88" t="s">
        <v>135</v>
      </c>
      <c r="E18" s="88" t="s">
        <v>168</v>
      </c>
      <c r="G18" s="88" t="s">
        <v>169</v>
      </c>
    </row>
    <row r="19" spans="1:7">
      <c r="A19" s="88" t="s">
        <v>79</v>
      </c>
      <c r="B19" s="88" t="s">
        <v>9</v>
      </c>
      <c r="C19" s="88" t="s">
        <v>134</v>
      </c>
      <c r="D19" s="88" t="s">
        <v>135</v>
      </c>
      <c r="E19" s="88" t="s">
        <v>168</v>
      </c>
      <c r="G19" s="88" t="s">
        <v>169</v>
      </c>
    </row>
    <row r="20" spans="1:7">
      <c r="A20" s="88" t="s">
        <v>78</v>
      </c>
      <c r="B20" s="88" t="s">
        <v>8</v>
      </c>
      <c r="C20" s="88" t="s">
        <v>134</v>
      </c>
      <c r="D20" s="88" t="s">
        <v>135</v>
      </c>
      <c r="E20" s="88" t="s">
        <v>168</v>
      </c>
      <c r="G20" s="88" t="s">
        <v>169</v>
      </c>
    </row>
    <row r="21" spans="1:7">
      <c r="A21" s="88" t="s">
        <v>78</v>
      </c>
      <c r="B21" s="88" t="s">
        <v>32</v>
      </c>
      <c r="C21" s="88" t="s">
        <v>134</v>
      </c>
      <c r="D21" s="88" t="s">
        <v>135</v>
      </c>
      <c r="E21" s="88" t="s">
        <v>168</v>
      </c>
      <c r="G21" s="88" t="s">
        <v>169</v>
      </c>
    </row>
    <row r="22" spans="1:7">
      <c r="A22" s="88" t="s">
        <v>75</v>
      </c>
      <c r="B22" s="88" t="s">
        <v>8</v>
      </c>
      <c r="C22" s="88" t="s">
        <v>134</v>
      </c>
      <c r="D22" s="88" t="s">
        <v>135</v>
      </c>
      <c r="E22" s="88" t="s">
        <v>168</v>
      </c>
      <c r="G22" s="88" t="s">
        <v>169</v>
      </c>
    </row>
    <row r="23" spans="1:7">
      <c r="A23" s="88" t="s">
        <v>81</v>
      </c>
      <c r="B23" s="88" t="s">
        <v>8</v>
      </c>
      <c r="C23" s="88" t="s">
        <v>134</v>
      </c>
      <c r="D23" s="88" t="s">
        <v>135</v>
      </c>
      <c r="E23" s="88" t="s">
        <v>168</v>
      </c>
      <c r="G23" s="88" t="s">
        <v>169</v>
      </c>
    </row>
    <row r="24" spans="1:7">
      <c r="A24" s="88" t="s">
        <v>82</v>
      </c>
      <c r="B24" s="88" t="s">
        <v>8</v>
      </c>
      <c r="C24" s="88" t="s">
        <v>134</v>
      </c>
      <c r="D24" s="88" t="s">
        <v>135</v>
      </c>
      <c r="E24" s="88" t="s">
        <v>168</v>
      </c>
      <c r="G24" s="88" t="s">
        <v>169</v>
      </c>
    </row>
    <row r="25" spans="1:7">
      <c r="A25" s="88" t="s">
        <v>83</v>
      </c>
      <c r="B25" s="88" t="s">
        <v>8</v>
      </c>
      <c r="C25" s="88" t="s">
        <v>134</v>
      </c>
      <c r="D25" s="88" t="s">
        <v>135</v>
      </c>
      <c r="E25" s="88" t="s">
        <v>168</v>
      </c>
      <c r="G25" s="88" t="s">
        <v>169</v>
      </c>
    </row>
    <row r="26" spans="1:7">
      <c r="A26" s="88" t="s">
        <v>84</v>
      </c>
      <c r="B26" s="88" t="s">
        <v>32</v>
      </c>
      <c r="C26" s="88" t="s">
        <v>134</v>
      </c>
      <c r="D26" s="88" t="s">
        <v>135</v>
      </c>
      <c r="E26" s="88" t="s">
        <v>168</v>
      </c>
      <c r="G26" s="88" t="s">
        <v>169</v>
      </c>
    </row>
    <row r="27" spans="1:7">
      <c r="A27" s="88" t="s">
        <v>84</v>
      </c>
      <c r="B27" s="88" t="s">
        <v>8</v>
      </c>
      <c r="C27" s="88" t="s">
        <v>134</v>
      </c>
      <c r="D27" s="88" t="s">
        <v>135</v>
      </c>
      <c r="E27" s="88" t="s">
        <v>168</v>
      </c>
      <c r="G27" s="88" t="s">
        <v>169</v>
      </c>
    </row>
    <row r="28" spans="1:7">
      <c r="A28" s="88" t="s">
        <v>84</v>
      </c>
      <c r="B28" s="88" t="s">
        <v>9</v>
      </c>
      <c r="C28" s="88" t="s">
        <v>134</v>
      </c>
      <c r="D28" s="88" t="s">
        <v>135</v>
      </c>
      <c r="E28" s="88" t="s">
        <v>168</v>
      </c>
      <c r="G28" s="88" t="s">
        <v>169</v>
      </c>
    </row>
    <row r="29" spans="1:7">
      <c r="A29" s="88" t="s">
        <v>54</v>
      </c>
      <c r="B29" s="88" t="s">
        <v>107</v>
      </c>
      <c r="C29" s="88" t="s">
        <v>134</v>
      </c>
      <c r="D29" s="88" t="s">
        <v>135</v>
      </c>
      <c r="E29" s="88" t="s">
        <v>168</v>
      </c>
      <c r="G29" s="88" t="s">
        <v>169</v>
      </c>
    </row>
    <row r="30" spans="1:7">
      <c r="A30" s="88" t="s">
        <v>54</v>
      </c>
      <c r="B30" s="88" t="s">
        <v>109</v>
      </c>
      <c r="C30" s="88" t="s">
        <v>134</v>
      </c>
      <c r="D30" s="88" t="s">
        <v>135</v>
      </c>
      <c r="E30" s="88">
        <v>2020</v>
      </c>
      <c r="F30" s="88">
        <v>0</v>
      </c>
      <c r="G30" s="88" t="s">
        <v>170</v>
      </c>
    </row>
    <row r="31" spans="1:7">
      <c r="A31" s="88" t="s">
        <v>54</v>
      </c>
      <c r="B31" s="88" t="s">
        <v>109</v>
      </c>
      <c r="C31" s="88" t="s">
        <v>134</v>
      </c>
      <c r="D31" s="88">
        <v>2020</v>
      </c>
      <c r="E31" s="88" t="s">
        <v>168</v>
      </c>
      <c r="G31" s="88" t="s">
        <v>169</v>
      </c>
    </row>
    <row r="32" spans="1:7">
      <c r="A32" s="88" t="s">
        <v>54</v>
      </c>
      <c r="B32" s="88" t="s">
        <v>32</v>
      </c>
      <c r="C32" s="88" t="s">
        <v>134</v>
      </c>
      <c r="D32" s="88" t="s">
        <v>135</v>
      </c>
      <c r="E32" s="88" t="s">
        <v>168</v>
      </c>
      <c r="G32" s="88" t="s">
        <v>169</v>
      </c>
    </row>
    <row r="33" spans="1:7">
      <c r="A33" s="88" t="s">
        <v>54</v>
      </c>
      <c r="B33" s="88" t="s">
        <v>8</v>
      </c>
      <c r="C33" s="88" t="s">
        <v>134</v>
      </c>
      <c r="D33" s="88" t="s">
        <v>135</v>
      </c>
      <c r="E33" s="88" t="s">
        <v>168</v>
      </c>
      <c r="G33" s="88" t="s">
        <v>169</v>
      </c>
    </row>
    <row r="34" spans="1:7">
      <c r="A34" s="88" t="s">
        <v>54</v>
      </c>
      <c r="B34" s="88" t="s">
        <v>9</v>
      </c>
      <c r="C34" s="88" t="s">
        <v>134</v>
      </c>
      <c r="D34" s="88" t="s">
        <v>135</v>
      </c>
      <c r="E34" s="88">
        <v>2050</v>
      </c>
      <c r="F34" s="88">
        <v>0.1</v>
      </c>
      <c r="G34" s="106" t="s">
        <v>136</v>
      </c>
    </row>
    <row r="35" spans="1:7">
      <c r="A35" s="88" t="s">
        <v>54</v>
      </c>
      <c r="B35" s="88" t="s">
        <v>9</v>
      </c>
      <c r="C35" s="88" t="s">
        <v>134</v>
      </c>
      <c r="D35" s="88">
        <v>2050</v>
      </c>
      <c r="E35" s="88" t="s">
        <v>168</v>
      </c>
      <c r="G35" s="106" t="s">
        <v>169</v>
      </c>
    </row>
    <row r="36" spans="1:7">
      <c r="A36" s="88" t="s">
        <v>55</v>
      </c>
      <c r="B36" s="88" t="s">
        <v>32</v>
      </c>
      <c r="C36" s="88" t="s">
        <v>134</v>
      </c>
      <c r="D36" s="88" t="s">
        <v>135</v>
      </c>
      <c r="E36" s="88" t="s">
        <v>168</v>
      </c>
      <c r="G36" s="88" t="s">
        <v>169</v>
      </c>
    </row>
    <row r="37" spans="1:7">
      <c r="A37" s="88" t="s">
        <v>55</v>
      </c>
      <c r="B37" s="88" t="s">
        <v>8</v>
      </c>
      <c r="C37" s="88" t="s">
        <v>134</v>
      </c>
      <c r="D37" s="88" t="s">
        <v>135</v>
      </c>
      <c r="E37" s="88" t="s">
        <v>168</v>
      </c>
      <c r="G37" s="88" t="s">
        <v>169</v>
      </c>
    </row>
    <row r="38" spans="1:7">
      <c r="A38" s="88" t="s">
        <v>56</v>
      </c>
      <c r="B38" s="88" t="s">
        <v>32</v>
      </c>
      <c r="C38" s="88" t="s">
        <v>134</v>
      </c>
      <c r="D38" s="88" t="s">
        <v>135</v>
      </c>
      <c r="E38" s="88" t="s">
        <v>168</v>
      </c>
      <c r="G38" s="88" t="s">
        <v>169</v>
      </c>
    </row>
    <row r="39" spans="1:7">
      <c r="A39" s="88" t="s">
        <v>56</v>
      </c>
      <c r="B39" s="88" t="s">
        <v>8</v>
      </c>
      <c r="C39" s="88" t="s">
        <v>134</v>
      </c>
      <c r="D39" s="88" t="s">
        <v>135</v>
      </c>
      <c r="E39" s="88" t="s">
        <v>168</v>
      </c>
      <c r="F39" s="88">
        <v>1</v>
      </c>
      <c r="G39" s="106" t="s">
        <v>136</v>
      </c>
    </row>
    <row r="40" spans="1:7">
      <c r="A40" s="88" t="s">
        <v>56</v>
      </c>
      <c r="B40" s="88" t="s">
        <v>9</v>
      </c>
      <c r="C40" s="88" t="s">
        <v>134</v>
      </c>
      <c r="D40" s="88" t="s">
        <v>135</v>
      </c>
      <c r="E40" s="88">
        <v>2050</v>
      </c>
      <c r="F40" s="88">
        <v>0.1</v>
      </c>
      <c r="G40" s="106" t="s">
        <v>136</v>
      </c>
    </row>
    <row r="41" spans="1:7">
      <c r="A41" s="88" t="s">
        <v>56</v>
      </c>
      <c r="B41" s="88" t="s">
        <v>9</v>
      </c>
      <c r="C41" s="88" t="s">
        <v>134</v>
      </c>
      <c r="D41" s="88">
        <v>2050</v>
      </c>
      <c r="E41" s="88" t="s">
        <v>168</v>
      </c>
      <c r="G41" s="106" t="s">
        <v>169</v>
      </c>
    </row>
    <row r="42" spans="1:7">
      <c r="A42" s="88" t="s">
        <v>57</v>
      </c>
      <c r="B42" s="88" t="s">
        <v>8</v>
      </c>
      <c r="C42" s="88" t="s">
        <v>134</v>
      </c>
      <c r="D42" s="88" t="s">
        <v>135</v>
      </c>
      <c r="E42" s="88" t="s">
        <v>168</v>
      </c>
      <c r="G42" s="88" t="s">
        <v>169</v>
      </c>
    </row>
    <row r="43" spans="1:7">
      <c r="A43" s="88" t="s">
        <v>58</v>
      </c>
      <c r="B43" s="88" t="s">
        <v>32</v>
      </c>
      <c r="C43" s="88" t="s">
        <v>134</v>
      </c>
      <c r="D43" s="88" t="s">
        <v>135</v>
      </c>
      <c r="E43" s="88" t="s">
        <v>168</v>
      </c>
      <c r="G43" s="88" t="s">
        <v>169</v>
      </c>
    </row>
    <row r="44" spans="1:7">
      <c r="A44" s="88" t="s">
        <v>58</v>
      </c>
      <c r="B44" s="88" t="s">
        <v>8</v>
      </c>
      <c r="C44" s="88" t="s">
        <v>134</v>
      </c>
      <c r="D44" s="88" t="s">
        <v>135</v>
      </c>
      <c r="E44" s="88" t="s">
        <v>168</v>
      </c>
      <c r="G44" s="88" t="s">
        <v>169</v>
      </c>
    </row>
    <row r="45" spans="1:7">
      <c r="A45" s="88" t="s">
        <v>59</v>
      </c>
      <c r="B45" s="88" t="s">
        <v>8</v>
      </c>
      <c r="C45" s="88" t="s">
        <v>134</v>
      </c>
      <c r="D45" s="88" t="s">
        <v>135</v>
      </c>
      <c r="E45" s="88" t="s">
        <v>168</v>
      </c>
      <c r="G45" s="88" t="s">
        <v>169</v>
      </c>
    </row>
    <row r="46" spans="1:7">
      <c r="A46" s="88" t="s">
        <v>60</v>
      </c>
      <c r="B46" s="88" t="s">
        <v>8</v>
      </c>
      <c r="C46" s="88" t="s">
        <v>134</v>
      </c>
      <c r="D46" s="88" t="s">
        <v>135</v>
      </c>
      <c r="E46" s="88" t="s">
        <v>168</v>
      </c>
      <c r="G46" s="88" t="s">
        <v>169</v>
      </c>
    </row>
    <row r="47" spans="1:7">
      <c r="A47" s="88" t="s">
        <v>63</v>
      </c>
      <c r="B47" s="88" t="s">
        <v>8</v>
      </c>
      <c r="C47" s="88" t="s">
        <v>134</v>
      </c>
      <c r="D47" s="88" t="s">
        <v>135</v>
      </c>
      <c r="E47" s="88" t="s">
        <v>168</v>
      </c>
      <c r="G47" s="88" t="s">
        <v>169</v>
      </c>
    </row>
    <row r="48" spans="1:7">
      <c r="A48" s="88" t="s">
        <v>65</v>
      </c>
      <c r="B48" s="88" t="s">
        <v>32</v>
      </c>
      <c r="C48" s="88" t="s">
        <v>134</v>
      </c>
      <c r="D48" s="88" t="s">
        <v>135</v>
      </c>
      <c r="E48" s="88" t="s">
        <v>168</v>
      </c>
      <c r="G48" s="88" t="s">
        <v>169</v>
      </c>
    </row>
    <row r="49" spans="1:7">
      <c r="A49" s="88" t="s">
        <v>65</v>
      </c>
      <c r="B49" s="88" t="s">
        <v>8</v>
      </c>
      <c r="C49" s="88" t="s">
        <v>134</v>
      </c>
      <c r="D49" s="88" t="s">
        <v>135</v>
      </c>
      <c r="E49" s="88" t="s">
        <v>168</v>
      </c>
      <c r="G49" s="88" t="s">
        <v>169</v>
      </c>
    </row>
    <row r="50" spans="1:7">
      <c r="A50" s="88" t="s">
        <v>65</v>
      </c>
      <c r="B50" s="88" t="s">
        <v>9</v>
      </c>
      <c r="C50" s="88" t="s">
        <v>134</v>
      </c>
      <c r="D50" s="88" t="s">
        <v>135</v>
      </c>
      <c r="E50" s="88">
        <v>2050</v>
      </c>
      <c r="F50" s="88">
        <v>0.1</v>
      </c>
      <c r="G50" s="106" t="s">
        <v>136</v>
      </c>
    </row>
    <row r="51" spans="1:7">
      <c r="A51" s="88" t="s">
        <v>65</v>
      </c>
      <c r="B51" s="88" t="s">
        <v>9</v>
      </c>
      <c r="C51" s="88" t="s">
        <v>134</v>
      </c>
      <c r="D51" s="88">
        <v>2050</v>
      </c>
      <c r="E51" s="88" t="s">
        <v>168</v>
      </c>
      <c r="G51" s="106" t="s">
        <v>169</v>
      </c>
    </row>
    <row r="52" spans="1:7">
      <c r="A52" s="88" t="s">
        <v>66</v>
      </c>
      <c r="B52" s="88" t="s">
        <v>8</v>
      </c>
      <c r="C52" s="88" t="s">
        <v>134</v>
      </c>
      <c r="D52" s="88" t="s">
        <v>135</v>
      </c>
      <c r="E52" s="88" t="s">
        <v>168</v>
      </c>
      <c r="G52" s="88" t="s">
        <v>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baseColWidth="10" defaultRowHeight="15" x14ac:dyDescent="0"/>
  <cols>
    <col min="1" max="1" width="23.33203125" style="88" customWidth="1"/>
    <col min="2" max="2" width="12.83203125" style="88" bestFit="1" customWidth="1"/>
    <col min="3" max="3" width="13.1640625" style="88" bestFit="1" customWidth="1"/>
    <col min="4" max="4" width="9" style="88" bestFit="1" customWidth="1"/>
    <col min="5" max="16384" width="10.83203125" style="88"/>
  </cols>
  <sheetData>
    <row r="1" spans="1:4">
      <c r="A1" s="88" t="s">
        <v>177</v>
      </c>
    </row>
    <row r="2" spans="1:4">
      <c r="A2" s="88" t="s">
        <v>51</v>
      </c>
      <c r="B2" s="88" t="s">
        <v>52</v>
      </c>
      <c r="C2" s="88" t="s">
        <v>157</v>
      </c>
      <c r="D2" s="88" t="s">
        <v>158</v>
      </c>
    </row>
    <row r="3" spans="1:4">
      <c r="A3" s="88" t="s">
        <v>71</v>
      </c>
      <c r="B3" s="88" t="s">
        <v>107</v>
      </c>
      <c r="C3" s="88">
        <v>-6</v>
      </c>
    </row>
    <row r="4" spans="1:4">
      <c r="A4" s="88" t="s">
        <v>71</v>
      </c>
      <c r="B4" s="88" t="s">
        <v>109</v>
      </c>
      <c r="C4" s="88">
        <v>-6</v>
      </c>
    </row>
    <row r="5" spans="1:4">
      <c r="A5" s="88" t="s">
        <v>71</v>
      </c>
      <c r="B5" s="88" t="s">
        <v>32</v>
      </c>
      <c r="C5" s="88">
        <v>-6</v>
      </c>
    </row>
    <row r="6" spans="1:4">
      <c r="A6" s="88" t="s">
        <v>71</v>
      </c>
      <c r="B6" s="88" t="s">
        <v>8</v>
      </c>
      <c r="C6" s="88">
        <v>-6</v>
      </c>
    </row>
    <row r="7" spans="1:4">
      <c r="A7" s="88" t="s">
        <v>71</v>
      </c>
      <c r="B7" s="88" t="s">
        <v>9</v>
      </c>
      <c r="C7" s="88">
        <v>-6</v>
      </c>
    </row>
    <row r="8" spans="1:4">
      <c r="A8" s="88" t="s">
        <v>72</v>
      </c>
      <c r="B8" s="88" t="s">
        <v>8</v>
      </c>
      <c r="C8" s="102">
        <v>-8</v>
      </c>
    </row>
    <row r="9" spans="1:4">
      <c r="A9" s="88" t="s">
        <v>73</v>
      </c>
      <c r="B9" s="88" t="s">
        <v>32</v>
      </c>
      <c r="C9" s="88">
        <v>-6</v>
      </c>
    </row>
    <row r="10" spans="1:4">
      <c r="A10" s="88" t="s">
        <v>73</v>
      </c>
      <c r="B10" s="88" t="s">
        <v>8</v>
      </c>
      <c r="C10" s="88">
        <v>-6</v>
      </c>
    </row>
    <row r="11" spans="1:4">
      <c r="A11" s="88" t="s">
        <v>73</v>
      </c>
      <c r="B11" s="88" t="s">
        <v>9</v>
      </c>
      <c r="C11" s="102">
        <v>-7</v>
      </c>
    </row>
    <row r="12" spans="1:4">
      <c r="A12" s="88" t="s">
        <v>74</v>
      </c>
      <c r="B12" s="88" t="s">
        <v>8</v>
      </c>
      <c r="C12" s="88">
        <v>-2</v>
      </c>
    </row>
    <row r="13" spans="1:4">
      <c r="A13" s="88" t="s">
        <v>80</v>
      </c>
      <c r="B13" s="88" t="s">
        <v>8</v>
      </c>
      <c r="C13" s="88">
        <v>-6</v>
      </c>
    </row>
    <row r="14" spans="1:4">
      <c r="A14" s="88" t="s">
        <v>77</v>
      </c>
      <c r="B14" s="88" t="s">
        <v>8</v>
      </c>
      <c r="C14" s="88">
        <v>-6</v>
      </c>
    </row>
    <row r="15" spans="1:4">
      <c r="A15" s="88" t="s">
        <v>76</v>
      </c>
      <c r="B15" s="88" t="s">
        <v>8</v>
      </c>
      <c r="C15" s="88">
        <v>-6</v>
      </c>
    </row>
    <row r="16" spans="1:4">
      <c r="A16" s="88" t="s">
        <v>79</v>
      </c>
      <c r="B16" s="88" t="s">
        <v>8</v>
      </c>
      <c r="C16" s="88">
        <v>-6</v>
      </c>
    </row>
    <row r="17" spans="1:3">
      <c r="A17" s="88" t="s">
        <v>79</v>
      </c>
      <c r="B17" s="88" t="s">
        <v>32</v>
      </c>
      <c r="C17" s="88">
        <v>-6</v>
      </c>
    </row>
    <row r="18" spans="1:3">
      <c r="A18" s="88" t="s">
        <v>79</v>
      </c>
      <c r="B18" s="88" t="s">
        <v>9</v>
      </c>
      <c r="C18" s="88">
        <v>-6</v>
      </c>
    </row>
    <row r="19" spans="1:3">
      <c r="A19" s="88" t="s">
        <v>78</v>
      </c>
      <c r="B19" s="88" t="s">
        <v>8</v>
      </c>
      <c r="C19" s="88">
        <v>-6</v>
      </c>
    </row>
    <row r="20" spans="1:3">
      <c r="A20" s="88" t="s">
        <v>78</v>
      </c>
      <c r="B20" s="88" t="s">
        <v>32</v>
      </c>
      <c r="C20" s="88">
        <v>-6</v>
      </c>
    </row>
    <row r="21" spans="1:3">
      <c r="A21" s="88" t="s">
        <v>75</v>
      </c>
      <c r="B21" s="88" t="s">
        <v>8</v>
      </c>
      <c r="C21" s="88">
        <v>-6</v>
      </c>
    </row>
    <row r="22" spans="1:3">
      <c r="A22" s="88" t="s">
        <v>81</v>
      </c>
      <c r="B22" s="88" t="s">
        <v>8</v>
      </c>
      <c r="C22" s="88">
        <v>-6</v>
      </c>
    </row>
    <row r="23" spans="1:3">
      <c r="A23" s="88" t="s">
        <v>82</v>
      </c>
      <c r="B23" s="88" t="s">
        <v>8</v>
      </c>
      <c r="C23" s="88">
        <v>-6</v>
      </c>
    </row>
    <row r="24" spans="1:3">
      <c r="A24" s="88" t="s">
        <v>83</v>
      </c>
      <c r="B24" s="88" t="s">
        <v>8</v>
      </c>
      <c r="C24" s="88">
        <v>-6</v>
      </c>
    </row>
    <row r="25" spans="1:3">
      <c r="A25" s="88" t="s">
        <v>84</v>
      </c>
      <c r="B25" s="88" t="s">
        <v>32</v>
      </c>
      <c r="C25" s="88">
        <v>-6</v>
      </c>
    </row>
    <row r="26" spans="1:3">
      <c r="A26" s="88" t="s">
        <v>84</v>
      </c>
      <c r="B26" s="88" t="s">
        <v>8</v>
      </c>
      <c r="C26" s="88">
        <v>-6</v>
      </c>
    </row>
    <row r="27" spans="1:3">
      <c r="A27" s="88" t="s">
        <v>84</v>
      </c>
      <c r="B27" s="88" t="s">
        <v>9</v>
      </c>
      <c r="C27" s="88">
        <v>-6</v>
      </c>
    </row>
    <row r="28" spans="1:3">
      <c r="A28" s="88" t="s">
        <v>54</v>
      </c>
      <c r="B28" s="88" t="s">
        <v>107</v>
      </c>
      <c r="C28" s="88">
        <v>-6</v>
      </c>
    </row>
    <row r="29" spans="1:3">
      <c r="A29" s="88" t="s">
        <v>54</v>
      </c>
      <c r="B29" s="88" t="s">
        <v>109</v>
      </c>
      <c r="C29" s="88">
        <v>-6</v>
      </c>
    </row>
    <row r="30" spans="1:3">
      <c r="A30" s="88" t="s">
        <v>54</v>
      </c>
      <c r="B30" s="88" t="s">
        <v>32</v>
      </c>
      <c r="C30" s="88">
        <v>-6</v>
      </c>
    </row>
    <row r="31" spans="1:3">
      <c r="A31" s="88" t="s">
        <v>54</v>
      </c>
      <c r="B31" s="88" t="s">
        <v>8</v>
      </c>
      <c r="C31" s="102">
        <v>-3</v>
      </c>
    </row>
    <row r="32" spans="1:3">
      <c r="A32" s="88" t="s">
        <v>54</v>
      </c>
      <c r="B32" s="88" t="s">
        <v>9</v>
      </c>
      <c r="C32" s="88">
        <v>-6</v>
      </c>
    </row>
    <row r="33" spans="1:3">
      <c r="A33" s="88" t="s">
        <v>55</v>
      </c>
      <c r="B33" s="88" t="s">
        <v>32</v>
      </c>
      <c r="C33" s="88">
        <v>-6</v>
      </c>
    </row>
    <row r="34" spans="1:3">
      <c r="A34" s="88" t="s">
        <v>55</v>
      </c>
      <c r="B34" s="88" t="s">
        <v>8</v>
      </c>
      <c r="C34" s="88">
        <v>-6</v>
      </c>
    </row>
    <row r="35" spans="1:3">
      <c r="A35" s="88" t="s">
        <v>56</v>
      </c>
      <c r="B35" s="88" t="s">
        <v>32</v>
      </c>
      <c r="C35" s="88">
        <v>-6</v>
      </c>
    </row>
    <row r="36" spans="1:3">
      <c r="A36" s="88" t="s">
        <v>56</v>
      </c>
      <c r="B36" s="88" t="s">
        <v>8</v>
      </c>
      <c r="C36" s="102">
        <v>-2</v>
      </c>
    </row>
    <row r="37" spans="1:3">
      <c r="A37" s="88" t="s">
        <v>56</v>
      </c>
      <c r="B37" s="88" t="s">
        <v>9</v>
      </c>
      <c r="C37" s="88">
        <v>-6</v>
      </c>
    </row>
    <row r="38" spans="1:3">
      <c r="A38" s="88" t="s">
        <v>57</v>
      </c>
      <c r="B38" s="88" t="s">
        <v>8</v>
      </c>
      <c r="C38" s="102">
        <v>-8</v>
      </c>
    </row>
    <row r="39" spans="1:3">
      <c r="A39" s="88" t="s">
        <v>58</v>
      </c>
      <c r="B39" s="88" t="s">
        <v>32</v>
      </c>
      <c r="C39" s="88">
        <v>-6</v>
      </c>
    </row>
    <row r="40" spans="1:3">
      <c r="A40" s="88" t="s">
        <v>58</v>
      </c>
      <c r="B40" s="88" t="s">
        <v>8</v>
      </c>
      <c r="C40" s="88">
        <v>-6</v>
      </c>
    </row>
    <row r="41" spans="1:3">
      <c r="A41" s="88" t="s">
        <v>59</v>
      </c>
      <c r="B41" s="88" t="s">
        <v>8</v>
      </c>
      <c r="C41" s="88">
        <v>-2</v>
      </c>
    </row>
    <row r="42" spans="1:3">
      <c r="A42" s="88" t="s">
        <v>60</v>
      </c>
      <c r="B42" s="88" t="s">
        <v>8</v>
      </c>
      <c r="C42" s="102">
        <v>-8</v>
      </c>
    </row>
    <row r="43" spans="1:3">
      <c r="A43" s="88" t="s">
        <v>63</v>
      </c>
      <c r="B43" s="88" t="s">
        <v>8</v>
      </c>
      <c r="C43" s="88">
        <v>-6</v>
      </c>
    </row>
    <row r="44" spans="1:3">
      <c r="A44" s="88" t="s">
        <v>65</v>
      </c>
      <c r="B44" s="88" t="s">
        <v>32</v>
      </c>
      <c r="C44" s="88">
        <v>-6</v>
      </c>
    </row>
    <row r="45" spans="1:3">
      <c r="A45" s="88" t="s">
        <v>65</v>
      </c>
      <c r="B45" s="88" t="s">
        <v>8</v>
      </c>
      <c r="C45" s="88">
        <v>-6</v>
      </c>
    </row>
    <row r="46" spans="1:3">
      <c r="A46" s="88" t="s">
        <v>65</v>
      </c>
      <c r="B46" s="88" t="s">
        <v>9</v>
      </c>
      <c r="C46" s="88">
        <v>-6</v>
      </c>
    </row>
    <row r="47" spans="1:3">
      <c r="A47" s="88" t="s">
        <v>66</v>
      </c>
      <c r="B47" s="88" t="s">
        <v>8</v>
      </c>
      <c r="C47" s="88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52" workbookViewId="0">
      <selection activeCell="C66" sqref="C66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</cols>
  <sheetData>
    <row r="1" spans="1:6">
      <c r="A1" t="s">
        <v>178</v>
      </c>
    </row>
    <row r="2" spans="1:6">
      <c r="A2" t="s">
        <v>51</v>
      </c>
      <c r="B2" t="s">
        <v>52</v>
      </c>
      <c r="C2" t="s">
        <v>53</v>
      </c>
      <c r="D2" s="93">
        <v>1971</v>
      </c>
      <c r="E2" s="93">
        <v>2010</v>
      </c>
      <c r="F2" s="93">
        <v>2100</v>
      </c>
    </row>
    <row r="3" spans="1:6">
      <c r="A3" t="s">
        <v>71</v>
      </c>
      <c r="B3" t="s">
        <v>107</v>
      </c>
      <c r="C3" t="s">
        <v>108</v>
      </c>
      <c r="D3" s="93">
        <v>1</v>
      </c>
      <c r="E3" s="93">
        <v>1</v>
      </c>
      <c r="F3" s="93">
        <v>1</v>
      </c>
    </row>
    <row r="4" spans="1:6">
      <c r="A4" t="s">
        <v>71</v>
      </c>
      <c r="B4" t="s">
        <v>109</v>
      </c>
      <c r="C4" t="s">
        <v>110</v>
      </c>
      <c r="D4" s="93">
        <v>1</v>
      </c>
      <c r="E4" s="93">
        <v>0</v>
      </c>
      <c r="F4" s="93">
        <v>0</v>
      </c>
    </row>
    <row r="5" spans="1:6">
      <c r="A5" t="s">
        <v>71</v>
      </c>
      <c r="B5" t="s">
        <v>32</v>
      </c>
      <c r="C5" t="s">
        <v>16</v>
      </c>
      <c r="D5" s="93">
        <v>1</v>
      </c>
      <c r="E5" s="93">
        <v>1</v>
      </c>
      <c r="F5" s="93">
        <v>1</v>
      </c>
    </row>
    <row r="6" spans="1:6">
      <c r="A6" t="s">
        <v>71</v>
      </c>
      <c r="B6" t="s">
        <v>32</v>
      </c>
      <c r="C6" t="s">
        <v>17</v>
      </c>
      <c r="D6" s="93">
        <v>1</v>
      </c>
      <c r="E6" s="93">
        <v>1</v>
      </c>
      <c r="F6" s="93">
        <v>1</v>
      </c>
    </row>
    <row r="7" spans="1:6">
      <c r="A7" t="s">
        <v>71</v>
      </c>
      <c r="B7" t="s">
        <v>8</v>
      </c>
      <c r="C7" t="s">
        <v>18</v>
      </c>
      <c r="D7" s="93">
        <v>1</v>
      </c>
      <c r="E7" s="93">
        <v>1</v>
      </c>
      <c r="F7" s="93">
        <v>1</v>
      </c>
    </row>
    <row r="8" spans="1:6">
      <c r="A8" t="s">
        <v>71</v>
      </c>
      <c r="B8" t="s">
        <v>8</v>
      </c>
      <c r="C8" t="s">
        <v>19</v>
      </c>
      <c r="D8" s="93">
        <v>1</v>
      </c>
      <c r="E8" s="93">
        <v>1</v>
      </c>
      <c r="F8" s="93">
        <v>1</v>
      </c>
    </row>
    <row r="9" spans="1:6">
      <c r="A9" t="s">
        <v>71</v>
      </c>
      <c r="B9" t="s">
        <v>9</v>
      </c>
      <c r="C9" t="s">
        <v>20</v>
      </c>
      <c r="D9" s="93">
        <v>1</v>
      </c>
      <c r="E9" s="93">
        <v>1</v>
      </c>
      <c r="F9" s="93">
        <v>1</v>
      </c>
    </row>
    <row r="10" spans="1:6">
      <c r="A10" t="s">
        <v>71</v>
      </c>
      <c r="B10" t="s">
        <v>9</v>
      </c>
      <c r="C10" t="s">
        <v>21</v>
      </c>
      <c r="D10" s="93">
        <v>1</v>
      </c>
      <c r="E10" s="93">
        <v>1</v>
      </c>
      <c r="F10" s="93">
        <v>1</v>
      </c>
    </row>
    <row r="11" spans="1:6">
      <c r="A11" t="s">
        <v>72</v>
      </c>
      <c r="B11" t="s">
        <v>8</v>
      </c>
      <c r="C11" t="s">
        <v>10</v>
      </c>
      <c r="D11" s="93">
        <v>1</v>
      </c>
      <c r="E11" s="93">
        <v>1</v>
      </c>
      <c r="F11" s="93">
        <v>1</v>
      </c>
    </row>
    <row r="12" spans="1:6">
      <c r="A12" t="s">
        <v>72</v>
      </c>
      <c r="B12" t="s">
        <v>8</v>
      </c>
      <c r="C12" t="s">
        <v>11</v>
      </c>
      <c r="D12" s="93">
        <v>1</v>
      </c>
      <c r="E12" s="93">
        <v>1</v>
      </c>
      <c r="F12" s="93">
        <v>1</v>
      </c>
    </row>
    <row r="13" spans="1:6">
      <c r="A13" t="s">
        <v>73</v>
      </c>
      <c r="B13" t="s">
        <v>32</v>
      </c>
      <c r="C13" t="s">
        <v>22</v>
      </c>
      <c r="D13" s="93">
        <v>1</v>
      </c>
      <c r="E13" s="93">
        <v>1</v>
      </c>
      <c r="F13" s="93">
        <v>1</v>
      </c>
    </row>
    <row r="14" spans="1:6">
      <c r="A14" t="s">
        <v>73</v>
      </c>
      <c r="B14" t="s">
        <v>32</v>
      </c>
      <c r="C14" t="s">
        <v>23</v>
      </c>
      <c r="D14" s="93">
        <v>1</v>
      </c>
      <c r="E14" s="93">
        <v>1</v>
      </c>
      <c r="F14" s="93">
        <v>1</v>
      </c>
    </row>
    <row r="15" spans="1:6">
      <c r="A15" t="s">
        <v>73</v>
      </c>
      <c r="B15" t="s">
        <v>8</v>
      </c>
      <c r="C15" t="s">
        <v>25</v>
      </c>
      <c r="D15" s="93">
        <v>1</v>
      </c>
      <c r="E15" s="93">
        <v>1</v>
      </c>
      <c r="F15" s="93">
        <v>1</v>
      </c>
    </row>
    <row r="16" spans="1:6">
      <c r="A16" t="s">
        <v>73</v>
      </c>
      <c r="B16" t="s">
        <v>8</v>
      </c>
      <c r="C16" t="s">
        <v>26</v>
      </c>
      <c r="D16" s="93">
        <v>1</v>
      </c>
      <c r="E16" s="93">
        <v>1</v>
      </c>
      <c r="F16" s="93">
        <v>1</v>
      </c>
    </row>
    <row r="17" spans="1:6">
      <c r="A17" t="s">
        <v>73</v>
      </c>
      <c r="B17" t="s">
        <v>8</v>
      </c>
      <c r="C17" t="s">
        <v>24</v>
      </c>
      <c r="D17" s="93">
        <v>1</v>
      </c>
      <c r="E17" s="93">
        <v>1</v>
      </c>
      <c r="F17" s="93">
        <v>1</v>
      </c>
    </row>
    <row r="18" spans="1:6">
      <c r="A18" t="s">
        <v>73</v>
      </c>
      <c r="B18" t="s">
        <v>9</v>
      </c>
      <c r="C18" t="s">
        <v>27</v>
      </c>
      <c r="D18" s="93">
        <v>1</v>
      </c>
      <c r="E18" s="93">
        <v>1</v>
      </c>
      <c r="F18" s="93">
        <v>1</v>
      </c>
    </row>
    <row r="19" spans="1:6">
      <c r="A19" t="s">
        <v>73</v>
      </c>
      <c r="B19" t="s">
        <v>9</v>
      </c>
      <c r="C19" t="s">
        <v>28</v>
      </c>
      <c r="D19" s="93">
        <v>1</v>
      </c>
      <c r="E19" s="93">
        <v>1</v>
      </c>
      <c r="F19" s="93">
        <v>1</v>
      </c>
    </row>
    <row r="20" spans="1:6">
      <c r="A20" t="s">
        <v>74</v>
      </c>
      <c r="B20" t="s">
        <v>8</v>
      </c>
      <c r="C20" t="s">
        <v>30</v>
      </c>
      <c r="D20" s="93">
        <v>1</v>
      </c>
      <c r="E20" s="93">
        <v>1</v>
      </c>
      <c r="F20" s="93">
        <v>1</v>
      </c>
    </row>
    <row r="21" spans="1:6">
      <c r="A21" t="s">
        <v>74</v>
      </c>
      <c r="B21" t="s">
        <v>8</v>
      </c>
      <c r="C21" t="s">
        <v>29</v>
      </c>
      <c r="D21" s="93">
        <v>1</v>
      </c>
      <c r="E21" s="93">
        <v>1</v>
      </c>
      <c r="F21" s="93">
        <v>1</v>
      </c>
    </row>
    <row r="22" spans="1:6">
      <c r="A22" t="s">
        <v>74</v>
      </c>
      <c r="B22" t="s">
        <v>8</v>
      </c>
      <c r="C22" t="s">
        <v>31</v>
      </c>
      <c r="D22" s="93">
        <v>1</v>
      </c>
      <c r="E22" s="93">
        <v>1</v>
      </c>
      <c r="F22" s="93">
        <v>1</v>
      </c>
    </row>
    <row r="23" spans="1:6">
      <c r="A23" t="s">
        <v>80</v>
      </c>
      <c r="B23" t="s">
        <v>8</v>
      </c>
      <c r="C23" t="s">
        <v>33</v>
      </c>
      <c r="D23" s="93">
        <v>1</v>
      </c>
      <c r="E23" s="93">
        <v>1</v>
      </c>
      <c r="F23" s="93">
        <v>1</v>
      </c>
    </row>
    <row r="24" spans="1:6">
      <c r="A24" t="s">
        <v>80</v>
      </c>
      <c r="B24" t="s">
        <v>8</v>
      </c>
      <c r="C24" t="s">
        <v>34</v>
      </c>
      <c r="D24" s="93">
        <v>1</v>
      </c>
      <c r="E24" s="93">
        <v>1</v>
      </c>
      <c r="F24" s="93">
        <v>1</v>
      </c>
    </row>
    <row r="25" spans="1:6">
      <c r="A25" t="s">
        <v>77</v>
      </c>
      <c r="B25" t="s">
        <v>8</v>
      </c>
      <c r="C25" t="s">
        <v>14</v>
      </c>
      <c r="D25" s="93">
        <v>1</v>
      </c>
      <c r="E25" s="93">
        <v>1</v>
      </c>
      <c r="F25" s="93">
        <v>1</v>
      </c>
    </row>
    <row r="26" spans="1:6">
      <c r="A26" t="s">
        <v>77</v>
      </c>
      <c r="B26" t="s">
        <v>8</v>
      </c>
      <c r="C26" t="s">
        <v>15</v>
      </c>
      <c r="D26" s="93">
        <v>1</v>
      </c>
      <c r="E26" s="93">
        <v>1</v>
      </c>
      <c r="F26" s="93">
        <v>1</v>
      </c>
    </row>
    <row r="27" spans="1:6">
      <c r="A27" t="s">
        <v>76</v>
      </c>
      <c r="B27" t="s">
        <v>8</v>
      </c>
      <c r="C27" t="s">
        <v>12</v>
      </c>
      <c r="D27" s="93">
        <v>1</v>
      </c>
      <c r="E27" s="93">
        <v>1</v>
      </c>
      <c r="F27" s="93">
        <v>1</v>
      </c>
    </row>
    <row r="28" spans="1:6">
      <c r="A28" t="s">
        <v>76</v>
      </c>
      <c r="B28" t="s">
        <v>8</v>
      </c>
      <c r="C28" t="s">
        <v>13</v>
      </c>
      <c r="D28" s="93">
        <v>1</v>
      </c>
      <c r="E28" s="93">
        <v>1</v>
      </c>
      <c r="F28" s="93">
        <v>1</v>
      </c>
    </row>
    <row r="29" spans="1:6">
      <c r="A29" t="s">
        <v>79</v>
      </c>
      <c r="B29" t="s">
        <v>8</v>
      </c>
      <c r="C29" t="s">
        <v>114</v>
      </c>
      <c r="D29">
        <v>1</v>
      </c>
      <c r="E29">
        <v>1</v>
      </c>
      <c r="F29">
        <v>1</v>
      </c>
    </row>
    <row r="30" spans="1:6">
      <c r="A30" t="s">
        <v>79</v>
      </c>
      <c r="B30" t="s">
        <v>32</v>
      </c>
      <c r="C30" t="s">
        <v>112</v>
      </c>
      <c r="D30">
        <v>1</v>
      </c>
      <c r="E30">
        <v>1</v>
      </c>
      <c r="F30">
        <v>1</v>
      </c>
    </row>
    <row r="31" spans="1:6">
      <c r="A31" t="s">
        <v>79</v>
      </c>
      <c r="B31" t="s">
        <v>32</v>
      </c>
      <c r="C31" t="s">
        <v>113</v>
      </c>
      <c r="D31">
        <v>1</v>
      </c>
      <c r="E31">
        <v>1</v>
      </c>
      <c r="F31">
        <v>1</v>
      </c>
    </row>
    <row r="32" spans="1:6">
      <c r="A32" t="s">
        <v>79</v>
      </c>
      <c r="B32" t="s">
        <v>9</v>
      </c>
      <c r="C32" t="s">
        <v>115</v>
      </c>
      <c r="D32">
        <v>1</v>
      </c>
      <c r="E32">
        <v>1</v>
      </c>
      <c r="F32">
        <v>1</v>
      </c>
    </row>
    <row r="33" spans="1:6">
      <c r="A33" t="s">
        <v>79</v>
      </c>
      <c r="B33" t="s">
        <v>9</v>
      </c>
      <c r="C33" t="s">
        <v>116</v>
      </c>
      <c r="D33">
        <v>1</v>
      </c>
      <c r="E33">
        <v>1</v>
      </c>
      <c r="F33">
        <v>1</v>
      </c>
    </row>
    <row r="34" spans="1:6">
      <c r="A34" t="s">
        <v>78</v>
      </c>
      <c r="B34" t="s">
        <v>8</v>
      </c>
      <c r="C34" t="s">
        <v>4</v>
      </c>
      <c r="D34" s="93">
        <v>1</v>
      </c>
      <c r="E34" s="93">
        <v>1</v>
      </c>
      <c r="F34" s="93">
        <v>1</v>
      </c>
    </row>
    <row r="35" spans="1:6">
      <c r="A35" t="s">
        <v>78</v>
      </c>
      <c r="B35" t="s">
        <v>8</v>
      </c>
      <c r="C35" t="s">
        <v>5</v>
      </c>
      <c r="D35" s="93">
        <v>1</v>
      </c>
      <c r="E35" s="93">
        <v>1</v>
      </c>
      <c r="F35" s="93">
        <v>1</v>
      </c>
    </row>
    <row r="36" spans="1:6">
      <c r="A36" t="s">
        <v>78</v>
      </c>
      <c r="B36" t="s">
        <v>32</v>
      </c>
      <c r="C36" t="s">
        <v>4</v>
      </c>
      <c r="D36" s="93">
        <v>1</v>
      </c>
      <c r="E36" s="93">
        <v>1</v>
      </c>
      <c r="F36" s="93">
        <v>1</v>
      </c>
    </row>
    <row r="37" spans="1:6">
      <c r="A37" t="s">
        <v>75</v>
      </c>
      <c r="B37" t="s">
        <v>8</v>
      </c>
      <c r="C37" t="s">
        <v>6</v>
      </c>
      <c r="D37" s="93">
        <v>1</v>
      </c>
      <c r="E37" s="93">
        <v>1</v>
      </c>
      <c r="F37" s="93">
        <v>1</v>
      </c>
    </row>
    <row r="38" spans="1:6">
      <c r="A38" t="s">
        <v>75</v>
      </c>
      <c r="B38" t="s">
        <v>8</v>
      </c>
      <c r="C38" t="s">
        <v>7</v>
      </c>
      <c r="D38" s="93">
        <v>1</v>
      </c>
      <c r="E38" s="93">
        <v>1</v>
      </c>
      <c r="F38" s="93">
        <v>1</v>
      </c>
    </row>
    <row r="39" spans="1:6">
      <c r="A39" t="s">
        <v>81</v>
      </c>
      <c r="B39" t="s">
        <v>8</v>
      </c>
      <c r="C39" t="s">
        <v>8</v>
      </c>
      <c r="D39" s="93">
        <v>1</v>
      </c>
      <c r="E39" s="93">
        <v>1</v>
      </c>
      <c r="F39" s="93">
        <v>1</v>
      </c>
    </row>
    <row r="40" spans="1:6">
      <c r="A40" t="s">
        <v>82</v>
      </c>
      <c r="B40" t="s">
        <v>8</v>
      </c>
      <c r="C40" t="s">
        <v>8</v>
      </c>
      <c r="D40" s="93">
        <v>1</v>
      </c>
      <c r="E40" s="93">
        <v>1</v>
      </c>
      <c r="F40" s="93">
        <v>1</v>
      </c>
    </row>
    <row r="41" spans="1:6">
      <c r="A41" t="s">
        <v>83</v>
      </c>
      <c r="B41" t="s">
        <v>8</v>
      </c>
      <c r="C41" t="s">
        <v>8</v>
      </c>
      <c r="D41" s="93">
        <v>1</v>
      </c>
      <c r="E41" s="93">
        <v>1</v>
      </c>
      <c r="F41" s="93">
        <v>1</v>
      </c>
    </row>
    <row r="42" spans="1:6">
      <c r="A42" t="s">
        <v>84</v>
      </c>
      <c r="B42" t="s">
        <v>32</v>
      </c>
      <c r="C42" t="s">
        <v>32</v>
      </c>
      <c r="D42" s="93">
        <v>1</v>
      </c>
      <c r="E42" s="93">
        <v>1</v>
      </c>
      <c r="F42" s="93">
        <v>1</v>
      </c>
    </row>
    <row r="43" spans="1:6">
      <c r="A43" t="s">
        <v>84</v>
      </c>
      <c r="B43" t="s">
        <v>8</v>
      </c>
      <c r="C43" t="s">
        <v>8</v>
      </c>
      <c r="D43" s="93">
        <v>1</v>
      </c>
      <c r="E43" s="93">
        <v>1</v>
      </c>
      <c r="F43" s="93">
        <v>1</v>
      </c>
    </row>
    <row r="44" spans="1:6">
      <c r="A44" t="s">
        <v>84</v>
      </c>
      <c r="B44" t="s">
        <v>9</v>
      </c>
      <c r="C44" t="s">
        <v>9</v>
      </c>
      <c r="D44" s="93">
        <v>1</v>
      </c>
      <c r="E44" s="93">
        <v>1</v>
      </c>
      <c r="F44" s="93">
        <v>1</v>
      </c>
    </row>
    <row r="45" spans="1:6">
      <c r="A45" t="s">
        <v>54</v>
      </c>
      <c r="B45" t="s">
        <v>107</v>
      </c>
      <c r="C45" t="s">
        <v>108</v>
      </c>
      <c r="D45" s="93">
        <v>1</v>
      </c>
      <c r="E45" s="93">
        <v>1</v>
      </c>
      <c r="F45" s="93">
        <v>1</v>
      </c>
    </row>
    <row r="46" spans="1:6">
      <c r="A46" t="s">
        <v>54</v>
      </c>
      <c r="B46" t="s">
        <v>109</v>
      </c>
      <c r="C46" t="s">
        <v>110</v>
      </c>
      <c r="D46" s="93">
        <v>1</v>
      </c>
      <c r="E46" s="93">
        <v>0</v>
      </c>
      <c r="F46" s="93">
        <v>0</v>
      </c>
    </row>
    <row r="47" spans="1:6">
      <c r="A47" t="s">
        <v>54</v>
      </c>
      <c r="B47" t="s">
        <v>32</v>
      </c>
      <c r="C47" t="s">
        <v>16</v>
      </c>
      <c r="D47" s="93">
        <v>1</v>
      </c>
      <c r="E47" s="93">
        <v>1</v>
      </c>
      <c r="F47" s="93">
        <v>1</v>
      </c>
    </row>
    <row r="48" spans="1:6">
      <c r="A48" t="s">
        <v>54</v>
      </c>
      <c r="B48" t="s">
        <v>32</v>
      </c>
      <c r="C48" t="s">
        <v>17</v>
      </c>
      <c r="D48" s="93">
        <v>1</v>
      </c>
      <c r="E48" s="93">
        <v>1</v>
      </c>
      <c r="F48" s="93">
        <v>1</v>
      </c>
    </row>
    <row r="49" spans="1:6">
      <c r="A49" t="s">
        <v>54</v>
      </c>
      <c r="B49" t="s">
        <v>8</v>
      </c>
      <c r="C49" t="s">
        <v>18</v>
      </c>
      <c r="D49" s="93">
        <v>1</v>
      </c>
      <c r="E49" s="93">
        <v>1</v>
      </c>
      <c r="F49" s="93">
        <v>1</v>
      </c>
    </row>
    <row r="50" spans="1:6">
      <c r="A50" t="s">
        <v>54</v>
      </c>
      <c r="B50" t="s">
        <v>8</v>
      </c>
      <c r="C50" t="s">
        <v>19</v>
      </c>
      <c r="D50" s="93">
        <v>1</v>
      </c>
      <c r="E50" s="93">
        <v>1</v>
      </c>
      <c r="F50" s="93">
        <v>1</v>
      </c>
    </row>
    <row r="51" spans="1:6">
      <c r="A51" t="s">
        <v>54</v>
      </c>
      <c r="B51" t="s">
        <v>9</v>
      </c>
      <c r="C51" t="s">
        <v>20</v>
      </c>
      <c r="D51">
        <v>1</v>
      </c>
      <c r="E51">
        <v>1</v>
      </c>
      <c r="F51">
        <v>1</v>
      </c>
    </row>
    <row r="52" spans="1:6">
      <c r="A52" t="s">
        <v>55</v>
      </c>
      <c r="B52" t="s">
        <v>32</v>
      </c>
      <c r="C52" t="s">
        <v>39</v>
      </c>
      <c r="D52" s="93">
        <v>1</v>
      </c>
      <c r="E52" s="93">
        <v>1</v>
      </c>
      <c r="F52" s="93">
        <v>1</v>
      </c>
    </row>
    <row r="53" spans="1:6">
      <c r="A53" t="s">
        <v>55</v>
      </c>
      <c r="B53" t="s">
        <v>8</v>
      </c>
      <c r="C53" t="s">
        <v>10</v>
      </c>
      <c r="D53" s="93">
        <v>1</v>
      </c>
      <c r="E53" s="93">
        <v>1</v>
      </c>
      <c r="F53" s="93">
        <v>1</v>
      </c>
    </row>
    <row r="54" spans="1:6">
      <c r="A54" t="s">
        <v>55</v>
      </c>
      <c r="B54" t="s">
        <v>8</v>
      </c>
      <c r="C54" t="s">
        <v>11</v>
      </c>
      <c r="D54" s="93">
        <v>1</v>
      </c>
      <c r="E54" s="93">
        <v>1</v>
      </c>
      <c r="F54" s="93">
        <v>1</v>
      </c>
    </row>
    <row r="55" spans="1:6">
      <c r="A55" t="s">
        <v>56</v>
      </c>
      <c r="B55" t="s">
        <v>32</v>
      </c>
      <c r="C55" t="s">
        <v>22</v>
      </c>
      <c r="D55" s="93">
        <v>1</v>
      </c>
      <c r="E55" s="93">
        <v>1</v>
      </c>
      <c r="F55" s="93">
        <v>1</v>
      </c>
    </row>
    <row r="56" spans="1:6">
      <c r="A56" t="s">
        <v>56</v>
      </c>
      <c r="B56" t="s">
        <v>32</v>
      </c>
      <c r="C56" t="s">
        <v>23</v>
      </c>
      <c r="D56" s="93">
        <v>1</v>
      </c>
      <c r="E56" s="93">
        <v>1</v>
      </c>
      <c r="F56" s="93">
        <v>1</v>
      </c>
    </row>
    <row r="57" spans="1:6">
      <c r="A57" t="s">
        <v>56</v>
      </c>
      <c r="B57" t="s">
        <v>8</v>
      </c>
      <c r="C57" t="s">
        <v>25</v>
      </c>
      <c r="D57" s="93">
        <v>1</v>
      </c>
      <c r="E57" s="93">
        <v>1</v>
      </c>
      <c r="F57" s="93">
        <v>1</v>
      </c>
    </row>
    <row r="58" spans="1:6">
      <c r="A58" t="s">
        <v>56</v>
      </c>
      <c r="B58" t="s">
        <v>8</v>
      </c>
      <c r="C58" t="s">
        <v>24</v>
      </c>
      <c r="D58" s="93">
        <v>1</v>
      </c>
      <c r="E58" s="93">
        <v>1</v>
      </c>
      <c r="F58" s="93">
        <v>1</v>
      </c>
    </row>
    <row r="59" spans="1:6">
      <c r="A59" t="s">
        <v>56</v>
      </c>
      <c r="B59" t="s">
        <v>9</v>
      </c>
      <c r="C59" t="s">
        <v>27</v>
      </c>
      <c r="D59" s="93">
        <v>1</v>
      </c>
      <c r="E59" s="93">
        <v>1</v>
      </c>
      <c r="F59" s="93">
        <v>1</v>
      </c>
    </row>
    <row r="60" spans="1:6">
      <c r="A60" t="s">
        <v>57</v>
      </c>
      <c r="B60" t="s">
        <v>8</v>
      </c>
      <c r="C60" t="s">
        <v>40</v>
      </c>
      <c r="D60" s="93">
        <v>1</v>
      </c>
      <c r="E60" s="93">
        <v>1</v>
      </c>
      <c r="F60" s="93">
        <v>1</v>
      </c>
    </row>
    <row r="61" spans="1:6">
      <c r="A61" t="s">
        <v>57</v>
      </c>
      <c r="B61" t="s">
        <v>8</v>
      </c>
      <c r="C61" t="s">
        <v>41</v>
      </c>
      <c r="D61" s="93">
        <v>1</v>
      </c>
      <c r="E61" s="93">
        <v>1</v>
      </c>
      <c r="F61" s="93">
        <v>1</v>
      </c>
    </row>
    <row r="62" spans="1:6">
      <c r="A62" t="s">
        <v>58</v>
      </c>
      <c r="B62" t="s">
        <v>32</v>
      </c>
      <c r="C62" t="s">
        <v>45</v>
      </c>
      <c r="D62">
        <v>1</v>
      </c>
      <c r="E62">
        <v>1</v>
      </c>
      <c r="F62">
        <v>1</v>
      </c>
    </row>
    <row r="63" spans="1:6">
      <c r="A63" t="s">
        <v>58</v>
      </c>
      <c r="B63" t="s">
        <v>32</v>
      </c>
      <c r="C63" t="s">
        <v>46</v>
      </c>
      <c r="D63">
        <v>1</v>
      </c>
      <c r="E63">
        <v>1</v>
      </c>
      <c r="F63">
        <v>1</v>
      </c>
    </row>
    <row r="64" spans="1:6">
      <c r="A64" t="s">
        <v>58</v>
      </c>
      <c r="B64" t="s">
        <v>8</v>
      </c>
      <c r="C64" t="s">
        <v>47</v>
      </c>
      <c r="D64">
        <v>1</v>
      </c>
      <c r="E64">
        <v>1</v>
      </c>
      <c r="F64">
        <v>1</v>
      </c>
    </row>
    <row r="65" spans="1:6">
      <c r="A65" t="s">
        <v>58</v>
      </c>
      <c r="B65" t="s">
        <v>8</v>
      </c>
      <c r="C65" t="s">
        <v>48</v>
      </c>
      <c r="D65">
        <v>1</v>
      </c>
      <c r="E65">
        <v>1</v>
      </c>
      <c r="F65">
        <v>1</v>
      </c>
    </row>
    <row r="66" spans="1:6">
      <c r="A66" t="s">
        <v>59</v>
      </c>
      <c r="B66" t="s">
        <v>8</v>
      </c>
      <c r="C66" t="s">
        <v>30</v>
      </c>
      <c r="D66" s="93">
        <v>1</v>
      </c>
      <c r="E66" s="93">
        <v>1</v>
      </c>
      <c r="F66" s="93">
        <v>1</v>
      </c>
    </row>
    <row r="67" spans="1:6">
      <c r="A67" t="s">
        <v>59</v>
      </c>
      <c r="B67" t="s">
        <v>8</v>
      </c>
      <c r="C67" t="s">
        <v>29</v>
      </c>
      <c r="D67" s="93">
        <v>1</v>
      </c>
      <c r="E67" s="93">
        <v>1</v>
      </c>
      <c r="F67" s="93">
        <v>1</v>
      </c>
    </row>
    <row r="68" spans="1:6">
      <c r="A68" t="s">
        <v>59</v>
      </c>
      <c r="B68" t="s">
        <v>8</v>
      </c>
      <c r="C68" t="s">
        <v>31</v>
      </c>
      <c r="D68" s="93">
        <v>1</v>
      </c>
      <c r="E68" s="93">
        <v>1</v>
      </c>
      <c r="F68" s="93">
        <v>1</v>
      </c>
    </row>
    <row r="69" spans="1:6">
      <c r="A69" t="s">
        <v>60</v>
      </c>
      <c r="B69" t="s">
        <v>8</v>
      </c>
      <c r="C69" t="s">
        <v>61</v>
      </c>
      <c r="D69" s="93">
        <v>1</v>
      </c>
      <c r="E69" s="93">
        <v>1</v>
      </c>
      <c r="F69" s="93">
        <v>1</v>
      </c>
    </row>
    <row r="70" spans="1:6">
      <c r="A70" t="s">
        <v>60</v>
      </c>
      <c r="B70" t="s">
        <v>8</v>
      </c>
      <c r="C70" t="s">
        <v>62</v>
      </c>
      <c r="D70" s="93">
        <v>1</v>
      </c>
      <c r="E70" s="93">
        <v>1</v>
      </c>
      <c r="F70" s="93">
        <v>1</v>
      </c>
    </row>
    <row r="71" spans="1:6">
      <c r="A71" t="s">
        <v>63</v>
      </c>
      <c r="B71" t="s">
        <v>8</v>
      </c>
      <c r="C71" t="s">
        <v>64</v>
      </c>
      <c r="D71" s="93">
        <v>1</v>
      </c>
      <c r="E71" s="93">
        <v>1</v>
      </c>
      <c r="F71" s="93">
        <v>1</v>
      </c>
    </row>
    <row r="72" spans="1:6">
      <c r="A72" t="s">
        <v>65</v>
      </c>
      <c r="B72" t="s">
        <v>32</v>
      </c>
      <c r="C72" t="s">
        <v>32</v>
      </c>
      <c r="D72" s="93">
        <v>1</v>
      </c>
      <c r="E72" s="93">
        <v>1</v>
      </c>
      <c r="F72" s="93">
        <v>1</v>
      </c>
    </row>
    <row r="73" spans="1:6">
      <c r="A73" t="s">
        <v>65</v>
      </c>
      <c r="B73" t="s">
        <v>8</v>
      </c>
      <c r="C73" t="s">
        <v>8</v>
      </c>
      <c r="D73" s="93">
        <v>1</v>
      </c>
      <c r="E73" s="93">
        <v>1</v>
      </c>
      <c r="F73" s="93">
        <v>1</v>
      </c>
    </row>
    <row r="74" spans="1:6">
      <c r="A74" t="s">
        <v>65</v>
      </c>
      <c r="B74" t="s">
        <v>9</v>
      </c>
      <c r="C74" t="s">
        <v>9</v>
      </c>
      <c r="D74" s="93">
        <v>1</v>
      </c>
      <c r="E74" s="93">
        <v>1</v>
      </c>
      <c r="F74" s="93">
        <v>1</v>
      </c>
    </row>
    <row r="75" spans="1:6">
      <c r="A75" t="s">
        <v>66</v>
      </c>
      <c r="B75" t="s">
        <v>8</v>
      </c>
      <c r="C75" t="s">
        <v>8</v>
      </c>
      <c r="D75">
        <v>1</v>
      </c>
      <c r="E75">
        <v>1</v>
      </c>
      <c r="F7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res_cost</vt:lpstr>
      <vt:lpstr>res_eff</vt:lpstr>
      <vt:lpstr>comm_cost</vt:lpstr>
      <vt:lpstr>comm_eff</vt:lpstr>
      <vt:lpstr>A44.sector.csv</vt:lpstr>
      <vt:lpstr>A44.subsector_shrwt.csv</vt:lpstr>
      <vt:lpstr>A44.subsector_interp.csv</vt:lpstr>
      <vt:lpstr>A44.subsector_logit.csv</vt:lpstr>
      <vt:lpstr>A44.globaltech_shrwt.csv</vt:lpstr>
      <vt:lpstr>A44.globaltech_interp.csv</vt:lpstr>
      <vt:lpstr>A44.globaltech_eff.csv</vt:lpstr>
      <vt:lpstr>A44.globaltech_cost.csv</vt:lpstr>
      <vt:lpstr>A44.globaltech_intgains.csv</vt:lpstr>
      <vt:lpstr>A44.globaltech_retirement.csv</vt:lpstr>
      <vt:lpstr>A44.globaltech_eff_avg.csv</vt:lpstr>
      <vt:lpstr>A44.globaltech_shares.csv</vt:lpstr>
      <vt:lpstr>A44.demand_satiation_mult.csv</vt:lpstr>
      <vt:lpstr>A44.bld_shell_conductance.csv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Ledna</dc:creator>
  <cp:lastModifiedBy>Page Kyle</cp:lastModifiedBy>
  <dcterms:created xsi:type="dcterms:W3CDTF">2016-05-12T13:05:21Z</dcterms:created>
  <dcterms:modified xsi:type="dcterms:W3CDTF">2016-07-11T15:22:09Z</dcterms:modified>
</cp:coreProperties>
</file>