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8250"/>
  </bookViews>
  <sheets>
    <sheet name="Combined" sheetId="6" r:id="rId1"/>
    <sheet name="FV" sheetId="2" r:id="rId2"/>
    <sheet name="2Y" sheetId="4" r:id="rId3"/>
    <sheet name="ty2" sheetId="5" r:id="rId4"/>
    <sheet name="Gold" sheetId="7" r:id="rId5"/>
  </sheets>
  <calcPr calcId="145621"/>
</workbook>
</file>

<file path=xl/calcChain.xml><?xml version="1.0" encoding="utf-8"?>
<calcChain xmlns="http://schemas.openxmlformats.org/spreadsheetml/2006/main">
  <c r="C6" i="7" l="1"/>
  <c r="C7" i="7"/>
  <c r="C8" i="7"/>
  <c r="C9" i="7"/>
  <c r="C5" i="7"/>
  <c r="D10" i="7"/>
  <c r="C10" i="7" s="1"/>
  <c r="F3" i="7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F2" i="6"/>
  <c r="H2" i="6" s="1"/>
  <c r="I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3" i="6"/>
  <c r="H3" i="6" s="1"/>
  <c r="I3" i="6" s="1"/>
  <c r="J3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3" i="6"/>
  <c r="D11" i="7" l="1"/>
  <c r="C11" i="7" s="1"/>
  <c r="L5" i="6"/>
  <c r="M5" i="6" s="1"/>
  <c r="I4" i="6"/>
  <c r="J4" i="6"/>
  <c r="D12" i="7" l="1"/>
  <c r="D13" i="7" s="1"/>
  <c r="C13" i="7" s="1"/>
  <c r="I5" i="6"/>
  <c r="J5" i="6" s="1"/>
  <c r="F13" i="7" l="1"/>
  <c r="C12" i="7"/>
  <c r="E12" i="7"/>
  <c r="D14" i="7"/>
  <c r="C14" i="7" s="1"/>
  <c r="I6" i="6"/>
  <c r="J6" i="6" s="1"/>
  <c r="D15" i="7" l="1"/>
  <c r="C15" i="7" s="1"/>
  <c r="I7" i="6"/>
  <c r="J7" i="6" s="1"/>
  <c r="D16" i="7" l="1"/>
  <c r="C16" i="7" s="1"/>
  <c r="I8" i="6"/>
  <c r="J8" i="6" s="1"/>
  <c r="I9" i="6" l="1"/>
  <c r="J9" i="6" s="1"/>
  <c r="I10" i="6" l="1"/>
  <c r="J10" i="6" s="1"/>
  <c r="I11" i="6" l="1"/>
  <c r="J11" i="6" s="1"/>
  <c r="I12" i="6" l="1"/>
  <c r="J12" i="6" s="1"/>
  <c r="I13" i="6" l="1"/>
  <c r="J13" i="6" s="1"/>
  <c r="I14" i="6" l="1"/>
  <c r="J14" i="6" s="1"/>
  <c r="I15" i="6" l="1"/>
  <c r="J15" i="6" s="1"/>
  <c r="I16" i="6" l="1"/>
  <c r="J16" i="6" s="1"/>
  <c r="I17" i="6" l="1"/>
  <c r="J17" i="6" s="1"/>
  <c r="I18" i="6" l="1"/>
  <c r="J18" i="6" s="1"/>
  <c r="I19" i="6" l="1"/>
  <c r="J19" i="6" s="1"/>
  <c r="I20" i="6" l="1"/>
  <c r="J20" i="6" s="1"/>
  <c r="I21" i="6" l="1"/>
  <c r="J21" i="6" s="1"/>
  <c r="I22" i="6" l="1"/>
  <c r="J22" i="6" s="1"/>
  <c r="I23" i="6" l="1"/>
  <c r="J23" i="6" s="1"/>
  <c r="I24" i="6" l="1"/>
  <c r="J24" i="6" s="1"/>
  <c r="I25" i="6" l="1"/>
  <c r="J25" i="6" s="1"/>
  <c r="I26" i="6" l="1"/>
  <c r="J26" i="6" s="1"/>
  <c r="I27" i="6" l="1"/>
  <c r="J27" i="6" s="1"/>
  <c r="I28" i="6" l="1"/>
  <c r="J28" i="6" s="1"/>
  <c r="I29" i="6" l="1"/>
  <c r="J29" i="6" s="1"/>
  <c r="I30" i="6" l="1"/>
  <c r="J30" i="6" s="1"/>
  <c r="I31" i="6" l="1"/>
  <c r="J31" i="6" s="1"/>
  <c r="I32" i="6" l="1"/>
  <c r="J32" i="6" s="1"/>
  <c r="I33" i="6" l="1"/>
  <c r="J33" i="6" s="1"/>
  <c r="I34" i="6" l="1"/>
  <c r="J34" i="6" s="1"/>
  <c r="I35" i="6" l="1"/>
  <c r="J35" i="6" s="1"/>
  <c r="I36" i="6" l="1"/>
  <c r="J36" i="6" s="1"/>
  <c r="I37" i="6" l="1"/>
  <c r="J37" i="6" s="1"/>
  <c r="I38" i="6" l="1"/>
  <c r="J38" i="6" s="1"/>
  <c r="I39" i="6" l="1"/>
  <c r="J39" i="6" s="1"/>
  <c r="I40" i="6" l="1"/>
  <c r="J40" i="6" s="1"/>
  <c r="I41" i="6" l="1"/>
  <c r="J41" i="6" s="1"/>
  <c r="I42" i="6" l="1"/>
  <c r="J42" i="6" s="1"/>
</calcChain>
</file>

<file path=xl/sharedStrings.xml><?xml version="1.0" encoding="utf-8"?>
<sst xmlns="http://schemas.openxmlformats.org/spreadsheetml/2006/main" count="55" uniqueCount="30">
  <si>
    <t>Month</t>
  </si>
  <si>
    <t>Prior</t>
  </si>
  <si>
    <t>Settle</t>
  </si>
  <si>
    <t>Volume</t>
  </si>
  <si>
    <t>121'205</t>
  </si>
  <si>
    <t>120'065</t>
  </si>
  <si>
    <t>119'065</t>
  </si>
  <si>
    <t>118'065</t>
  </si>
  <si>
    <t>117'065</t>
  </si>
  <si>
    <t>109'197</t>
  </si>
  <si>
    <t>109'052</t>
  </si>
  <si>
    <t>108'217</t>
  </si>
  <si>
    <t>108'062</t>
  </si>
  <si>
    <t>107'227</t>
  </si>
  <si>
    <t>118'205</t>
  </si>
  <si>
    <t>117'137</t>
  </si>
  <si>
    <t>116'197</t>
  </si>
  <si>
    <t>115'257</t>
  </si>
  <si>
    <t>114'317</t>
  </si>
  <si>
    <t>Price</t>
  </si>
  <si>
    <t>Eurodollars</t>
  </si>
  <si>
    <t>2-Yr</t>
  </si>
  <si>
    <t>5-yr</t>
  </si>
  <si>
    <t>10-yr</t>
  </si>
  <si>
    <t>ED yield</t>
  </si>
  <si>
    <t>Strip</t>
  </si>
  <si>
    <t>1-mo Libor</t>
  </si>
  <si>
    <t>Days</t>
  </si>
  <si>
    <t>Partial</t>
  </si>
  <si>
    <t>Implied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</si>
</sst>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0.0000"/>
    <numFmt numFmtId="166" formatCode="0.0000%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ck">
        <color rgb="FFFFFFFF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CCCCCC"/>
      </right>
      <top/>
      <bottom style="thick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 wrapText="1"/>
    </xf>
    <xf numFmtId="17" fontId="5" fillId="2" borderId="1" xfId="2" applyNumberForma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17" fontId="5" fillId="2" borderId="6" xfId="2" applyNumberForma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7" fontId="5" fillId="2" borderId="2" xfId="2" applyNumberFormat="1" applyFill="1" applyBorder="1" applyAlignment="1">
      <alignment horizontal="left" vertical="center" wrapText="1"/>
    </xf>
    <xf numFmtId="0" fontId="0" fillId="3" borderId="0" xfId="0" applyFill="1"/>
    <xf numFmtId="164" fontId="5" fillId="2" borderId="0" xfId="2" applyNumberFormat="1" applyFill="1" applyBorder="1" applyAlignment="1">
      <alignment horizontal="left" vertical="center"/>
    </xf>
    <xf numFmtId="165" fontId="0" fillId="0" borderId="0" xfId="0" applyNumberFormat="1"/>
    <xf numFmtId="166" fontId="0" fillId="0" borderId="0" xfId="1" applyNumberFormat="1" applyFont="1"/>
    <xf numFmtId="165" fontId="0" fillId="3" borderId="0" xfId="0" applyNumberFormat="1" applyFill="1"/>
    <xf numFmtId="166" fontId="0" fillId="3" borderId="0" xfId="1" applyNumberFormat="1" applyFont="1" applyFill="1"/>
    <xf numFmtId="0" fontId="0" fillId="0" borderId="0" xfId="0" applyAlignment="1">
      <alignment wrapText="1"/>
    </xf>
    <xf numFmtId="0" fontId="0" fillId="2" borderId="0" xfId="0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64" fontId="0" fillId="0" borderId="8" xfId="0" applyNumberFormat="1" applyBorder="1"/>
    <xf numFmtId="0" fontId="0" fillId="2" borderId="8" xfId="0" applyFill="1" applyBorder="1" applyAlignment="1">
      <alignment horizontal="center" vertical="center" wrapText="1"/>
    </xf>
    <xf numFmtId="0" fontId="0" fillId="0" borderId="8" xfId="0" applyBorder="1"/>
    <xf numFmtId="164" fontId="0" fillId="0" borderId="0" xfId="0" applyNumberFormat="1" applyBorder="1"/>
    <xf numFmtId="0" fontId="0" fillId="0" borderId="0" xfId="0" applyBorder="1"/>
    <xf numFmtId="164" fontId="0" fillId="0" borderId="9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0" borderId="9" xfId="0" applyBorder="1"/>
    <xf numFmtId="167" fontId="0" fillId="0" borderId="0" xfId="0" applyNumberFormat="1" applyBorder="1"/>
    <xf numFmtId="167" fontId="0" fillId="0" borderId="9" xfId="0" applyNumberFormat="1" applyBorder="1"/>
    <xf numFmtId="0" fontId="3" fillId="2" borderId="3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Eurodollar</a:t>
            </a:r>
            <a:r>
              <a:rPr lang="en-US" sz="1400" baseline="0"/>
              <a:t> term structure of </a:t>
            </a:r>
            <a:r>
              <a:rPr lang="en-US" sz="1400"/>
              <a:t>futures</a:t>
            </a:r>
            <a:r>
              <a:rPr lang="en-US" sz="1400" baseline="0"/>
              <a:t> prices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ED yield</c:v>
                </c:pt>
              </c:strCache>
            </c:strRef>
          </c:tx>
          <c:marker>
            <c:symbol val="none"/>
          </c:marker>
          <c:cat>
            <c:numRef>
              <c:f>Combined!$A$3:$A$42</c:f>
              <c:numCache>
                <c:formatCode>[$-409]mmm\-yy;@</c:formatCode>
                <c:ptCount val="40"/>
                <c:pt idx="0">
                  <c:v>40695</c:v>
                </c:pt>
                <c:pt idx="1">
                  <c:v>40788</c:v>
                </c:pt>
                <c:pt idx="2">
                  <c:v>40880</c:v>
                </c:pt>
                <c:pt idx="3">
                  <c:v>40969</c:v>
                </c:pt>
                <c:pt idx="4">
                  <c:v>41062</c:v>
                </c:pt>
                <c:pt idx="5">
                  <c:v>41155</c:v>
                </c:pt>
                <c:pt idx="6">
                  <c:v>41247</c:v>
                </c:pt>
                <c:pt idx="7">
                  <c:v>41338</c:v>
                </c:pt>
                <c:pt idx="8">
                  <c:v>41427</c:v>
                </c:pt>
                <c:pt idx="9">
                  <c:v>41520</c:v>
                </c:pt>
                <c:pt idx="10">
                  <c:v>41612</c:v>
                </c:pt>
                <c:pt idx="11">
                  <c:v>41703</c:v>
                </c:pt>
                <c:pt idx="12">
                  <c:v>41792</c:v>
                </c:pt>
                <c:pt idx="13">
                  <c:v>41885</c:v>
                </c:pt>
                <c:pt idx="14">
                  <c:v>41977</c:v>
                </c:pt>
                <c:pt idx="15">
                  <c:v>42068</c:v>
                </c:pt>
                <c:pt idx="16">
                  <c:v>42157</c:v>
                </c:pt>
                <c:pt idx="17">
                  <c:v>42250</c:v>
                </c:pt>
                <c:pt idx="18">
                  <c:v>42342</c:v>
                </c:pt>
                <c:pt idx="19">
                  <c:v>42434</c:v>
                </c:pt>
                <c:pt idx="20">
                  <c:v>42523</c:v>
                </c:pt>
                <c:pt idx="21">
                  <c:v>42616</c:v>
                </c:pt>
                <c:pt idx="22">
                  <c:v>42708</c:v>
                </c:pt>
                <c:pt idx="23">
                  <c:v>42799</c:v>
                </c:pt>
                <c:pt idx="24">
                  <c:v>42888</c:v>
                </c:pt>
                <c:pt idx="25">
                  <c:v>42981</c:v>
                </c:pt>
                <c:pt idx="26">
                  <c:v>43073</c:v>
                </c:pt>
                <c:pt idx="27">
                  <c:v>43164</c:v>
                </c:pt>
                <c:pt idx="28">
                  <c:v>43253</c:v>
                </c:pt>
                <c:pt idx="29">
                  <c:v>43346</c:v>
                </c:pt>
                <c:pt idx="30">
                  <c:v>43438</c:v>
                </c:pt>
                <c:pt idx="31">
                  <c:v>43529</c:v>
                </c:pt>
                <c:pt idx="32">
                  <c:v>43618</c:v>
                </c:pt>
                <c:pt idx="33">
                  <c:v>43711</c:v>
                </c:pt>
                <c:pt idx="34">
                  <c:v>43803</c:v>
                </c:pt>
                <c:pt idx="35">
                  <c:v>43895</c:v>
                </c:pt>
                <c:pt idx="36">
                  <c:v>43984</c:v>
                </c:pt>
                <c:pt idx="37">
                  <c:v>44077</c:v>
                </c:pt>
                <c:pt idx="38">
                  <c:v>44169</c:v>
                </c:pt>
                <c:pt idx="39">
                  <c:v>44260</c:v>
                </c:pt>
              </c:numCache>
            </c:numRef>
          </c:cat>
          <c:val>
            <c:numRef>
              <c:f>Combined!$F$3:$F$42</c:f>
              <c:numCache>
                <c:formatCode>0.0000</c:formatCode>
                <c:ptCount val="40"/>
                <c:pt idx="0">
                  <c:v>2.8000000000000112E-3</c:v>
                </c:pt>
                <c:pt idx="1">
                  <c:v>3.3499999999999377E-3</c:v>
                </c:pt>
                <c:pt idx="2">
                  <c:v>4.3000000000000685E-3</c:v>
                </c:pt>
                <c:pt idx="3">
                  <c:v>5.8499999999999377E-3</c:v>
                </c:pt>
                <c:pt idx="4">
                  <c:v>8.2999999999999827E-3</c:v>
                </c:pt>
                <c:pt idx="5">
                  <c:v>1.1400000000000006E-2</c:v>
                </c:pt>
                <c:pt idx="6">
                  <c:v>1.4549999999999983E-2</c:v>
                </c:pt>
                <c:pt idx="7">
                  <c:v>1.7249999999999942E-2</c:v>
                </c:pt>
                <c:pt idx="8">
                  <c:v>1.9899999999999949E-2</c:v>
                </c:pt>
                <c:pt idx="9">
                  <c:v>2.2499999999999999E-2</c:v>
                </c:pt>
                <c:pt idx="10">
                  <c:v>2.5150000000000006E-2</c:v>
                </c:pt>
                <c:pt idx="11">
                  <c:v>2.7399999999999949E-2</c:v>
                </c:pt>
                <c:pt idx="12">
                  <c:v>2.9650000000000034E-2</c:v>
                </c:pt>
                <c:pt idx="13">
                  <c:v>3.1800000000000071E-2</c:v>
                </c:pt>
                <c:pt idx="14">
                  <c:v>3.4000000000000058E-2</c:v>
                </c:pt>
                <c:pt idx="15">
                  <c:v>3.5849999999999937E-2</c:v>
                </c:pt>
                <c:pt idx="16">
                  <c:v>3.7699999999999963E-2</c:v>
                </c:pt>
                <c:pt idx="17">
                  <c:v>3.9399999999999977E-2</c:v>
                </c:pt>
                <c:pt idx="18">
                  <c:v>4.0999999999999946E-2</c:v>
                </c:pt>
                <c:pt idx="19">
                  <c:v>4.2349999999999992E-2</c:v>
                </c:pt>
                <c:pt idx="20">
                  <c:v>4.3649999999999946E-2</c:v>
                </c:pt>
                <c:pt idx="21">
                  <c:v>4.4899999999999947E-2</c:v>
                </c:pt>
                <c:pt idx="22">
                  <c:v>4.6050000000000042E-2</c:v>
                </c:pt>
                <c:pt idx="23">
                  <c:v>4.6899999999999976E-2</c:v>
                </c:pt>
                <c:pt idx="24">
                  <c:v>4.7750000000000056E-2</c:v>
                </c:pt>
                <c:pt idx="25">
                  <c:v>4.8449999999999986E-2</c:v>
                </c:pt>
                <c:pt idx="26">
                  <c:v>4.9200000000000015E-2</c:v>
                </c:pt>
                <c:pt idx="27">
                  <c:v>4.9650000000000034E-2</c:v>
                </c:pt>
                <c:pt idx="28">
                  <c:v>5.0049999999999956E-2</c:v>
                </c:pt>
                <c:pt idx="29">
                  <c:v>5.0349999999999964E-2</c:v>
                </c:pt>
                <c:pt idx="30">
                  <c:v>5.0799999999999984E-2</c:v>
                </c:pt>
                <c:pt idx="31">
                  <c:v>5.105000000000004E-2</c:v>
                </c:pt>
                <c:pt idx="32">
                  <c:v>5.1400000000000008E-2</c:v>
                </c:pt>
                <c:pt idx="33">
                  <c:v>5.1650000000000064E-2</c:v>
                </c:pt>
                <c:pt idx="34">
                  <c:v>5.1949999999999934E-2</c:v>
                </c:pt>
                <c:pt idx="35">
                  <c:v>5.2150000000000037E-2</c:v>
                </c:pt>
                <c:pt idx="36">
                  <c:v>5.2399999999999947E-2</c:v>
                </c:pt>
                <c:pt idx="37">
                  <c:v>5.2699999999999962E-2</c:v>
                </c:pt>
                <c:pt idx="38">
                  <c:v>5.3199999999999935E-2</c:v>
                </c:pt>
                <c:pt idx="39">
                  <c:v>5.3700000000000046E-2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3104"/>
        <c:axId val="148785024"/>
      </c:lineChart>
      <c:dateAx>
        <c:axId val="1487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Eurodollar futures delivery months</a:t>
                </a:r>
              </a:p>
            </c:rich>
          </c:tx>
          <c:layout/>
          <c:overlay val="0"/>
        </c:title>
        <c:numFmt formatCode="[$-409]mmm\-yy;@" sourceLinked="1"/>
        <c:majorTickMark val="out"/>
        <c:minorTickMark val="none"/>
        <c:tickLblPos val="nextTo"/>
        <c:crossAx val="148785024"/>
        <c:crosses val="autoZero"/>
        <c:auto val="1"/>
        <c:lblOffset val="100"/>
        <c:baseTimeUnit val="months"/>
      </c:dateAx>
      <c:valAx>
        <c:axId val="14878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487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Implie</a:t>
            </a:r>
            <a:r>
              <a:rPr lang="en-US" sz="1400" baseline="0"/>
              <a:t>d yield from gold futures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Gold!$C$3</c:f>
              <c:strCache>
                <c:ptCount val="1"/>
                <c:pt idx="0">
                  <c:v>Implied yield</c:v>
                </c:pt>
              </c:strCache>
            </c:strRef>
          </c:tx>
          <c:marker>
            <c:symbol val="none"/>
          </c:marker>
          <c:cat>
            <c:numRef>
              <c:f>Gold!$A$4:$A$16</c:f>
              <c:numCache>
                <c:formatCode>[$-409]mmm\-yy;@</c:formatCode>
                <c:ptCount val="13"/>
                <c:pt idx="0">
                  <c:v>40664</c:v>
                </c:pt>
                <c:pt idx="1">
                  <c:v>40695</c:v>
                </c:pt>
                <c:pt idx="2">
                  <c:v>40756</c:v>
                </c:pt>
                <c:pt idx="3">
                  <c:v>40817</c:v>
                </c:pt>
                <c:pt idx="4">
                  <c:v>40878</c:v>
                </c:pt>
                <c:pt idx="5">
                  <c:v>40940</c:v>
                </c:pt>
                <c:pt idx="6">
                  <c:v>41000</c:v>
                </c:pt>
                <c:pt idx="7">
                  <c:v>41061</c:v>
                </c:pt>
                <c:pt idx="8">
                  <c:v>41244</c:v>
                </c:pt>
                <c:pt idx="9">
                  <c:v>41426</c:v>
                </c:pt>
                <c:pt idx="10">
                  <c:v>41609</c:v>
                </c:pt>
                <c:pt idx="11">
                  <c:v>41791</c:v>
                </c:pt>
                <c:pt idx="12">
                  <c:v>41974</c:v>
                </c:pt>
              </c:numCache>
            </c:numRef>
          </c:cat>
          <c:val>
            <c:numRef>
              <c:f>Gold!$C$4:$C$16</c:f>
              <c:numCache>
                <c:formatCode>0.000000</c:formatCode>
                <c:ptCount val="13"/>
                <c:pt idx="1">
                  <c:v>4.0591224405739368E-3</c:v>
                </c:pt>
                <c:pt idx="2">
                  <c:v>4.5490539646364514E-3</c:v>
                </c:pt>
                <c:pt idx="3">
                  <c:v>4.6750486445681361E-3</c:v>
                </c:pt>
                <c:pt idx="4">
                  <c:v>5.3498132026092993E-3</c:v>
                </c:pt>
                <c:pt idx="5">
                  <c:v>5.2280069288674902E-3</c:v>
                </c:pt>
                <c:pt idx="6">
                  <c:v>5.395516642528797E-3</c:v>
                </c:pt>
                <c:pt idx="7">
                  <c:v>5.5064971495313308E-3</c:v>
                </c:pt>
                <c:pt idx="8">
                  <c:v>7.1368635678703551E-3</c:v>
                </c:pt>
                <c:pt idx="9">
                  <c:v>9.6297969091945212E-3</c:v>
                </c:pt>
                <c:pt idx="10">
                  <c:v>1.2779820499201344E-2</c:v>
                </c:pt>
                <c:pt idx="11">
                  <c:v>1.5522165314719283E-2</c:v>
                </c:pt>
                <c:pt idx="12">
                  <c:v>1.8118265992555838E-2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6016"/>
        <c:axId val="148971904"/>
      </c:lineChart>
      <c:lineChart>
        <c:grouping val="standard"/>
        <c:varyColors val="0"/>
        <c:ser>
          <c:idx val="0"/>
          <c:order val="0"/>
          <c:tx>
            <c:strRef>
              <c:f>Gold!$B$3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Gold!$A$4:$A$16</c:f>
              <c:numCache>
                <c:formatCode>[$-409]mmm\-yy;@</c:formatCode>
                <c:ptCount val="13"/>
                <c:pt idx="0">
                  <c:v>40664</c:v>
                </c:pt>
                <c:pt idx="1">
                  <c:v>40695</c:v>
                </c:pt>
                <c:pt idx="2">
                  <c:v>40756</c:v>
                </c:pt>
                <c:pt idx="3">
                  <c:v>40817</c:v>
                </c:pt>
                <c:pt idx="4">
                  <c:v>40878</c:v>
                </c:pt>
                <c:pt idx="5">
                  <c:v>40940</c:v>
                </c:pt>
                <c:pt idx="6">
                  <c:v>41000</c:v>
                </c:pt>
                <c:pt idx="7">
                  <c:v>41061</c:v>
                </c:pt>
                <c:pt idx="8">
                  <c:v>41244</c:v>
                </c:pt>
                <c:pt idx="9">
                  <c:v>41426</c:v>
                </c:pt>
                <c:pt idx="10">
                  <c:v>41609</c:v>
                </c:pt>
                <c:pt idx="11">
                  <c:v>41791</c:v>
                </c:pt>
                <c:pt idx="12">
                  <c:v>41974</c:v>
                </c:pt>
              </c:numCache>
            </c:numRef>
          </c:cat>
          <c:val>
            <c:numRef>
              <c:f>Gold!$B$4:$B$16</c:f>
              <c:numCache>
                <c:formatCode>General</c:formatCode>
                <c:ptCount val="13"/>
                <c:pt idx="0">
                  <c:v>1480.9</c:v>
                </c:pt>
                <c:pt idx="1">
                  <c:v>1481.4</c:v>
                </c:pt>
                <c:pt idx="2">
                  <c:v>1482.6</c:v>
                </c:pt>
                <c:pt idx="3">
                  <c:v>1483.8</c:v>
                </c:pt>
                <c:pt idx="4">
                  <c:v>1484.9</c:v>
                </c:pt>
                <c:pt idx="5">
                  <c:v>1486.1</c:v>
                </c:pt>
                <c:pt idx="6">
                  <c:v>1487.6</c:v>
                </c:pt>
                <c:pt idx="7">
                  <c:v>1489.1</c:v>
                </c:pt>
                <c:pt idx="8">
                  <c:v>1496.9</c:v>
                </c:pt>
                <c:pt idx="9">
                  <c:v>1509.8</c:v>
                </c:pt>
                <c:pt idx="10">
                  <c:v>1529.1</c:v>
                </c:pt>
                <c:pt idx="11">
                  <c:v>1551.6</c:v>
                </c:pt>
                <c:pt idx="12">
                  <c:v>1577.9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6000"/>
        <c:axId val="148973824"/>
      </c:lineChart>
      <c:dateAx>
        <c:axId val="14896601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971904"/>
        <c:crosses val="autoZero"/>
        <c:auto val="1"/>
        <c:lblOffset val="100"/>
        <c:baseTimeUnit val="months"/>
      </c:dateAx>
      <c:valAx>
        <c:axId val="14897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Implied yield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966016"/>
        <c:crosses val="autoZero"/>
        <c:crossBetween val="between"/>
      </c:valAx>
      <c:valAx>
        <c:axId val="148973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Gold futures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976000"/>
        <c:crosses val="max"/>
        <c:crossBetween val="between"/>
      </c:valAx>
      <c:dateAx>
        <c:axId val="14897600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48973824"/>
        <c:crosses val="autoZero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0</xdr:rowOff>
    </xdr:from>
    <xdr:to>
      <xdr:col>14</xdr:col>
      <xdr:colOff>400050</xdr:colOff>
      <xdr:row>18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133350</xdr:rowOff>
    </xdr:to>
    <xdr:pic>
      <xdr:nvPicPr>
        <xdr:cNvPr id="2" name="Picture 1" descr="http://www.cmegroup.com/images/icon.omega.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133350</xdr:rowOff>
    </xdr:to>
    <xdr:pic>
      <xdr:nvPicPr>
        <xdr:cNvPr id="3" name="Picture 2" descr="http://www.cmegroup.com/images/icon.chart.blue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1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133350</xdr:rowOff>
    </xdr:to>
    <xdr:pic>
      <xdr:nvPicPr>
        <xdr:cNvPr id="4" name="Picture 3" descr="http://www.cmegroup.com/images/icon.vee.blue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6</xdr:row>
      <xdr:rowOff>0</xdr:rowOff>
    </xdr:from>
    <xdr:to>
      <xdr:col>14</xdr:col>
      <xdr:colOff>314325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egroup.com/trading/interest-rates/us-treasury/5-year-us-treasury-note_quotes_globex_options.html?exchange=XCBT&amp;foi=OPT&amp;venue=G&amp;productCd=ZFZ1&amp;underlyingContract=ZF&amp;floorContractCd=25Z1&amp;expMonth=2011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cmegroup.com/trading/interest-rates/us-treasury/5-year-us-treasury-note_quotes_globex_options.html?exchange=XCBT&amp;foi=OPT&amp;venue=G&amp;productCd=ZFU1&amp;underlyingContract=ZF&amp;floorContractCd=25U1&amp;expMonth=201109" TargetMode="External"/><Relationship Id="rId1" Type="http://schemas.openxmlformats.org/officeDocument/2006/relationships/hyperlink" Target="http://www.cmegroup.com/trading/interest-rates/us-treasury/5-year-us-treasury-note_quotes_globex_options.html?exchange=XCBT&amp;foi=OPT&amp;venue=G&amp;productCd=ZFM1&amp;underlyingContract=ZF&amp;floorContractCd=25M1&amp;expMonth=201106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www.cmegroup.com/trading/interest-rates/us-treasury/5-year-us-treasury-note_quotes_globex_options.html?exchange=XCBT&amp;foi=OPT&amp;venue=G&amp;productCd=ZFM2&amp;underlyingContract=ZF&amp;floorContractCd=25M2&amp;expMonth=201206" TargetMode="External"/><Relationship Id="rId4" Type="http://schemas.openxmlformats.org/officeDocument/2006/relationships/hyperlink" Target="http://www.cmegroup.com/trading/interest-rates/us-treasury/5-year-us-treasury-note_quotes_globex_options.html?exchange=XCBT&amp;foi=OPT&amp;venue=G&amp;productCd=ZFH2&amp;underlyingContract=ZF&amp;floorContractCd=25H2&amp;expMonth=20120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egroup.com/trading/interest-rates/us-treasury/2-year-us-treasury-note_quotes_globex_options.html?exchange=XCBT&amp;foi=OPT&amp;venue=G&amp;productCd=ZTZ1&amp;underlyingContract=ZT&amp;floorContractCd=26Z1&amp;expMonth=201112" TargetMode="External"/><Relationship Id="rId2" Type="http://schemas.openxmlformats.org/officeDocument/2006/relationships/hyperlink" Target="http://www.cmegroup.com/trading/interest-rates/us-treasury/2-year-us-treasury-note_quotes_globex_options.html?exchange=XCBT&amp;foi=OPT&amp;venue=G&amp;productCd=ZTU1&amp;underlyingContract=ZT&amp;floorContractCd=26U1&amp;expMonth=201109" TargetMode="External"/><Relationship Id="rId1" Type="http://schemas.openxmlformats.org/officeDocument/2006/relationships/hyperlink" Target="http://www.cmegroup.com/trading/interest-rates/us-treasury/2-year-us-treasury-note_quotes_globex_options.html?exchange=XCBT&amp;foi=OPT&amp;venue=G&amp;productCd=ZTM1&amp;underlyingContract=ZT&amp;floorContractCd=26M1&amp;expMonth=201106" TargetMode="External"/><Relationship Id="rId5" Type="http://schemas.openxmlformats.org/officeDocument/2006/relationships/hyperlink" Target="http://www.cmegroup.com/trading/interest-rates/us-treasury/2-year-us-treasury-note_quotes_globex_options.html?exchange=XCBT&amp;foi=OPT&amp;venue=G&amp;productCd=ZTM2&amp;underlyingContract=ZT&amp;floorContractCd=26M2&amp;expMonth=201206" TargetMode="External"/><Relationship Id="rId4" Type="http://schemas.openxmlformats.org/officeDocument/2006/relationships/hyperlink" Target="http://www.cmegroup.com/trading/interest-rates/us-treasury/2-year-us-treasury-note_quotes_globex_options.html?exchange=XCBT&amp;foi=OPT&amp;venue=G&amp;productCd=ZTH2&amp;underlyingContract=ZT&amp;floorContractCd=26H2&amp;expMonth=20120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egroup.com/trading/interest-rates/us-treasury/10-year-us-treasury-note_quotes_globex_options.html?exchange=XCBT&amp;foi=OPT&amp;venue=G&amp;productCd=ZNZ1&amp;underlyingContract=ZN&amp;floorContractCd=21Z1&amp;expMonth=201112" TargetMode="External"/><Relationship Id="rId2" Type="http://schemas.openxmlformats.org/officeDocument/2006/relationships/hyperlink" Target="http://www.cmegroup.com/trading/interest-rates/us-treasury/10-year-us-treasury-note_quotes_globex_options.html?exchange=XCBT&amp;foi=OPT&amp;venue=G&amp;productCd=ZNU1&amp;underlyingContract=ZN&amp;floorContractCd=21U1&amp;expMonth=201109" TargetMode="External"/><Relationship Id="rId1" Type="http://schemas.openxmlformats.org/officeDocument/2006/relationships/hyperlink" Target="http://www.cmegroup.com/trading/interest-rates/us-treasury/10-year-us-treasury-note_quotes_globex_options.html?exchange=XCBT&amp;foi=OPT&amp;venue=G&amp;productCd=ZNM1&amp;underlyingContract=ZN&amp;floorContractCd=21M1&amp;expMonth=201106" TargetMode="External"/><Relationship Id="rId5" Type="http://schemas.openxmlformats.org/officeDocument/2006/relationships/hyperlink" Target="http://www.cmegroup.com/trading/interest-rates/us-treasury/10-year-us-treasury-note_quotes_globex_options.html?exchange=XCBT&amp;foi=OPT&amp;venue=G&amp;productCd=ZNM2&amp;underlyingContract=ZN&amp;floorContractCd=21M2&amp;expMonth=201206" TargetMode="External"/><Relationship Id="rId4" Type="http://schemas.openxmlformats.org/officeDocument/2006/relationships/hyperlink" Target="http://www.cmegroup.com/trading/interest-rates/us-treasury/10-year-us-treasury-note_quotes_globex_options.html?exchange=XCBT&amp;foi=OPT&amp;venue=G&amp;productCd=ZNH2&amp;underlyingContract=ZN&amp;floorContractCd=21H2&amp;expMonth=20120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M6" sqref="M6"/>
    </sheetView>
  </sheetViews>
  <sheetFormatPr defaultRowHeight="15" x14ac:dyDescent="0.25"/>
  <cols>
    <col min="9" max="9" width="10.7109375" customWidth="1"/>
  </cols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27</v>
      </c>
      <c r="H1" t="s">
        <v>28</v>
      </c>
      <c r="I1" t="s">
        <v>25</v>
      </c>
    </row>
    <row r="2" spans="1:13" ht="15.75" thickBot="1" x14ac:dyDescent="0.3">
      <c r="A2" t="s">
        <v>26</v>
      </c>
      <c r="F2">
        <f>0.21/100</f>
        <v>2.0999999999999999E-3</v>
      </c>
      <c r="G2">
        <v>35</v>
      </c>
      <c r="H2">
        <f t="shared" ref="H2:H42" si="0">F2*G2/360</f>
        <v>2.0416666666666665E-4</v>
      </c>
      <c r="I2">
        <f>1+H2</f>
        <v>1.0002041666666666</v>
      </c>
    </row>
    <row r="3" spans="1:13" ht="16.5" thickTop="1" thickBot="1" x14ac:dyDescent="0.3">
      <c r="A3" s="12">
        <v>40695</v>
      </c>
      <c r="B3" s="6">
        <v>99.72</v>
      </c>
      <c r="C3" s="4" t="s">
        <v>9</v>
      </c>
      <c r="D3" s="4" t="s">
        <v>14</v>
      </c>
      <c r="E3" s="4" t="s">
        <v>4</v>
      </c>
      <c r="F3" s="15">
        <f>(100-B3)/100</f>
        <v>2.8000000000000112E-3</v>
      </c>
      <c r="G3" s="11">
        <v>25</v>
      </c>
      <c r="H3" s="11">
        <f t="shared" si="0"/>
        <v>1.9444444444444525E-4</v>
      </c>
      <c r="I3" s="11">
        <f>1+H3</f>
        <v>1.0001944444444444</v>
      </c>
      <c r="J3" s="16">
        <f>I3-1</f>
        <v>1.9444444444438602E-4</v>
      </c>
    </row>
    <row r="4" spans="1:13" ht="16.5" thickTop="1" thickBot="1" x14ac:dyDescent="0.3">
      <c r="A4" s="12">
        <v>40788</v>
      </c>
      <c r="B4" s="6">
        <v>99.665000000000006</v>
      </c>
      <c r="C4" s="4" t="s">
        <v>10</v>
      </c>
      <c r="D4" s="4" t="s">
        <v>15</v>
      </c>
      <c r="E4" s="4" t="s">
        <v>5</v>
      </c>
      <c r="F4" s="13">
        <f t="shared" ref="F4:F42" si="1">(100-B4)/100</f>
        <v>3.3499999999999377E-3</v>
      </c>
      <c r="G4">
        <v>91</v>
      </c>
      <c r="H4">
        <f t="shared" si="0"/>
        <v>8.4680555555553989E-4</v>
      </c>
      <c r="I4">
        <f>I2*(1+H4)</f>
        <v>1.0010511451116897</v>
      </c>
      <c r="J4" s="14">
        <f t="shared" ref="J4:J42" si="2">I4-1</f>
        <v>1.0511451116896886E-3</v>
      </c>
      <c r="K4">
        <f>G3+G4</f>
        <v>116</v>
      </c>
    </row>
    <row r="5" spans="1:13" ht="16.5" thickTop="1" thickBot="1" x14ac:dyDescent="0.3">
      <c r="A5" s="12">
        <v>40880</v>
      </c>
      <c r="B5" s="6">
        <v>99.57</v>
      </c>
      <c r="C5" s="4" t="s">
        <v>11</v>
      </c>
      <c r="D5" s="4" t="s">
        <v>16</v>
      </c>
      <c r="E5" s="4" t="s">
        <v>6</v>
      </c>
      <c r="F5" s="13">
        <f t="shared" si="1"/>
        <v>4.3000000000000685E-3</v>
      </c>
      <c r="G5">
        <v>91</v>
      </c>
      <c r="H5">
        <f t="shared" si="0"/>
        <v>1.0869444444444618E-3</v>
      </c>
      <c r="I5">
        <f t="shared" ref="I5:I42" si="3">I4*(1+H5)</f>
        <v>1.0021392320924738</v>
      </c>
      <c r="J5" s="14">
        <f t="shared" si="2"/>
        <v>2.1392320924737973E-3</v>
      </c>
      <c r="K5">
        <f>K4+G5</f>
        <v>207</v>
      </c>
      <c r="L5">
        <f>(1+H2)*(1+H4)*(1+H5)</f>
        <v>1.0021392320924738</v>
      </c>
      <c r="M5">
        <f>100-100*(L5-1)</f>
        <v>99.786076790752617</v>
      </c>
    </row>
    <row r="6" spans="1:13" ht="16.5" thickTop="1" thickBot="1" x14ac:dyDescent="0.3">
      <c r="A6" s="12">
        <v>40969</v>
      </c>
      <c r="B6" s="6">
        <v>99.415000000000006</v>
      </c>
      <c r="C6" s="4" t="s">
        <v>12</v>
      </c>
      <c r="D6" s="4" t="s">
        <v>17</v>
      </c>
      <c r="E6" s="4" t="s">
        <v>7</v>
      </c>
      <c r="F6" s="13">
        <f t="shared" si="1"/>
        <v>5.8499999999999377E-3</v>
      </c>
      <c r="G6">
        <v>91</v>
      </c>
      <c r="H6">
        <f t="shared" si="0"/>
        <v>1.4787499999999842E-3</v>
      </c>
      <c r="I6">
        <f t="shared" si="3"/>
        <v>1.0036211454819306</v>
      </c>
      <c r="J6" s="14">
        <f t="shared" si="2"/>
        <v>3.6211454819305988E-3</v>
      </c>
      <c r="K6">
        <f t="shared" ref="K6:K42" si="4">K5+G6</f>
        <v>298</v>
      </c>
    </row>
    <row r="7" spans="1:13" ht="16.5" thickTop="1" thickBot="1" x14ac:dyDescent="0.3">
      <c r="A7" s="12">
        <v>41062</v>
      </c>
      <c r="B7" s="6">
        <v>99.17</v>
      </c>
      <c r="C7" s="4" t="s">
        <v>13</v>
      </c>
      <c r="D7" s="4" t="s">
        <v>18</v>
      </c>
      <c r="E7" s="4" t="s">
        <v>8</v>
      </c>
      <c r="F7" s="13">
        <f t="shared" si="1"/>
        <v>8.2999999999999827E-3</v>
      </c>
      <c r="G7">
        <v>91</v>
      </c>
      <c r="H7">
        <f t="shared" si="0"/>
        <v>2.0980555555555514E-3</v>
      </c>
      <c r="I7">
        <f t="shared" si="3"/>
        <v>1.0057267984018821</v>
      </c>
      <c r="J7" s="14">
        <f t="shared" si="2"/>
        <v>5.7267984018820606E-3</v>
      </c>
      <c r="K7">
        <f t="shared" si="4"/>
        <v>389</v>
      </c>
    </row>
    <row r="8" spans="1:13" ht="16.5" thickTop="1" thickBot="1" x14ac:dyDescent="0.3">
      <c r="A8" s="12">
        <v>41155</v>
      </c>
      <c r="B8" s="6">
        <v>98.86</v>
      </c>
      <c r="F8" s="13">
        <f t="shared" si="1"/>
        <v>1.1400000000000006E-2</v>
      </c>
      <c r="G8">
        <v>91</v>
      </c>
      <c r="H8">
        <f t="shared" si="0"/>
        <v>2.8816666666666682E-3</v>
      </c>
      <c r="I8">
        <f t="shared" si="3"/>
        <v>1.0086249677926102</v>
      </c>
      <c r="J8" s="14">
        <f t="shared" si="2"/>
        <v>8.6249677926102386E-3</v>
      </c>
      <c r="K8">
        <f t="shared" si="4"/>
        <v>480</v>
      </c>
    </row>
    <row r="9" spans="1:13" ht="16.5" thickTop="1" thickBot="1" x14ac:dyDescent="0.3">
      <c r="A9" s="12">
        <v>41247</v>
      </c>
      <c r="B9" s="6">
        <v>98.545000000000002</v>
      </c>
      <c r="F9" s="13">
        <f t="shared" si="1"/>
        <v>1.4549999999999983E-2</v>
      </c>
      <c r="G9">
        <v>91</v>
      </c>
      <c r="H9">
        <f t="shared" si="0"/>
        <v>3.6779166666666622E-3</v>
      </c>
      <c r="I9">
        <f t="shared" si="3"/>
        <v>1.0123346063720708</v>
      </c>
      <c r="J9" s="14">
        <f t="shared" si="2"/>
        <v>1.2334606372070844E-2</v>
      </c>
      <c r="K9">
        <f t="shared" si="4"/>
        <v>571</v>
      </c>
    </row>
    <row r="10" spans="1:13" ht="16.5" thickTop="1" thickBot="1" x14ac:dyDescent="0.3">
      <c r="A10" s="12">
        <v>41338</v>
      </c>
      <c r="B10" s="6">
        <v>98.275000000000006</v>
      </c>
      <c r="F10" s="13">
        <f t="shared" si="1"/>
        <v>1.7249999999999942E-2</v>
      </c>
      <c r="G10">
        <v>91</v>
      </c>
      <c r="H10">
        <f t="shared" si="0"/>
        <v>4.3604166666666522E-3</v>
      </c>
      <c r="I10">
        <f t="shared" si="3"/>
        <v>1.016748807061939</v>
      </c>
      <c r="J10" s="14">
        <f t="shared" si="2"/>
        <v>1.6748807061939042E-2</v>
      </c>
      <c r="K10">
        <f t="shared" si="4"/>
        <v>662</v>
      </c>
    </row>
    <row r="11" spans="1:13" ht="16.5" thickTop="1" thickBot="1" x14ac:dyDescent="0.3">
      <c r="A11" s="12">
        <v>41427</v>
      </c>
      <c r="B11" s="6">
        <v>98.01</v>
      </c>
      <c r="F11" s="13">
        <f t="shared" si="1"/>
        <v>1.9899999999999949E-2</v>
      </c>
      <c r="G11">
        <v>91</v>
      </c>
      <c r="H11">
        <f t="shared" si="0"/>
        <v>5.0302777777777646E-3</v>
      </c>
      <c r="I11">
        <f t="shared" si="3"/>
        <v>1.0218633359916847</v>
      </c>
      <c r="J11" s="14">
        <f t="shared" si="2"/>
        <v>2.1863335991684663E-2</v>
      </c>
      <c r="K11">
        <f t="shared" si="4"/>
        <v>753</v>
      </c>
    </row>
    <row r="12" spans="1:13" ht="16.5" thickTop="1" thickBot="1" x14ac:dyDescent="0.3">
      <c r="A12" s="12">
        <v>41520</v>
      </c>
      <c r="B12" s="6">
        <v>97.75</v>
      </c>
      <c r="F12" s="13">
        <f t="shared" si="1"/>
        <v>2.2499999999999999E-2</v>
      </c>
      <c r="G12">
        <v>91</v>
      </c>
      <c r="H12">
        <f t="shared" si="0"/>
        <v>5.6874999999999998E-3</v>
      </c>
      <c r="I12">
        <f t="shared" si="3"/>
        <v>1.0276751837151374</v>
      </c>
      <c r="J12" s="14">
        <f t="shared" si="2"/>
        <v>2.7675183715137441E-2</v>
      </c>
      <c r="K12">
        <f t="shared" si="4"/>
        <v>844</v>
      </c>
    </row>
    <row r="13" spans="1:13" ht="16.5" thickTop="1" thickBot="1" x14ac:dyDescent="0.3">
      <c r="A13" s="12">
        <v>41612</v>
      </c>
      <c r="B13" s="6">
        <v>97.484999999999999</v>
      </c>
      <c r="F13" s="13">
        <f t="shared" si="1"/>
        <v>2.5150000000000006E-2</v>
      </c>
      <c r="G13">
        <v>91</v>
      </c>
      <c r="H13">
        <f t="shared" si="0"/>
        <v>6.3573611111111122E-3</v>
      </c>
      <c r="I13">
        <f t="shared" si="3"/>
        <v>1.0342084859629421</v>
      </c>
      <c r="J13" s="14">
        <f t="shared" si="2"/>
        <v>3.4208485962942126E-2</v>
      </c>
      <c r="K13">
        <f t="shared" si="4"/>
        <v>935</v>
      </c>
    </row>
    <row r="14" spans="1:13" ht="16.5" thickTop="1" thickBot="1" x14ac:dyDescent="0.3">
      <c r="A14" s="12">
        <v>41703</v>
      </c>
      <c r="B14" s="6">
        <v>97.26</v>
      </c>
      <c r="F14" s="13">
        <f t="shared" si="1"/>
        <v>2.7399999999999949E-2</v>
      </c>
      <c r="G14">
        <v>91</v>
      </c>
      <c r="H14">
        <f t="shared" si="0"/>
        <v>6.9261111111110982E-3</v>
      </c>
      <c r="I14">
        <f t="shared" si="3"/>
        <v>1.0413715288487755</v>
      </c>
      <c r="J14" s="14">
        <f t="shared" si="2"/>
        <v>4.1371528848775485E-2</v>
      </c>
      <c r="K14">
        <f t="shared" si="4"/>
        <v>1026</v>
      </c>
    </row>
    <row r="15" spans="1:13" ht="16.5" thickTop="1" thickBot="1" x14ac:dyDescent="0.3">
      <c r="A15" s="12">
        <v>41792</v>
      </c>
      <c r="B15" s="6">
        <v>97.034999999999997</v>
      </c>
      <c r="F15" s="13">
        <f t="shared" si="1"/>
        <v>2.9650000000000034E-2</v>
      </c>
      <c r="G15">
        <v>91</v>
      </c>
      <c r="H15">
        <f t="shared" si="0"/>
        <v>7.4948611111111197E-3</v>
      </c>
      <c r="I15">
        <f t="shared" si="3"/>
        <v>1.0491764638225627</v>
      </c>
      <c r="J15" s="14">
        <f t="shared" si="2"/>
        <v>4.9176463822562688E-2</v>
      </c>
      <c r="K15">
        <f t="shared" si="4"/>
        <v>1117</v>
      </c>
    </row>
    <row r="16" spans="1:13" ht="16.5" thickTop="1" thickBot="1" x14ac:dyDescent="0.3">
      <c r="A16" s="12">
        <v>41885</v>
      </c>
      <c r="B16" s="6">
        <v>96.82</v>
      </c>
      <c r="F16" s="13">
        <f t="shared" si="1"/>
        <v>3.1800000000000071E-2</v>
      </c>
      <c r="G16">
        <v>91</v>
      </c>
      <c r="H16">
        <f t="shared" si="0"/>
        <v>8.0383333333333504E-3</v>
      </c>
      <c r="I16">
        <f t="shared" si="3"/>
        <v>1.0576100939642565</v>
      </c>
      <c r="J16" s="14">
        <f t="shared" si="2"/>
        <v>5.7610093964256537E-2</v>
      </c>
      <c r="K16">
        <f t="shared" si="4"/>
        <v>1208</v>
      </c>
    </row>
    <row r="17" spans="1:11" ht="16.5" thickTop="1" thickBot="1" x14ac:dyDescent="0.3">
      <c r="A17" s="12">
        <v>41977</v>
      </c>
      <c r="B17" s="6">
        <v>96.6</v>
      </c>
      <c r="F17" s="13">
        <f t="shared" si="1"/>
        <v>3.4000000000000058E-2</v>
      </c>
      <c r="G17">
        <v>91</v>
      </c>
      <c r="H17">
        <f t="shared" si="0"/>
        <v>8.5944444444444584E-3</v>
      </c>
      <c r="I17">
        <f t="shared" si="3"/>
        <v>1.0666996651607159</v>
      </c>
      <c r="J17" s="14">
        <f t="shared" si="2"/>
        <v>6.6699665160715904E-2</v>
      </c>
      <c r="K17">
        <f t="shared" si="4"/>
        <v>1299</v>
      </c>
    </row>
    <row r="18" spans="1:11" ht="16.5" thickTop="1" thickBot="1" x14ac:dyDescent="0.3">
      <c r="A18" s="12">
        <v>42068</v>
      </c>
      <c r="B18" s="6">
        <v>96.415000000000006</v>
      </c>
      <c r="F18" s="13">
        <f t="shared" si="1"/>
        <v>3.5849999999999937E-2</v>
      </c>
      <c r="G18">
        <v>91</v>
      </c>
      <c r="H18">
        <f t="shared" si="0"/>
        <v>9.0620833333333178E-3</v>
      </c>
      <c r="I18">
        <f t="shared" si="3"/>
        <v>1.0763661864180409</v>
      </c>
      <c r="J18" s="14">
        <f t="shared" si="2"/>
        <v>7.6366186418040938E-2</v>
      </c>
      <c r="K18">
        <f t="shared" si="4"/>
        <v>1390</v>
      </c>
    </row>
    <row r="19" spans="1:11" ht="16.5" thickTop="1" thickBot="1" x14ac:dyDescent="0.3">
      <c r="A19" s="12">
        <v>42157</v>
      </c>
      <c r="B19" s="6">
        <v>96.23</v>
      </c>
      <c r="F19" s="13">
        <f t="shared" si="1"/>
        <v>3.7699999999999963E-2</v>
      </c>
      <c r="G19">
        <v>91</v>
      </c>
      <c r="H19">
        <f t="shared" si="0"/>
        <v>9.5297222222222137E-3</v>
      </c>
      <c r="I19">
        <f t="shared" si="3"/>
        <v>1.0866236571839976</v>
      </c>
      <c r="J19" s="14">
        <f t="shared" si="2"/>
        <v>8.662365718399756E-2</v>
      </c>
      <c r="K19">
        <f t="shared" si="4"/>
        <v>1481</v>
      </c>
    </row>
    <row r="20" spans="1:11" ht="16.5" thickTop="1" thickBot="1" x14ac:dyDescent="0.3">
      <c r="A20" s="12">
        <v>42250</v>
      </c>
      <c r="B20" s="6">
        <v>96.06</v>
      </c>
      <c r="F20" s="13">
        <f t="shared" si="1"/>
        <v>3.9399999999999977E-2</v>
      </c>
      <c r="G20">
        <v>91</v>
      </c>
      <c r="H20">
        <f t="shared" si="0"/>
        <v>9.9594444444444374E-3</v>
      </c>
      <c r="I20">
        <f t="shared" si="3"/>
        <v>1.0974458251297405</v>
      </c>
      <c r="J20" s="14">
        <f t="shared" si="2"/>
        <v>9.7445825129740538E-2</v>
      </c>
      <c r="K20">
        <f t="shared" si="4"/>
        <v>1572</v>
      </c>
    </row>
    <row r="21" spans="1:11" ht="16.5" thickTop="1" thickBot="1" x14ac:dyDescent="0.3">
      <c r="A21" s="12">
        <v>42342</v>
      </c>
      <c r="B21" s="6">
        <v>95.9</v>
      </c>
      <c r="F21" s="13">
        <f t="shared" si="1"/>
        <v>4.0999999999999946E-2</v>
      </c>
      <c r="G21">
        <v>91</v>
      </c>
      <c r="H21">
        <f t="shared" si="0"/>
        <v>1.0363888888888876E-2</v>
      </c>
      <c r="I21">
        <f t="shared" si="3"/>
        <v>1.1088196317229602</v>
      </c>
      <c r="J21" s="14">
        <f t="shared" si="2"/>
        <v>0.10881963172296016</v>
      </c>
      <c r="K21">
        <f t="shared" si="4"/>
        <v>1663</v>
      </c>
    </row>
    <row r="22" spans="1:11" ht="16.5" thickTop="1" thickBot="1" x14ac:dyDescent="0.3">
      <c r="A22" s="12">
        <v>42434</v>
      </c>
      <c r="B22" s="6">
        <v>95.765000000000001</v>
      </c>
      <c r="F22" s="13">
        <f t="shared" si="1"/>
        <v>4.2349999999999992E-2</v>
      </c>
      <c r="G22">
        <v>91</v>
      </c>
      <c r="H22">
        <f t="shared" si="0"/>
        <v>1.0705138888888886E-2</v>
      </c>
      <c r="I22">
        <f t="shared" si="3"/>
        <v>1.1206896998832809</v>
      </c>
      <c r="J22" s="14">
        <f t="shared" si="2"/>
        <v>0.12068969988328093</v>
      </c>
      <c r="K22">
        <f t="shared" si="4"/>
        <v>1754</v>
      </c>
    </row>
    <row r="23" spans="1:11" ht="16.5" thickTop="1" thickBot="1" x14ac:dyDescent="0.3">
      <c r="A23" s="12">
        <v>42523</v>
      </c>
      <c r="B23" s="6">
        <v>95.635000000000005</v>
      </c>
      <c r="F23" s="13">
        <f t="shared" si="1"/>
        <v>4.3649999999999946E-2</v>
      </c>
      <c r="G23">
        <v>91</v>
      </c>
      <c r="H23">
        <f t="shared" si="0"/>
        <v>1.1033749999999986E-2</v>
      </c>
      <c r="I23">
        <f t="shared" si="3"/>
        <v>1.133055109859368</v>
      </c>
      <c r="J23" s="14">
        <f t="shared" si="2"/>
        <v>0.13305510985936797</v>
      </c>
      <c r="K23">
        <f t="shared" si="4"/>
        <v>1845</v>
      </c>
    </row>
    <row r="24" spans="1:11" ht="16.5" thickTop="1" thickBot="1" x14ac:dyDescent="0.3">
      <c r="A24" s="12">
        <v>42616</v>
      </c>
      <c r="B24" s="6">
        <v>95.51</v>
      </c>
      <c r="F24" s="13">
        <f t="shared" si="1"/>
        <v>4.4899999999999947E-2</v>
      </c>
      <c r="G24">
        <v>91</v>
      </c>
      <c r="H24">
        <f t="shared" si="0"/>
        <v>1.1349722222222209E-2</v>
      </c>
      <c r="I24">
        <f t="shared" si="3"/>
        <v>1.1459149706187415</v>
      </c>
      <c r="J24" s="14">
        <f t="shared" si="2"/>
        <v>0.14591497061874148</v>
      </c>
      <c r="K24">
        <f t="shared" si="4"/>
        <v>1936</v>
      </c>
    </row>
    <row r="25" spans="1:11" ht="16.5" thickTop="1" thickBot="1" x14ac:dyDescent="0.3">
      <c r="A25" s="12">
        <v>42708</v>
      </c>
      <c r="B25" s="6">
        <v>95.394999999999996</v>
      </c>
      <c r="F25" s="13">
        <f t="shared" si="1"/>
        <v>4.6050000000000042E-2</v>
      </c>
      <c r="G25">
        <v>91</v>
      </c>
      <c r="H25">
        <f t="shared" si="0"/>
        <v>1.1640416666666677E-2</v>
      </c>
      <c r="I25">
        <f t="shared" si="3"/>
        <v>1.1592538983413145</v>
      </c>
      <c r="J25" s="14">
        <f t="shared" si="2"/>
        <v>0.15925389834131454</v>
      </c>
      <c r="K25">
        <f t="shared" si="4"/>
        <v>2027</v>
      </c>
    </row>
    <row r="26" spans="1:11" ht="16.5" thickTop="1" thickBot="1" x14ac:dyDescent="0.3">
      <c r="A26" s="12">
        <v>42799</v>
      </c>
      <c r="B26" s="6">
        <v>95.31</v>
      </c>
      <c r="F26" s="13">
        <f t="shared" si="1"/>
        <v>4.6899999999999976E-2</v>
      </c>
      <c r="G26">
        <v>91</v>
      </c>
      <c r="H26">
        <f t="shared" si="0"/>
        <v>1.1855277777777774E-2</v>
      </c>
      <c r="I26">
        <f t="shared" si="3"/>
        <v>1.1729971753211226</v>
      </c>
      <c r="J26" s="14">
        <f t="shared" si="2"/>
        <v>0.17299717532112258</v>
      </c>
      <c r="K26">
        <f t="shared" si="4"/>
        <v>2118</v>
      </c>
    </row>
    <row r="27" spans="1:11" ht="16.5" thickTop="1" thickBot="1" x14ac:dyDescent="0.3">
      <c r="A27" s="12">
        <v>42888</v>
      </c>
      <c r="B27" s="6">
        <v>95.224999999999994</v>
      </c>
      <c r="F27" s="13">
        <f t="shared" si="1"/>
        <v>4.7750000000000056E-2</v>
      </c>
      <c r="G27">
        <v>91</v>
      </c>
      <c r="H27">
        <f t="shared" si="0"/>
        <v>1.2070138888888905E-2</v>
      </c>
      <c r="I27">
        <f t="shared" si="3"/>
        <v>1.1871554141435228</v>
      </c>
      <c r="J27" s="14">
        <f t="shared" si="2"/>
        <v>0.18715541414352277</v>
      </c>
      <c r="K27">
        <f t="shared" si="4"/>
        <v>2209</v>
      </c>
    </row>
    <row r="28" spans="1:11" ht="16.5" thickTop="1" thickBot="1" x14ac:dyDescent="0.3">
      <c r="A28" s="12">
        <v>42981</v>
      </c>
      <c r="B28" s="6">
        <v>95.155000000000001</v>
      </c>
      <c r="F28" s="13">
        <f t="shared" si="1"/>
        <v>4.8449999999999986E-2</v>
      </c>
      <c r="G28">
        <v>91</v>
      </c>
      <c r="H28">
        <f t="shared" si="0"/>
        <v>1.224708333333333E-2</v>
      </c>
      <c r="I28">
        <f t="shared" si="3"/>
        <v>1.2016946054301563</v>
      </c>
      <c r="J28" s="14">
        <f t="shared" si="2"/>
        <v>0.20169460543015627</v>
      </c>
      <c r="K28">
        <f t="shared" si="4"/>
        <v>2300</v>
      </c>
    </row>
    <row r="29" spans="1:11" ht="16.5" thickTop="1" thickBot="1" x14ac:dyDescent="0.3">
      <c r="A29" s="12">
        <v>43073</v>
      </c>
      <c r="B29" s="6">
        <v>95.08</v>
      </c>
      <c r="F29" s="13">
        <f t="shared" si="1"/>
        <v>4.9200000000000015E-2</v>
      </c>
      <c r="G29">
        <v>91</v>
      </c>
      <c r="H29">
        <f t="shared" si="0"/>
        <v>1.2436666666666671E-2</v>
      </c>
      <c r="I29">
        <f t="shared" si="3"/>
        <v>1.2166396806730226</v>
      </c>
      <c r="J29" s="14">
        <f t="shared" si="2"/>
        <v>0.21663968067302264</v>
      </c>
      <c r="K29">
        <f t="shared" si="4"/>
        <v>2391</v>
      </c>
    </row>
    <row r="30" spans="1:11" ht="16.5" thickTop="1" thickBot="1" x14ac:dyDescent="0.3">
      <c r="A30" s="12">
        <v>43164</v>
      </c>
      <c r="B30" s="6">
        <v>95.034999999999997</v>
      </c>
      <c r="F30" s="13">
        <f t="shared" si="1"/>
        <v>4.9650000000000034E-2</v>
      </c>
      <c r="G30">
        <v>91</v>
      </c>
      <c r="H30">
        <f t="shared" si="0"/>
        <v>1.2550416666666675E-2</v>
      </c>
      <c r="I30">
        <f t="shared" si="3"/>
        <v>1.2319090155986692</v>
      </c>
      <c r="J30" s="14">
        <f t="shared" si="2"/>
        <v>0.23190901559866917</v>
      </c>
      <c r="K30">
        <f t="shared" si="4"/>
        <v>2482</v>
      </c>
    </row>
    <row r="31" spans="1:11" ht="16.5" thickTop="1" thickBot="1" x14ac:dyDescent="0.3">
      <c r="A31" s="12">
        <v>43253</v>
      </c>
      <c r="B31" s="6">
        <v>94.995000000000005</v>
      </c>
      <c r="F31" s="13">
        <f t="shared" si="1"/>
        <v>5.0049999999999956E-2</v>
      </c>
      <c r="G31">
        <v>91</v>
      </c>
      <c r="H31">
        <f t="shared" si="0"/>
        <v>1.2651527777777767E-2</v>
      </c>
      <c r="I31">
        <f t="shared" si="3"/>
        <v>1.2474945467292105</v>
      </c>
      <c r="J31" s="14">
        <f t="shared" si="2"/>
        <v>0.24749454672921045</v>
      </c>
      <c r="K31">
        <f t="shared" si="4"/>
        <v>2573</v>
      </c>
    </row>
    <row r="32" spans="1:11" ht="16.5" thickTop="1" thickBot="1" x14ac:dyDescent="0.3">
      <c r="A32" s="12">
        <v>43346</v>
      </c>
      <c r="B32" s="6">
        <v>94.965000000000003</v>
      </c>
      <c r="F32" s="13">
        <f t="shared" si="1"/>
        <v>5.0349999999999964E-2</v>
      </c>
      <c r="G32">
        <v>91</v>
      </c>
      <c r="H32">
        <f t="shared" si="0"/>
        <v>1.2727361111111102E-2</v>
      </c>
      <c r="I32">
        <f t="shared" si="3"/>
        <v>1.2633718603095752</v>
      </c>
      <c r="J32" s="14">
        <f t="shared" si="2"/>
        <v>0.26337186030957516</v>
      </c>
      <c r="K32">
        <f t="shared" si="4"/>
        <v>2664</v>
      </c>
    </row>
    <row r="33" spans="1:11" ht="16.5" thickTop="1" thickBot="1" x14ac:dyDescent="0.3">
      <c r="A33" s="12">
        <v>43438</v>
      </c>
      <c r="B33" s="6">
        <v>94.92</v>
      </c>
      <c r="F33" s="13">
        <f t="shared" si="1"/>
        <v>5.0799999999999984E-2</v>
      </c>
      <c r="G33">
        <v>91</v>
      </c>
      <c r="H33">
        <f t="shared" si="0"/>
        <v>1.2841111111111109E-2</v>
      </c>
      <c r="I33">
        <f t="shared" si="3"/>
        <v>1.2795949587424615</v>
      </c>
      <c r="J33" s="14">
        <f t="shared" si="2"/>
        <v>0.27959495874246154</v>
      </c>
      <c r="K33">
        <f t="shared" si="4"/>
        <v>2755</v>
      </c>
    </row>
    <row r="34" spans="1:11" ht="16.5" thickTop="1" thickBot="1" x14ac:dyDescent="0.3">
      <c r="A34" s="12">
        <v>43529</v>
      </c>
      <c r="B34" s="6">
        <v>94.894999999999996</v>
      </c>
      <c r="F34" s="13">
        <f t="shared" si="1"/>
        <v>5.105000000000004E-2</v>
      </c>
      <c r="G34">
        <v>91</v>
      </c>
      <c r="H34">
        <f t="shared" si="0"/>
        <v>1.2904305555555566E-2</v>
      </c>
      <c r="I34">
        <f t="shared" si="3"/>
        <v>1.2961072430774228</v>
      </c>
      <c r="J34" s="14">
        <f t="shared" si="2"/>
        <v>0.29610724307742275</v>
      </c>
      <c r="K34">
        <f t="shared" si="4"/>
        <v>2846</v>
      </c>
    </row>
    <row r="35" spans="1:11" ht="16.5" thickTop="1" thickBot="1" x14ac:dyDescent="0.3">
      <c r="A35" s="12">
        <v>43618</v>
      </c>
      <c r="B35" s="6">
        <v>94.86</v>
      </c>
      <c r="F35" s="13">
        <f t="shared" si="1"/>
        <v>5.1400000000000008E-2</v>
      </c>
      <c r="G35">
        <v>91</v>
      </c>
      <c r="H35">
        <f t="shared" si="0"/>
        <v>1.2992777777777778E-2</v>
      </c>
      <c r="I35">
        <f t="shared" si="3"/>
        <v>1.312947276462896</v>
      </c>
      <c r="J35" s="14">
        <f t="shared" si="2"/>
        <v>0.312947276462896</v>
      </c>
      <c r="K35">
        <f t="shared" si="4"/>
        <v>2937</v>
      </c>
    </row>
    <row r="36" spans="1:11" ht="16.5" thickTop="1" thickBot="1" x14ac:dyDescent="0.3">
      <c r="A36" s="12">
        <v>43711</v>
      </c>
      <c r="B36" s="6">
        <v>94.834999999999994</v>
      </c>
      <c r="F36" s="13">
        <f t="shared" si="1"/>
        <v>5.1650000000000064E-2</v>
      </c>
      <c r="G36">
        <v>91</v>
      </c>
      <c r="H36">
        <f t="shared" si="0"/>
        <v>1.305597222222224E-2</v>
      </c>
      <c r="I36">
        <f t="shared" si="3"/>
        <v>1.330089079633638</v>
      </c>
      <c r="J36" s="14">
        <f t="shared" si="2"/>
        <v>0.33008907963363798</v>
      </c>
      <c r="K36">
        <f t="shared" si="4"/>
        <v>3028</v>
      </c>
    </row>
    <row r="37" spans="1:11" ht="16.5" thickTop="1" thickBot="1" x14ac:dyDescent="0.3">
      <c r="A37" s="12">
        <v>43803</v>
      </c>
      <c r="B37" s="6">
        <v>94.805000000000007</v>
      </c>
      <c r="F37" s="13">
        <f t="shared" si="1"/>
        <v>5.1949999999999934E-2</v>
      </c>
      <c r="G37">
        <v>91</v>
      </c>
      <c r="H37">
        <f t="shared" si="0"/>
        <v>1.3131805555555539E-2</v>
      </c>
      <c r="I37">
        <f t="shared" si="3"/>
        <v>1.3475555507989547</v>
      </c>
      <c r="J37" s="14">
        <f t="shared" si="2"/>
        <v>0.34755555079895473</v>
      </c>
      <c r="K37">
        <f t="shared" si="4"/>
        <v>3119</v>
      </c>
    </row>
    <row r="38" spans="1:11" ht="16.5" thickTop="1" thickBot="1" x14ac:dyDescent="0.3">
      <c r="A38" s="12">
        <v>43895</v>
      </c>
      <c r="B38" s="6">
        <v>94.784999999999997</v>
      </c>
      <c r="F38" s="13">
        <f t="shared" si="1"/>
        <v>5.2150000000000037E-2</v>
      </c>
      <c r="G38">
        <v>91</v>
      </c>
      <c r="H38">
        <f t="shared" si="0"/>
        <v>1.318236111111112E-2</v>
      </c>
      <c r="I38">
        <f t="shared" si="3"/>
        <v>1.3653195146868686</v>
      </c>
      <c r="J38" s="14">
        <f t="shared" si="2"/>
        <v>0.36531951468686863</v>
      </c>
      <c r="K38">
        <f t="shared" si="4"/>
        <v>3210</v>
      </c>
    </row>
    <row r="39" spans="1:11" ht="16.5" thickTop="1" thickBot="1" x14ac:dyDescent="0.3">
      <c r="A39" s="12">
        <v>43984</v>
      </c>
      <c r="B39" s="6">
        <v>94.76</v>
      </c>
      <c r="F39" s="13">
        <f t="shared" si="1"/>
        <v>5.2399999999999947E-2</v>
      </c>
      <c r="G39">
        <v>91</v>
      </c>
      <c r="H39">
        <f t="shared" si="0"/>
        <v>1.3245555555555542E-2</v>
      </c>
      <c r="I39">
        <f t="shared" si="3"/>
        <v>1.3834039301697376</v>
      </c>
      <c r="J39" s="14">
        <f t="shared" si="2"/>
        <v>0.38340393016973762</v>
      </c>
      <c r="K39">
        <f t="shared" si="4"/>
        <v>3301</v>
      </c>
    </row>
    <row r="40" spans="1:11" ht="16.5" thickTop="1" thickBot="1" x14ac:dyDescent="0.3">
      <c r="A40" s="12">
        <v>44077</v>
      </c>
      <c r="B40" s="6">
        <v>94.73</v>
      </c>
      <c r="F40" s="13">
        <f t="shared" si="1"/>
        <v>5.2699999999999962E-2</v>
      </c>
      <c r="G40">
        <v>91</v>
      </c>
      <c r="H40">
        <f t="shared" si="0"/>
        <v>1.3321388888888879E-2</v>
      </c>
      <c r="I40">
        <f t="shared" si="3"/>
        <v>1.4018327919139459</v>
      </c>
      <c r="J40" s="14">
        <f t="shared" si="2"/>
        <v>0.40183279191394594</v>
      </c>
      <c r="K40">
        <f t="shared" si="4"/>
        <v>3392</v>
      </c>
    </row>
    <row r="41" spans="1:11" ht="16.5" thickTop="1" thickBot="1" x14ac:dyDescent="0.3">
      <c r="A41" s="12">
        <v>44169</v>
      </c>
      <c r="B41" s="6">
        <v>94.68</v>
      </c>
      <c r="F41" s="13">
        <f t="shared" si="1"/>
        <v>5.3199999999999935E-2</v>
      </c>
      <c r="G41">
        <v>91</v>
      </c>
      <c r="H41">
        <f t="shared" si="0"/>
        <v>1.3447777777777762E-2</v>
      </c>
      <c r="I41">
        <f t="shared" si="3"/>
        <v>1.4206843277812065</v>
      </c>
      <c r="J41" s="14">
        <f t="shared" si="2"/>
        <v>0.42068432778120646</v>
      </c>
      <c r="K41">
        <f t="shared" si="4"/>
        <v>3483</v>
      </c>
    </row>
    <row r="42" spans="1:11" ht="15.75" thickTop="1" x14ac:dyDescent="0.25">
      <c r="A42" s="12">
        <v>44260</v>
      </c>
      <c r="B42" s="6">
        <v>94.63</v>
      </c>
      <c r="F42" s="13">
        <f t="shared" si="1"/>
        <v>5.3700000000000046E-2</v>
      </c>
      <c r="G42">
        <v>91</v>
      </c>
      <c r="H42">
        <f t="shared" si="0"/>
        <v>1.3574166666666677E-2</v>
      </c>
      <c r="I42">
        <f t="shared" si="3"/>
        <v>1.4399689336272299</v>
      </c>
      <c r="J42" s="14">
        <f t="shared" si="2"/>
        <v>0.43996893362722989</v>
      </c>
      <c r="K42">
        <f t="shared" si="4"/>
        <v>3574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9"/>
  <sheetViews>
    <sheetView workbookViewId="0">
      <selection activeCell="B3" sqref="B3:B7"/>
    </sheetView>
  </sheetViews>
  <sheetFormatPr defaultRowHeight="15" x14ac:dyDescent="0.25"/>
  <sheetData>
    <row r="1" spans="1:93" ht="15" customHeight="1" x14ac:dyDescent="0.25">
      <c r="A1" s="32" t="s">
        <v>0</v>
      </c>
      <c r="B1" s="2" t="s">
        <v>1</v>
      </c>
      <c r="C1" s="3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5.75" thickBot="1" x14ac:dyDescent="0.3">
      <c r="A2" s="34"/>
      <c r="B2" s="2" t="s">
        <v>2</v>
      </c>
      <c r="C2" s="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16.5" thickTop="1" thickBot="1" x14ac:dyDescent="0.3">
      <c r="A3" s="3">
        <v>40695</v>
      </c>
      <c r="B3" s="4" t="s">
        <v>14</v>
      </c>
      <c r="C3" s="5">
        <v>719235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6.5" thickTop="1" thickBot="1" x14ac:dyDescent="0.3">
      <c r="A4" s="3">
        <v>40787</v>
      </c>
      <c r="B4" s="4" t="s">
        <v>15</v>
      </c>
      <c r="C4" s="5">
        <v>4291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ht="16.5" customHeight="1" thickTop="1" thickBot="1" x14ac:dyDescent="0.3">
      <c r="A5" s="3">
        <v>40878</v>
      </c>
      <c r="B5" s="4" t="s">
        <v>16</v>
      </c>
      <c r="C5" s="4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ht="16.5" thickTop="1" thickBot="1" x14ac:dyDescent="0.3">
      <c r="A6" s="3">
        <v>40969</v>
      </c>
      <c r="B6" s="4" t="s">
        <v>17</v>
      </c>
      <c r="C6" s="4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ht="15.75" thickTop="1" x14ac:dyDescent="0.25">
      <c r="A7" s="3">
        <v>41061</v>
      </c>
      <c r="B7" s="4" t="s">
        <v>18</v>
      </c>
      <c r="C7" s="4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ht="15.75" thickBot="1" x14ac:dyDescent="0.3">
      <c r="A8" s="8"/>
      <c r="B8" s="7"/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ht="15.75" thickTop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</row>
  </sheetData>
  <mergeCells count="3">
    <mergeCell ref="A9:CO9"/>
    <mergeCell ref="C1:C2"/>
    <mergeCell ref="A1:A2"/>
  </mergeCells>
  <hyperlinks>
    <hyperlink ref="A3" r:id="rId1" tooltip="Options" display="http://www.cmegroup.com/trading/interest-rates/us-treasury/5-year-us-treasury-note_quotes_globex_options.html?exchange=XCBT&amp;foi=OPT&amp;venue=G&amp;productCd=ZFM1&amp;underlyingContract=ZF&amp;floorContractCd=25M1&amp;expMonth=201106"/>
    <hyperlink ref="A4" r:id="rId2" tooltip="Options" display="http://www.cmegroup.com/trading/interest-rates/us-treasury/5-year-us-treasury-note_quotes_globex_options.html?exchange=XCBT&amp;foi=OPT&amp;venue=G&amp;productCd=ZFU1&amp;underlyingContract=ZF&amp;floorContractCd=25U1&amp;expMonth=201109"/>
    <hyperlink ref="A5" r:id="rId3" tooltip="Options" display="http://www.cmegroup.com/trading/interest-rates/us-treasury/5-year-us-treasury-note_quotes_globex_options.html?exchange=XCBT&amp;foi=OPT&amp;venue=G&amp;productCd=ZFZ1&amp;underlyingContract=ZF&amp;floorContractCd=25Z1&amp;expMonth=201112"/>
    <hyperlink ref="A6" r:id="rId4" tooltip="Options" display="http://www.cmegroup.com/trading/interest-rates/us-treasury/5-year-us-treasury-note_quotes_globex_options.html?exchange=XCBT&amp;foi=OPT&amp;venue=G&amp;productCd=ZFH2&amp;underlyingContract=ZF&amp;floorContractCd=25H2&amp;expMonth=201203"/>
    <hyperlink ref="A7" r:id="rId5" tooltip="Options" display="http://www.cmegroup.com/trading/interest-rates/us-treasury/5-year-us-treasury-note_quotes_globex_options.html?exchange=XCBT&amp;foi=OPT&amp;venue=G&amp;productCd=ZFM2&amp;underlyingContract=ZF&amp;floorContractCd=25M2&amp;expMonth=201206"/>
  </hyperlinks>
  <pageMargins left="0.7" right="0.7" top="0.75" bottom="0.75" header="0.3" footer="0.3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A3:C7"/>
    </sheetView>
  </sheetViews>
  <sheetFormatPr defaultRowHeight="15" x14ac:dyDescent="0.25"/>
  <sheetData>
    <row r="1" spans="1:3" ht="15" customHeight="1" x14ac:dyDescent="0.25">
      <c r="A1" s="32" t="s">
        <v>0</v>
      </c>
      <c r="B1" s="2" t="s">
        <v>1</v>
      </c>
      <c r="C1" s="32" t="s">
        <v>3</v>
      </c>
    </row>
    <row r="2" spans="1:3" ht="15.75" thickBot="1" x14ac:dyDescent="0.3">
      <c r="A2" s="34"/>
      <c r="B2" s="2" t="s">
        <v>2</v>
      </c>
      <c r="C2" s="33"/>
    </row>
    <row r="3" spans="1:3" ht="16.5" thickTop="1" thickBot="1" x14ac:dyDescent="0.3">
      <c r="A3" s="3">
        <v>40695</v>
      </c>
      <c r="B3" s="4" t="s">
        <v>9</v>
      </c>
      <c r="C3" s="5">
        <v>208961</v>
      </c>
    </row>
    <row r="4" spans="1:3" ht="16.5" thickTop="1" thickBot="1" x14ac:dyDescent="0.3">
      <c r="A4" s="3">
        <v>40787</v>
      </c>
      <c r="B4" s="4" t="s">
        <v>10</v>
      </c>
      <c r="C4" s="4">
        <v>672</v>
      </c>
    </row>
    <row r="5" spans="1:3" ht="16.5" thickTop="1" thickBot="1" x14ac:dyDescent="0.3">
      <c r="A5" s="3">
        <v>40878</v>
      </c>
      <c r="B5" s="4" t="s">
        <v>11</v>
      </c>
      <c r="C5" s="4">
        <v>0</v>
      </c>
    </row>
    <row r="6" spans="1:3" ht="16.5" thickTop="1" thickBot="1" x14ac:dyDescent="0.3">
      <c r="A6" s="3">
        <v>40969</v>
      </c>
      <c r="B6" s="4" t="s">
        <v>12</v>
      </c>
      <c r="C6" s="4">
        <v>0</v>
      </c>
    </row>
    <row r="7" spans="1:3" ht="15.75" thickTop="1" x14ac:dyDescent="0.25">
      <c r="A7" s="3">
        <v>41061</v>
      </c>
      <c r="B7" s="4" t="s">
        <v>13</v>
      </c>
      <c r="C7" s="4">
        <v>0</v>
      </c>
    </row>
    <row r="8" spans="1:3" x14ac:dyDescent="0.25">
      <c r="A8" s="10"/>
      <c r="B8" s="9"/>
      <c r="C8" s="9"/>
    </row>
  </sheetData>
  <mergeCells count="2">
    <mergeCell ref="C1:C2"/>
    <mergeCell ref="A1:A2"/>
  </mergeCells>
  <hyperlinks>
    <hyperlink ref="A3" r:id="rId1" tooltip="Options" display="http://www.cmegroup.com/trading/interest-rates/us-treasury/2-year-us-treasury-note_quotes_globex_options.html?exchange=XCBT&amp;foi=OPT&amp;venue=G&amp;productCd=ZTM1&amp;underlyingContract=ZT&amp;floorContractCd=26M1&amp;expMonth=201106"/>
    <hyperlink ref="A4" r:id="rId2" tooltip="Options" display="http://www.cmegroup.com/trading/interest-rates/us-treasury/2-year-us-treasury-note_quotes_globex_options.html?exchange=XCBT&amp;foi=OPT&amp;venue=G&amp;productCd=ZTU1&amp;underlyingContract=ZT&amp;floorContractCd=26U1&amp;expMonth=201109"/>
    <hyperlink ref="A5" r:id="rId3" tooltip="Options" display="http://www.cmegroup.com/trading/interest-rates/us-treasury/2-year-us-treasury-note_quotes_globex_options.html?exchange=XCBT&amp;foi=OPT&amp;venue=G&amp;productCd=ZTZ1&amp;underlyingContract=ZT&amp;floorContractCd=26Z1&amp;expMonth=201112"/>
    <hyperlink ref="A6" r:id="rId4" tooltip="Options" display="http://www.cmegroup.com/trading/interest-rates/us-treasury/2-year-us-treasury-note_quotes_globex_options.html?exchange=XCBT&amp;foi=OPT&amp;venue=G&amp;productCd=ZTH2&amp;underlyingContract=ZT&amp;floorContractCd=26H2&amp;expMonth=201203"/>
    <hyperlink ref="A7" r:id="rId5" tooltip="Options" display="http://www.cmegroup.com/trading/interest-rates/us-treasury/2-year-us-treasury-note_quotes_globex_options.html?exchange=XCBT&amp;foi=OPT&amp;venue=G&amp;productCd=ZTM2&amp;underlyingContract=ZT&amp;floorContractCd=26M2&amp;expMonth=20120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"/>
  <sheetViews>
    <sheetView workbookViewId="0">
      <selection activeCell="B3" sqref="B3:B7"/>
    </sheetView>
  </sheetViews>
  <sheetFormatPr defaultRowHeight="15" x14ac:dyDescent="0.25"/>
  <sheetData>
    <row r="1" spans="1:93" ht="15" customHeight="1" x14ac:dyDescent="0.25">
      <c r="A1" s="32" t="s">
        <v>0</v>
      </c>
      <c r="B1" s="2" t="s">
        <v>1</v>
      </c>
      <c r="C1" s="3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5.75" thickBot="1" x14ac:dyDescent="0.3">
      <c r="A2" s="34"/>
      <c r="B2" s="2" t="s">
        <v>2</v>
      </c>
      <c r="C2" s="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16.5" thickTop="1" thickBot="1" x14ac:dyDescent="0.3">
      <c r="A3" s="3">
        <v>40695</v>
      </c>
      <c r="B3" s="4" t="s">
        <v>4</v>
      </c>
      <c r="C3" s="5">
        <v>1206320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6.5" thickTop="1" thickBot="1" x14ac:dyDescent="0.3">
      <c r="A4" s="3">
        <v>40787</v>
      </c>
      <c r="B4" s="4" t="s">
        <v>5</v>
      </c>
      <c r="C4" s="5">
        <v>3338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ht="16.5" thickTop="1" thickBot="1" x14ac:dyDescent="0.3">
      <c r="A5" s="3">
        <v>40878</v>
      </c>
      <c r="B5" s="4" t="s">
        <v>6</v>
      </c>
      <c r="C5" s="4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ht="16.5" thickTop="1" thickBot="1" x14ac:dyDescent="0.3">
      <c r="A6" s="3">
        <v>40969</v>
      </c>
      <c r="B6" s="4" t="s">
        <v>7</v>
      </c>
      <c r="C6" s="4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ht="15.75" thickTop="1" x14ac:dyDescent="0.25">
      <c r="A7" s="3">
        <v>41061</v>
      </c>
      <c r="B7" s="4" t="s">
        <v>8</v>
      </c>
      <c r="C7" s="4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ht="15.75" thickBot="1" x14ac:dyDescent="0.3">
      <c r="A8" s="8"/>
      <c r="B8" s="7"/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ht="15.75" thickTop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</row>
  </sheetData>
  <mergeCells count="3">
    <mergeCell ref="A9:CO9"/>
    <mergeCell ref="C1:C2"/>
    <mergeCell ref="A1:A2"/>
  </mergeCells>
  <hyperlinks>
    <hyperlink ref="A3" r:id="rId1" tooltip="Options" display="http://www.cmegroup.com/trading/interest-rates/us-treasury/10-year-us-treasury-note_quotes_globex_options.html?exchange=XCBT&amp;foi=OPT&amp;venue=G&amp;productCd=ZNM1&amp;underlyingContract=ZN&amp;floorContractCd=21M1&amp;expMonth=201106"/>
    <hyperlink ref="A4" r:id="rId2" tooltip="Options" display="http://www.cmegroup.com/trading/interest-rates/us-treasury/10-year-us-treasury-note_quotes_globex_options.html?exchange=XCBT&amp;foi=OPT&amp;venue=G&amp;productCd=ZNU1&amp;underlyingContract=ZN&amp;floorContractCd=21U1&amp;expMonth=201109"/>
    <hyperlink ref="A5" r:id="rId3" tooltip="Options" display="http://www.cmegroup.com/trading/interest-rates/us-treasury/10-year-us-treasury-note_quotes_globex_options.html?exchange=XCBT&amp;foi=OPT&amp;venue=G&amp;productCd=ZNZ1&amp;underlyingContract=ZN&amp;floorContractCd=21Z1&amp;expMonth=201112"/>
    <hyperlink ref="A6" r:id="rId4" tooltip="Options" display="http://www.cmegroup.com/trading/interest-rates/us-treasury/10-year-us-treasury-note_quotes_globex_options.html?exchange=XCBT&amp;foi=OPT&amp;venue=G&amp;productCd=ZNH2&amp;underlyingContract=ZN&amp;floorContractCd=21H2&amp;expMonth=201203"/>
    <hyperlink ref="A7" r:id="rId5" tooltip="Options" display="http://www.cmegroup.com/trading/interest-rates/us-treasury/10-year-us-treasury-note_quotes_globex_options.html?exchange=XCBT&amp;foi=OPT&amp;venue=G&amp;productCd=ZNM2&amp;underlyingContract=ZN&amp;floorContractCd=21M2&amp;expMonth=20120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F14"/>
    </sheetView>
  </sheetViews>
  <sheetFormatPr defaultRowHeight="15" x14ac:dyDescent="0.25"/>
  <cols>
    <col min="1" max="1" width="9.7109375" bestFit="1" customWidth="1"/>
    <col min="2" max="2" width="9.7109375" customWidth="1"/>
  </cols>
  <sheetData>
    <row r="1" spans="1:6" ht="15" customHeight="1" x14ac:dyDescent="0.25"/>
    <row r="3" spans="1:6" s="17" customFormat="1" ht="30" x14ac:dyDescent="0.25">
      <c r="A3" s="19" t="s">
        <v>0</v>
      </c>
      <c r="B3" s="19" t="s">
        <v>19</v>
      </c>
      <c r="C3" s="20" t="s">
        <v>29</v>
      </c>
      <c r="D3" s="20" t="s">
        <v>27</v>
      </c>
      <c r="F3" s="17">
        <f>91*6</f>
        <v>546</v>
      </c>
    </row>
    <row r="4" spans="1:6" x14ac:dyDescent="0.25">
      <c r="A4" s="21">
        <v>40664</v>
      </c>
      <c r="B4" s="22">
        <v>1480.9</v>
      </c>
      <c r="C4" s="23"/>
      <c r="D4" s="23"/>
    </row>
    <row r="5" spans="1:6" x14ac:dyDescent="0.25">
      <c r="A5" s="24">
        <v>40695</v>
      </c>
      <c r="B5" s="18">
        <v>1481.4</v>
      </c>
      <c r="C5" s="29">
        <f>(B5/$B$4)^(360/D5)-1</f>
        <v>4.0591224405739368E-3</v>
      </c>
      <c r="D5" s="25">
        <v>30</v>
      </c>
    </row>
    <row r="6" spans="1:6" x14ac:dyDescent="0.25">
      <c r="A6" s="24">
        <v>40756</v>
      </c>
      <c r="B6" s="18">
        <v>1482.6</v>
      </c>
      <c r="C6" s="29">
        <f t="shared" ref="C6:C16" si="0">(B6/$B$4)^(360/D6)-1</f>
        <v>4.5490539646364514E-3</v>
      </c>
      <c r="D6" s="25">
        <v>91</v>
      </c>
    </row>
    <row r="7" spans="1:6" x14ac:dyDescent="0.25">
      <c r="A7" s="24">
        <v>40817</v>
      </c>
      <c r="B7" s="18">
        <v>1483.8</v>
      </c>
      <c r="C7" s="29">
        <f t="shared" si="0"/>
        <v>4.6750486445681361E-3</v>
      </c>
      <c r="D7" s="25">
        <v>151</v>
      </c>
    </row>
    <row r="8" spans="1:6" x14ac:dyDescent="0.25">
      <c r="A8" s="24">
        <v>40878</v>
      </c>
      <c r="B8" s="18">
        <v>1484.9</v>
      </c>
      <c r="C8" s="29">
        <f t="shared" si="0"/>
        <v>5.3498132026092993E-3</v>
      </c>
      <c r="D8" s="25">
        <v>182</v>
      </c>
    </row>
    <row r="9" spans="1:6" x14ac:dyDescent="0.25">
      <c r="A9" s="24">
        <v>40940</v>
      </c>
      <c r="B9" s="18">
        <v>1486.1</v>
      </c>
      <c r="C9" s="29">
        <f t="shared" si="0"/>
        <v>5.2280069288674902E-3</v>
      </c>
      <c r="D9" s="25">
        <v>242</v>
      </c>
    </row>
    <row r="10" spans="1:6" x14ac:dyDescent="0.25">
      <c r="A10" s="24">
        <v>41000</v>
      </c>
      <c r="B10" s="18">
        <v>1487.6</v>
      </c>
      <c r="C10" s="29">
        <f t="shared" si="0"/>
        <v>5.395516642528797E-3</v>
      </c>
      <c r="D10" s="25">
        <f>D9+60</f>
        <v>302</v>
      </c>
    </row>
    <row r="11" spans="1:6" x14ac:dyDescent="0.25">
      <c r="A11" s="24">
        <v>41061</v>
      </c>
      <c r="B11" s="18">
        <v>1489.1</v>
      </c>
      <c r="C11" s="29">
        <f t="shared" si="0"/>
        <v>5.5064971495313308E-3</v>
      </c>
      <c r="D11" s="25">
        <f>D10+60</f>
        <v>362</v>
      </c>
    </row>
    <row r="12" spans="1:6" x14ac:dyDescent="0.25">
      <c r="A12" s="24">
        <v>41244</v>
      </c>
      <c r="B12" s="18">
        <v>1496.9</v>
      </c>
      <c r="C12" s="29">
        <f t="shared" si="0"/>
        <v>7.1368635678703551E-3</v>
      </c>
      <c r="D12" s="25">
        <f>D11+182</f>
        <v>544</v>
      </c>
      <c r="E12">
        <f>(B12/B8)^(360/(D12-D8))-1</f>
        <v>8.0365249956833029E-3</v>
      </c>
    </row>
    <row r="13" spans="1:6" x14ac:dyDescent="0.25">
      <c r="A13" s="24">
        <v>41426</v>
      </c>
      <c r="B13" s="18">
        <v>1509.8</v>
      </c>
      <c r="C13" s="29">
        <f t="shared" si="0"/>
        <v>9.6297969091945212E-3</v>
      </c>
      <c r="D13" s="25">
        <f t="shared" ref="D13:D16" si="1">D12+182</f>
        <v>726</v>
      </c>
      <c r="F13">
        <f>D12-D8</f>
        <v>362</v>
      </c>
    </row>
    <row r="14" spans="1:6" x14ac:dyDescent="0.25">
      <c r="A14" s="24">
        <v>41609</v>
      </c>
      <c r="B14" s="18">
        <v>1529.1</v>
      </c>
      <c r="C14" s="29">
        <f t="shared" si="0"/>
        <v>1.2779820499201344E-2</v>
      </c>
      <c r="D14" s="25">
        <f t="shared" si="1"/>
        <v>908</v>
      </c>
    </row>
    <row r="15" spans="1:6" x14ac:dyDescent="0.25">
      <c r="A15" s="24">
        <v>41791</v>
      </c>
      <c r="B15" s="18">
        <v>1551.6</v>
      </c>
      <c r="C15" s="29">
        <f t="shared" si="0"/>
        <v>1.5522165314719283E-2</v>
      </c>
      <c r="D15" s="25">
        <f t="shared" si="1"/>
        <v>1090</v>
      </c>
    </row>
    <row r="16" spans="1:6" x14ac:dyDescent="0.25">
      <c r="A16" s="26">
        <v>41974</v>
      </c>
      <c r="B16" s="27">
        <v>1577.9</v>
      </c>
      <c r="C16" s="30">
        <f t="shared" si="0"/>
        <v>1.8118265992555838E-2</v>
      </c>
      <c r="D16" s="28">
        <f t="shared" si="1"/>
        <v>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FV</vt:lpstr>
      <vt:lpstr>2Y</vt:lpstr>
      <vt:lpstr>ty2</vt:lpstr>
      <vt:lpstr>Gold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2011-05-05T19:13:37Z</dcterms:created>
  <dcterms:modified xsi:type="dcterms:W3CDTF">2012-01-15T13:38:07Z</dcterms:modified>
</cp:coreProperties>
</file>