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90" windowHeight="8205" activeTab="1"/>
  </bookViews>
  <sheets>
    <sheet name="generation calculation" sheetId="1" r:id="rId1"/>
    <sheet name="microbial oxidation calculation" sheetId="2" r:id="rId2"/>
    <sheet name="Type III kerogen" sheetId="3" r:id="rId3"/>
    <sheet name="C25 cracking " sheetId="4" r:id="rId4"/>
    <sheet name="PS data" sheetId="5" r:id="rId5"/>
    <sheet name="calculated Ro" sheetId="6" r:id="rId6"/>
    <sheet name="Bulk isotope data "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4" i="6" l="1"/>
  <c r="S44" i="6"/>
  <c r="T44" i="6" s="1"/>
  <c r="R44" i="6"/>
  <c r="U43" i="6"/>
  <c r="S43" i="6"/>
  <c r="T43" i="6" s="1"/>
  <c r="R43" i="6"/>
  <c r="U42" i="6"/>
  <c r="S42" i="6"/>
  <c r="T42" i="6" s="1"/>
  <c r="R42" i="6"/>
  <c r="U41" i="6"/>
  <c r="S41" i="6"/>
  <c r="T41" i="6" s="1"/>
  <c r="R41" i="6"/>
  <c r="U40" i="6"/>
  <c r="S40" i="6"/>
  <c r="T40" i="6" s="1"/>
  <c r="R40" i="6"/>
  <c r="U39" i="6"/>
  <c r="S39" i="6"/>
  <c r="T39" i="6" s="1"/>
  <c r="R39" i="6"/>
  <c r="U38" i="6"/>
  <c r="S38" i="6"/>
  <c r="T38" i="6" s="1"/>
  <c r="R38" i="6"/>
  <c r="U37" i="6"/>
  <c r="S37" i="6"/>
  <c r="T37" i="6" s="1"/>
  <c r="R37" i="6"/>
  <c r="U36" i="6"/>
  <c r="S36" i="6"/>
  <c r="T36" i="6" s="1"/>
  <c r="R36" i="6"/>
  <c r="U35" i="6"/>
  <c r="S35" i="6"/>
  <c r="T35" i="6" s="1"/>
  <c r="R35" i="6"/>
  <c r="U34" i="6"/>
  <c r="S34" i="6"/>
  <c r="T34" i="6" s="1"/>
  <c r="R34" i="6"/>
  <c r="U33" i="6"/>
  <c r="S33" i="6"/>
  <c r="T33" i="6" s="1"/>
  <c r="R33" i="6"/>
  <c r="U32" i="6"/>
  <c r="S32" i="6"/>
  <c r="T32" i="6" s="1"/>
  <c r="R32" i="6"/>
  <c r="U31" i="6"/>
  <c r="S31" i="6"/>
  <c r="T31" i="6" s="1"/>
  <c r="R31" i="6"/>
  <c r="U30" i="6"/>
  <c r="S30" i="6"/>
  <c r="T30" i="6" s="1"/>
  <c r="R30" i="6"/>
  <c r="U29" i="6"/>
  <c r="S29" i="6"/>
  <c r="T29" i="6" s="1"/>
  <c r="R29" i="6"/>
  <c r="U28" i="6"/>
  <c r="S28" i="6"/>
  <c r="T28" i="6" s="1"/>
  <c r="R28" i="6"/>
  <c r="U27" i="6"/>
  <c r="S27" i="6"/>
  <c r="T27" i="6" s="1"/>
  <c r="R27" i="6"/>
  <c r="U26" i="6"/>
  <c r="S26" i="6"/>
  <c r="T26" i="6" s="1"/>
  <c r="R26" i="6"/>
  <c r="U25" i="6"/>
  <c r="S25" i="6"/>
  <c r="T25" i="6" s="1"/>
  <c r="R25" i="6"/>
  <c r="U24" i="6"/>
  <c r="S24" i="6"/>
  <c r="T24" i="6" s="1"/>
  <c r="R24" i="6"/>
  <c r="U23" i="6"/>
  <c r="S23" i="6"/>
  <c r="T23" i="6" s="1"/>
  <c r="R23" i="6"/>
  <c r="U22" i="6"/>
  <c r="S22" i="6"/>
  <c r="T22" i="6" s="1"/>
  <c r="R22" i="6"/>
  <c r="U21" i="6"/>
  <c r="S21" i="6"/>
  <c r="T21" i="6" s="1"/>
  <c r="R21" i="6"/>
  <c r="U20" i="6"/>
  <c r="S20" i="6"/>
  <c r="T20" i="6" s="1"/>
  <c r="R20" i="6"/>
  <c r="U19" i="6"/>
  <c r="S19" i="6"/>
  <c r="T19" i="6" s="1"/>
  <c r="R19" i="6"/>
  <c r="U18" i="6"/>
  <c r="S18" i="6"/>
  <c r="T18" i="6" s="1"/>
  <c r="R18" i="6"/>
  <c r="U17" i="6"/>
  <c r="S17" i="6"/>
  <c r="T17" i="6" s="1"/>
  <c r="R17" i="6"/>
  <c r="U16" i="6"/>
  <c r="S16" i="6"/>
  <c r="T16" i="6" s="1"/>
  <c r="R16" i="6"/>
  <c r="U15" i="6"/>
  <c r="S15" i="6"/>
  <c r="T15" i="6" s="1"/>
  <c r="R15" i="6"/>
  <c r="U14" i="6"/>
  <c r="S14" i="6"/>
  <c r="T14" i="6" s="1"/>
  <c r="R14" i="6"/>
  <c r="U13" i="6"/>
  <c r="S13" i="6"/>
  <c r="T13" i="6" s="1"/>
  <c r="R13" i="6"/>
  <c r="U12" i="6"/>
  <c r="S12" i="6"/>
  <c r="T12" i="6" s="1"/>
  <c r="R12" i="6"/>
  <c r="U11" i="6"/>
  <c r="S11" i="6"/>
  <c r="T11" i="6" s="1"/>
  <c r="R11" i="6"/>
  <c r="U10" i="6"/>
  <c r="S10" i="6"/>
  <c r="T10" i="6" s="1"/>
  <c r="R10" i="6"/>
  <c r="U9" i="6"/>
  <c r="S9" i="6"/>
  <c r="T9" i="6" s="1"/>
  <c r="R9" i="6"/>
  <c r="U8" i="6"/>
  <c r="S8" i="6"/>
  <c r="T8" i="6" s="1"/>
  <c r="R8" i="6"/>
  <c r="U7" i="6"/>
  <c r="S7" i="6"/>
  <c r="T7" i="6" s="1"/>
  <c r="R7" i="6"/>
  <c r="U6" i="6"/>
  <c r="S6" i="6"/>
  <c r="T6" i="6" s="1"/>
  <c r="R6" i="6"/>
  <c r="U5" i="6"/>
  <c r="S5" i="6"/>
  <c r="T5" i="6" s="1"/>
  <c r="R5" i="6"/>
  <c r="U4" i="6"/>
  <c r="S4" i="6"/>
  <c r="T4" i="6" s="1"/>
  <c r="R4" i="6"/>
  <c r="U3" i="6"/>
  <c r="S3" i="6"/>
  <c r="T3" i="6" s="1"/>
  <c r="R3" i="6"/>
  <c r="L18" i="2" l="1"/>
  <c r="N18" i="2" s="1"/>
  <c r="D18" i="2"/>
  <c r="F18" i="2" s="1"/>
  <c r="O18" i="2" s="1"/>
  <c r="N17" i="2"/>
  <c r="L17" i="2"/>
  <c r="D17" i="2"/>
  <c r="F17" i="2" s="1"/>
  <c r="O17" i="2" s="1"/>
  <c r="L16" i="2"/>
  <c r="N16" i="2" s="1"/>
  <c r="D16" i="2"/>
  <c r="F16" i="2" s="1"/>
  <c r="O16" i="2" s="1"/>
  <c r="L15" i="2"/>
  <c r="N15" i="2" s="1"/>
  <c r="F15" i="2"/>
  <c r="O15" i="2" s="1"/>
  <c r="D15" i="2"/>
  <c r="L14" i="2"/>
  <c r="N14" i="2" s="1"/>
  <c r="D14" i="2"/>
  <c r="F14" i="2" s="1"/>
  <c r="N13" i="2"/>
  <c r="L13" i="2"/>
  <c r="D13" i="2"/>
  <c r="F13" i="2" s="1"/>
  <c r="O13" i="2" s="1"/>
  <c r="L12" i="2"/>
  <c r="N12" i="2" s="1"/>
  <c r="D12" i="2"/>
  <c r="F12" i="2" s="1"/>
  <c r="O12" i="2" s="1"/>
  <c r="L11" i="2"/>
  <c r="N11" i="2" s="1"/>
  <c r="F11" i="2"/>
  <c r="O11" i="2" s="1"/>
  <c r="D11" i="2"/>
  <c r="L10" i="2"/>
  <c r="N10" i="2" s="1"/>
  <c r="D10" i="2"/>
  <c r="F10" i="2" s="1"/>
  <c r="N9" i="2"/>
  <c r="L9" i="2"/>
  <c r="D9" i="2"/>
  <c r="F9" i="2" s="1"/>
  <c r="O9" i="2" s="1"/>
  <c r="L8" i="2"/>
  <c r="N8" i="2" s="1"/>
  <c r="D8" i="2"/>
  <c r="F8" i="2" s="1"/>
  <c r="O8" i="2" s="1"/>
  <c r="L7" i="2"/>
  <c r="N7" i="2" s="1"/>
  <c r="F7" i="2"/>
  <c r="O7" i="2" s="1"/>
  <c r="D7" i="2"/>
  <c r="L6" i="2"/>
  <c r="N6" i="2" s="1"/>
  <c r="D6" i="2"/>
  <c r="F6" i="2" s="1"/>
  <c r="N5" i="2"/>
  <c r="L5" i="2"/>
  <c r="D5" i="2"/>
  <c r="F5" i="2" s="1"/>
  <c r="O5" i="2" s="1"/>
  <c r="L4" i="2"/>
  <c r="N4" i="2" s="1"/>
  <c r="D4" i="2"/>
  <c r="F4" i="2" s="1"/>
  <c r="O4" i="2" s="1"/>
  <c r="T88" i="1"/>
  <c r="S88" i="1"/>
  <c r="U88" i="1" s="1"/>
  <c r="N88" i="1"/>
  <c r="Y88" i="1" s="1"/>
  <c r="M88" i="1"/>
  <c r="L88" i="1"/>
  <c r="F88" i="1"/>
  <c r="E88" i="1"/>
  <c r="T87" i="1"/>
  <c r="S87" i="1"/>
  <c r="U87" i="1" s="1"/>
  <c r="M87" i="1"/>
  <c r="N87" i="1" s="1"/>
  <c r="Y87" i="1" s="1"/>
  <c r="L87" i="1"/>
  <c r="F87" i="1"/>
  <c r="E87" i="1"/>
  <c r="T86" i="1"/>
  <c r="S86" i="1"/>
  <c r="M86" i="1"/>
  <c r="L86" i="1"/>
  <c r="N86" i="1" s="1"/>
  <c r="Y86" i="1" s="1"/>
  <c r="F86" i="1"/>
  <c r="E86" i="1"/>
  <c r="T85" i="1"/>
  <c r="S85" i="1"/>
  <c r="U85" i="1" s="1"/>
  <c r="M85" i="1"/>
  <c r="L85" i="1"/>
  <c r="N85" i="1" s="1"/>
  <c r="Y85" i="1" s="1"/>
  <c r="F85" i="1"/>
  <c r="G85" i="1" s="1"/>
  <c r="E85" i="1"/>
  <c r="T84" i="1"/>
  <c r="S84" i="1"/>
  <c r="U84" i="1" s="1"/>
  <c r="N84" i="1"/>
  <c r="Y84" i="1" s="1"/>
  <c r="M84" i="1"/>
  <c r="L84" i="1"/>
  <c r="F84" i="1"/>
  <c r="E84" i="1"/>
  <c r="T83" i="1"/>
  <c r="S83" i="1"/>
  <c r="U83" i="1" s="1"/>
  <c r="M83" i="1"/>
  <c r="N83" i="1" s="1"/>
  <c r="Y83" i="1" s="1"/>
  <c r="L83" i="1"/>
  <c r="F83" i="1"/>
  <c r="E83" i="1"/>
  <c r="T82" i="1"/>
  <c r="S82" i="1"/>
  <c r="M82" i="1"/>
  <c r="L82" i="1"/>
  <c r="N82" i="1" s="1"/>
  <c r="Y82" i="1" s="1"/>
  <c r="F82" i="1"/>
  <c r="E82" i="1"/>
  <c r="T81" i="1"/>
  <c r="S81" i="1"/>
  <c r="U81" i="1" s="1"/>
  <c r="M81" i="1"/>
  <c r="L81" i="1"/>
  <c r="N81" i="1" s="1"/>
  <c r="Y81" i="1" s="1"/>
  <c r="F81" i="1"/>
  <c r="G81" i="1" s="1"/>
  <c r="E81" i="1"/>
  <c r="T80" i="1"/>
  <c r="S80" i="1"/>
  <c r="U80" i="1" s="1"/>
  <c r="N80" i="1"/>
  <c r="Y80" i="1" s="1"/>
  <c r="M80" i="1"/>
  <c r="L80" i="1"/>
  <c r="F80" i="1"/>
  <c r="E80" i="1"/>
  <c r="T79" i="1"/>
  <c r="S79" i="1"/>
  <c r="U79" i="1" s="1"/>
  <c r="M79" i="1"/>
  <c r="N79" i="1" s="1"/>
  <c r="Y79" i="1" s="1"/>
  <c r="L79" i="1"/>
  <c r="F79" i="1"/>
  <c r="E79" i="1"/>
  <c r="T78" i="1"/>
  <c r="S78" i="1"/>
  <c r="M78" i="1"/>
  <c r="L78" i="1"/>
  <c r="N78" i="1" s="1"/>
  <c r="Y78" i="1" s="1"/>
  <c r="F78" i="1"/>
  <c r="E78" i="1"/>
  <c r="T77" i="1"/>
  <c r="S77" i="1"/>
  <c r="U77" i="1" s="1"/>
  <c r="M77" i="1"/>
  <c r="L77" i="1"/>
  <c r="N77" i="1" s="1"/>
  <c r="Y77" i="1" s="1"/>
  <c r="F77" i="1"/>
  <c r="G77" i="1" s="1"/>
  <c r="E77" i="1"/>
  <c r="T76" i="1"/>
  <c r="S76" i="1"/>
  <c r="U76" i="1" s="1"/>
  <c r="N76" i="1"/>
  <c r="Y76" i="1" s="1"/>
  <c r="M76" i="1"/>
  <c r="L76" i="1"/>
  <c r="F76" i="1"/>
  <c r="E76" i="1"/>
  <c r="T75" i="1"/>
  <c r="S75" i="1"/>
  <c r="U75" i="1" s="1"/>
  <c r="M75" i="1"/>
  <c r="N75" i="1" s="1"/>
  <c r="Y75" i="1" s="1"/>
  <c r="L75" i="1"/>
  <c r="F75" i="1"/>
  <c r="E75" i="1"/>
  <c r="G73" i="1"/>
  <c r="G72" i="1"/>
  <c r="G71" i="1"/>
  <c r="T69" i="1"/>
  <c r="S69" i="1"/>
  <c r="U69" i="1" s="1"/>
  <c r="M69" i="1"/>
  <c r="L69" i="1"/>
  <c r="N69" i="1" s="1"/>
  <c r="Y69" i="1" s="1"/>
  <c r="F69" i="1"/>
  <c r="G69" i="1" s="1"/>
  <c r="E69" i="1"/>
  <c r="T68" i="1"/>
  <c r="S68" i="1"/>
  <c r="U68" i="1" s="1"/>
  <c r="N68" i="1"/>
  <c r="Y68" i="1" s="1"/>
  <c r="M68" i="1"/>
  <c r="L68" i="1"/>
  <c r="F68" i="1"/>
  <c r="E68" i="1"/>
  <c r="T67" i="1"/>
  <c r="S67" i="1"/>
  <c r="U67" i="1" s="1"/>
  <c r="M67" i="1"/>
  <c r="N67" i="1" s="1"/>
  <c r="Y67" i="1" s="1"/>
  <c r="L67" i="1"/>
  <c r="F67" i="1"/>
  <c r="E67" i="1"/>
  <c r="T66" i="1"/>
  <c r="S66" i="1"/>
  <c r="M66" i="1"/>
  <c r="L66" i="1"/>
  <c r="N66" i="1" s="1"/>
  <c r="Y66" i="1" s="1"/>
  <c r="F66" i="1"/>
  <c r="E66" i="1"/>
  <c r="T65" i="1"/>
  <c r="S65" i="1"/>
  <c r="U65" i="1" s="1"/>
  <c r="M65" i="1"/>
  <c r="L65" i="1"/>
  <c r="N65" i="1" s="1"/>
  <c r="Y65" i="1" s="1"/>
  <c r="F65" i="1"/>
  <c r="G65" i="1" s="1"/>
  <c r="E65" i="1"/>
  <c r="T64" i="1"/>
  <c r="S64" i="1"/>
  <c r="U64" i="1" s="1"/>
  <c r="N64" i="1"/>
  <c r="Y64" i="1" s="1"/>
  <c r="M64" i="1"/>
  <c r="L64" i="1"/>
  <c r="F64" i="1"/>
  <c r="E64" i="1"/>
  <c r="T63" i="1"/>
  <c r="S63" i="1"/>
  <c r="U63" i="1" s="1"/>
  <c r="M63" i="1"/>
  <c r="N63" i="1" s="1"/>
  <c r="Y63" i="1" s="1"/>
  <c r="L63" i="1"/>
  <c r="F63" i="1"/>
  <c r="E63" i="1"/>
  <c r="T62" i="1"/>
  <c r="S62" i="1"/>
  <c r="M62" i="1"/>
  <c r="L62" i="1"/>
  <c r="N62" i="1" s="1"/>
  <c r="Y62" i="1" s="1"/>
  <c r="F62" i="1"/>
  <c r="E62" i="1"/>
  <c r="T61" i="1"/>
  <c r="S61" i="1"/>
  <c r="U61" i="1" s="1"/>
  <c r="M61" i="1"/>
  <c r="L61" i="1"/>
  <c r="N61" i="1" s="1"/>
  <c r="Y61" i="1" s="1"/>
  <c r="F61" i="1"/>
  <c r="G61" i="1" s="1"/>
  <c r="E61" i="1"/>
  <c r="T60" i="1"/>
  <c r="S60" i="1"/>
  <c r="U60" i="1" s="1"/>
  <c r="N60" i="1"/>
  <c r="Y60" i="1" s="1"/>
  <c r="M60" i="1"/>
  <c r="L60" i="1"/>
  <c r="F60" i="1"/>
  <c r="E60" i="1"/>
  <c r="T59" i="1"/>
  <c r="S59" i="1"/>
  <c r="U59" i="1" s="1"/>
  <c r="M59" i="1"/>
  <c r="N59" i="1" s="1"/>
  <c r="Y59" i="1" s="1"/>
  <c r="L59" i="1"/>
  <c r="F59" i="1"/>
  <c r="E59" i="1"/>
  <c r="T58" i="1"/>
  <c r="S58" i="1"/>
  <c r="M58" i="1"/>
  <c r="L58" i="1"/>
  <c r="N58" i="1" s="1"/>
  <c r="Y58" i="1" s="1"/>
  <c r="F58" i="1"/>
  <c r="E58" i="1"/>
  <c r="T57" i="1"/>
  <c r="S57" i="1"/>
  <c r="U57" i="1" s="1"/>
  <c r="M57" i="1"/>
  <c r="L57" i="1"/>
  <c r="N57" i="1" s="1"/>
  <c r="Y57" i="1" s="1"/>
  <c r="F57" i="1"/>
  <c r="G57" i="1" s="1"/>
  <c r="E57" i="1"/>
  <c r="T56" i="1"/>
  <c r="S56" i="1"/>
  <c r="U56" i="1" s="1"/>
  <c r="N56" i="1"/>
  <c r="Y56" i="1" s="1"/>
  <c r="M56" i="1"/>
  <c r="L56" i="1"/>
  <c r="F56" i="1"/>
  <c r="E56" i="1"/>
  <c r="G54" i="1"/>
  <c r="G53" i="1"/>
  <c r="G52" i="1"/>
  <c r="T50" i="1"/>
  <c r="S50" i="1"/>
  <c r="M50" i="1"/>
  <c r="L50" i="1"/>
  <c r="N50" i="1" s="1"/>
  <c r="Y50" i="1" s="1"/>
  <c r="F50" i="1"/>
  <c r="E50" i="1"/>
  <c r="T49" i="1"/>
  <c r="S49" i="1"/>
  <c r="U49" i="1" s="1"/>
  <c r="M49" i="1"/>
  <c r="L49" i="1"/>
  <c r="N49" i="1" s="1"/>
  <c r="Y49" i="1" s="1"/>
  <c r="F49" i="1"/>
  <c r="G49" i="1" s="1"/>
  <c r="E49" i="1"/>
  <c r="T48" i="1"/>
  <c r="S48" i="1"/>
  <c r="U48" i="1" s="1"/>
  <c r="N48" i="1"/>
  <c r="Y48" i="1" s="1"/>
  <c r="M48" i="1"/>
  <c r="L48" i="1"/>
  <c r="F48" i="1"/>
  <c r="E48" i="1"/>
  <c r="T47" i="1"/>
  <c r="S47" i="1"/>
  <c r="U47" i="1" s="1"/>
  <c r="M47" i="1"/>
  <c r="N47" i="1" s="1"/>
  <c r="Y47" i="1" s="1"/>
  <c r="L47" i="1"/>
  <c r="F47" i="1"/>
  <c r="E47" i="1"/>
  <c r="T46" i="1"/>
  <c r="S46" i="1"/>
  <c r="M46" i="1"/>
  <c r="L46" i="1"/>
  <c r="N46" i="1" s="1"/>
  <c r="Y46" i="1" s="1"/>
  <c r="F46" i="1"/>
  <c r="E46" i="1"/>
  <c r="T45" i="1"/>
  <c r="S45" i="1"/>
  <c r="U45" i="1" s="1"/>
  <c r="M45" i="1"/>
  <c r="L45" i="1"/>
  <c r="N45" i="1" s="1"/>
  <c r="Y45" i="1" s="1"/>
  <c r="F45" i="1"/>
  <c r="G45" i="1" s="1"/>
  <c r="E45" i="1"/>
  <c r="T44" i="1"/>
  <c r="S44" i="1"/>
  <c r="U44" i="1" s="1"/>
  <c r="N44" i="1"/>
  <c r="Y44" i="1" s="1"/>
  <c r="M44" i="1"/>
  <c r="L44" i="1"/>
  <c r="F44" i="1"/>
  <c r="E44" i="1"/>
  <c r="T43" i="1"/>
  <c r="S43" i="1"/>
  <c r="U43" i="1" s="1"/>
  <c r="M43" i="1"/>
  <c r="N43" i="1" s="1"/>
  <c r="Y43" i="1" s="1"/>
  <c r="L43" i="1"/>
  <c r="F43" i="1"/>
  <c r="E43" i="1"/>
  <c r="T42" i="1"/>
  <c r="S42" i="1"/>
  <c r="M42" i="1"/>
  <c r="L42" i="1"/>
  <c r="N42" i="1" s="1"/>
  <c r="Y42" i="1" s="1"/>
  <c r="F42" i="1"/>
  <c r="E42" i="1"/>
  <c r="T41" i="1"/>
  <c r="S41" i="1"/>
  <c r="U41" i="1" s="1"/>
  <c r="M41" i="1"/>
  <c r="L41" i="1"/>
  <c r="N41" i="1" s="1"/>
  <c r="Y41" i="1" s="1"/>
  <c r="F41" i="1"/>
  <c r="G41" i="1" s="1"/>
  <c r="E41" i="1"/>
  <c r="T40" i="1"/>
  <c r="S40" i="1"/>
  <c r="U40" i="1" s="1"/>
  <c r="N40" i="1"/>
  <c r="Y40" i="1" s="1"/>
  <c r="M40" i="1"/>
  <c r="L40" i="1"/>
  <c r="F40" i="1"/>
  <c r="E40" i="1"/>
  <c r="T39" i="1"/>
  <c r="S39" i="1"/>
  <c r="U39" i="1" s="1"/>
  <c r="M39" i="1"/>
  <c r="N39" i="1" s="1"/>
  <c r="Y39" i="1" s="1"/>
  <c r="L39" i="1"/>
  <c r="F39" i="1"/>
  <c r="E39" i="1"/>
  <c r="T38" i="1"/>
  <c r="S38" i="1"/>
  <c r="M38" i="1"/>
  <c r="L38" i="1"/>
  <c r="N38" i="1" s="1"/>
  <c r="Y38" i="1" s="1"/>
  <c r="F38" i="1"/>
  <c r="E38" i="1"/>
  <c r="T37" i="1"/>
  <c r="S37" i="1"/>
  <c r="U37" i="1" s="1"/>
  <c r="M37" i="1"/>
  <c r="L37" i="1"/>
  <c r="N37" i="1" s="1"/>
  <c r="Y37" i="1" s="1"/>
  <c r="F37" i="1"/>
  <c r="G37" i="1" s="1"/>
  <c r="E37" i="1"/>
  <c r="G35" i="1"/>
  <c r="G34" i="1"/>
  <c r="G33" i="1"/>
  <c r="S31" i="1"/>
  <c r="U31" i="1" s="1"/>
  <c r="L31" i="1"/>
  <c r="N31" i="1" s="1"/>
  <c r="Y31" i="1" s="1"/>
  <c r="E31" i="1"/>
  <c r="G31" i="1" s="1"/>
  <c r="S30" i="1"/>
  <c r="U30" i="1" s="1"/>
  <c r="L30" i="1"/>
  <c r="N30" i="1" s="1"/>
  <c r="Y30" i="1" s="1"/>
  <c r="E30" i="1"/>
  <c r="G30" i="1" s="1"/>
  <c r="S29" i="1"/>
  <c r="U29" i="1" s="1"/>
  <c r="L29" i="1"/>
  <c r="N29" i="1" s="1"/>
  <c r="Y29" i="1" s="1"/>
  <c r="E29" i="1"/>
  <c r="G29" i="1" s="1"/>
  <c r="S28" i="1"/>
  <c r="U28" i="1" s="1"/>
  <c r="L28" i="1"/>
  <c r="N28" i="1" s="1"/>
  <c r="Y28" i="1" s="1"/>
  <c r="E28" i="1"/>
  <c r="G28" i="1" s="1"/>
  <c r="S27" i="1"/>
  <c r="U27" i="1" s="1"/>
  <c r="L27" i="1"/>
  <c r="N27" i="1" s="1"/>
  <c r="Y27" i="1" s="1"/>
  <c r="E27" i="1"/>
  <c r="G27" i="1" s="1"/>
  <c r="S26" i="1"/>
  <c r="U26" i="1" s="1"/>
  <c r="N26" i="1"/>
  <c r="Y26" i="1" s="1"/>
  <c r="L26" i="1"/>
  <c r="E26" i="1"/>
  <c r="G26" i="1" s="1"/>
  <c r="S25" i="1"/>
  <c r="U25" i="1" s="1"/>
  <c r="L25" i="1"/>
  <c r="N25" i="1" s="1"/>
  <c r="Y25" i="1" s="1"/>
  <c r="E25" i="1"/>
  <c r="G25" i="1" s="1"/>
  <c r="S24" i="1"/>
  <c r="U24" i="1" s="1"/>
  <c r="L24" i="1"/>
  <c r="N24" i="1" s="1"/>
  <c r="Y24" i="1" s="1"/>
  <c r="E24" i="1"/>
  <c r="G24" i="1" s="1"/>
  <c r="S23" i="1"/>
  <c r="U23" i="1" s="1"/>
  <c r="L23" i="1"/>
  <c r="N23" i="1" s="1"/>
  <c r="Y23" i="1" s="1"/>
  <c r="E23" i="1"/>
  <c r="G23" i="1" s="1"/>
  <c r="S22" i="1"/>
  <c r="U22" i="1" s="1"/>
  <c r="L22" i="1"/>
  <c r="N22" i="1" s="1"/>
  <c r="Y22" i="1" s="1"/>
  <c r="E22" i="1"/>
  <c r="G22" i="1" s="1"/>
  <c r="S21" i="1"/>
  <c r="U21" i="1" s="1"/>
  <c r="L21" i="1"/>
  <c r="N21" i="1" s="1"/>
  <c r="Y21" i="1" s="1"/>
  <c r="E21" i="1"/>
  <c r="G21" i="1" s="1"/>
  <c r="S20" i="1"/>
  <c r="U20" i="1" s="1"/>
  <c r="L20" i="1"/>
  <c r="N20" i="1" s="1"/>
  <c r="Y20" i="1" s="1"/>
  <c r="G20" i="1"/>
  <c r="E20" i="1"/>
  <c r="S19" i="1"/>
  <c r="U19" i="1" s="1"/>
  <c r="L19" i="1"/>
  <c r="N19" i="1" s="1"/>
  <c r="Y19" i="1" s="1"/>
  <c r="E19" i="1"/>
  <c r="G19" i="1" s="1"/>
  <c r="S18" i="1"/>
  <c r="U18" i="1" s="1"/>
  <c r="L18" i="1"/>
  <c r="N18" i="1" s="1"/>
  <c r="Y18" i="1" s="1"/>
  <c r="E18" i="1"/>
  <c r="G18" i="1" s="1"/>
  <c r="S15" i="1"/>
  <c r="U15" i="1" s="1"/>
  <c r="L15" i="1"/>
  <c r="N15" i="1" s="1"/>
  <c r="Y15" i="1" s="1"/>
  <c r="E15" i="1"/>
  <c r="G15" i="1" s="1"/>
  <c r="S14" i="1"/>
  <c r="U14" i="1" s="1"/>
  <c r="L14" i="1"/>
  <c r="N14" i="1" s="1"/>
  <c r="Y14" i="1" s="1"/>
  <c r="E14" i="1"/>
  <c r="G14" i="1" s="1"/>
  <c r="S13" i="1"/>
  <c r="U13" i="1" s="1"/>
  <c r="L13" i="1"/>
  <c r="N13" i="1" s="1"/>
  <c r="Y13" i="1" s="1"/>
  <c r="E13" i="1"/>
  <c r="G13" i="1" s="1"/>
  <c r="S12" i="1"/>
  <c r="U12" i="1" s="1"/>
  <c r="L12" i="1"/>
  <c r="N12" i="1" s="1"/>
  <c r="Y12" i="1" s="1"/>
  <c r="E12" i="1"/>
  <c r="G12" i="1" s="1"/>
  <c r="S11" i="1"/>
  <c r="U11" i="1" s="1"/>
  <c r="L11" i="1"/>
  <c r="N11" i="1" s="1"/>
  <c r="Y11" i="1" s="1"/>
  <c r="E11" i="1"/>
  <c r="G11" i="1" s="1"/>
  <c r="S10" i="1"/>
  <c r="U10" i="1" s="1"/>
  <c r="N10" i="1"/>
  <c r="Y10" i="1" s="1"/>
  <c r="L10" i="1"/>
  <c r="E10" i="1"/>
  <c r="G10" i="1" s="1"/>
  <c r="S9" i="1"/>
  <c r="U9" i="1" s="1"/>
  <c r="L9" i="1"/>
  <c r="N9" i="1" s="1"/>
  <c r="Y9" i="1" s="1"/>
  <c r="E9" i="1"/>
  <c r="G9" i="1" s="1"/>
  <c r="S8" i="1"/>
  <c r="U8" i="1" s="1"/>
  <c r="L8" i="1"/>
  <c r="N8" i="1" s="1"/>
  <c r="Y8" i="1" s="1"/>
  <c r="E8" i="1"/>
  <c r="G8" i="1" s="1"/>
  <c r="S7" i="1"/>
  <c r="U7" i="1" s="1"/>
  <c r="L7" i="1"/>
  <c r="N7" i="1" s="1"/>
  <c r="Y7" i="1" s="1"/>
  <c r="E7" i="1"/>
  <c r="G7" i="1" s="1"/>
  <c r="S6" i="1"/>
  <c r="U6" i="1" s="1"/>
  <c r="L6" i="1"/>
  <c r="N6" i="1" s="1"/>
  <c r="Y6" i="1" s="1"/>
  <c r="E6" i="1"/>
  <c r="G6" i="1" s="1"/>
  <c r="S5" i="1"/>
  <c r="U5" i="1" s="1"/>
  <c r="L5" i="1"/>
  <c r="N5" i="1" s="1"/>
  <c r="Y5" i="1" s="1"/>
  <c r="E5" i="1"/>
  <c r="G5" i="1" s="1"/>
  <c r="S4" i="1"/>
  <c r="U4" i="1" s="1"/>
  <c r="L4" i="1"/>
  <c r="N4" i="1" s="1"/>
  <c r="Y4" i="1" s="1"/>
  <c r="G4" i="1"/>
  <c r="E4" i="1"/>
  <c r="S3" i="1"/>
  <c r="U3" i="1" s="1"/>
  <c r="L3" i="1"/>
  <c r="N3" i="1" s="1"/>
  <c r="Y3" i="1" s="1"/>
  <c r="E3" i="1"/>
  <c r="G3" i="1" s="1"/>
  <c r="S2" i="1"/>
  <c r="U2" i="1" s="1"/>
  <c r="L2" i="1"/>
  <c r="N2" i="1" s="1"/>
  <c r="Y2" i="1" s="1"/>
  <c r="E2" i="1"/>
  <c r="G2" i="1" s="1"/>
  <c r="O6" i="2" l="1"/>
  <c r="O14" i="2"/>
  <c r="O10" i="2"/>
  <c r="Z8" i="1"/>
  <c r="Z12" i="1"/>
  <c r="Z28" i="1"/>
  <c r="Z24" i="1"/>
  <c r="G48" i="1"/>
  <c r="G56" i="1"/>
  <c r="G64" i="1"/>
  <c r="X64" i="1" s="1"/>
  <c r="G68" i="1"/>
  <c r="G76" i="1"/>
  <c r="G80" i="1"/>
  <c r="G84" i="1"/>
  <c r="X84" i="1" s="1"/>
  <c r="G38" i="1"/>
  <c r="U38" i="1"/>
  <c r="G42" i="1"/>
  <c r="U42" i="1"/>
  <c r="Z42" i="1" s="1"/>
  <c r="G46" i="1"/>
  <c r="U46" i="1"/>
  <c r="G50" i="1"/>
  <c r="U50" i="1"/>
  <c r="X50" i="1" s="1"/>
  <c r="G58" i="1"/>
  <c r="U58" i="1"/>
  <c r="G62" i="1"/>
  <c r="U62" i="1"/>
  <c r="X62" i="1" s="1"/>
  <c r="G66" i="1"/>
  <c r="U66" i="1"/>
  <c r="G78" i="1"/>
  <c r="U78" i="1"/>
  <c r="X78" i="1" s="1"/>
  <c r="G82" i="1"/>
  <c r="U82" i="1"/>
  <c r="G86" i="1"/>
  <c r="U86" i="1"/>
  <c r="X86" i="1" s="1"/>
  <c r="Z4" i="1"/>
  <c r="Z20" i="1"/>
  <c r="G40" i="1"/>
  <c r="G44" i="1"/>
  <c r="Z44" i="1" s="1"/>
  <c r="G60" i="1"/>
  <c r="G88" i="1"/>
  <c r="G39" i="1"/>
  <c r="G43" i="1"/>
  <c r="X43" i="1" s="1"/>
  <c r="G47" i="1"/>
  <c r="G59" i="1"/>
  <c r="G63" i="1"/>
  <c r="G67" i="1"/>
  <c r="X67" i="1" s="1"/>
  <c r="G75" i="1"/>
  <c r="G79" i="1"/>
  <c r="G83" i="1"/>
  <c r="G87" i="1"/>
  <c r="Z87" i="1" s="1"/>
  <c r="Z82" i="1"/>
  <c r="X82" i="1"/>
  <c r="Z81" i="1"/>
  <c r="X81" i="1"/>
  <c r="Z76" i="1"/>
  <c r="X76" i="1"/>
  <c r="Z80" i="1"/>
  <c r="X80" i="1"/>
  <c r="Z88" i="1"/>
  <c r="X88" i="1"/>
  <c r="Z77" i="1"/>
  <c r="X77" i="1"/>
  <c r="Z85" i="1"/>
  <c r="X85" i="1"/>
  <c r="Z75" i="1"/>
  <c r="X75" i="1"/>
  <c r="Z79" i="1"/>
  <c r="X79" i="1"/>
  <c r="Z83" i="1"/>
  <c r="X83" i="1"/>
  <c r="X87" i="1"/>
  <c r="Z58" i="1"/>
  <c r="X58" i="1"/>
  <c r="Z56" i="1"/>
  <c r="X56" i="1"/>
  <c r="Z59" i="1"/>
  <c r="X59" i="1"/>
  <c r="Z63" i="1"/>
  <c r="X63" i="1"/>
  <c r="Z66" i="1"/>
  <c r="X66" i="1"/>
  <c r="Z57" i="1"/>
  <c r="X57" i="1"/>
  <c r="Z61" i="1"/>
  <c r="X61" i="1"/>
  <c r="Z65" i="1"/>
  <c r="X65" i="1"/>
  <c r="Z69" i="1"/>
  <c r="X69" i="1"/>
  <c r="Z60" i="1"/>
  <c r="X60" i="1"/>
  <c r="Z68" i="1"/>
  <c r="X68" i="1"/>
  <c r="Z47" i="1"/>
  <c r="X47" i="1"/>
  <c r="Z38" i="1"/>
  <c r="X38" i="1"/>
  <c r="Z46" i="1"/>
  <c r="X46" i="1"/>
  <c r="Z37" i="1"/>
  <c r="X37" i="1"/>
  <c r="Z40" i="1"/>
  <c r="X40" i="1"/>
  <c r="X44" i="1"/>
  <c r="Z48" i="1"/>
  <c r="X48" i="1"/>
  <c r="Z39" i="1"/>
  <c r="X39" i="1"/>
  <c r="X42" i="1"/>
  <c r="Z41" i="1"/>
  <c r="X41" i="1"/>
  <c r="Z45" i="1"/>
  <c r="X45" i="1"/>
  <c r="Z49" i="1"/>
  <c r="X49" i="1"/>
  <c r="Z31" i="1"/>
  <c r="X31" i="1"/>
  <c r="X26" i="1"/>
  <c r="Z26" i="1"/>
  <c r="Z27" i="1"/>
  <c r="X27" i="1"/>
  <c r="X29" i="1"/>
  <c r="Z29" i="1"/>
  <c r="X18" i="1"/>
  <c r="Z18" i="1"/>
  <c r="Z19" i="1"/>
  <c r="X19" i="1"/>
  <c r="X21" i="1"/>
  <c r="Z21" i="1"/>
  <c r="X30" i="1"/>
  <c r="Z30" i="1"/>
  <c r="X22" i="1"/>
  <c r="Z22" i="1"/>
  <c r="Z23" i="1"/>
  <c r="X23" i="1"/>
  <c r="X25" i="1"/>
  <c r="Z25" i="1"/>
  <c r="X20" i="1"/>
  <c r="X24" i="1"/>
  <c r="X28" i="1"/>
  <c r="Z15" i="1"/>
  <c r="X15" i="1"/>
  <c r="X6" i="1"/>
  <c r="Z6" i="1"/>
  <c r="X2" i="1"/>
  <c r="Z2" i="1"/>
  <c r="Z3" i="1"/>
  <c r="X3" i="1"/>
  <c r="X5" i="1"/>
  <c r="Z5" i="1"/>
  <c r="X14" i="1"/>
  <c r="Z14" i="1"/>
  <c r="X10" i="1"/>
  <c r="Z10" i="1"/>
  <c r="Z11" i="1"/>
  <c r="X11" i="1"/>
  <c r="X13" i="1"/>
  <c r="Z13" i="1"/>
  <c r="Z7" i="1"/>
  <c r="X7" i="1"/>
  <c r="X9" i="1"/>
  <c r="Z9" i="1"/>
  <c r="X4" i="1"/>
  <c r="X8" i="1"/>
  <c r="X12" i="1"/>
  <c r="Z50" i="1" l="1"/>
  <c r="Z43" i="1"/>
  <c r="Z64" i="1"/>
  <c r="Z62" i="1"/>
  <c r="Z67" i="1"/>
  <c r="Z84" i="1"/>
  <c r="Z86" i="1"/>
  <c r="Z78" i="1"/>
</calcChain>
</file>

<file path=xl/sharedStrings.xml><?xml version="1.0" encoding="utf-8"?>
<sst xmlns="http://schemas.openxmlformats.org/spreadsheetml/2006/main" count="1658" uniqueCount="524">
  <si>
    <t>100% n-propyl</t>
  </si>
  <si>
    <t>400K</t>
    <phoneticPr fontId="1" type="noConversion"/>
  </si>
  <si>
    <t>initial 13C</t>
    <phoneticPr fontId="1" type="noConversion"/>
  </si>
  <si>
    <t>f</t>
    <phoneticPr fontId="1" type="noConversion"/>
  </si>
  <si>
    <t>(1-F)ln(1-F)/F</t>
    <phoneticPr fontId="1" type="noConversion"/>
  </si>
  <si>
    <t xml:space="preserve"> ε</t>
    <phoneticPr fontId="1" type="noConversion"/>
  </si>
  <si>
    <t>13C term 1</t>
    <phoneticPr fontId="1" type="noConversion"/>
  </si>
  <si>
    <t>400K</t>
    <phoneticPr fontId="1" type="noConversion"/>
  </si>
  <si>
    <t>initial 13C</t>
    <phoneticPr fontId="1" type="noConversion"/>
  </si>
  <si>
    <t>(1-F)ln(1-F)/F</t>
    <phoneticPr fontId="1" type="noConversion"/>
  </si>
  <si>
    <t xml:space="preserve"> ε</t>
    <phoneticPr fontId="1" type="noConversion"/>
  </si>
  <si>
    <t>13C center 2</t>
    <phoneticPr fontId="1" type="noConversion"/>
  </si>
  <si>
    <t>400K</t>
    <phoneticPr fontId="1" type="noConversion"/>
  </si>
  <si>
    <t>initial 13C</t>
    <phoneticPr fontId="1" type="noConversion"/>
  </si>
  <si>
    <t>13C  term 3</t>
    <phoneticPr fontId="1" type="noConversion"/>
  </si>
  <si>
    <t>bulk</t>
    <phoneticPr fontId="1" type="noConversion"/>
  </si>
  <si>
    <t>C</t>
    <phoneticPr fontId="1" type="noConversion"/>
  </si>
  <si>
    <t>T</t>
    <phoneticPr fontId="1" type="noConversion"/>
  </si>
  <si>
    <t>400K</t>
    <phoneticPr fontId="1" type="noConversion"/>
  </si>
  <si>
    <t>initial 13C</t>
    <phoneticPr fontId="1" type="noConversion"/>
  </si>
  <si>
    <t>f</t>
    <phoneticPr fontId="1" type="noConversion"/>
  </si>
  <si>
    <t>(1-F)ln(1-F)/F</t>
    <phoneticPr fontId="1" type="noConversion"/>
  </si>
  <si>
    <t xml:space="preserve"> ε</t>
    <phoneticPr fontId="1" type="noConversion"/>
  </si>
  <si>
    <t>13C term 1</t>
    <phoneticPr fontId="1" type="noConversion"/>
  </si>
  <si>
    <t>C</t>
    <phoneticPr fontId="1" type="noConversion"/>
  </si>
  <si>
    <t>T</t>
    <phoneticPr fontId="1" type="noConversion"/>
  </si>
  <si>
    <t>100% i-propyl</t>
  </si>
  <si>
    <t xml:space="preserve"> ε1</t>
  </si>
  <si>
    <t xml:space="preserve"> ε2</t>
    <phoneticPr fontId="1" type="noConversion"/>
  </si>
  <si>
    <t xml:space="preserve"> ε3</t>
    <phoneticPr fontId="1" type="noConversion"/>
  </si>
  <si>
    <t>75% n-propyl+25% i-propyl</t>
  </si>
  <si>
    <t xml:space="preserve"> ε2</t>
    <phoneticPr fontId="1" type="noConversion"/>
  </si>
  <si>
    <t xml:space="preserve"> ε3</t>
    <phoneticPr fontId="1" type="noConversion"/>
  </si>
  <si>
    <t>50% n-propyl+50% i-propyl</t>
  </si>
  <si>
    <t>(1-F)ln(1-F)/F</t>
    <phoneticPr fontId="1" type="noConversion"/>
  </si>
  <si>
    <t xml:space="preserve"> ε</t>
    <phoneticPr fontId="1" type="noConversion"/>
  </si>
  <si>
    <t>13C term 1</t>
    <phoneticPr fontId="1" type="noConversion"/>
  </si>
  <si>
    <t>25% n-propyl+75% i-propyl</t>
  </si>
  <si>
    <t>coal-type</t>
  </si>
  <si>
    <t>Cter</t>
  </si>
  <si>
    <t>Cinitial</t>
  </si>
  <si>
    <t>F</t>
  </si>
  <si>
    <t>Ln(1-F)</t>
  </si>
  <si>
    <t>enrichment factor</t>
  </si>
  <si>
    <t>Ccen</t>
  </si>
  <si>
    <t>bulk</t>
  </si>
  <si>
    <t>Type III kerogen (Zhang et al., 2022)</t>
    <phoneticPr fontId="1" type="noConversion"/>
  </si>
  <si>
    <t>δ13Cterminal (‰)</t>
    <phoneticPr fontId="1" type="noConversion"/>
  </si>
  <si>
    <r>
      <t>δ</t>
    </r>
    <r>
      <rPr>
        <vertAlign val="superscript"/>
        <sz val="11"/>
        <color rgb="FF000000"/>
        <rFont val="Calibri"/>
        <family val="2"/>
      </rPr>
      <t>13</t>
    </r>
    <r>
      <rPr>
        <sz val="11"/>
        <color rgb="FF000000"/>
        <rFont val="Calibri"/>
        <family val="2"/>
      </rPr>
      <t>C</t>
    </r>
    <r>
      <rPr>
        <vertAlign val="subscript"/>
        <sz val="11"/>
        <color rgb="FF000000"/>
        <rFont val="Calibri"/>
        <family val="2"/>
      </rPr>
      <t xml:space="preserve">Central </t>
    </r>
    <r>
      <rPr>
        <sz val="11"/>
        <color rgb="FF000000"/>
        <rFont val="Calibri"/>
        <family val="2"/>
      </rPr>
      <t>(‰)</t>
    </r>
    <phoneticPr fontId="1" type="noConversion"/>
  </si>
  <si>
    <t>Gilbert et al. (2009)</t>
    <phoneticPr fontId="1" type="noConversion"/>
  </si>
  <si>
    <t>C</t>
  </si>
  <si>
    <t>T</t>
  </si>
  <si>
    <t>PS data from Liu et al., (2019), Zhao et al., (2020) and Gilbert et al., (2022)</t>
    <phoneticPr fontId="1" type="noConversion"/>
  </si>
  <si>
    <t>Locations</t>
  </si>
  <si>
    <t>Kerogen type</t>
  </si>
  <si>
    <t>Samples</t>
  </si>
  <si>
    <t>Arkoma Basin</t>
  </si>
  <si>
    <t>Type II</t>
  </si>
  <si>
    <t>Stephane 6H36</t>
  </si>
  <si>
    <t>Stephane 1H36</t>
  </si>
  <si>
    <t>Carleigh5H32</t>
  </si>
  <si>
    <t>Carleigh1H32</t>
  </si>
  <si>
    <t>Morris 5H19</t>
  </si>
  <si>
    <t>Caitlin6H30</t>
  </si>
  <si>
    <t>Eddings3H20</t>
  </si>
  <si>
    <t>Gravitt6H21</t>
  </si>
  <si>
    <t>Martin1H35</t>
  </si>
  <si>
    <t>South Texas</t>
  </si>
  <si>
    <t>Type I</t>
  </si>
  <si>
    <t>A</t>
  </si>
  <si>
    <t>B</t>
  </si>
  <si>
    <t>D</t>
  </si>
  <si>
    <t>E</t>
  </si>
  <si>
    <t>G-1</t>
  </si>
  <si>
    <t>G-2</t>
  </si>
  <si>
    <t>M-1</t>
  </si>
  <si>
    <t>M-2</t>
  </si>
  <si>
    <t>M-3</t>
  </si>
  <si>
    <t>M-4</t>
  </si>
  <si>
    <t>M-5</t>
  </si>
  <si>
    <t>−20.3</t>
  </si>
  <si>
    <t>−20.4</t>
  </si>
  <si>
    <t>−23.3</t>
  </si>
  <si>
    <t>−23.9</t>
  </si>
  <si>
    <t>bdl</t>
  </si>
  <si>
    <t>-</t>
  </si>
  <si>
    <t>−22.3</t>
  </si>
  <si>
    <t>−22.8</t>
  </si>
  <si>
    <r>
      <t xml:space="preserve">Position-specific </t>
    </r>
    <r>
      <rPr>
        <vertAlign val="superscript"/>
        <sz val="10"/>
        <color rgb="FF000000"/>
        <rFont val="等线"/>
        <family val="3"/>
        <charset val="134"/>
        <scheme val="minor"/>
      </rPr>
      <t>13</t>
    </r>
    <r>
      <rPr>
        <sz val="10"/>
        <color rgb="FF000000"/>
        <rFont val="等线"/>
        <family val="3"/>
        <charset val="134"/>
        <scheme val="minor"/>
      </rPr>
      <t xml:space="preserve">C isotope composition(‰)  </t>
    </r>
  </si>
  <si>
    <r>
      <t>%R</t>
    </r>
    <r>
      <rPr>
        <vertAlign val="subscript"/>
        <sz val="10"/>
        <color rgb="FF000000"/>
        <rFont val="等线"/>
        <family val="3"/>
        <charset val="134"/>
        <scheme val="minor"/>
      </rPr>
      <t>o</t>
    </r>
  </si>
  <si>
    <r>
      <t>Δ</t>
    </r>
    <r>
      <rPr>
        <vertAlign val="subscript"/>
        <sz val="10"/>
        <color rgb="FF000000"/>
        <rFont val="等线"/>
        <family val="3"/>
        <charset val="134"/>
        <scheme val="minor"/>
      </rPr>
      <t xml:space="preserve">C-T </t>
    </r>
  </si>
  <si>
    <r>
      <t>δ</t>
    </r>
    <r>
      <rPr>
        <vertAlign val="superscript"/>
        <sz val="10"/>
        <color rgb="FF000000"/>
        <rFont val="等线"/>
        <family val="3"/>
        <charset val="134"/>
        <scheme val="minor"/>
      </rPr>
      <t>13</t>
    </r>
    <r>
      <rPr>
        <sz val="10"/>
        <color rgb="FF000000"/>
        <rFont val="等线"/>
        <family val="3"/>
        <charset val="134"/>
        <scheme val="minor"/>
      </rPr>
      <t>C</t>
    </r>
    <r>
      <rPr>
        <vertAlign val="subscript"/>
        <sz val="10"/>
        <color rgb="FF000000"/>
        <rFont val="等线"/>
        <family val="3"/>
        <charset val="134"/>
        <scheme val="minor"/>
      </rPr>
      <t xml:space="preserve">Central </t>
    </r>
  </si>
  <si>
    <r>
      <t>δ</t>
    </r>
    <r>
      <rPr>
        <vertAlign val="superscript"/>
        <sz val="10"/>
        <color rgb="FF000000"/>
        <rFont val="等线"/>
        <family val="3"/>
        <charset val="134"/>
        <scheme val="minor"/>
      </rPr>
      <t>13</t>
    </r>
    <r>
      <rPr>
        <sz val="10"/>
        <color rgb="FF000000"/>
        <rFont val="等线"/>
        <family val="3"/>
        <charset val="134"/>
        <scheme val="minor"/>
      </rPr>
      <t>C</t>
    </r>
    <r>
      <rPr>
        <vertAlign val="subscript"/>
        <sz val="10"/>
        <color rgb="FF000000"/>
        <rFont val="等线"/>
        <family val="3"/>
        <charset val="134"/>
        <scheme val="minor"/>
      </rPr>
      <t xml:space="preserve">terminal </t>
    </r>
  </si>
  <si>
    <t>Basin</t>
  </si>
  <si>
    <t>Sample</t>
  </si>
  <si>
    <t>Gas composition (%)</t>
  </si>
  <si>
    <t>Carbon isotope composition (‰)</t>
  </si>
  <si>
    <r>
      <rPr>
        <sz val="11"/>
        <rFont val="Calibri"/>
        <family val="2"/>
      </rPr>
      <t xml:space="preserve">Position-specific </t>
    </r>
    <r>
      <rPr>
        <vertAlign val="superscript"/>
        <sz val="10.5"/>
        <color rgb="FF000000"/>
        <rFont val="Calibri"/>
        <family val="2"/>
      </rPr>
      <t>13</t>
    </r>
    <r>
      <rPr>
        <sz val="10.5"/>
        <color rgb="FF000000"/>
        <rFont val="Calibri"/>
        <family val="2"/>
      </rPr>
      <t xml:space="preserve">C isotope composition  </t>
    </r>
  </si>
  <si>
    <t>Source</t>
  </si>
  <si>
    <t>N2</t>
  </si>
  <si>
    <t>CO2</t>
  </si>
  <si>
    <t>C1</t>
  </si>
  <si>
    <t>C2</t>
  </si>
  <si>
    <t>C3</t>
  </si>
  <si>
    <t>iC4</t>
  </si>
  <si>
    <t>nC4</t>
  </si>
  <si>
    <t>IC5</t>
  </si>
  <si>
    <t>nC5</t>
  </si>
  <si>
    <t>CH4</t>
  </si>
  <si>
    <t>C2H6</t>
  </si>
  <si>
    <t>C3H8</t>
  </si>
  <si>
    <r>
      <rPr>
        <sz val="11"/>
        <rFont val="Calibri"/>
        <family val="2"/>
      </rPr>
      <t>Δ</t>
    </r>
    <r>
      <rPr>
        <vertAlign val="subscript"/>
        <sz val="10.5"/>
        <color rgb="FF000000"/>
        <rFont val="Calibri"/>
        <family val="2"/>
      </rPr>
      <t xml:space="preserve">C-T </t>
    </r>
    <r>
      <rPr>
        <sz val="10.5"/>
        <color rgb="FF000000"/>
        <rFont val="Calibri"/>
        <family val="2"/>
      </rPr>
      <t>(‰)</t>
    </r>
  </si>
  <si>
    <r>
      <rPr>
        <sz val="11"/>
        <rFont val="Calibri"/>
        <family val="2"/>
      </rPr>
      <t>δ</t>
    </r>
    <r>
      <rPr>
        <vertAlign val="superscript"/>
        <sz val="10.5"/>
        <color rgb="FF000000"/>
        <rFont val="Calibri"/>
        <family val="2"/>
      </rPr>
      <t>13</t>
    </r>
    <r>
      <rPr>
        <sz val="10.5"/>
        <color rgb="FF000000"/>
        <rFont val="Calibri"/>
        <family val="2"/>
      </rPr>
      <t>C</t>
    </r>
    <r>
      <rPr>
        <vertAlign val="subscript"/>
        <sz val="10.5"/>
        <color rgb="FF000000"/>
        <rFont val="Calibri"/>
        <family val="2"/>
      </rPr>
      <t xml:space="preserve">Central </t>
    </r>
    <r>
      <rPr>
        <sz val="10.5"/>
        <color rgb="FF000000"/>
        <rFont val="Calibri"/>
        <family val="2"/>
      </rPr>
      <t>(‰)</t>
    </r>
  </si>
  <si>
    <r>
      <rPr>
        <sz val="11"/>
        <rFont val="Calibri"/>
        <family val="2"/>
      </rPr>
      <t>δ</t>
    </r>
    <r>
      <rPr>
        <vertAlign val="superscript"/>
        <sz val="10.5"/>
        <color rgb="FF000000"/>
        <rFont val="Calibri"/>
        <family val="2"/>
      </rPr>
      <t>13</t>
    </r>
    <r>
      <rPr>
        <sz val="10.5"/>
        <color rgb="FF000000"/>
        <rFont val="Calibri"/>
        <family val="2"/>
      </rPr>
      <t>C</t>
    </r>
    <r>
      <rPr>
        <vertAlign val="subscript"/>
        <sz val="10.5"/>
        <color rgb="FF000000"/>
        <rFont val="Calibri"/>
        <family val="2"/>
      </rPr>
      <t xml:space="preserve">terminal </t>
    </r>
    <r>
      <rPr>
        <sz val="10.5"/>
        <color rgb="FF000000"/>
        <rFont val="Calibri"/>
        <family val="2"/>
      </rPr>
      <t>(‰)</t>
    </r>
  </si>
  <si>
    <t>Ro (Chen)</t>
  </si>
  <si>
    <t>C1/C2+3</t>
  </si>
  <si>
    <t>Ordos Basin</t>
  </si>
  <si>
    <t>Su41-8</t>
  </si>
  <si>
    <t>Su16#</t>
  </si>
  <si>
    <t>Su38-14</t>
  </si>
  <si>
    <t>Su13-16</t>
  </si>
  <si>
    <t>Su25#</t>
  </si>
  <si>
    <t>Taibei Sag, Turpan-Hami Basin</t>
  </si>
  <si>
    <t>P10-6</t>
  </si>
  <si>
    <t>/</t>
  </si>
  <si>
    <t>PB-6</t>
  </si>
  <si>
    <t>Y17</t>
  </si>
  <si>
    <t>L7-20</t>
  </si>
  <si>
    <t>WS311</t>
  </si>
  <si>
    <t>L101</t>
  </si>
  <si>
    <t>HT2-10</t>
  </si>
  <si>
    <t>K19</t>
  </si>
  <si>
    <t>K20</t>
  </si>
  <si>
    <t>K191</t>
  </si>
  <si>
    <t>Sichuan Basin</t>
  </si>
  <si>
    <t>Liaohe Depression, Bohai Bay Basin</t>
  </si>
  <si>
    <t>Kuqa Depression, Tarim Basin</t>
  </si>
  <si>
    <t>DW105-25</t>
  </si>
  <si>
    <t>DN202</t>
  </si>
  <si>
    <t>DN201</t>
  </si>
  <si>
    <t>YH23-1-5</t>
  </si>
  <si>
    <t>Dryness index</t>
    <phoneticPr fontId="1" type="noConversion"/>
  </si>
  <si>
    <t>Su40-16</t>
  </si>
  <si>
    <t>PL-4</t>
  </si>
  <si>
    <t>GA-002-21</t>
  </si>
  <si>
    <t>PL-113</t>
  </si>
  <si>
    <t>PL-116</t>
  </si>
  <si>
    <t>PL-11</t>
  </si>
  <si>
    <t>Y101</t>
  </si>
  <si>
    <t>Y103</t>
  </si>
  <si>
    <t>HC-001-21-x3</t>
  </si>
  <si>
    <t xml:space="preserve">S34-18 </t>
  </si>
  <si>
    <t xml:space="preserve">N22022 </t>
  </si>
  <si>
    <t xml:space="preserve">R66 </t>
  </si>
  <si>
    <t xml:space="preserve">S32-24 </t>
  </si>
  <si>
    <t xml:space="preserve">XG7-H301 </t>
  </si>
  <si>
    <t xml:space="preserve">XG7-5 </t>
  </si>
  <si>
    <t xml:space="preserve">C48-G84 </t>
  </si>
  <si>
    <t>S9-5c</t>
  </si>
  <si>
    <t xml:space="preserve">S39-k12 </t>
  </si>
  <si>
    <t xml:space="preserve">S36-16 </t>
  </si>
  <si>
    <t xml:space="preserve">D40 </t>
  </si>
  <si>
    <t xml:space="preserve">X140 </t>
  </si>
  <si>
    <t>CG1c</t>
  </si>
  <si>
    <t>B6-127</t>
  </si>
  <si>
    <t xml:space="preserve"> Bulk isotope data from Wang et al. (2015), Cai et al. (2005), Feng et al. (2007), Li et al. (2008), Liu et al. (2008a), Dai et al. (2012), Liu et al. (2019a),Zhao et al. (2020)</t>
    <phoneticPr fontId="1" type="noConversion"/>
  </si>
  <si>
    <t>Formation</t>
  </si>
  <si>
    <t>Carbon Isotopic Composition（‰）</t>
  </si>
  <si>
    <t>Gas Composition（％）</t>
  </si>
  <si>
    <t>δ13CCH4</t>
  </si>
  <si>
    <t>δ13CC2H6</t>
  </si>
  <si>
    <t>δ13CC3H8</t>
  </si>
  <si>
    <t>iC5</t>
  </si>
  <si>
    <t>Pu10-6</t>
  </si>
  <si>
    <t>J2q</t>
  </si>
  <si>
    <t xml:space="preserve">n.d. </t>
  </si>
  <si>
    <t>This Article</t>
  </si>
  <si>
    <t>PB6</t>
  </si>
  <si>
    <t>Pu701</t>
  </si>
  <si>
    <t>Pu15-x</t>
  </si>
  <si>
    <t>Yan17</t>
  </si>
  <si>
    <t>K1s</t>
  </si>
  <si>
    <t>QD7</t>
  </si>
  <si>
    <t>J2x</t>
  </si>
  <si>
    <t>QD9</t>
  </si>
  <si>
    <t>Ling7-20</t>
  </si>
  <si>
    <t>J2s</t>
  </si>
  <si>
    <t>Ba27</t>
  </si>
  <si>
    <t>Wen8-35</t>
  </si>
  <si>
    <t>Le101</t>
  </si>
  <si>
    <t>HN901</t>
  </si>
  <si>
    <t>K1s2</t>
  </si>
  <si>
    <t>J3k</t>
  </si>
  <si>
    <t>Huo801</t>
  </si>
  <si>
    <t>J1s</t>
  </si>
  <si>
    <t>HT2-1</t>
  </si>
  <si>
    <t>Guo1-1</t>
  </si>
  <si>
    <t>Mi2</t>
  </si>
  <si>
    <t>QD26</t>
  </si>
  <si>
    <t>Ling615</t>
  </si>
  <si>
    <t>Ling3</t>
  </si>
  <si>
    <t>Ba18</t>
  </si>
  <si>
    <t>Shan8-151</t>
  </si>
  <si>
    <t>Shan3-241</t>
  </si>
  <si>
    <t>Shan13-15</t>
  </si>
  <si>
    <t>Wen1</t>
  </si>
  <si>
    <t>WX1</t>
  </si>
  <si>
    <t>Ke7</t>
  </si>
  <si>
    <t>TC1</t>
  </si>
  <si>
    <t>WX8</t>
  </si>
  <si>
    <t>Le10</t>
  </si>
  <si>
    <t>Esh</t>
  </si>
  <si>
    <t>SN2-1</t>
  </si>
  <si>
    <t>PB103</t>
  </si>
  <si>
    <t>Pu6-1</t>
  </si>
  <si>
    <t>Shen118</t>
  </si>
  <si>
    <t>K</t>
  </si>
  <si>
    <t>Shen110</t>
  </si>
  <si>
    <t>Shen233</t>
  </si>
  <si>
    <t>SN8</t>
  </si>
  <si>
    <t>Guo1</t>
  </si>
  <si>
    <t>SB402</t>
  </si>
  <si>
    <t>Lian12</t>
  </si>
  <si>
    <t>LN1</t>
  </si>
  <si>
    <t>HT202</t>
  </si>
  <si>
    <t>J3q</t>
  </si>
  <si>
    <t>HT204</t>
  </si>
  <si>
    <t>Upper Paleozoic</t>
  </si>
  <si>
    <t>Su33-18</t>
  </si>
  <si>
    <t>Su35-17</t>
  </si>
  <si>
    <t>Su38-16</t>
  </si>
  <si>
    <t>Su22-15</t>
  </si>
  <si>
    <t>Shan215</t>
  </si>
  <si>
    <t>C-P</t>
  </si>
  <si>
    <t>Cai C，2005</t>
  </si>
  <si>
    <t>Shan117</t>
  </si>
  <si>
    <t>Zhao4</t>
  </si>
  <si>
    <t>Qi2</t>
  </si>
  <si>
    <t>Yu17-2</t>
  </si>
  <si>
    <t>Yu12</t>
  </si>
  <si>
    <t>Mi4</t>
  </si>
  <si>
    <t>Feng Q,2007</t>
  </si>
  <si>
    <t>Meng5</t>
  </si>
  <si>
    <t>Yu17-1</t>
  </si>
  <si>
    <t>Shan10</t>
  </si>
  <si>
    <t>P1x</t>
  </si>
  <si>
    <t>Li X,2003</t>
  </si>
  <si>
    <t>Shan19</t>
  </si>
  <si>
    <t>Shan65</t>
  </si>
  <si>
    <t>Shan16</t>
  </si>
  <si>
    <t>P1s</t>
  </si>
  <si>
    <t xml:space="preserve">Shan 3 </t>
  </si>
  <si>
    <t xml:space="preserve">P1s </t>
  </si>
  <si>
    <t xml:space="preserve">Shan 41 </t>
  </si>
  <si>
    <t xml:space="preserve">Shan 46 </t>
  </si>
  <si>
    <t xml:space="preserve">Shan 56 </t>
  </si>
  <si>
    <t xml:space="preserve">Shan 68 </t>
  </si>
  <si>
    <t xml:space="preserve">Shan 83 </t>
  </si>
  <si>
    <t xml:space="preserve">Shan 26 </t>
  </si>
  <si>
    <t xml:space="preserve">C3t </t>
  </si>
  <si>
    <t xml:space="preserve">Shan 19 </t>
  </si>
  <si>
    <t>C2b</t>
  </si>
  <si>
    <t>Lower Paleozoic</t>
  </si>
  <si>
    <t xml:space="preserve">Shan 5 </t>
  </si>
  <si>
    <t xml:space="preserve">O1m5 </t>
  </si>
  <si>
    <t xml:space="preserve">Shancan1 </t>
  </si>
  <si>
    <t xml:space="preserve">Shan 12 </t>
  </si>
  <si>
    <t xml:space="preserve">Shan 17 </t>
  </si>
  <si>
    <t xml:space="preserve">Shan 6 </t>
  </si>
  <si>
    <t xml:space="preserve">Lin 2 </t>
  </si>
  <si>
    <t xml:space="preserve">Shan 33 </t>
  </si>
  <si>
    <t xml:space="preserve">Shan 34 </t>
  </si>
  <si>
    <t xml:space="preserve">Shan 45 </t>
  </si>
  <si>
    <t xml:space="preserve">Shan 49 </t>
  </si>
  <si>
    <t xml:space="preserve">Shan 61 </t>
  </si>
  <si>
    <t xml:space="preserve">Shan 81 </t>
  </si>
  <si>
    <t xml:space="preserve">Shan 84 </t>
  </si>
  <si>
    <t xml:space="preserve">Shan 62 </t>
  </si>
  <si>
    <t xml:space="preserve">Shan 30 </t>
  </si>
  <si>
    <t xml:space="preserve">Shan 28 </t>
  </si>
  <si>
    <t xml:space="preserve">Shan 7 </t>
  </si>
  <si>
    <t>Kuche Depression</t>
  </si>
  <si>
    <t>YH701</t>
  </si>
  <si>
    <t>YH2</t>
  </si>
  <si>
    <t>N</t>
  </si>
  <si>
    <t>YH1</t>
  </si>
  <si>
    <t>DN22</t>
  </si>
  <si>
    <t>YH23-2-10</t>
  </si>
  <si>
    <t>E+K</t>
  </si>
  <si>
    <t>YTK5</t>
  </si>
  <si>
    <t xml:space="preserve">KL2-4 </t>
  </si>
  <si>
    <t>KL2-7</t>
  </si>
  <si>
    <t>KL2-8</t>
  </si>
  <si>
    <t>KL205</t>
  </si>
  <si>
    <t>Liu Q，2008</t>
  </si>
  <si>
    <t>YH23-1-18</t>
  </si>
  <si>
    <t>YH23-1-14</t>
  </si>
  <si>
    <t>YTK5-3</t>
  </si>
  <si>
    <t>YTK5-2</t>
  </si>
  <si>
    <t>KL203</t>
  </si>
  <si>
    <t>HQ1</t>
  </si>
  <si>
    <t>HQ2</t>
  </si>
  <si>
    <t>DW117-3</t>
  </si>
  <si>
    <t>DN102</t>
  </si>
  <si>
    <t>QL1</t>
  </si>
  <si>
    <t>TRG1</t>
  </si>
  <si>
    <t>TRG101</t>
  </si>
  <si>
    <t>YM7-H1</t>
  </si>
  <si>
    <t>DW109-19</t>
  </si>
  <si>
    <t>Platform Area</t>
  </si>
  <si>
    <t>DH20</t>
  </si>
  <si>
    <t>DH23</t>
  </si>
  <si>
    <t>P</t>
  </si>
  <si>
    <t>JLK102</t>
  </si>
  <si>
    <t>JFQ1-13-4</t>
  </si>
  <si>
    <t>JN4-H2</t>
  </si>
  <si>
    <t>TZ117</t>
  </si>
  <si>
    <t>S</t>
  </si>
  <si>
    <t>TZ16-6</t>
  </si>
  <si>
    <t>O</t>
  </si>
  <si>
    <t>TZ242</t>
  </si>
  <si>
    <t>TZ4-18-7</t>
  </si>
  <si>
    <t>TZ62</t>
  </si>
  <si>
    <t>TZ621</t>
  </si>
  <si>
    <t>LN59-H1</t>
  </si>
  <si>
    <t>LG13</t>
  </si>
  <si>
    <t>LG201</t>
  </si>
  <si>
    <t>LG16-2</t>
  </si>
  <si>
    <t>LG15-18</t>
  </si>
  <si>
    <t>LN2-33-1</t>
  </si>
  <si>
    <t>TZ16-13</t>
  </si>
  <si>
    <t>TZ4-37-H18</t>
  </si>
  <si>
    <t>TZ4-401-H2</t>
  </si>
  <si>
    <t>TZ4-7-24</t>
  </si>
  <si>
    <t>LK1</t>
  </si>
  <si>
    <t>YN2c</t>
  </si>
  <si>
    <t>J</t>
  </si>
  <si>
    <t>YN2</t>
  </si>
  <si>
    <t>LN3-H1</t>
  </si>
  <si>
    <t>LN3-H5</t>
  </si>
  <si>
    <t>JF132</t>
  </si>
  <si>
    <t>LG17</t>
  </si>
  <si>
    <t>LN15-2</t>
  </si>
  <si>
    <t>LN10-2</t>
  </si>
  <si>
    <t>JFQ132</t>
  </si>
  <si>
    <t>JFQ138</t>
  </si>
  <si>
    <t>LN204</t>
  </si>
  <si>
    <t>LN2-25-H1</t>
  </si>
  <si>
    <t>HD1-1H</t>
  </si>
  <si>
    <t>MA4</t>
  </si>
  <si>
    <t>MA4-H1</t>
  </si>
  <si>
    <t>Northwestern part of Sichuan Basin</t>
  </si>
  <si>
    <t xml:space="preserve">Zhong 19 </t>
  </si>
  <si>
    <t xml:space="preserve">T3x2 </t>
  </si>
  <si>
    <t>Dai J,2012</t>
  </si>
  <si>
    <t xml:space="preserve">Zhong 34 </t>
  </si>
  <si>
    <t xml:space="preserve">Zhong 36 </t>
  </si>
  <si>
    <t xml:space="preserve">Zhong 44 </t>
  </si>
  <si>
    <t xml:space="preserve">Zhong 63 </t>
  </si>
  <si>
    <t xml:space="preserve">Zhong 2 </t>
  </si>
  <si>
    <t xml:space="preserve">Zhong 16 </t>
  </si>
  <si>
    <t xml:space="preserve">Zhong 29 </t>
  </si>
  <si>
    <t xml:space="preserve">Zhong 39 </t>
  </si>
  <si>
    <t>QX 006-X 1</t>
  </si>
  <si>
    <t xml:space="preserve"> T3x2 </t>
  </si>
  <si>
    <t xml:space="preserve">QX 6 </t>
  </si>
  <si>
    <t xml:space="preserve">QX 16 </t>
  </si>
  <si>
    <t xml:space="preserve">QX 4 </t>
  </si>
  <si>
    <t xml:space="preserve">QX 13 </t>
  </si>
  <si>
    <t xml:space="preserve">QX 3 </t>
  </si>
  <si>
    <t xml:space="preserve">Xin 882 </t>
  </si>
  <si>
    <t xml:space="preserve">T3x4 </t>
  </si>
  <si>
    <t xml:space="preserve">XQ 105 </t>
  </si>
  <si>
    <t xml:space="preserve">JR2 </t>
  </si>
  <si>
    <t xml:space="preserve">CX 480-1 </t>
  </si>
  <si>
    <t xml:space="preserve">JS2 1 </t>
  </si>
  <si>
    <t xml:space="preserve">CX 480-2 </t>
  </si>
  <si>
    <t xml:space="preserve">J </t>
  </si>
  <si>
    <t xml:space="preserve">CX 263 </t>
  </si>
  <si>
    <t xml:space="preserve">JS1 7 </t>
  </si>
  <si>
    <t xml:space="preserve">JS 12 </t>
  </si>
  <si>
    <t xml:space="preserve">JS 17 </t>
  </si>
  <si>
    <t xml:space="preserve">Long 3 </t>
  </si>
  <si>
    <t xml:space="preserve">JP1 2 </t>
  </si>
  <si>
    <t xml:space="preserve">LS 35 </t>
  </si>
  <si>
    <t xml:space="preserve">Long 45-1 </t>
  </si>
  <si>
    <t xml:space="preserve">JP2 3 </t>
  </si>
  <si>
    <t xml:space="preserve">Long 42 </t>
  </si>
  <si>
    <t xml:space="preserve">JP2 4 </t>
  </si>
  <si>
    <t xml:space="preserve">LS 17D </t>
  </si>
  <si>
    <t xml:space="preserve">LS 12D </t>
  </si>
  <si>
    <t xml:space="preserve">Long 75 </t>
  </si>
  <si>
    <t xml:space="preserve">Long 5 </t>
  </si>
  <si>
    <t xml:space="preserve">JP4 1 </t>
  </si>
  <si>
    <t xml:space="preserve">LS 3 </t>
  </si>
  <si>
    <t xml:space="preserve">DS 18 </t>
  </si>
  <si>
    <t xml:space="preserve">DS 11 </t>
  </si>
  <si>
    <t xml:space="preserve">DP 33 </t>
  </si>
  <si>
    <t xml:space="preserve">JP2 1 </t>
  </si>
  <si>
    <t xml:space="preserve">DS 1 </t>
  </si>
  <si>
    <t xml:space="preserve">DP 16 </t>
  </si>
  <si>
    <t>M17</t>
  </si>
  <si>
    <t>M18</t>
  </si>
  <si>
    <t>P1k</t>
  </si>
  <si>
    <t>M8</t>
  </si>
  <si>
    <t>J2t</t>
  </si>
  <si>
    <t>M801</t>
  </si>
  <si>
    <t>Huanghua depression</t>
  </si>
  <si>
    <t>ZH13-25l</t>
  </si>
  <si>
    <t>ZH14-25l</t>
  </si>
  <si>
    <t>ZH21-23l</t>
  </si>
  <si>
    <t>ZH8Nm-H2</t>
  </si>
  <si>
    <t>ZH8Es-H1</t>
  </si>
  <si>
    <t>ZH8Es-H2</t>
  </si>
  <si>
    <t>ZH8Es-H3</t>
  </si>
  <si>
    <t xml:space="preserve">GS20 </t>
  </si>
  <si>
    <t>Nm</t>
  </si>
  <si>
    <t>GS77</t>
  </si>
  <si>
    <t>T30</t>
  </si>
  <si>
    <t>G24</t>
  </si>
  <si>
    <t>G562</t>
  </si>
  <si>
    <t>G561</t>
  </si>
  <si>
    <t>G528</t>
  </si>
  <si>
    <t>MG1</t>
  </si>
  <si>
    <t>GS12-18</t>
  </si>
  <si>
    <t>GS14-18</t>
  </si>
  <si>
    <t>QX24</t>
  </si>
  <si>
    <t>Q443</t>
  </si>
  <si>
    <t>X3-7-1</t>
  </si>
  <si>
    <t>Ng</t>
  </si>
  <si>
    <t>Q664</t>
  </si>
  <si>
    <t>B64-32</t>
  </si>
  <si>
    <t>Ed</t>
  </si>
  <si>
    <t>ZH19-1</t>
  </si>
  <si>
    <t>ZH20-30</t>
  </si>
  <si>
    <t>BH28</t>
  </si>
  <si>
    <t>Es1</t>
  </si>
  <si>
    <t>BH24</t>
  </si>
  <si>
    <t>Ed3</t>
  </si>
  <si>
    <t>Liaohe depression</t>
  </si>
  <si>
    <t>N22-022</t>
  </si>
  <si>
    <t>N2721</t>
  </si>
  <si>
    <t>C48-G84</t>
  </si>
  <si>
    <t>Q2-22-3017</t>
  </si>
  <si>
    <t>Q2-22-208C</t>
  </si>
  <si>
    <t>SH32-24</t>
  </si>
  <si>
    <t>SH34-18</t>
  </si>
  <si>
    <t>SH39-K12</t>
  </si>
  <si>
    <t>SH36-16</t>
  </si>
  <si>
    <t>SH9-5C</t>
  </si>
  <si>
    <t>F53-46</t>
  </si>
  <si>
    <t>R66</t>
  </si>
  <si>
    <t>DA40</t>
  </si>
  <si>
    <t>X140</t>
  </si>
  <si>
    <t>XG7-H301</t>
  </si>
  <si>
    <t>Ar</t>
  </si>
  <si>
    <t>XG7-5</t>
  </si>
  <si>
    <t>Mz</t>
  </si>
  <si>
    <t>H23</t>
  </si>
  <si>
    <t>H105</t>
  </si>
  <si>
    <t>RQ2</t>
  </si>
  <si>
    <t>R11</t>
  </si>
  <si>
    <t>H24</t>
  </si>
  <si>
    <t>Y22</t>
  </si>
  <si>
    <t>H9</t>
  </si>
  <si>
    <t>H202</t>
  </si>
  <si>
    <t>OU25-21</t>
  </si>
  <si>
    <t>J2-10-22</t>
  </si>
  <si>
    <t>J323</t>
  </si>
  <si>
    <t>J2-6-127</t>
  </si>
  <si>
    <t>CG5</t>
  </si>
  <si>
    <t>CG2</t>
  </si>
  <si>
    <t>L64</t>
  </si>
  <si>
    <t>SH227</t>
  </si>
  <si>
    <t>M70-1</t>
  </si>
  <si>
    <t>M256</t>
  </si>
  <si>
    <t>M726c</t>
  </si>
  <si>
    <t>X86c</t>
  </si>
  <si>
    <t>X4-20</t>
  </si>
  <si>
    <t>XQ9</t>
  </si>
  <si>
    <t>XQ8</t>
  </si>
  <si>
    <t>MG7</t>
  </si>
  <si>
    <t>T601</t>
  </si>
  <si>
    <t>W609</t>
  </si>
  <si>
    <t>ZG1</t>
  </si>
  <si>
    <t>QG63</t>
  </si>
  <si>
    <t>SH100</t>
  </si>
  <si>
    <t>SH208</t>
  </si>
  <si>
    <t>SH118</t>
  </si>
  <si>
    <t>Turpan-Hami Basin</t>
    <phoneticPr fontId="1" type="noConversion"/>
  </si>
  <si>
    <t>Ordos Basin</t>
    <phoneticPr fontId="1" type="noConversion"/>
  </si>
  <si>
    <t>Tarim Basin</t>
    <phoneticPr fontId="1" type="noConversion"/>
  </si>
  <si>
    <t>Sichuan Basin</t>
    <phoneticPr fontId="1" type="noConversion"/>
  </si>
  <si>
    <t>Santanghu Basin</t>
    <phoneticPr fontId="1" type="noConversion"/>
  </si>
  <si>
    <t>Bohai Bay Basin</t>
    <phoneticPr fontId="1" type="noConversion"/>
  </si>
  <si>
    <r>
      <t>Ed</t>
    </r>
    <r>
      <rPr>
        <vertAlign val="subscript"/>
        <sz val="10"/>
        <rFont val="等线"/>
        <family val="3"/>
        <charset val="134"/>
        <scheme val="minor"/>
      </rPr>
      <t>3</t>
    </r>
  </si>
  <si>
    <r>
      <t>Es</t>
    </r>
    <r>
      <rPr>
        <vertAlign val="subscript"/>
        <sz val="10"/>
        <rFont val="等线"/>
        <family val="3"/>
        <charset val="134"/>
        <scheme val="minor"/>
      </rPr>
      <t>1</t>
    </r>
  </si>
  <si>
    <r>
      <t>Ng</t>
    </r>
    <r>
      <rPr>
        <vertAlign val="subscript"/>
        <sz val="10"/>
        <rFont val="等线"/>
        <family val="3"/>
        <charset val="134"/>
        <scheme val="minor"/>
      </rPr>
      <t>3</t>
    </r>
  </si>
  <si>
    <r>
      <t>Ed</t>
    </r>
    <r>
      <rPr>
        <vertAlign val="subscript"/>
        <sz val="10"/>
        <rFont val="等线"/>
        <family val="3"/>
        <charset val="134"/>
        <scheme val="minor"/>
      </rPr>
      <t>1</t>
    </r>
  </si>
  <si>
    <r>
      <t>Es</t>
    </r>
    <r>
      <rPr>
        <vertAlign val="subscript"/>
        <sz val="10"/>
        <rFont val="等线"/>
        <family val="3"/>
        <charset val="134"/>
        <scheme val="minor"/>
      </rPr>
      <t>3</t>
    </r>
  </si>
  <si>
    <t>Martin 1H35</t>
  </si>
  <si>
    <t>Martin 4H35</t>
  </si>
  <si>
    <t>Martin 6H35</t>
  </si>
  <si>
    <t>Stephanie1H36</t>
  </si>
  <si>
    <t>Stephanie5H36</t>
  </si>
  <si>
    <t>Stephanie6H36</t>
  </si>
  <si>
    <t>Carleigh6H32</t>
  </si>
  <si>
    <t>Edding3H20</t>
  </si>
  <si>
    <t>Eddings6H20</t>
  </si>
  <si>
    <t>Morris5H19</t>
  </si>
  <si>
    <t>Caitlin 6H30</t>
  </si>
  <si>
    <t>Gravitt3H21</t>
  </si>
  <si>
    <t>Ardoma Basin</t>
    <phoneticPr fontId="1" type="noConversion"/>
  </si>
  <si>
    <t>Woodford</t>
    <phoneticPr fontId="1" type="noConversion"/>
  </si>
  <si>
    <t>Liu et al. (2019)</t>
    <phoneticPr fontId="1" type="noConversion"/>
  </si>
  <si>
    <t>South Texas</t>
    <phoneticPr fontId="1" type="noConversion"/>
  </si>
  <si>
    <t>Eagle Ford</t>
    <phoneticPr fontId="1" type="noConversion"/>
  </si>
  <si>
    <t>A</t>
    <phoneticPr fontId="1" type="noConversion"/>
  </si>
  <si>
    <t>B</t>
    <phoneticPr fontId="1" type="noConversion"/>
  </si>
  <si>
    <t>D</t>
    <phoneticPr fontId="1" type="noConversion"/>
  </si>
  <si>
    <t>E</t>
    <phoneticPr fontId="1" type="noConversion"/>
  </si>
  <si>
    <t>F</t>
    <phoneticPr fontId="1" type="noConversion"/>
  </si>
  <si>
    <t>G</t>
    <phoneticPr fontId="1" type="noConversion"/>
  </si>
  <si>
    <t>Zhao et al.(2020)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</si>
</sst>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0_ "/>
    <numFmt numFmtId="177" formatCode="0.00_ "/>
    <numFmt numFmtId="178" formatCode="0_ "/>
    <numFmt numFmtId="179" formatCode="0.000_ "/>
    <numFmt numFmtId="180" formatCode="0.0"/>
    <numFmt numFmtId="181" formatCode="0.000;[Red]0.000"/>
    <numFmt numFmtId="182" formatCode="0.00;[Red]0.00"/>
  </numFmts>
  <fonts count="22" x14ac:knownFonts="1">
    <font>
      <sz val="11"/>
      <color theme="1"/>
      <name val="等线"/>
      <family val="2"/>
      <charset val="134"/>
      <scheme val="minor"/>
    </font>
    <font>
      <sz val="9"/>
      <name val="等线"/>
      <family val="2"/>
      <charset val="134"/>
      <scheme val="minor"/>
    </font>
    <font>
      <vertAlign val="superscript"/>
      <sz val="11"/>
      <color rgb="FF000000"/>
      <name val="Calibri"/>
      <family val="2"/>
    </font>
    <font>
      <sz val="11"/>
      <color rgb="FF000000"/>
      <name val="Calibri"/>
      <family val="2"/>
    </font>
    <font>
      <vertAlign val="subscript"/>
      <sz val="11"/>
      <color rgb="FF000000"/>
      <name val="Calibri"/>
      <family val="2"/>
    </font>
    <font>
      <sz val="11"/>
      <color theme="1"/>
      <name val="等线"/>
      <family val="3"/>
      <charset val="134"/>
      <scheme val="minor"/>
    </font>
    <font>
      <sz val="10"/>
      <color rgb="FF000000"/>
      <name val="等线"/>
      <family val="3"/>
      <charset val="134"/>
      <scheme val="minor"/>
    </font>
    <font>
      <vertAlign val="superscript"/>
      <sz val="10"/>
      <color rgb="FF000000"/>
      <name val="等线"/>
      <family val="3"/>
      <charset val="134"/>
      <scheme val="minor"/>
    </font>
    <font>
      <vertAlign val="subscript"/>
      <sz val="10"/>
      <color rgb="FF000000"/>
      <name val="等线"/>
      <family val="3"/>
      <charset val="134"/>
      <scheme val="minor"/>
    </font>
    <font>
      <sz val="9"/>
      <color rgb="FF222222"/>
      <name val="等线"/>
      <family val="3"/>
      <charset val="134"/>
      <scheme val="minor"/>
    </font>
    <font>
      <sz val="11"/>
      <color theme="1"/>
      <name val="Calibri"/>
      <family val="2"/>
    </font>
    <font>
      <sz val="11"/>
      <name val="Calibri"/>
      <family val="2"/>
    </font>
    <font>
      <vertAlign val="superscript"/>
      <sz val="10.5"/>
      <color rgb="FF000000"/>
      <name val="Calibri"/>
      <family val="2"/>
    </font>
    <font>
      <sz val="10.5"/>
      <color rgb="FF000000"/>
      <name val="Calibri"/>
      <family val="2"/>
    </font>
    <font>
      <vertAlign val="subscript"/>
      <sz val="10.5"/>
      <color rgb="FF000000"/>
      <name val="Calibri"/>
      <family val="2"/>
    </font>
    <font>
      <sz val="11"/>
      <name val="等线"/>
      <family val="3"/>
      <charset val="134"/>
    </font>
    <font>
      <sz val="12"/>
      <name val="Calibri"/>
      <family val="2"/>
    </font>
    <font>
      <sz val="12"/>
      <color theme="1"/>
      <name val="Calibri"/>
      <family val="2"/>
    </font>
    <font>
      <sz val="12"/>
      <color rgb="FF000000"/>
      <name val="Calibri"/>
      <family val="2"/>
    </font>
    <font>
      <sz val="10"/>
      <name val="等线"/>
      <family val="3"/>
      <charset val="134"/>
      <scheme val="minor"/>
    </font>
    <font>
      <vertAlign val="subscript"/>
      <sz val="10"/>
      <name val="等线"/>
      <family val="3"/>
      <charset val="134"/>
      <scheme val="minor"/>
    </font>
    <font>
      <sz val="10"/>
      <color theme="1"/>
      <name val="等线"/>
      <family val="3"/>
      <charset val="134"/>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81">
    <xf numFmtId="0" fontId="0" fillId="0" borderId="0" xfId="0">
      <alignment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0" fillId="0" borderId="1" xfId="0" applyFill="1" applyBorder="1" applyAlignment="1">
      <alignment horizontal="center" vertical="center"/>
    </xf>
    <xf numFmtId="0" fontId="0" fillId="0" borderId="0"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76" fontId="0" fillId="0" borderId="1" xfId="0" applyNumberFormat="1" applyBorder="1" applyAlignment="1">
      <alignment horizontal="center" vertical="center"/>
    </xf>
    <xf numFmtId="0" fontId="5" fillId="0" borderId="1" xfId="0" applyFont="1" applyBorder="1">
      <alignment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lignment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applyAlignment="1">
      <alignment vertical="center"/>
    </xf>
    <xf numFmtId="0" fontId="15" fillId="0" borderId="1" xfId="0" applyFont="1" applyFill="1" applyBorder="1" applyAlignment="1">
      <alignment vertical="center"/>
    </xf>
    <xf numFmtId="0" fontId="17" fillId="0" borderId="1" xfId="0" applyFont="1" applyBorder="1" applyAlignment="1">
      <alignment horizontal="center" vertical="center"/>
    </xf>
    <xf numFmtId="177" fontId="11" fillId="0" borderId="1" xfId="0" applyNumberFormat="1" applyFont="1" applyBorder="1" applyAlignment="1">
      <alignment horizontal="center" vertical="center" wrapText="1"/>
    </xf>
    <xf numFmtId="176" fontId="11" fillId="0" borderId="1" xfId="0" applyNumberFormat="1" applyFont="1" applyBorder="1" applyAlignment="1">
      <alignment horizontal="center"/>
    </xf>
    <xf numFmtId="176" fontId="11" fillId="0" borderId="1" xfId="0" applyNumberFormat="1" applyFont="1" applyBorder="1" applyAlignment="1">
      <alignment horizontal="center" vertical="center"/>
    </xf>
    <xf numFmtId="176" fontId="10" fillId="0" borderId="1" xfId="0" applyNumberFormat="1" applyFont="1" applyBorder="1" applyAlignment="1">
      <alignment horizontal="center"/>
    </xf>
    <xf numFmtId="0" fontId="0" fillId="0" borderId="1" xfId="0" applyFont="1" applyBorder="1" applyAlignment="1">
      <alignment horizontal="center" vertical="center" wrapText="1"/>
    </xf>
    <xf numFmtId="0" fontId="17" fillId="0" borderId="1" xfId="0" applyFont="1" applyBorder="1" applyAlignment="1">
      <alignment horizontal="center" vertical="center" wrapText="1"/>
    </xf>
    <xf numFmtId="176" fontId="11" fillId="0" borderId="1" xfId="0" applyNumberFormat="1" applyFont="1" applyBorder="1" applyAlignment="1">
      <alignment horizontal="center" vertical="center" wrapText="1"/>
    </xf>
    <xf numFmtId="176" fontId="16" fillId="0" borderId="1" xfId="0" applyNumberFormat="1" applyFont="1" applyBorder="1" applyAlignment="1">
      <alignment horizontal="center" vertical="center"/>
    </xf>
    <xf numFmtId="176" fontId="11" fillId="0"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1" xfId="0" applyFont="1" applyBorder="1" applyAlignment="1">
      <alignment horizontal="center" vertical="center"/>
    </xf>
    <xf numFmtId="177" fontId="16" fillId="0" borderId="1" xfId="0" applyNumberFormat="1" applyFont="1" applyFill="1" applyBorder="1" applyAlignment="1">
      <alignment horizontal="center" vertical="center"/>
    </xf>
    <xf numFmtId="179" fontId="16" fillId="0" borderId="1" xfId="0" applyNumberFormat="1" applyFont="1" applyFill="1" applyBorder="1" applyAlignment="1">
      <alignment horizontal="center" vertical="center"/>
    </xf>
    <xf numFmtId="176" fontId="10" fillId="0" borderId="1" xfId="0" applyNumberFormat="1" applyFont="1" applyBorder="1" applyAlignment="1">
      <alignment horizontal="center" vertical="center"/>
    </xf>
    <xf numFmtId="176" fontId="11" fillId="0"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18" fillId="0" borderId="1" xfId="0" applyFont="1" applyBorder="1" applyAlignment="1">
      <alignment horizontal="center" vertical="center"/>
    </xf>
    <xf numFmtId="0" fontId="10" fillId="0" borderId="1" xfId="0" applyFont="1" applyBorder="1" applyAlignment="1">
      <alignment horizontal="center" vertical="center"/>
    </xf>
    <xf numFmtId="176"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Border="1">
      <alignment vertical="center"/>
    </xf>
    <xf numFmtId="180" fontId="16" fillId="0" borderId="1" xfId="0" applyNumberFormat="1" applyFont="1" applyBorder="1" applyAlignment="1">
      <alignment horizontal="center"/>
    </xf>
    <xf numFmtId="179" fontId="16" fillId="0" borderId="1" xfId="0" applyNumberFormat="1" applyFont="1" applyFill="1" applyBorder="1" applyAlignment="1">
      <alignment horizontal="center" wrapText="1"/>
    </xf>
    <xf numFmtId="179" fontId="16" fillId="0" borderId="1" xfId="0" applyNumberFormat="1" applyFont="1" applyFill="1" applyBorder="1" applyAlignment="1">
      <alignment horizontal="center" vertical="top" wrapText="1"/>
    </xf>
    <xf numFmtId="180" fontId="16" fillId="0" borderId="1" xfId="0" applyNumberFormat="1" applyFont="1" applyFill="1" applyBorder="1" applyAlignment="1">
      <alignment horizontal="center"/>
    </xf>
    <xf numFmtId="0" fontId="16" fillId="0" borderId="1" xfId="0" applyFont="1" applyFill="1" applyBorder="1" applyAlignment="1">
      <alignment horizontal="center"/>
    </xf>
    <xf numFmtId="181" fontId="16" fillId="0" borderId="1" xfId="0" applyNumberFormat="1" applyFont="1" applyFill="1" applyBorder="1" applyAlignment="1">
      <alignment horizontal="center" wrapText="1"/>
    </xf>
    <xf numFmtId="182" fontId="16" fillId="0" borderId="1" xfId="0" applyNumberFormat="1" applyFont="1" applyFill="1" applyBorder="1" applyAlignment="1">
      <alignment horizontal="center" wrapText="1"/>
    </xf>
    <xf numFmtId="177" fontId="19" fillId="0" borderId="1" xfId="0" applyNumberFormat="1" applyFont="1" applyFill="1" applyBorder="1" applyAlignment="1">
      <alignment horizontal="center" vertical="center"/>
    </xf>
    <xf numFmtId="0" fontId="5" fillId="0" borderId="0" xfId="0" applyFont="1">
      <alignment vertical="center"/>
    </xf>
    <xf numFmtId="0" fontId="19" fillId="0" borderId="1" xfId="0" applyFont="1" applyFill="1" applyBorder="1" applyAlignment="1">
      <alignment horizontal="center" vertical="center"/>
    </xf>
    <xf numFmtId="176" fontId="19" fillId="0" borderId="1" xfId="0" applyNumberFormat="1" applyFont="1" applyFill="1" applyBorder="1" applyAlignment="1">
      <alignment horizontal="center" vertical="center"/>
    </xf>
    <xf numFmtId="177" fontId="19" fillId="0" borderId="1" xfId="0" applyNumberFormat="1" applyFont="1" applyFill="1" applyBorder="1" applyAlignment="1">
      <alignment horizontal="center" vertical="center"/>
    </xf>
    <xf numFmtId="176" fontId="19" fillId="0" borderId="1" xfId="0" applyNumberFormat="1" applyFont="1" applyFill="1" applyBorder="1" applyAlignment="1">
      <alignment horizontal="center" vertical="center"/>
    </xf>
    <xf numFmtId="177" fontId="19"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textRotation="180"/>
    </xf>
    <xf numFmtId="0" fontId="19" fillId="0" borderId="1" xfId="0" applyFont="1" applyFill="1" applyBorder="1" applyAlignment="1">
      <alignment horizontal="center" vertical="center"/>
    </xf>
    <xf numFmtId="178" fontId="19" fillId="0" borderId="1" xfId="0"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19" fillId="0" borderId="4" xfId="0" applyFont="1" applyFill="1" applyBorder="1" applyAlignment="1">
      <alignment horizontal="center" vertical="center" textRotation="180"/>
    </xf>
    <xf numFmtId="0" fontId="19" fillId="0" borderId="5" xfId="0" applyFont="1" applyFill="1" applyBorder="1" applyAlignment="1">
      <alignment horizontal="center" vertical="center" textRotation="180"/>
    </xf>
    <xf numFmtId="0" fontId="19" fillId="0" borderId="3" xfId="0" applyFont="1" applyFill="1" applyBorder="1" applyAlignment="1">
      <alignment horizontal="center" vertical="center" textRotation="180"/>
    </xf>
    <xf numFmtId="0" fontId="19" fillId="0" borderId="4" xfId="0" applyFont="1" applyFill="1" applyBorder="1" applyAlignment="1">
      <alignment horizontal="center" vertical="center"/>
    </xf>
    <xf numFmtId="176" fontId="19" fillId="0" borderId="4" xfId="0" applyNumberFormat="1" applyFont="1" applyFill="1" applyBorder="1" applyAlignment="1">
      <alignment horizontal="center" vertical="center"/>
    </xf>
    <xf numFmtId="0" fontId="19" fillId="0" borderId="6" xfId="0" applyFont="1" applyFill="1" applyBorder="1" applyAlignment="1">
      <alignment horizontal="center" vertical="center" textRotation="180"/>
    </xf>
    <xf numFmtId="0" fontId="19" fillId="0" borderId="7" xfId="0" applyFont="1" applyFill="1" applyBorder="1" applyAlignment="1">
      <alignment horizontal="center" vertical="center" textRotation="180"/>
    </xf>
    <xf numFmtId="176" fontId="19" fillId="0" borderId="1" xfId="0" applyNumberFormat="1" applyFont="1" applyFill="1" applyBorder="1" applyAlignment="1">
      <alignment horizontal="center" vertical="center" wrapText="1"/>
    </xf>
    <xf numFmtId="0" fontId="19" fillId="0" borderId="8" xfId="0" applyFont="1" applyFill="1" applyBorder="1" applyAlignment="1">
      <alignment horizontal="center" vertical="center" textRotation="180"/>
    </xf>
    <xf numFmtId="0" fontId="19" fillId="0" borderId="9" xfId="0" applyFont="1" applyFill="1" applyBorder="1" applyAlignment="1">
      <alignment horizontal="center" vertical="center" textRotation="180"/>
    </xf>
    <xf numFmtId="0" fontId="19" fillId="0" borderId="10" xfId="0" applyFont="1" applyFill="1" applyBorder="1" applyAlignment="1">
      <alignment horizontal="center" vertical="center" textRotation="180"/>
    </xf>
    <xf numFmtId="0" fontId="19" fillId="0" borderId="11" xfId="0" applyFont="1" applyFill="1" applyBorder="1" applyAlignment="1">
      <alignment horizontal="center" vertical="center" textRotation="180"/>
    </xf>
    <xf numFmtId="177" fontId="19" fillId="0" borderId="4" xfId="0" applyNumberFormat="1" applyFont="1" applyFill="1" applyBorder="1" applyAlignment="1">
      <alignment horizontal="center" vertical="center"/>
    </xf>
    <xf numFmtId="49" fontId="19" fillId="0" borderId="1" xfId="0" applyNumberFormat="1" applyFont="1" applyFill="1" applyBorder="1" applyAlignment="1">
      <alignment horizontal="center" vertical="center"/>
    </xf>
    <xf numFmtId="0" fontId="21" fillId="0" borderId="0"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
  <sheetViews>
    <sheetView zoomScale="70" zoomScaleNormal="70" workbookViewId="0">
      <selection activeCell="A45" sqref="A45"/>
    </sheetView>
  </sheetViews>
  <sheetFormatPr defaultRowHeight="14.25" x14ac:dyDescent="0.2"/>
  <cols>
    <col min="1" max="1" width="25.5" customWidth="1"/>
  </cols>
  <sheetData>
    <row r="1" spans="1:26" x14ac:dyDescent="0.2">
      <c r="A1" t="s">
        <v>0</v>
      </c>
      <c r="B1" t="s">
        <v>1</v>
      </c>
      <c r="C1" s="1" t="s">
        <v>2</v>
      </c>
      <c r="D1" s="1" t="s">
        <v>3</v>
      </c>
      <c r="E1" s="1" t="s">
        <v>4</v>
      </c>
      <c r="F1" s="1" t="s">
        <v>5</v>
      </c>
      <c r="G1" s="1" t="s">
        <v>6</v>
      </c>
      <c r="H1" s="2"/>
      <c r="I1" t="s">
        <v>7</v>
      </c>
      <c r="J1" s="1" t="s">
        <v>8</v>
      </c>
      <c r="K1" s="1" t="s">
        <v>3</v>
      </c>
      <c r="L1" s="1" t="s">
        <v>9</v>
      </c>
      <c r="M1" s="1" t="s">
        <v>10</v>
      </c>
      <c r="N1" s="1" t="s">
        <v>11</v>
      </c>
      <c r="P1" t="s">
        <v>12</v>
      </c>
      <c r="Q1" s="1" t="s">
        <v>13</v>
      </c>
      <c r="R1" s="1" t="s">
        <v>3</v>
      </c>
      <c r="S1" s="1" t="s">
        <v>9</v>
      </c>
      <c r="T1" s="1" t="s">
        <v>10</v>
      </c>
      <c r="U1" s="1" t="s">
        <v>14</v>
      </c>
      <c r="W1" t="s">
        <v>12</v>
      </c>
      <c r="X1" s="3" t="s">
        <v>15</v>
      </c>
      <c r="Y1" s="3" t="s">
        <v>16</v>
      </c>
      <c r="Z1" s="1" t="s">
        <v>17</v>
      </c>
    </row>
    <row r="2" spans="1:26" x14ac:dyDescent="0.2">
      <c r="C2" s="1">
        <v>-22</v>
      </c>
      <c r="D2" s="1">
        <v>0.01</v>
      </c>
      <c r="E2" s="1">
        <f>LN(1-D2)*(1-D2)/D2</f>
        <v>-0.99498324949664363</v>
      </c>
      <c r="F2" s="1">
        <v>-28</v>
      </c>
      <c r="G2" s="1">
        <f>C2-E2*F2</f>
        <v>-49.859530985906019</v>
      </c>
      <c r="H2" s="4"/>
      <c r="J2" s="1">
        <v>-22</v>
      </c>
      <c r="K2" s="1">
        <v>0.01</v>
      </c>
      <c r="L2" s="1">
        <f>LN(1-K2)*(1-K2)/K2</f>
        <v>-0.99498324949664363</v>
      </c>
      <c r="M2" s="1">
        <v>-8</v>
      </c>
      <c r="N2" s="1">
        <f>J2-L2*M2</f>
        <v>-29.95986599597315</v>
      </c>
      <c r="Q2" s="1">
        <v>-22</v>
      </c>
      <c r="R2" s="1">
        <v>0.01</v>
      </c>
      <c r="S2" s="1">
        <f>LN(1-R2)*(1-R2)/R2</f>
        <v>-0.99498324949664363</v>
      </c>
      <c r="T2" s="1">
        <v>-3</v>
      </c>
      <c r="U2" s="1">
        <f>Q2-S2*T2</f>
        <v>-24.984949748489932</v>
      </c>
      <c r="X2" s="5">
        <f>(G2+N2+U2)/3</f>
        <v>-34.934782243456368</v>
      </c>
      <c r="Y2" s="5">
        <f>N2</f>
        <v>-29.95986599597315</v>
      </c>
      <c r="Z2" s="5">
        <f>(G2+U2)/2</f>
        <v>-37.422240367197972</v>
      </c>
    </row>
    <row r="3" spans="1:26" x14ac:dyDescent="0.2">
      <c r="C3" s="1">
        <v>-22</v>
      </c>
      <c r="D3" s="1">
        <v>0.1</v>
      </c>
      <c r="E3" s="1">
        <f>LN(1-D3)*(1-D3)/D3</f>
        <v>-0.94824464092043659</v>
      </c>
      <c r="F3" s="1">
        <v>-28</v>
      </c>
      <c r="G3" s="1">
        <f t="shared" ref="G3:G15" si="0">C3-E3*F3</f>
        <v>-48.550849945772228</v>
      </c>
      <c r="H3" s="6"/>
      <c r="J3" s="1">
        <v>-22</v>
      </c>
      <c r="K3" s="1">
        <v>0.1</v>
      </c>
      <c r="L3" s="1">
        <f>LN(1-K3)*(1-K3)/K3</f>
        <v>-0.94824464092043659</v>
      </c>
      <c r="M3" s="1">
        <v>-8</v>
      </c>
      <c r="N3" s="1">
        <f t="shared" ref="N3:N15" si="1">J3-L3*M3</f>
        <v>-29.585957127363493</v>
      </c>
      <c r="Q3" s="1">
        <v>-22</v>
      </c>
      <c r="R3" s="1">
        <v>0.1</v>
      </c>
      <c r="S3" s="1">
        <f>LN(1-R3)*(1-R3)/R3</f>
        <v>-0.94824464092043659</v>
      </c>
      <c r="T3" s="1">
        <v>-3</v>
      </c>
      <c r="U3" s="1">
        <f t="shared" ref="U3:U15" si="2">Q3-S3*T3</f>
        <v>-24.844733922761311</v>
      </c>
      <c r="X3" s="5">
        <f>(G3+N3+U3)/3</f>
        <v>-34.327180331965671</v>
      </c>
      <c r="Y3" s="5">
        <f>N3</f>
        <v>-29.585957127363493</v>
      </c>
      <c r="Z3" s="5">
        <f>(G3+U3)/2</f>
        <v>-36.697791934266768</v>
      </c>
    </row>
    <row r="4" spans="1:26" x14ac:dyDescent="0.2">
      <c r="C4" s="1">
        <v>-22</v>
      </c>
      <c r="D4" s="1">
        <v>0.2</v>
      </c>
      <c r="E4" s="1">
        <f t="shared" ref="E4:E15" si="3">LN(1-D4)*(1-D4)/D4</f>
        <v>-0.89257420525683884</v>
      </c>
      <c r="F4" s="1">
        <v>-28</v>
      </c>
      <c r="G4" s="1">
        <f t="shared" si="0"/>
        <v>-46.992077747191487</v>
      </c>
      <c r="H4" s="6"/>
      <c r="J4" s="1">
        <v>-22</v>
      </c>
      <c r="K4" s="1">
        <v>0.2</v>
      </c>
      <c r="L4" s="1">
        <f t="shared" ref="L4:L15" si="4">LN(1-K4)*(1-K4)/K4</f>
        <v>-0.89257420525683884</v>
      </c>
      <c r="M4" s="1">
        <v>-8</v>
      </c>
      <c r="N4" s="1">
        <f t="shared" si="1"/>
        <v>-29.140593642054711</v>
      </c>
      <c r="Q4" s="1">
        <v>-22</v>
      </c>
      <c r="R4" s="1">
        <v>0.2</v>
      </c>
      <c r="S4" s="1">
        <f t="shared" ref="S4:S15" si="5">LN(1-R4)*(1-R4)/R4</f>
        <v>-0.89257420525683884</v>
      </c>
      <c r="T4" s="1">
        <v>-3</v>
      </c>
      <c r="U4" s="1">
        <f t="shared" si="2"/>
        <v>-24.677722615770517</v>
      </c>
      <c r="X4" s="5">
        <f t="shared" ref="X4:X15" si="6">(G4+N4+U4)/3</f>
        <v>-33.603464668338908</v>
      </c>
      <c r="Y4" s="5">
        <f t="shared" ref="Y4:Y15" si="7">N4</f>
        <v>-29.140593642054711</v>
      </c>
      <c r="Z4" s="5">
        <f t="shared" ref="Z4:Z15" si="8">(G4+U4)/2</f>
        <v>-35.834900181481004</v>
      </c>
    </row>
    <row r="5" spans="1:26" x14ac:dyDescent="0.2">
      <c r="C5" s="1">
        <v>-22</v>
      </c>
      <c r="D5" s="1">
        <v>0.3</v>
      </c>
      <c r="E5" s="1">
        <f t="shared" si="3"/>
        <v>-0.8322415358570423</v>
      </c>
      <c r="F5" s="1">
        <v>-28</v>
      </c>
      <c r="G5" s="1">
        <f t="shared" si="0"/>
        <v>-45.302763003997185</v>
      </c>
      <c r="H5" s="6"/>
      <c r="J5" s="1">
        <v>-22</v>
      </c>
      <c r="K5" s="1">
        <v>0.3</v>
      </c>
      <c r="L5" s="1">
        <f t="shared" si="4"/>
        <v>-0.8322415358570423</v>
      </c>
      <c r="M5" s="1">
        <v>-8</v>
      </c>
      <c r="N5" s="1">
        <f t="shared" si="1"/>
        <v>-28.657932286856337</v>
      </c>
      <c r="Q5" s="1">
        <v>-22</v>
      </c>
      <c r="R5" s="1">
        <v>0.3</v>
      </c>
      <c r="S5" s="1">
        <f t="shared" si="5"/>
        <v>-0.8322415358570423</v>
      </c>
      <c r="T5" s="1">
        <v>-3</v>
      </c>
      <c r="U5" s="1">
        <f t="shared" si="2"/>
        <v>-24.496724607571128</v>
      </c>
      <c r="X5" s="5">
        <f t="shared" si="6"/>
        <v>-32.819139966141549</v>
      </c>
      <c r="Y5" s="5">
        <f t="shared" si="7"/>
        <v>-28.657932286856337</v>
      </c>
      <c r="Z5" s="5">
        <f t="shared" si="8"/>
        <v>-34.899743805784155</v>
      </c>
    </row>
    <row r="6" spans="1:26" x14ac:dyDescent="0.2">
      <c r="C6" s="1">
        <v>-22</v>
      </c>
      <c r="D6" s="1">
        <v>0.4</v>
      </c>
      <c r="E6" s="1">
        <f t="shared" si="3"/>
        <v>-0.76623843564898608</v>
      </c>
      <c r="F6" s="1">
        <v>-28</v>
      </c>
      <c r="G6" s="1">
        <f t="shared" si="0"/>
        <v>-43.454676198171612</v>
      </c>
      <c r="H6" s="6"/>
      <c r="J6" s="1">
        <v>-22</v>
      </c>
      <c r="K6" s="1">
        <v>0.4</v>
      </c>
      <c r="L6" s="1">
        <f t="shared" si="4"/>
        <v>-0.76623843564898608</v>
      </c>
      <c r="M6" s="1">
        <v>-8</v>
      </c>
      <c r="N6" s="1">
        <f t="shared" si="1"/>
        <v>-28.12990748519189</v>
      </c>
      <c r="Q6" s="1">
        <v>-22</v>
      </c>
      <c r="R6" s="1">
        <v>0.4</v>
      </c>
      <c r="S6" s="1">
        <f t="shared" si="5"/>
        <v>-0.76623843564898608</v>
      </c>
      <c r="T6" s="1">
        <v>-3</v>
      </c>
      <c r="U6" s="1">
        <f t="shared" si="2"/>
        <v>-24.29871530694696</v>
      </c>
      <c r="X6" s="5">
        <f t="shared" si="6"/>
        <v>-31.961099663436823</v>
      </c>
      <c r="Y6" s="5">
        <f t="shared" si="7"/>
        <v>-28.12990748519189</v>
      </c>
      <c r="Z6" s="5">
        <f t="shared" si="8"/>
        <v>-33.876695752559286</v>
      </c>
    </row>
    <row r="7" spans="1:26" x14ac:dyDescent="0.2">
      <c r="C7" s="1">
        <v>-22</v>
      </c>
      <c r="D7" s="1">
        <v>0.5</v>
      </c>
      <c r="E7" s="1">
        <f t="shared" si="3"/>
        <v>-0.69314718055994529</v>
      </c>
      <c r="F7" s="1">
        <v>-28</v>
      </c>
      <c r="G7" s="1">
        <f t="shared" si="0"/>
        <v>-41.408121055678464</v>
      </c>
      <c r="H7" s="6"/>
      <c r="J7" s="1">
        <v>-22</v>
      </c>
      <c r="K7" s="1">
        <v>0.5</v>
      </c>
      <c r="L7" s="1">
        <f t="shared" si="4"/>
        <v>-0.69314718055994529</v>
      </c>
      <c r="M7" s="1">
        <v>-8</v>
      </c>
      <c r="N7" s="1">
        <f t="shared" si="1"/>
        <v>-27.545177444479563</v>
      </c>
      <c r="Q7" s="1">
        <v>-22</v>
      </c>
      <c r="R7" s="1">
        <v>0.5</v>
      </c>
      <c r="S7" s="1">
        <f t="shared" si="5"/>
        <v>-0.69314718055994529</v>
      </c>
      <c r="T7" s="1">
        <v>-3</v>
      </c>
      <c r="U7" s="1">
        <f t="shared" si="2"/>
        <v>-24.079441541679834</v>
      </c>
      <c r="X7" s="5">
        <f t="shared" si="6"/>
        <v>-31.010913347279285</v>
      </c>
      <c r="Y7" s="5">
        <f t="shared" si="7"/>
        <v>-27.545177444479563</v>
      </c>
      <c r="Z7" s="5">
        <f t="shared" si="8"/>
        <v>-32.743781298679153</v>
      </c>
    </row>
    <row r="8" spans="1:26" x14ac:dyDescent="0.2">
      <c r="C8" s="1">
        <v>-22</v>
      </c>
      <c r="D8" s="1">
        <v>0.6</v>
      </c>
      <c r="E8" s="1">
        <f t="shared" si="3"/>
        <v>-0.61086048791610337</v>
      </c>
      <c r="F8" s="1">
        <v>-28</v>
      </c>
      <c r="G8" s="1">
        <f t="shared" si="0"/>
        <v>-39.104093661650893</v>
      </c>
      <c r="H8" s="6"/>
      <c r="J8" s="1">
        <v>-22</v>
      </c>
      <c r="K8" s="1">
        <v>0.6</v>
      </c>
      <c r="L8" s="1">
        <f t="shared" si="4"/>
        <v>-0.61086048791610337</v>
      </c>
      <c r="M8" s="1">
        <v>-8</v>
      </c>
      <c r="N8" s="1">
        <f t="shared" si="1"/>
        <v>-26.886883903328826</v>
      </c>
      <c r="Q8" s="1">
        <v>-22</v>
      </c>
      <c r="R8" s="1">
        <v>0.6</v>
      </c>
      <c r="S8" s="1">
        <f t="shared" si="5"/>
        <v>-0.61086048791610337</v>
      </c>
      <c r="T8" s="1">
        <v>-3</v>
      </c>
      <c r="U8" s="1">
        <f t="shared" si="2"/>
        <v>-23.832581463748312</v>
      </c>
      <c r="X8" s="5">
        <f t="shared" si="6"/>
        <v>-29.941186342909344</v>
      </c>
      <c r="Y8" s="5">
        <f t="shared" si="7"/>
        <v>-26.886883903328826</v>
      </c>
      <c r="Z8" s="5">
        <f t="shared" si="8"/>
        <v>-31.468337562699602</v>
      </c>
    </row>
    <row r="9" spans="1:26" x14ac:dyDescent="0.2">
      <c r="C9" s="1">
        <v>-22</v>
      </c>
      <c r="D9" s="1">
        <v>0.7</v>
      </c>
      <c r="E9" s="1">
        <f t="shared" si="3"/>
        <v>-0.51598834471111543</v>
      </c>
      <c r="F9" s="1">
        <v>-28</v>
      </c>
      <c r="G9" s="1">
        <f t="shared" si="0"/>
        <v>-36.447673651911231</v>
      </c>
      <c r="J9" s="1">
        <v>-22</v>
      </c>
      <c r="K9" s="1">
        <v>0.7</v>
      </c>
      <c r="L9" s="1">
        <f t="shared" si="4"/>
        <v>-0.51598834471111543</v>
      </c>
      <c r="M9" s="1">
        <v>-8</v>
      </c>
      <c r="N9" s="1">
        <f t="shared" si="1"/>
        <v>-26.127906757688923</v>
      </c>
      <c r="Q9" s="1">
        <v>-22</v>
      </c>
      <c r="R9" s="1">
        <v>0.7</v>
      </c>
      <c r="S9" s="1">
        <f t="shared" si="5"/>
        <v>-0.51598834471111543</v>
      </c>
      <c r="T9" s="1">
        <v>-3</v>
      </c>
      <c r="U9" s="1">
        <f t="shared" si="2"/>
        <v>-23.547965034133348</v>
      </c>
      <c r="X9" s="5">
        <f t="shared" si="6"/>
        <v>-28.707848481244497</v>
      </c>
      <c r="Y9" s="5">
        <f t="shared" si="7"/>
        <v>-26.127906757688923</v>
      </c>
      <c r="Z9" s="5">
        <f t="shared" si="8"/>
        <v>-29.997819343022289</v>
      </c>
    </row>
    <row r="10" spans="1:26" x14ac:dyDescent="0.2">
      <c r="C10" s="1">
        <v>-22</v>
      </c>
      <c r="D10" s="1">
        <v>0.8</v>
      </c>
      <c r="E10" s="1">
        <f t="shared" si="3"/>
        <v>-0.40235947810852501</v>
      </c>
      <c r="F10" s="1">
        <v>-28</v>
      </c>
      <c r="G10" s="1">
        <f t="shared" si="0"/>
        <v>-33.266065387038701</v>
      </c>
      <c r="J10" s="1">
        <v>-22</v>
      </c>
      <c r="K10" s="1">
        <v>0.8</v>
      </c>
      <c r="L10" s="1">
        <f t="shared" si="4"/>
        <v>-0.40235947810852501</v>
      </c>
      <c r="M10" s="1">
        <v>-8</v>
      </c>
      <c r="N10" s="1">
        <f t="shared" si="1"/>
        <v>-25.218875824868199</v>
      </c>
      <c r="Q10" s="1">
        <v>-22</v>
      </c>
      <c r="R10" s="1">
        <v>0.8</v>
      </c>
      <c r="S10" s="1">
        <f t="shared" si="5"/>
        <v>-0.40235947810852501</v>
      </c>
      <c r="T10" s="1">
        <v>-3</v>
      </c>
      <c r="U10" s="1">
        <f t="shared" si="2"/>
        <v>-23.207078434325574</v>
      </c>
      <c r="X10" s="5">
        <f t="shared" si="6"/>
        <v>-27.230673215410821</v>
      </c>
      <c r="Y10" s="5">
        <f t="shared" si="7"/>
        <v>-25.218875824868199</v>
      </c>
      <c r="Z10" s="5">
        <f t="shared" si="8"/>
        <v>-28.236571910682137</v>
      </c>
    </row>
    <row r="11" spans="1:26" x14ac:dyDescent="0.2">
      <c r="C11" s="1">
        <v>-22</v>
      </c>
      <c r="D11" s="1">
        <v>0.9</v>
      </c>
      <c r="E11" s="1">
        <f t="shared" si="3"/>
        <v>-0.25584278811044947</v>
      </c>
      <c r="F11" s="1">
        <v>-28</v>
      </c>
      <c r="G11" s="1">
        <f t="shared" si="0"/>
        <v>-29.163598067092586</v>
      </c>
      <c r="J11" s="1">
        <v>-22</v>
      </c>
      <c r="K11" s="1">
        <v>0.9</v>
      </c>
      <c r="L11" s="1">
        <f t="shared" si="4"/>
        <v>-0.25584278811044947</v>
      </c>
      <c r="M11" s="1">
        <v>-8</v>
      </c>
      <c r="N11" s="1">
        <f t="shared" si="1"/>
        <v>-24.046742304883594</v>
      </c>
      <c r="Q11" s="1">
        <v>-22</v>
      </c>
      <c r="R11" s="1">
        <v>0.9</v>
      </c>
      <c r="S11" s="1">
        <f t="shared" si="5"/>
        <v>-0.25584278811044947</v>
      </c>
      <c r="T11" s="1">
        <v>-3</v>
      </c>
      <c r="U11" s="1">
        <f t="shared" si="2"/>
        <v>-22.767528364331348</v>
      </c>
      <c r="X11" s="5">
        <f t="shared" si="6"/>
        <v>-25.325956245435844</v>
      </c>
      <c r="Y11" s="5">
        <f t="shared" si="7"/>
        <v>-24.046742304883594</v>
      </c>
      <c r="Z11" s="5">
        <f t="shared" si="8"/>
        <v>-25.965563215711967</v>
      </c>
    </row>
    <row r="12" spans="1:26" x14ac:dyDescent="0.2">
      <c r="C12" s="1">
        <v>-22</v>
      </c>
      <c r="D12" s="1">
        <v>0.93</v>
      </c>
      <c r="E12" s="1">
        <f t="shared" si="3"/>
        <v>-0.2001593576185961</v>
      </c>
      <c r="F12" s="1">
        <v>-28</v>
      </c>
      <c r="G12" s="1">
        <f t="shared" si="0"/>
        <v>-27.604462013320692</v>
      </c>
      <c r="J12" s="1">
        <v>-22</v>
      </c>
      <c r="K12" s="1">
        <v>0.93</v>
      </c>
      <c r="L12" s="1">
        <f t="shared" si="4"/>
        <v>-0.2001593576185961</v>
      </c>
      <c r="M12" s="1">
        <v>-8</v>
      </c>
      <c r="N12" s="1">
        <f t="shared" si="1"/>
        <v>-23.60127486094877</v>
      </c>
      <c r="Q12" s="1">
        <v>-22</v>
      </c>
      <c r="R12" s="1">
        <v>0.93</v>
      </c>
      <c r="S12" s="1">
        <f t="shared" si="5"/>
        <v>-0.2001593576185961</v>
      </c>
      <c r="T12" s="1">
        <v>-3</v>
      </c>
      <c r="U12" s="1">
        <f t="shared" si="2"/>
        <v>-22.60047807285579</v>
      </c>
      <c r="X12" s="5">
        <f t="shared" si="6"/>
        <v>-24.602071649041751</v>
      </c>
      <c r="Y12" s="5">
        <f t="shared" si="7"/>
        <v>-23.60127486094877</v>
      </c>
      <c r="Z12" s="5">
        <f t="shared" si="8"/>
        <v>-25.102470043088239</v>
      </c>
    </row>
    <row r="13" spans="1:26" x14ac:dyDescent="0.2">
      <c r="C13" s="1">
        <v>-22</v>
      </c>
      <c r="D13" s="1">
        <v>0.96</v>
      </c>
      <c r="E13" s="1">
        <f t="shared" si="3"/>
        <v>-0.13411982603617512</v>
      </c>
      <c r="F13" s="1">
        <v>-28</v>
      </c>
      <c r="G13" s="1">
        <f t="shared" si="0"/>
        <v>-25.755355129012905</v>
      </c>
      <c r="J13" s="1">
        <v>-22</v>
      </c>
      <c r="K13" s="1">
        <v>0.96</v>
      </c>
      <c r="L13" s="1">
        <f t="shared" si="4"/>
        <v>-0.13411982603617512</v>
      </c>
      <c r="M13" s="1">
        <v>-8</v>
      </c>
      <c r="N13" s="1">
        <f t="shared" si="1"/>
        <v>-23.072958608289401</v>
      </c>
      <c r="Q13" s="1">
        <v>-22</v>
      </c>
      <c r="R13" s="1">
        <v>0.96</v>
      </c>
      <c r="S13" s="1">
        <f t="shared" si="5"/>
        <v>-0.13411982603617512</v>
      </c>
      <c r="T13" s="1">
        <v>-3</v>
      </c>
      <c r="U13" s="1">
        <f t="shared" si="2"/>
        <v>-22.402359478108526</v>
      </c>
      <c r="X13" s="5">
        <f t="shared" si="6"/>
        <v>-23.743557738470276</v>
      </c>
      <c r="Y13" s="5">
        <f t="shared" si="7"/>
        <v>-23.072958608289401</v>
      </c>
      <c r="Z13" s="5">
        <f t="shared" si="8"/>
        <v>-24.078857303560717</v>
      </c>
    </row>
    <row r="14" spans="1:26" x14ac:dyDescent="0.2">
      <c r="C14" s="1">
        <v>-22</v>
      </c>
      <c r="D14" s="1">
        <v>0.99</v>
      </c>
      <c r="E14" s="1">
        <f t="shared" si="3"/>
        <v>-4.6516870565536314E-2</v>
      </c>
      <c r="F14" s="1">
        <v>-28</v>
      </c>
      <c r="G14" s="1">
        <f t="shared" si="0"/>
        <v>-23.302472375835016</v>
      </c>
      <c r="J14" s="1">
        <v>-22</v>
      </c>
      <c r="K14" s="1">
        <v>0.99</v>
      </c>
      <c r="L14" s="1">
        <f t="shared" si="4"/>
        <v>-4.6516870565536314E-2</v>
      </c>
      <c r="M14" s="1">
        <v>-8</v>
      </c>
      <c r="N14" s="1">
        <f t="shared" si="1"/>
        <v>-22.372134964524289</v>
      </c>
      <c r="Q14" s="1">
        <v>-22</v>
      </c>
      <c r="R14" s="1">
        <v>0.99</v>
      </c>
      <c r="S14" s="1">
        <f t="shared" si="5"/>
        <v>-4.6516870565536314E-2</v>
      </c>
      <c r="T14" s="1">
        <v>-3</v>
      </c>
      <c r="U14" s="1">
        <f t="shared" si="2"/>
        <v>-22.13955061169661</v>
      </c>
      <c r="X14" s="5">
        <f t="shared" si="6"/>
        <v>-22.604719317351968</v>
      </c>
      <c r="Y14" s="5">
        <f t="shared" si="7"/>
        <v>-22.372134964524289</v>
      </c>
      <c r="Z14" s="5">
        <f t="shared" si="8"/>
        <v>-22.721011493765815</v>
      </c>
    </row>
    <row r="15" spans="1:26" x14ac:dyDescent="0.2">
      <c r="C15" s="1">
        <v>-22</v>
      </c>
      <c r="D15" s="1">
        <v>0.999</v>
      </c>
      <c r="E15" s="1">
        <f t="shared" si="3"/>
        <v>-6.9146699489310726E-3</v>
      </c>
      <c r="F15" s="1">
        <v>-28</v>
      </c>
      <c r="G15" s="1">
        <f t="shared" si="0"/>
        <v>-22.19361075857007</v>
      </c>
      <c r="J15" s="1">
        <v>-22</v>
      </c>
      <c r="K15" s="1">
        <v>0.999</v>
      </c>
      <c r="L15" s="1">
        <f t="shared" si="4"/>
        <v>-6.9146699489310726E-3</v>
      </c>
      <c r="M15" s="1">
        <v>-8</v>
      </c>
      <c r="N15" s="1">
        <f t="shared" si="1"/>
        <v>-22.055317359591449</v>
      </c>
      <c r="Q15" s="1">
        <v>-22</v>
      </c>
      <c r="R15" s="1">
        <v>0.999</v>
      </c>
      <c r="S15" s="1">
        <f t="shared" si="5"/>
        <v>-6.9146699489310726E-3</v>
      </c>
      <c r="T15" s="1">
        <v>-3</v>
      </c>
      <c r="U15" s="1">
        <f t="shared" si="2"/>
        <v>-22.020744009846794</v>
      </c>
      <c r="X15" s="5">
        <f t="shared" si="6"/>
        <v>-22.089890709336103</v>
      </c>
      <c r="Y15" s="5">
        <f t="shared" si="7"/>
        <v>-22.055317359591449</v>
      </c>
      <c r="Z15" s="5">
        <f t="shared" si="8"/>
        <v>-22.107177384208434</v>
      </c>
    </row>
    <row r="17" spans="1:26" x14ac:dyDescent="0.2">
      <c r="A17" t="s">
        <v>26</v>
      </c>
      <c r="B17" t="s">
        <v>18</v>
      </c>
      <c r="C17" s="1" t="s">
        <v>19</v>
      </c>
      <c r="D17" s="1" t="s">
        <v>20</v>
      </c>
      <c r="E17" s="1" t="s">
        <v>21</v>
      </c>
      <c r="F17" s="1" t="s">
        <v>22</v>
      </c>
      <c r="G17" s="1" t="s">
        <v>23</v>
      </c>
      <c r="I17" t="s">
        <v>18</v>
      </c>
      <c r="J17" s="1" t="s">
        <v>19</v>
      </c>
      <c r="K17" s="1" t="s">
        <v>20</v>
      </c>
      <c r="L17" s="1" t="s">
        <v>9</v>
      </c>
      <c r="M17" s="1" t="s">
        <v>10</v>
      </c>
      <c r="N17" s="1" t="s">
        <v>11</v>
      </c>
      <c r="P17" t="s">
        <v>12</v>
      </c>
      <c r="Q17" s="1" t="s">
        <v>13</v>
      </c>
      <c r="R17" s="1" t="s">
        <v>20</v>
      </c>
      <c r="S17" s="1" t="s">
        <v>9</v>
      </c>
      <c r="T17" s="1" t="s">
        <v>10</v>
      </c>
      <c r="U17" s="1" t="s">
        <v>14</v>
      </c>
      <c r="W17" t="s">
        <v>12</v>
      </c>
      <c r="X17" s="3" t="s">
        <v>15</v>
      </c>
      <c r="Y17" s="3" t="s">
        <v>24</v>
      </c>
      <c r="Z17" s="1" t="s">
        <v>25</v>
      </c>
    </row>
    <row r="18" spans="1:26" x14ac:dyDescent="0.2">
      <c r="C18" s="1">
        <v>-22</v>
      </c>
      <c r="D18" s="1">
        <v>0.01</v>
      </c>
      <c r="E18" s="1">
        <f>LN(1-D18)*(1-D18)/D18</f>
        <v>-0.99498324949664363</v>
      </c>
      <c r="F18" s="1">
        <v>-8</v>
      </c>
      <c r="G18" s="1">
        <f>C18-E18*F18</f>
        <v>-29.95986599597315</v>
      </c>
      <c r="J18" s="1">
        <v>-22</v>
      </c>
      <c r="K18" s="1">
        <v>0.01</v>
      </c>
      <c r="L18" s="1">
        <f>LN(1-K18)*(1-K18)/K18</f>
        <v>-0.99498324949664363</v>
      </c>
      <c r="M18" s="1">
        <v>-28</v>
      </c>
      <c r="N18" s="1">
        <f>J18-L18*M18</f>
        <v>-49.859530985906019</v>
      </c>
      <c r="Q18" s="1">
        <v>-22</v>
      </c>
      <c r="R18" s="1">
        <v>0.01</v>
      </c>
      <c r="S18" s="1">
        <f>LN(1-R18)*(1-R18)/R18</f>
        <v>-0.99498324949664363</v>
      </c>
      <c r="T18" s="1">
        <v>-8</v>
      </c>
      <c r="U18" s="1">
        <f>Q18-S18*T18</f>
        <v>-29.95986599597315</v>
      </c>
      <c r="X18" s="5">
        <f>(G18+N18+U18)/3</f>
        <v>-36.593087659284102</v>
      </c>
      <c r="Y18" s="5">
        <f>N18</f>
        <v>-49.859530985906019</v>
      </c>
      <c r="Z18" s="5">
        <f>(G18+U18)/2</f>
        <v>-29.95986599597315</v>
      </c>
    </row>
    <row r="19" spans="1:26" x14ac:dyDescent="0.2">
      <c r="C19" s="1">
        <v>-22</v>
      </c>
      <c r="D19" s="1">
        <v>0.1</v>
      </c>
      <c r="E19" s="1">
        <f>LN(1-D19)*(1-D19)/D19</f>
        <v>-0.94824464092043659</v>
      </c>
      <c r="F19" s="1">
        <v>-8</v>
      </c>
      <c r="G19" s="1">
        <f t="shared" ref="G19:G31" si="9">C19-E19*F19</f>
        <v>-29.585957127363493</v>
      </c>
      <c r="J19" s="1">
        <v>-22</v>
      </c>
      <c r="K19" s="1">
        <v>0.1</v>
      </c>
      <c r="L19" s="1">
        <f>LN(1-K19)*(1-K19)/K19</f>
        <v>-0.94824464092043659</v>
      </c>
      <c r="M19" s="1">
        <v>-28</v>
      </c>
      <c r="N19" s="1">
        <f t="shared" ref="N19:N31" si="10">J19-L19*M19</f>
        <v>-48.550849945772228</v>
      </c>
      <c r="Q19" s="1">
        <v>-22</v>
      </c>
      <c r="R19" s="1">
        <v>0.1</v>
      </c>
      <c r="S19" s="1">
        <f>LN(1-R19)*(1-R19)/R19</f>
        <v>-0.94824464092043659</v>
      </c>
      <c r="T19" s="1">
        <v>-8</v>
      </c>
      <c r="U19" s="1">
        <f t="shared" ref="U19:U31" si="11">Q19-S19*T19</f>
        <v>-29.585957127363493</v>
      </c>
      <c r="X19" s="5">
        <f>(G19+N19+U19)/3</f>
        <v>-35.907588066833064</v>
      </c>
      <c r="Y19" s="5">
        <f>N19</f>
        <v>-48.550849945772228</v>
      </c>
      <c r="Z19" s="5">
        <f>(G19+U19)/2</f>
        <v>-29.585957127363493</v>
      </c>
    </row>
    <row r="20" spans="1:26" x14ac:dyDescent="0.2">
      <c r="C20" s="1">
        <v>-22</v>
      </c>
      <c r="D20" s="1">
        <v>0.2</v>
      </c>
      <c r="E20" s="1">
        <f t="shared" ref="E20:E31" si="12">LN(1-D20)*(1-D20)/D20</f>
        <v>-0.89257420525683884</v>
      </c>
      <c r="F20" s="1">
        <v>-8</v>
      </c>
      <c r="G20" s="1">
        <f t="shared" si="9"/>
        <v>-29.140593642054711</v>
      </c>
      <c r="J20" s="1">
        <v>-22</v>
      </c>
      <c r="K20" s="1">
        <v>0.2</v>
      </c>
      <c r="L20" s="1">
        <f t="shared" ref="L20:L31" si="13">LN(1-K20)*(1-K20)/K20</f>
        <v>-0.89257420525683884</v>
      </c>
      <c r="M20" s="1">
        <v>-28</v>
      </c>
      <c r="N20" s="1">
        <f t="shared" si="10"/>
        <v>-46.992077747191487</v>
      </c>
      <c r="Q20" s="1">
        <v>-22</v>
      </c>
      <c r="R20" s="1">
        <v>0.2</v>
      </c>
      <c r="S20" s="1">
        <f t="shared" ref="S20:S31" si="14">LN(1-R20)*(1-R20)/R20</f>
        <v>-0.89257420525683884</v>
      </c>
      <c r="T20" s="1">
        <v>-8</v>
      </c>
      <c r="U20" s="1">
        <f t="shared" si="11"/>
        <v>-29.140593642054711</v>
      </c>
      <c r="X20" s="5">
        <f t="shared" ref="X20:X31" si="15">(G20+N20+U20)/3</f>
        <v>-35.09108834376697</v>
      </c>
      <c r="Y20" s="5">
        <f t="shared" ref="Y20:Y31" si="16">N20</f>
        <v>-46.992077747191487</v>
      </c>
      <c r="Z20" s="5">
        <f t="shared" ref="Z20:Z31" si="17">(G20+U20)/2</f>
        <v>-29.140593642054711</v>
      </c>
    </row>
    <row r="21" spans="1:26" x14ac:dyDescent="0.2">
      <c r="C21" s="1">
        <v>-22</v>
      </c>
      <c r="D21" s="1">
        <v>0.3</v>
      </c>
      <c r="E21" s="1">
        <f t="shared" si="12"/>
        <v>-0.8322415358570423</v>
      </c>
      <c r="F21" s="1">
        <v>-8</v>
      </c>
      <c r="G21" s="1">
        <f t="shared" si="9"/>
        <v>-28.657932286856337</v>
      </c>
      <c r="J21" s="1">
        <v>-22</v>
      </c>
      <c r="K21" s="1">
        <v>0.3</v>
      </c>
      <c r="L21" s="1">
        <f t="shared" si="13"/>
        <v>-0.8322415358570423</v>
      </c>
      <c r="M21" s="1">
        <v>-28</v>
      </c>
      <c r="N21" s="1">
        <f t="shared" si="10"/>
        <v>-45.302763003997185</v>
      </c>
      <c r="Q21" s="1">
        <v>-22</v>
      </c>
      <c r="R21" s="1">
        <v>0.3</v>
      </c>
      <c r="S21" s="1">
        <f t="shared" si="14"/>
        <v>-0.8322415358570423</v>
      </c>
      <c r="T21" s="1">
        <v>-8</v>
      </c>
      <c r="U21" s="1">
        <f t="shared" si="11"/>
        <v>-28.657932286856337</v>
      </c>
      <c r="X21" s="5">
        <f t="shared" si="15"/>
        <v>-34.206209192569951</v>
      </c>
      <c r="Y21" s="5">
        <f t="shared" si="16"/>
        <v>-45.302763003997185</v>
      </c>
      <c r="Z21" s="5">
        <f t="shared" si="17"/>
        <v>-28.657932286856337</v>
      </c>
    </row>
    <row r="22" spans="1:26" x14ac:dyDescent="0.2">
      <c r="C22" s="1">
        <v>-22</v>
      </c>
      <c r="D22" s="1">
        <v>0.4</v>
      </c>
      <c r="E22" s="1">
        <f t="shared" si="12"/>
        <v>-0.76623843564898608</v>
      </c>
      <c r="F22" s="1">
        <v>-8</v>
      </c>
      <c r="G22" s="1">
        <f t="shared" si="9"/>
        <v>-28.12990748519189</v>
      </c>
      <c r="J22" s="1">
        <v>-22</v>
      </c>
      <c r="K22" s="1">
        <v>0.4</v>
      </c>
      <c r="L22" s="1">
        <f t="shared" si="13"/>
        <v>-0.76623843564898608</v>
      </c>
      <c r="M22" s="1">
        <v>-28</v>
      </c>
      <c r="N22" s="1">
        <f t="shared" si="10"/>
        <v>-43.454676198171612</v>
      </c>
      <c r="Q22" s="1">
        <v>-22</v>
      </c>
      <c r="R22" s="1">
        <v>0.4</v>
      </c>
      <c r="S22" s="1">
        <f t="shared" si="14"/>
        <v>-0.76623843564898608</v>
      </c>
      <c r="T22" s="1">
        <v>-8</v>
      </c>
      <c r="U22" s="1">
        <f t="shared" si="11"/>
        <v>-28.12990748519189</v>
      </c>
      <c r="X22" s="5">
        <f t="shared" si="15"/>
        <v>-33.238163722851802</v>
      </c>
      <c r="Y22" s="5">
        <f t="shared" si="16"/>
        <v>-43.454676198171612</v>
      </c>
      <c r="Z22" s="5">
        <f t="shared" si="17"/>
        <v>-28.12990748519189</v>
      </c>
    </row>
    <row r="23" spans="1:26" x14ac:dyDescent="0.2">
      <c r="C23" s="1">
        <v>-22</v>
      </c>
      <c r="D23" s="1">
        <v>0.5</v>
      </c>
      <c r="E23" s="1">
        <f t="shared" si="12"/>
        <v>-0.69314718055994529</v>
      </c>
      <c r="F23" s="1">
        <v>-8</v>
      </c>
      <c r="G23" s="1">
        <f t="shared" si="9"/>
        <v>-27.545177444479563</v>
      </c>
      <c r="J23" s="1">
        <v>-22</v>
      </c>
      <c r="K23" s="1">
        <v>0.5</v>
      </c>
      <c r="L23" s="1">
        <f t="shared" si="13"/>
        <v>-0.69314718055994529</v>
      </c>
      <c r="M23" s="1">
        <v>-28</v>
      </c>
      <c r="N23" s="1">
        <f t="shared" si="10"/>
        <v>-41.408121055678464</v>
      </c>
      <c r="Q23" s="1">
        <v>-22</v>
      </c>
      <c r="R23" s="1">
        <v>0.5</v>
      </c>
      <c r="S23" s="1">
        <f t="shared" si="14"/>
        <v>-0.69314718055994529</v>
      </c>
      <c r="T23" s="1">
        <v>-8</v>
      </c>
      <c r="U23" s="1">
        <f t="shared" si="11"/>
        <v>-27.545177444479563</v>
      </c>
      <c r="X23" s="5">
        <f t="shared" si="15"/>
        <v>-32.16615864821253</v>
      </c>
      <c r="Y23" s="5">
        <f t="shared" si="16"/>
        <v>-41.408121055678464</v>
      </c>
      <c r="Z23" s="5">
        <f t="shared" si="17"/>
        <v>-27.545177444479563</v>
      </c>
    </row>
    <row r="24" spans="1:26" x14ac:dyDescent="0.2">
      <c r="C24" s="1">
        <v>-22</v>
      </c>
      <c r="D24" s="1">
        <v>0.6</v>
      </c>
      <c r="E24" s="1">
        <f t="shared" si="12"/>
        <v>-0.61086048791610337</v>
      </c>
      <c r="F24" s="1">
        <v>-8</v>
      </c>
      <c r="G24" s="1">
        <f t="shared" si="9"/>
        <v>-26.886883903328826</v>
      </c>
      <c r="J24" s="1">
        <v>-22</v>
      </c>
      <c r="K24" s="1">
        <v>0.6</v>
      </c>
      <c r="L24" s="1">
        <f t="shared" si="13"/>
        <v>-0.61086048791610337</v>
      </c>
      <c r="M24" s="1">
        <v>-28</v>
      </c>
      <c r="N24" s="1">
        <f t="shared" si="10"/>
        <v>-39.104093661650893</v>
      </c>
      <c r="Q24" s="1">
        <v>-22</v>
      </c>
      <c r="R24" s="1">
        <v>0.6</v>
      </c>
      <c r="S24" s="1">
        <f t="shared" si="14"/>
        <v>-0.61086048791610337</v>
      </c>
      <c r="T24" s="1">
        <v>-8</v>
      </c>
      <c r="U24" s="1">
        <f t="shared" si="11"/>
        <v>-26.886883903328826</v>
      </c>
      <c r="X24" s="5">
        <f t="shared" si="15"/>
        <v>-30.959287156102846</v>
      </c>
      <c r="Y24" s="5">
        <f t="shared" si="16"/>
        <v>-39.104093661650893</v>
      </c>
      <c r="Z24" s="5">
        <f t="shared" si="17"/>
        <v>-26.886883903328826</v>
      </c>
    </row>
    <row r="25" spans="1:26" x14ac:dyDescent="0.2">
      <c r="C25" s="1">
        <v>-22</v>
      </c>
      <c r="D25" s="1">
        <v>0.7</v>
      </c>
      <c r="E25" s="1">
        <f t="shared" si="12"/>
        <v>-0.51598834471111543</v>
      </c>
      <c r="F25" s="1">
        <v>-8</v>
      </c>
      <c r="G25" s="1">
        <f t="shared" si="9"/>
        <v>-26.127906757688923</v>
      </c>
      <c r="J25" s="1">
        <v>-22</v>
      </c>
      <c r="K25" s="1">
        <v>0.7</v>
      </c>
      <c r="L25" s="1">
        <f t="shared" si="13"/>
        <v>-0.51598834471111543</v>
      </c>
      <c r="M25" s="1">
        <v>-28</v>
      </c>
      <c r="N25" s="1">
        <f t="shared" si="10"/>
        <v>-36.447673651911231</v>
      </c>
      <c r="Q25" s="1">
        <v>-22</v>
      </c>
      <c r="R25" s="1">
        <v>0.7</v>
      </c>
      <c r="S25" s="1">
        <f t="shared" si="14"/>
        <v>-0.51598834471111543</v>
      </c>
      <c r="T25" s="1">
        <v>-8</v>
      </c>
      <c r="U25" s="1">
        <f t="shared" si="11"/>
        <v>-26.127906757688923</v>
      </c>
      <c r="X25" s="5">
        <f t="shared" si="15"/>
        <v>-29.567829055763024</v>
      </c>
      <c r="Y25" s="5">
        <f t="shared" si="16"/>
        <v>-36.447673651911231</v>
      </c>
      <c r="Z25" s="5">
        <f t="shared" si="17"/>
        <v>-26.127906757688923</v>
      </c>
    </row>
    <row r="26" spans="1:26" x14ac:dyDescent="0.2">
      <c r="C26" s="1">
        <v>-22</v>
      </c>
      <c r="D26" s="1">
        <v>0.8</v>
      </c>
      <c r="E26" s="1">
        <f t="shared" si="12"/>
        <v>-0.40235947810852501</v>
      </c>
      <c r="F26" s="1">
        <v>-8</v>
      </c>
      <c r="G26" s="1">
        <f t="shared" si="9"/>
        <v>-25.218875824868199</v>
      </c>
      <c r="J26" s="1">
        <v>-22</v>
      </c>
      <c r="K26" s="1">
        <v>0.8</v>
      </c>
      <c r="L26" s="1">
        <f t="shared" si="13"/>
        <v>-0.40235947810852501</v>
      </c>
      <c r="M26" s="1">
        <v>-28</v>
      </c>
      <c r="N26" s="1">
        <f t="shared" si="10"/>
        <v>-33.266065387038701</v>
      </c>
      <c r="Q26" s="1">
        <v>-22</v>
      </c>
      <c r="R26" s="1">
        <v>0.8</v>
      </c>
      <c r="S26" s="1">
        <f t="shared" si="14"/>
        <v>-0.40235947810852501</v>
      </c>
      <c r="T26" s="1">
        <v>-8</v>
      </c>
      <c r="U26" s="1">
        <f t="shared" si="11"/>
        <v>-25.218875824868199</v>
      </c>
      <c r="X26" s="5">
        <f t="shared" si="15"/>
        <v>-27.901272345591696</v>
      </c>
      <c r="Y26" s="5">
        <f t="shared" si="16"/>
        <v>-33.266065387038701</v>
      </c>
      <c r="Z26" s="5">
        <f t="shared" si="17"/>
        <v>-25.218875824868199</v>
      </c>
    </row>
    <row r="27" spans="1:26" x14ac:dyDescent="0.2">
      <c r="C27" s="1">
        <v>-22</v>
      </c>
      <c r="D27" s="1">
        <v>0.9</v>
      </c>
      <c r="E27" s="1">
        <f t="shared" si="12"/>
        <v>-0.25584278811044947</v>
      </c>
      <c r="F27" s="1">
        <v>-8</v>
      </c>
      <c r="G27" s="1">
        <f t="shared" si="9"/>
        <v>-24.046742304883594</v>
      </c>
      <c r="J27" s="1">
        <v>-22</v>
      </c>
      <c r="K27" s="1">
        <v>0.9</v>
      </c>
      <c r="L27" s="1">
        <f t="shared" si="13"/>
        <v>-0.25584278811044947</v>
      </c>
      <c r="M27" s="1">
        <v>-28</v>
      </c>
      <c r="N27" s="1">
        <f t="shared" si="10"/>
        <v>-29.163598067092586</v>
      </c>
      <c r="Q27" s="1">
        <v>-22</v>
      </c>
      <c r="R27" s="1">
        <v>0.9</v>
      </c>
      <c r="S27" s="1">
        <f t="shared" si="14"/>
        <v>-0.25584278811044947</v>
      </c>
      <c r="T27" s="1">
        <v>-8</v>
      </c>
      <c r="U27" s="1">
        <f t="shared" si="11"/>
        <v>-24.046742304883594</v>
      </c>
      <c r="X27" s="5">
        <f t="shared" si="15"/>
        <v>-25.752360892286589</v>
      </c>
      <c r="Y27" s="5">
        <f t="shared" si="16"/>
        <v>-29.163598067092586</v>
      </c>
      <c r="Z27" s="5">
        <f t="shared" si="17"/>
        <v>-24.046742304883594</v>
      </c>
    </row>
    <row r="28" spans="1:26" x14ac:dyDescent="0.2">
      <c r="C28" s="1">
        <v>-22</v>
      </c>
      <c r="D28" s="1">
        <v>0.93</v>
      </c>
      <c r="E28" s="1">
        <f t="shared" si="12"/>
        <v>-0.2001593576185961</v>
      </c>
      <c r="F28" s="1">
        <v>-8</v>
      </c>
      <c r="G28" s="1">
        <f t="shared" si="9"/>
        <v>-23.60127486094877</v>
      </c>
      <c r="J28" s="1">
        <v>-22</v>
      </c>
      <c r="K28" s="1">
        <v>0.93</v>
      </c>
      <c r="L28" s="1">
        <f t="shared" si="13"/>
        <v>-0.2001593576185961</v>
      </c>
      <c r="M28" s="1">
        <v>-28</v>
      </c>
      <c r="N28" s="1">
        <f t="shared" si="10"/>
        <v>-27.604462013320692</v>
      </c>
      <c r="Q28" s="1">
        <v>-22</v>
      </c>
      <c r="R28" s="1">
        <v>0.93</v>
      </c>
      <c r="S28" s="1">
        <f t="shared" si="14"/>
        <v>-0.2001593576185961</v>
      </c>
      <c r="T28" s="1">
        <v>-8</v>
      </c>
      <c r="U28" s="1">
        <f t="shared" si="11"/>
        <v>-23.60127486094877</v>
      </c>
      <c r="X28" s="5">
        <f t="shared" si="15"/>
        <v>-24.935670578406075</v>
      </c>
      <c r="Y28" s="5">
        <f t="shared" si="16"/>
        <v>-27.604462013320692</v>
      </c>
      <c r="Z28" s="5">
        <f t="shared" si="17"/>
        <v>-23.60127486094877</v>
      </c>
    </row>
    <row r="29" spans="1:26" x14ac:dyDescent="0.2">
      <c r="C29" s="1">
        <v>-22</v>
      </c>
      <c r="D29" s="1">
        <v>0.96</v>
      </c>
      <c r="E29" s="1">
        <f t="shared" si="12"/>
        <v>-0.13411982603617512</v>
      </c>
      <c r="F29" s="1">
        <v>-8</v>
      </c>
      <c r="G29" s="1">
        <f t="shared" si="9"/>
        <v>-23.072958608289401</v>
      </c>
      <c r="J29" s="1">
        <v>-22</v>
      </c>
      <c r="K29" s="1">
        <v>0.96</v>
      </c>
      <c r="L29" s="1">
        <f t="shared" si="13"/>
        <v>-0.13411982603617512</v>
      </c>
      <c r="M29" s="1">
        <v>-28</v>
      </c>
      <c r="N29" s="1">
        <f t="shared" si="10"/>
        <v>-25.755355129012905</v>
      </c>
      <c r="Q29" s="1">
        <v>-22</v>
      </c>
      <c r="R29" s="1">
        <v>0.96</v>
      </c>
      <c r="S29" s="1">
        <f t="shared" si="14"/>
        <v>-0.13411982603617512</v>
      </c>
      <c r="T29" s="1">
        <v>-8</v>
      </c>
      <c r="U29" s="1">
        <f t="shared" si="11"/>
        <v>-23.072958608289401</v>
      </c>
      <c r="X29" s="5">
        <f t="shared" si="15"/>
        <v>-23.967090781863902</v>
      </c>
      <c r="Y29" s="5">
        <f t="shared" si="16"/>
        <v>-25.755355129012905</v>
      </c>
      <c r="Z29" s="5">
        <f t="shared" si="17"/>
        <v>-23.072958608289401</v>
      </c>
    </row>
    <row r="30" spans="1:26" x14ac:dyDescent="0.2">
      <c r="C30" s="1">
        <v>-22</v>
      </c>
      <c r="D30" s="1">
        <v>0.99</v>
      </c>
      <c r="E30" s="1">
        <f t="shared" si="12"/>
        <v>-4.6516870565536314E-2</v>
      </c>
      <c r="F30" s="1">
        <v>-8</v>
      </c>
      <c r="G30" s="1">
        <f t="shared" si="9"/>
        <v>-22.372134964524289</v>
      </c>
      <c r="J30" s="1">
        <v>-22</v>
      </c>
      <c r="K30" s="1">
        <v>0.99</v>
      </c>
      <c r="L30" s="1">
        <f t="shared" si="13"/>
        <v>-4.6516870565536314E-2</v>
      </c>
      <c r="M30" s="1">
        <v>-28</v>
      </c>
      <c r="N30" s="1">
        <f t="shared" si="10"/>
        <v>-23.302472375835016</v>
      </c>
      <c r="Q30" s="1">
        <v>-22</v>
      </c>
      <c r="R30" s="1">
        <v>0.99</v>
      </c>
      <c r="S30" s="1">
        <f t="shared" si="14"/>
        <v>-4.6516870565536314E-2</v>
      </c>
      <c r="T30" s="1">
        <v>-8</v>
      </c>
      <c r="U30" s="1">
        <f t="shared" si="11"/>
        <v>-22.372134964524289</v>
      </c>
      <c r="X30" s="5">
        <f t="shared" si="15"/>
        <v>-22.682247434961198</v>
      </c>
      <c r="Y30" s="5">
        <f t="shared" si="16"/>
        <v>-23.302472375835016</v>
      </c>
      <c r="Z30" s="5">
        <f t="shared" si="17"/>
        <v>-22.372134964524289</v>
      </c>
    </row>
    <row r="31" spans="1:26" x14ac:dyDescent="0.2">
      <c r="C31" s="1">
        <v>-22</v>
      </c>
      <c r="D31" s="1">
        <v>0.999</v>
      </c>
      <c r="E31" s="1">
        <f t="shared" si="12"/>
        <v>-6.9146699489310726E-3</v>
      </c>
      <c r="F31" s="1">
        <v>-8</v>
      </c>
      <c r="G31" s="1">
        <f t="shared" si="9"/>
        <v>-22.055317359591449</v>
      </c>
      <c r="J31" s="1">
        <v>-22</v>
      </c>
      <c r="K31" s="1">
        <v>0.999</v>
      </c>
      <c r="L31" s="1">
        <f t="shared" si="13"/>
        <v>-6.9146699489310726E-3</v>
      </c>
      <c r="M31" s="1">
        <v>-28</v>
      </c>
      <c r="N31" s="1">
        <f t="shared" si="10"/>
        <v>-22.19361075857007</v>
      </c>
      <c r="Q31" s="1">
        <v>-22</v>
      </c>
      <c r="R31" s="1">
        <v>0.999</v>
      </c>
      <c r="S31" s="1">
        <f t="shared" si="14"/>
        <v>-6.9146699489310726E-3</v>
      </c>
      <c r="T31" s="1">
        <v>-8</v>
      </c>
      <c r="U31" s="1">
        <f t="shared" si="11"/>
        <v>-22.055317359591449</v>
      </c>
      <c r="X31" s="5">
        <f t="shared" si="15"/>
        <v>-22.10141515925099</v>
      </c>
      <c r="Y31" s="5">
        <f t="shared" si="16"/>
        <v>-22.19361075857007</v>
      </c>
      <c r="Z31" s="5">
        <f t="shared" si="17"/>
        <v>-22.055317359591449</v>
      </c>
    </row>
    <row r="33" spans="1:26" x14ac:dyDescent="0.2">
      <c r="C33" s="6"/>
      <c r="D33" s="6"/>
      <c r="E33" s="6"/>
      <c r="F33" s="5" t="s">
        <v>27</v>
      </c>
      <c r="G33" s="1">
        <f>0.75*-28+0.25*-8</f>
        <v>-23</v>
      </c>
    </row>
    <row r="34" spans="1:26" x14ac:dyDescent="0.2">
      <c r="C34" s="6"/>
      <c r="D34" s="6"/>
      <c r="E34" s="6"/>
      <c r="F34" s="5" t="s">
        <v>28</v>
      </c>
      <c r="G34" s="1">
        <f>0.75*-8+0.25*-28</f>
        <v>-13</v>
      </c>
    </row>
    <row r="35" spans="1:26" x14ac:dyDescent="0.2">
      <c r="C35" s="6"/>
      <c r="D35" s="6"/>
      <c r="E35" s="6"/>
      <c r="F35" s="5" t="s">
        <v>29</v>
      </c>
      <c r="G35" s="1">
        <f>0.75*-3+0.25*-8</f>
        <v>-4.25</v>
      </c>
    </row>
    <row r="36" spans="1:26" x14ac:dyDescent="0.2">
      <c r="A36" t="s">
        <v>30</v>
      </c>
      <c r="B36" t="s">
        <v>18</v>
      </c>
      <c r="C36" s="1" t="s">
        <v>19</v>
      </c>
      <c r="D36" s="1" t="s">
        <v>20</v>
      </c>
      <c r="E36" s="1" t="s">
        <v>21</v>
      </c>
      <c r="F36" s="8" t="s">
        <v>22</v>
      </c>
      <c r="G36" s="1" t="s">
        <v>23</v>
      </c>
      <c r="I36" t="s">
        <v>18</v>
      </c>
      <c r="J36" s="1" t="s">
        <v>19</v>
      </c>
      <c r="K36" s="1" t="s">
        <v>20</v>
      </c>
      <c r="L36" s="1" t="s">
        <v>9</v>
      </c>
      <c r="M36" s="1" t="s">
        <v>10</v>
      </c>
      <c r="N36" s="1" t="s">
        <v>11</v>
      </c>
      <c r="P36" t="s">
        <v>12</v>
      </c>
      <c r="Q36" s="1" t="s">
        <v>13</v>
      </c>
      <c r="R36" s="1" t="s">
        <v>20</v>
      </c>
      <c r="S36" s="1" t="s">
        <v>9</v>
      </c>
      <c r="T36" s="1" t="s">
        <v>10</v>
      </c>
      <c r="U36" s="1" t="s">
        <v>14</v>
      </c>
      <c r="W36" t="s">
        <v>12</v>
      </c>
      <c r="X36" s="3" t="s">
        <v>15</v>
      </c>
      <c r="Y36" s="3" t="s">
        <v>24</v>
      </c>
      <c r="Z36" s="1" t="s">
        <v>25</v>
      </c>
    </row>
    <row r="37" spans="1:26" x14ac:dyDescent="0.2">
      <c r="C37" s="7">
        <v>-22</v>
      </c>
      <c r="D37" s="7">
        <v>0.01</v>
      </c>
      <c r="E37" s="7">
        <f>LN(1-D37)*(1-D37)/D37</f>
        <v>-0.99498324949664363</v>
      </c>
      <c r="F37" s="1">
        <f>0.75*-28+0.25*-8</f>
        <v>-23</v>
      </c>
      <c r="G37" s="1">
        <f>C37-E37*F37</f>
        <v>-44.884614738422805</v>
      </c>
      <c r="J37" s="1">
        <v>-22</v>
      </c>
      <c r="K37" s="1">
        <v>0.01</v>
      </c>
      <c r="L37" s="1">
        <f>LN(1-K37)*(1-K37)/K37</f>
        <v>-0.99498324949664363</v>
      </c>
      <c r="M37" s="1">
        <f>0.75*-8+0.25*-28</f>
        <v>-13</v>
      </c>
      <c r="N37" s="1">
        <f>J37-L37*M37</f>
        <v>-34.934782243456368</v>
      </c>
      <c r="Q37" s="1">
        <v>-22</v>
      </c>
      <c r="R37" s="1">
        <v>0.01</v>
      </c>
      <c r="S37" s="1">
        <f>LN(1-R37)*(1-R37)/R37</f>
        <v>-0.99498324949664363</v>
      </c>
      <c r="T37" s="1">
        <f>0.75*-3+0.25*-8</f>
        <v>-4.25</v>
      </c>
      <c r="U37" s="1">
        <f>Q37-S37*T37</f>
        <v>-26.228678810360734</v>
      </c>
      <c r="X37" s="5">
        <f>(G37+N37+U37)/3</f>
        <v>-35.349358597413307</v>
      </c>
      <c r="Y37" s="5">
        <f>N37</f>
        <v>-34.934782243456368</v>
      </c>
      <c r="Z37" s="5">
        <f>(G37+U37)/2</f>
        <v>-35.556646774391766</v>
      </c>
    </row>
    <row r="38" spans="1:26" x14ac:dyDescent="0.2">
      <c r="C38" s="1">
        <v>-22</v>
      </c>
      <c r="D38" s="1">
        <v>0.1</v>
      </c>
      <c r="E38" s="1">
        <f>LN(1-D38)*(1-D38)/D38</f>
        <v>-0.94824464092043659</v>
      </c>
      <c r="F38" s="1">
        <f t="shared" ref="F38:F50" si="18">0.75*-28+0.25*-8</f>
        <v>-23</v>
      </c>
      <c r="G38" s="1">
        <f t="shared" ref="G38:G50" si="19">C38-E38*F38</f>
        <v>-43.809626741170042</v>
      </c>
      <c r="J38" s="1">
        <v>-22</v>
      </c>
      <c r="K38" s="1">
        <v>0.1</v>
      </c>
      <c r="L38" s="1">
        <f>LN(1-K38)*(1-K38)/K38</f>
        <v>-0.94824464092043659</v>
      </c>
      <c r="M38" s="1">
        <f t="shared" ref="M38:M50" si="20">0.75*-8+0.25*-28</f>
        <v>-13</v>
      </c>
      <c r="N38" s="1">
        <f t="shared" ref="N38:N50" si="21">J38-L38*M38</f>
        <v>-34.327180331965678</v>
      </c>
      <c r="Q38" s="1">
        <v>-22</v>
      </c>
      <c r="R38" s="1">
        <v>0.1</v>
      </c>
      <c r="S38" s="1">
        <f>LN(1-R38)*(1-R38)/R38</f>
        <v>-0.94824464092043659</v>
      </c>
      <c r="T38" s="1">
        <f t="shared" ref="T38:T50" si="22">0.75*-3+0.25*-8</f>
        <v>-4.25</v>
      </c>
      <c r="U38" s="1">
        <f t="shared" ref="U38:U50" si="23">Q38-S38*T38</f>
        <v>-26.030039723911855</v>
      </c>
      <c r="X38" s="5">
        <f>(G38+N38+U38)/3</f>
        <v>-34.722282265682523</v>
      </c>
      <c r="Y38" s="5">
        <f>N38</f>
        <v>-34.327180331965678</v>
      </c>
      <c r="Z38" s="5">
        <f>(G38+U38)/2</f>
        <v>-34.919833232540952</v>
      </c>
    </row>
    <row r="39" spans="1:26" x14ac:dyDescent="0.2">
      <c r="C39" s="1">
        <v>-22</v>
      </c>
      <c r="D39" s="1">
        <v>0.2</v>
      </c>
      <c r="E39" s="1">
        <f t="shared" ref="E39:E50" si="24">LN(1-D39)*(1-D39)/D39</f>
        <v>-0.89257420525683884</v>
      </c>
      <c r="F39" s="1">
        <f t="shared" si="18"/>
        <v>-23</v>
      </c>
      <c r="G39" s="1">
        <f t="shared" si="19"/>
        <v>-42.529206720907297</v>
      </c>
      <c r="J39" s="1">
        <v>-22</v>
      </c>
      <c r="K39" s="1">
        <v>0.2</v>
      </c>
      <c r="L39" s="1">
        <f t="shared" ref="L39:L50" si="25">LN(1-K39)*(1-K39)/K39</f>
        <v>-0.89257420525683884</v>
      </c>
      <c r="M39" s="1">
        <f t="shared" si="20"/>
        <v>-13</v>
      </c>
      <c r="N39" s="1">
        <f t="shared" si="21"/>
        <v>-33.603464668338901</v>
      </c>
      <c r="Q39" s="1">
        <v>-22</v>
      </c>
      <c r="R39" s="1">
        <v>0.2</v>
      </c>
      <c r="S39" s="1">
        <f t="shared" ref="S39:S50" si="26">LN(1-R39)*(1-R39)/R39</f>
        <v>-0.89257420525683884</v>
      </c>
      <c r="T39" s="1">
        <f t="shared" si="22"/>
        <v>-4.25</v>
      </c>
      <c r="U39" s="1">
        <f t="shared" si="23"/>
        <v>-25.793440372341564</v>
      </c>
      <c r="X39" s="5">
        <f t="shared" ref="X39:X50" si="27">(G39+N39+U39)/3</f>
        <v>-33.975370587195918</v>
      </c>
      <c r="Y39" s="5">
        <f t="shared" ref="Y39:Y50" si="28">N39</f>
        <v>-33.603464668338901</v>
      </c>
      <c r="Z39" s="5">
        <f t="shared" ref="Z39:Z50" si="29">(G39+U39)/2</f>
        <v>-34.16132354662443</v>
      </c>
    </row>
    <row r="40" spans="1:26" x14ac:dyDescent="0.2">
      <c r="C40" s="1">
        <v>-22</v>
      </c>
      <c r="D40" s="1">
        <v>0.3</v>
      </c>
      <c r="E40" s="1">
        <f t="shared" si="24"/>
        <v>-0.8322415358570423</v>
      </c>
      <c r="F40" s="1">
        <f t="shared" si="18"/>
        <v>-23</v>
      </c>
      <c r="G40" s="1">
        <f t="shared" si="19"/>
        <v>-41.141555324711973</v>
      </c>
      <c r="J40" s="1">
        <v>-22</v>
      </c>
      <c r="K40" s="1">
        <v>0.3</v>
      </c>
      <c r="L40" s="1">
        <f t="shared" si="25"/>
        <v>-0.8322415358570423</v>
      </c>
      <c r="M40" s="1">
        <f t="shared" si="20"/>
        <v>-13</v>
      </c>
      <c r="N40" s="1">
        <f t="shared" si="21"/>
        <v>-32.819139966141549</v>
      </c>
      <c r="Q40" s="1">
        <v>-22</v>
      </c>
      <c r="R40" s="1">
        <v>0.3</v>
      </c>
      <c r="S40" s="1">
        <f t="shared" si="26"/>
        <v>-0.8322415358570423</v>
      </c>
      <c r="T40" s="1">
        <f t="shared" si="22"/>
        <v>-4.25</v>
      </c>
      <c r="U40" s="1">
        <f t="shared" si="23"/>
        <v>-25.537026527392431</v>
      </c>
      <c r="X40" s="5">
        <f t="shared" si="27"/>
        <v>-33.165907272748647</v>
      </c>
      <c r="Y40" s="5">
        <f t="shared" si="28"/>
        <v>-32.819139966141549</v>
      </c>
      <c r="Z40" s="5">
        <f t="shared" si="29"/>
        <v>-33.3392909260522</v>
      </c>
    </row>
    <row r="41" spans="1:26" x14ac:dyDescent="0.2">
      <c r="C41" s="1">
        <v>-22</v>
      </c>
      <c r="D41" s="1">
        <v>0.4</v>
      </c>
      <c r="E41" s="1">
        <f t="shared" si="24"/>
        <v>-0.76623843564898608</v>
      </c>
      <c r="F41" s="1">
        <f t="shared" si="18"/>
        <v>-23</v>
      </c>
      <c r="G41" s="1">
        <f t="shared" si="19"/>
        <v>-39.623484019926678</v>
      </c>
      <c r="J41" s="1">
        <v>-22</v>
      </c>
      <c r="K41" s="1">
        <v>0.4</v>
      </c>
      <c r="L41" s="1">
        <f t="shared" si="25"/>
        <v>-0.76623843564898608</v>
      </c>
      <c r="M41" s="1">
        <f t="shared" si="20"/>
        <v>-13</v>
      </c>
      <c r="N41" s="1">
        <f t="shared" si="21"/>
        <v>-31.961099663436819</v>
      </c>
      <c r="Q41" s="1">
        <v>-22</v>
      </c>
      <c r="R41" s="1">
        <v>0.4</v>
      </c>
      <c r="S41" s="1">
        <f t="shared" si="26"/>
        <v>-0.76623843564898608</v>
      </c>
      <c r="T41" s="1">
        <f t="shared" si="22"/>
        <v>-4.25</v>
      </c>
      <c r="U41" s="1">
        <f t="shared" si="23"/>
        <v>-25.25651335150819</v>
      </c>
      <c r="X41" s="5">
        <f t="shared" si="27"/>
        <v>-32.280365678290558</v>
      </c>
      <c r="Y41" s="5">
        <f t="shared" si="28"/>
        <v>-31.961099663436819</v>
      </c>
      <c r="Z41" s="5">
        <f t="shared" si="29"/>
        <v>-32.439998685717434</v>
      </c>
    </row>
    <row r="42" spans="1:26" x14ac:dyDescent="0.2">
      <c r="C42" s="1">
        <v>-22</v>
      </c>
      <c r="D42" s="1">
        <v>0.5</v>
      </c>
      <c r="E42" s="1">
        <f t="shared" si="24"/>
        <v>-0.69314718055994529</v>
      </c>
      <c r="F42" s="1">
        <f t="shared" si="18"/>
        <v>-23</v>
      </c>
      <c r="G42" s="1">
        <f t="shared" si="19"/>
        <v>-37.942385152878742</v>
      </c>
      <c r="J42" s="1">
        <v>-22</v>
      </c>
      <c r="K42" s="1">
        <v>0.5</v>
      </c>
      <c r="L42" s="1">
        <f t="shared" si="25"/>
        <v>-0.69314718055994529</v>
      </c>
      <c r="M42" s="1">
        <f t="shared" si="20"/>
        <v>-13</v>
      </c>
      <c r="N42" s="1">
        <f t="shared" si="21"/>
        <v>-31.010913347279288</v>
      </c>
      <c r="Q42" s="1">
        <v>-22</v>
      </c>
      <c r="R42" s="1">
        <v>0.5</v>
      </c>
      <c r="S42" s="1">
        <f t="shared" si="26"/>
        <v>-0.69314718055994529</v>
      </c>
      <c r="T42" s="1">
        <f t="shared" si="22"/>
        <v>-4.25</v>
      </c>
      <c r="U42" s="1">
        <f t="shared" si="23"/>
        <v>-24.945875517379768</v>
      </c>
      <c r="X42" s="5">
        <f t="shared" si="27"/>
        <v>-31.2997246725126</v>
      </c>
      <c r="Y42" s="5">
        <f t="shared" si="28"/>
        <v>-31.010913347279288</v>
      </c>
      <c r="Z42" s="5">
        <f t="shared" si="29"/>
        <v>-31.444130335129255</v>
      </c>
    </row>
    <row r="43" spans="1:26" x14ac:dyDescent="0.2">
      <c r="C43" s="1">
        <v>-22</v>
      </c>
      <c r="D43" s="1">
        <v>0.6</v>
      </c>
      <c r="E43" s="1">
        <f t="shared" si="24"/>
        <v>-0.61086048791610337</v>
      </c>
      <c r="F43" s="1">
        <f t="shared" si="18"/>
        <v>-23</v>
      </c>
      <c r="G43" s="1">
        <f t="shared" si="19"/>
        <v>-36.049791222070375</v>
      </c>
      <c r="J43" s="1">
        <v>-22</v>
      </c>
      <c r="K43" s="1">
        <v>0.6</v>
      </c>
      <c r="L43" s="1">
        <f t="shared" si="25"/>
        <v>-0.61086048791610337</v>
      </c>
      <c r="M43" s="1">
        <f t="shared" si="20"/>
        <v>-13</v>
      </c>
      <c r="N43" s="1">
        <f t="shared" si="21"/>
        <v>-29.941186342909344</v>
      </c>
      <c r="Q43" s="1">
        <v>-22</v>
      </c>
      <c r="R43" s="1">
        <v>0.6</v>
      </c>
      <c r="S43" s="1">
        <f t="shared" si="26"/>
        <v>-0.61086048791610337</v>
      </c>
      <c r="T43" s="1">
        <f t="shared" si="22"/>
        <v>-4.25</v>
      </c>
      <c r="U43" s="1">
        <f t="shared" si="23"/>
        <v>-24.59615707364344</v>
      </c>
      <c r="X43" s="5">
        <f t="shared" si="27"/>
        <v>-30.195711546207718</v>
      </c>
      <c r="Y43" s="5">
        <f t="shared" si="28"/>
        <v>-29.941186342909344</v>
      </c>
      <c r="Z43" s="5">
        <f t="shared" si="29"/>
        <v>-30.322974147856907</v>
      </c>
    </row>
    <row r="44" spans="1:26" x14ac:dyDescent="0.2">
      <c r="C44" s="1">
        <v>-22</v>
      </c>
      <c r="D44" s="1">
        <v>0.7</v>
      </c>
      <c r="E44" s="1">
        <f t="shared" si="24"/>
        <v>-0.51598834471111543</v>
      </c>
      <c r="F44" s="1">
        <f t="shared" si="18"/>
        <v>-23</v>
      </c>
      <c r="G44" s="1">
        <f t="shared" si="19"/>
        <v>-33.867731928355653</v>
      </c>
      <c r="J44" s="1">
        <v>-22</v>
      </c>
      <c r="K44" s="1">
        <v>0.7</v>
      </c>
      <c r="L44" s="1">
        <f t="shared" si="25"/>
        <v>-0.51598834471111543</v>
      </c>
      <c r="M44" s="1">
        <f t="shared" si="20"/>
        <v>-13</v>
      </c>
      <c r="N44" s="1">
        <f t="shared" si="21"/>
        <v>-28.707848481244501</v>
      </c>
      <c r="Q44" s="1">
        <v>-22</v>
      </c>
      <c r="R44" s="1">
        <v>0.7</v>
      </c>
      <c r="S44" s="1">
        <f t="shared" si="26"/>
        <v>-0.51598834471111543</v>
      </c>
      <c r="T44" s="1">
        <f t="shared" si="22"/>
        <v>-4.25</v>
      </c>
      <c r="U44" s="1">
        <f t="shared" si="23"/>
        <v>-24.192950465022239</v>
      </c>
      <c r="X44" s="5">
        <f t="shared" si="27"/>
        <v>-28.92284362487413</v>
      </c>
      <c r="Y44" s="5">
        <f t="shared" si="28"/>
        <v>-28.707848481244501</v>
      </c>
      <c r="Z44" s="5">
        <f t="shared" si="29"/>
        <v>-29.030341196688944</v>
      </c>
    </row>
    <row r="45" spans="1:26" x14ac:dyDescent="0.2">
      <c r="C45" s="1">
        <v>-22</v>
      </c>
      <c r="D45" s="1">
        <v>0.8</v>
      </c>
      <c r="E45" s="1">
        <f t="shared" si="24"/>
        <v>-0.40235947810852501</v>
      </c>
      <c r="F45" s="1">
        <f t="shared" si="18"/>
        <v>-23</v>
      </c>
      <c r="G45" s="1">
        <f t="shared" si="19"/>
        <v>-31.254267996496075</v>
      </c>
      <c r="J45" s="1">
        <v>-22</v>
      </c>
      <c r="K45" s="1">
        <v>0.8</v>
      </c>
      <c r="L45" s="1">
        <f t="shared" si="25"/>
        <v>-0.40235947810852501</v>
      </c>
      <c r="M45" s="1">
        <f t="shared" si="20"/>
        <v>-13</v>
      </c>
      <c r="N45" s="1">
        <f t="shared" si="21"/>
        <v>-27.230673215410825</v>
      </c>
      <c r="Q45" s="1">
        <v>-22</v>
      </c>
      <c r="R45" s="1">
        <v>0.8</v>
      </c>
      <c r="S45" s="1">
        <f t="shared" si="26"/>
        <v>-0.40235947810852501</v>
      </c>
      <c r="T45" s="1">
        <f t="shared" si="22"/>
        <v>-4.25</v>
      </c>
      <c r="U45" s="1">
        <f t="shared" si="23"/>
        <v>-23.71002778196123</v>
      </c>
      <c r="X45" s="5">
        <f t="shared" si="27"/>
        <v>-27.398322997956043</v>
      </c>
      <c r="Y45" s="5">
        <f t="shared" si="28"/>
        <v>-27.230673215410825</v>
      </c>
      <c r="Z45" s="5">
        <f t="shared" si="29"/>
        <v>-27.482147889228653</v>
      </c>
    </row>
    <row r="46" spans="1:26" x14ac:dyDescent="0.2">
      <c r="C46" s="1">
        <v>-22</v>
      </c>
      <c r="D46" s="1">
        <v>0.9</v>
      </c>
      <c r="E46" s="1">
        <f t="shared" si="24"/>
        <v>-0.25584278811044947</v>
      </c>
      <c r="F46" s="1">
        <f t="shared" si="18"/>
        <v>-23</v>
      </c>
      <c r="G46" s="1">
        <f t="shared" si="19"/>
        <v>-27.88438412654034</v>
      </c>
      <c r="J46" s="1">
        <v>-22</v>
      </c>
      <c r="K46" s="1">
        <v>0.9</v>
      </c>
      <c r="L46" s="1">
        <f t="shared" si="25"/>
        <v>-0.25584278811044947</v>
      </c>
      <c r="M46" s="1">
        <f t="shared" si="20"/>
        <v>-13</v>
      </c>
      <c r="N46" s="1">
        <f t="shared" si="21"/>
        <v>-25.325956245435844</v>
      </c>
      <c r="Q46" s="1">
        <v>-22</v>
      </c>
      <c r="R46" s="1">
        <v>0.9</v>
      </c>
      <c r="S46" s="1">
        <f t="shared" si="26"/>
        <v>-0.25584278811044947</v>
      </c>
      <c r="T46" s="1">
        <f t="shared" si="22"/>
        <v>-4.25</v>
      </c>
      <c r="U46" s="1">
        <f t="shared" si="23"/>
        <v>-23.087331849469411</v>
      </c>
      <c r="X46" s="5">
        <f t="shared" si="27"/>
        <v>-25.432557407148533</v>
      </c>
      <c r="Y46" s="5">
        <f t="shared" si="28"/>
        <v>-25.325956245435844</v>
      </c>
      <c r="Z46" s="5">
        <f t="shared" si="29"/>
        <v>-25.485857988004874</v>
      </c>
    </row>
    <row r="47" spans="1:26" x14ac:dyDescent="0.2">
      <c r="C47" s="1">
        <v>-22</v>
      </c>
      <c r="D47" s="1">
        <v>0.93</v>
      </c>
      <c r="E47" s="1">
        <f t="shared" si="24"/>
        <v>-0.2001593576185961</v>
      </c>
      <c r="F47" s="1">
        <f t="shared" si="18"/>
        <v>-23</v>
      </c>
      <c r="G47" s="1">
        <f t="shared" si="19"/>
        <v>-26.603665225227711</v>
      </c>
      <c r="J47" s="1">
        <v>-22</v>
      </c>
      <c r="K47" s="1">
        <v>0.93</v>
      </c>
      <c r="L47" s="1">
        <f t="shared" si="25"/>
        <v>-0.2001593576185961</v>
      </c>
      <c r="M47" s="1">
        <f t="shared" si="20"/>
        <v>-13</v>
      </c>
      <c r="N47" s="1">
        <f t="shared" si="21"/>
        <v>-24.602071649041751</v>
      </c>
      <c r="Q47" s="1">
        <v>-22</v>
      </c>
      <c r="R47" s="1">
        <v>0.93</v>
      </c>
      <c r="S47" s="1">
        <f t="shared" si="26"/>
        <v>-0.2001593576185961</v>
      </c>
      <c r="T47" s="1">
        <f t="shared" si="22"/>
        <v>-4.25</v>
      </c>
      <c r="U47" s="1">
        <f t="shared" si="23"/>
        <v>-22.850677269879032</v>
      </c>
      <c r="X47" s="5">
        <f t="shared" si="27"/>
        <v>-24.685471381382829</v>
      </c>
      <c r="Y47" s="5">
        <f t="shared" si="28"/>
        <v>-24.602071649041751</v>
      </c>
      <c r="Z47" s="5">
        <f t="shared" si="29"/>
        <v>-24.727171247553372</v>
      </c>
    </row>
    <row r="48" spans="1:26" x14ac:dyDescent="0.2">
      <c r="C48" s="1">
        <v>-22</v>
      </c>
      <c r="D48" s="1">
        <v>0.96</v>
      </c>
      <c r="E48" s="1">
        <f t="shared" si="24"/>
        <v>-0.13411982603617512</v>
      </c>
      <c r="F48" s="1">
        <f t="shared" si="18"/>
        <v>-23</v>
      </c>
      <c r="G48" s="1">
        <f t="shared" si="19"/>
        <v>-25.084755998832026</v>
      </c>
      <c r="J48" s="1">
        <v>-22</v>
      </c>
      <c r="K48" s="1">
        <v>0.96</v>
      </c>
      <c r="L48" s="1">
        <f t="shared" si="25"/>
        <v>-0.13411982603617512</v>
      </c>
      <c r="M48" s="1">
        <f t="shared" si="20"/>
        <v>-13</v>
      </c>
      <c r="N48" s="1">
        <f t="shared" si="21"/>
        <v>-23.743557738470276</v>
      </c>
      <c r="Q48" s="1">
        <v>-22</v>
      </c>
      <c r="R48" s="1">
        <v>0.96</v>
      </c>
      <c r="S48" s="1">
        <f t="shared" si="26"/>
        <v>-0.13411982603617512</v>
      </c>
      <c r="T48" s="1">
        <f t="shared" si="22"/>
        <v>-4.25</v>
      </c>
      <c r="U48" s="1">
        <f t="shared" si="23"/>
        <v>-22.570009260653745</v>
      </c>
      <c r="X48" s="5">
        <f t="shared" si="27"/>
        <v>-23.79944099931868</v>
      </c>
      <c r="Y48" s="5">
        <f t="shared" si="28"/>
        <v>-23.743557738470276</v>
      </c>
      <c r="Z48" s="5">
        <f t="shared" si="29"/>
        <v>-23.827382629742885</v>
      </c>
    </row>
    <row r="49" spans="1:26" x14ac:dyDescent="0.2">
      <c r="C49" s="1">
        <v>-22</v>
      </c>
      <c r="D49" s="1">
        <v>0.99</v>
      </c>
      <c r="E49" s="1">
        <f t="shared" si="24"/>
        <v>-4.6516870565536314E-2</v>
      </c>
      <c r="F49" s="1">
        <f t="shared" si="18"/>
        <v>-23</v>
      </c>
      <c r="G49" s="1">
        <f t="shared" si="19"/>
        <v>-23.069888023007337</v>
      </c>
      <c r="J49" s="1">
        <v>-22</v>
      </c>
      <c r="K49" s="1">
        <v>0.99</v>
      </c>
      <c r="L49" s="1">
        <f t="shared" si="25"/>
        <v>-4.6516870565536314E-2</v>
      </c>
      <c r="M49" s="1">
        <f t="shared" si="20"/>
        <v>-13</v>
      </c>
      <c r="N49" s="1">
        <f t="shared" si="21"/>
        <v>-22.604719317351972</v>
      </c>
      <c r="Q49" s="1">
        <v>-22</v>
      </c>
      <c r="R49" s="1">
        <v>0.99</v>
      </c>
      <c r="S49" s="1">
        <f t="shared" si="26"/>
        <v>-4.6516870565536314E-2</v>
      </c>
      <c r="T49" s="1">
        <f t="shared" si="22"/>
        <v>-4.25</v>
      </c>
      <c r="U49" s="1">
        <f t="shared" si="23"/>
        <v>-22.197696699903528</v>
      </c>
      <c r="X49" s="5">
        <f t="shared" si="27"/>
        <v>-22.624101346754276</v>
      </c>
      <c r="Y49" s="5">
        <f t="shared" si="28"/>
        <v>-22.604719317351972</v>
      </c>
      <c r="Z49" s="5">
        <f t="shared" si="29"/>
        <v>-22.633792361455434</v>
      </c>
    </row>
    <row r="50" spans="1:26" x14ac:dyDescent="0.2">
      <c r="C50" s="1">
        <v>-22</v>
      </c>
      <c r="D50" s="1">
        <v>0.999</v>
      </c>
      <c r="E50" s="1">
        <f t="shared" si="24"/>
        <v>-6.9146699489310726E-3</v>
      </c>
      <c r="F50" s="1">
        <f t="shared" si="18"/>
        <v>-23</v>
      </c>
      <c r="G50" s="1">
        <f t="shared" si="19"/>
        <v>-22.159037408825416</v>
      </c>
      <c r="J50" s="1">
        <v>-22</v>
      </c>
      <c r="K50" s="1">
        <v>0.999</v>
      </c>
      <c r="L50" s="1">
        <f t="shared" si="25"/>
        <v>-6.9146699489310726E-3</v>
      </c>
      <c r="M50" s="1">
        <f t="shared" si="20"/>
        <v>-13</v>
      </c>
      <c r="N50" s="1">
        <f t="shared" si="21"/>
        <v>-22.089890709336103</v>
      </c>
      <c r="Q50" s="1">
        <v>-22</v>
      </c>
      <c r="R50" s="1">
        <v>0.999</v>
      </c>
      <c r="S50" s="1">
        <f t="shared" si="26"/>
        <v>-6.9146699489310726E-3</v>
      </c>
      <c r="T50" s="1">
        <f t="shared" si="22"/>
        <v>-4.25</v>
      </c>
      <c r="U50" s="1">
        <f t="shared" si="23"/>
        <v>-22.029387347282956</v>
      </c>
      <c r="X50" s="5">
        <f t="shared" si="27"/>
        <v>-22.092771821814825</v>
      </c>
      <c r="Y50" s="5">
        <f t="shared" si="28"/>
        <v>-22.089890709336103</v>
      </c>
      <c r="Z50" s="5">
        <f t="shared" si="29"/>
        <v>-22.094212378054188</v>
      </c>
    </row>
    <row r="52" spans="1:26" x14ac:dyDescent="0.2">
      <c r="F52" s="5" t="s">
        <v>27</v>
      </c>
      <c r="G52" s="1">
        <f>0.5*-28+0.5*-8</f>
        <v>-18</v>
      </c>
    </row>
    <row r="53" spans="1:26" x14ac:dyDescent="0.2">
      <c r="F53" s="5" t="s">
        <v>31</v>
      </c>
      <c r="G53" s="1">
        <f>0.5*-8+0.5*-28</f>
        <v>-18</v>
      </c>
    </row>
    <row r="54" spans="1:26" x14ac:dyDescent="0.2">
      <c r="F54" s="5" t="s">
        <v>32</v>
      </c>
      <c r="G54" s="1">
        <f>0.5*-3+0.5*-8</f>
        <v>-5.5</v>
      </c>
    </row>
    <row r="55" spans="1:26" x14ac:dyDescent="0.2">
      <c r="A55" t="s">
        <v>33</v>
      </c>
      <c r="B55" t="s">
        <v>18</v>
      </c>
      <c r="C55" s="1" t="s">
        <v>19</v>
      </c>
      <c r="D55" s="1" t="s">
        <v>20</v>
      </c>
      <c r="E55" s="1" t="s">
        <v>21</v>
      </c>
      <c r="F55" s="1" t="s">
        <v>22</v>
      </c>
      <c r="G55" s="1" t="s">
        <v>23</v>
      </c>
      <c r="I55" t="s">
        <v>18</v>
      </c>
      <c r="J55" s="1" t="s">
        <v>19</v>
      </c>
      <c r="K55" s="1" t="s">
        <v>20</v>
      </c>
      <c r="L55" s="1" t="s">
        <v>9</v>
      </c>
      <c r="M55" s="1" t="s">
        <v>10</v>
      </c>
      <c r="N55" s="1" t="s">
        <v>11</v>
      </c>
      <c r="P55" t="s">
        <v>12</v>
      </c>
      <c r="Q55" s="1" t="s">
        <v>13</v>
      </c>
      <c r="R55" s="1" t="s">
        <v>20</v>
      </c>
      <c r="S55" s="1" t="s">
        <v>9</v>
      </c>
      <c r="T55" s="1" t="s">
        <v>10</v>
      </c>
      <c r="U55" s="1" t="s">
        <v>14</v>
      </c>
      <c r="W55" t="s">
        <v>12</v>
      </c>
      <c r="X55" s="3" t="s">
        <v>15</v>
      </c>
      <c r="Y55" s="3" t="s">
        <v>24</v>
      </c>
      <c r="Z55" s="1" t="s">
        <v>25</v>
      </c>
    </row>
    <row r="56" spans="1:26" x14ac:dyDescent="0.2">
      <c r="C56" s="1">
        <v>-22</v>
      </c>
      <c r="D56" s="1">
        <v>0.01</v>
      </c>
      <c r="E56" s="1">
        <f>LN(1-D56)*(1-D56)/D56</f>
        <v>-0.99498324949664363</v>
      </c>
      <c r="F56" s="1">
        <f>0.5*-28+0.5*-8</f>
        <v>-18</v>
      </c>
      <c r="G56" s="1">
        <f>C56-E56*F56</f>
        <v>-39.90969849093959</v>
      </c>
      <c r="J56" s="1">
        <v>-22</v>
      </c>
      <c r="K56" s="1">
        <v>0.01</v>
      </c>
      <c r="L56" s="1">
        <f>LN(1-K56)*(1-K56)/K56</f>
        <v>-0.99498324949664363</v>
      </c>
      <c r="M56" s="1">
        <f>0.5*-28+0.5*-8</f>
        <v>-18</v>
      </c>
      <c r="N56" s="1">
        <f>J56-L56*M56</f>
        <v>-39.90969849093959</v>
      </c>
      <c r="Q56" s="1">
        <v>-22</v>
      </c>
      <c r="R56" s="1">
        <v>0.01</v>
      </c>
      <c r="S56" s="1">
        <f>LN(1-R56)*(1-R56)/R56</f>
        <v>-0.99498324949664363</v>
      </c>
      <c r="T56" s="1">
        <f>0.5*-3+0.5*-8</f>
        <v>-5.5</v>
      </c>
      <c r="U56" s="1">
        <f>Q56-S56*T56</f>
        <v>-27.472407872231539</v>
      </c>
      <c r="X56" s="5">
        <f>(G56+N56+U56)/3</f>
        <v>-35.763934951370238</v>
      </c>
      <c r="Y56" s="5">
        <f>N56</f>
        <v>-39.90969849093959</v>
      </c>
      <c r="Z56" s="5">
        <f>(G56+U56)/2</f>
        <v>-33.691053181585566</v>
      </c>
    </row>
    <row r="57" spans="1:26" x14ac:dyDescent="0.2">
      <c r="C57" s="1">
        <v>-22</v>
      </c>
      <c r="D57" s="1">
        <v>0.1</v>
      </c>
      <c r="E57" s="1">
        <f>LN(1-D57)*(1-D57)/D57</f>
        <v>-0.94824464092043659</v>
      </c>
      <c r="F57" s="1">
        <f t="shared" ref="F57:F69" si="30">0.5*-28+0.5*-8</f>
        <v>-18</v>
      </c>
      <c r="G57" s="1">
        <f t="shared" ref="G57:G69" si="31">C57-E57*F57</f>
        <v>-39.068403536567857</v>
      </c>
      <c r="J57" s="1">
        <v>-22</v>
      </c>
      <c r="K57" s="1">
        <v>0.1</v>
      </c>
      <c r="L57" s="1">
        <f>LN(1-K57)*(1-K57)/K57</f>
        <v>-0.94824464092043659</v>
      </c>
      <c r="M57" s="1">
        <f t="shared" ref="M57:M69" si="32">0.5*-28+0.5*-8</f>
        <v>-18</v>
      </c>
      <c r="N57" s="1">
        <f t="shared" ref="N57:N69" si="33">J57-L57*M57</f>
        <v>-39.068403536567857</v>
      </c>
      <c r="Q57" s="1">
        <v>-22</v>
      </c>
      <c r="R57" s="1">
        <v>0.1</v>
      </c>
      <c r="S57" s="1">
        <f>LN(1-R57)*(1-R57)/R57</f>
        <v>-0.94824464092043659</v>
      </c>
      <c r="T57" s="1">
        <f t="shared" ref="T57:T69" si="34">0.5*-3+0.5*-8</f>
        <v>-5.5</v>
      </c>
      <c r="U57" s="1">
        <f t="shared" ref="U57:U69" si="35">Q57-S57*T57</f>
        <v>-27.215345525062403</v>
      </c>
      <c r="X57" s="5">
        <f>(G57+N57+U57)/3</f>
        <v>-35.117384199399375</v>
      </c>
      <c r="Y57" s="5">
        <f>N57</f>
        <v>-39.068403536567857</v>
      </c>
      <c r="Z57" s="5">
        <f>(G57+U57)/2</f>
        <v>-33.14187453081513</v>
      </c>
    </row>
    <row r="58" spans="1:26" x14ac:dyDescent="0.2">
      <c r="C58" s="1">
        <v>-22</v>
      </c>
      <c r="D58" s="1">
        <v>0.2</v>
      </c>
      <c r="E58" s="1">
        <f t="shared" ref="E58:E69" si="36">LN(1-D58)*(1-D58)/D58</f>
        <v>-0.89257420525683884</v>
      </c>
      <c r="F58" s="1">
        <f t="shared" si="30"/>
        <v>-18</v>
      </c>
      <c r="G58" s="1">
        <f t="shared" si="31"/>
        <v>-38.066335694623099</v>
      </c>
      <c r="J58" s="1">
        <v>-22</v>
      </c>
      <c r="K58" s="1">
        <v>0.2</v>
      </c>
      <c r="L58" s="1">
        <f t="shared" ref="L58:L69" si="37">LN(1-K58)*(1-K58)/K58</f>
        <v>-0.89257420525683884</v>
      </c>
      <c r="M58" s="1">
        <f t="shared" si="32"/>
        <v>-18</v>
      </c>
      <c r="N58" s="1">
        <f t="shared" si="33"/>
        <v>-38.066335694623099</v>
      </c>
      <c r="Q58" s="1">
        <v>-22</v>
      </c>
      <c r="R58" s="1">
        <v>0.2</v>
      </c>
      <c r="S58" s="1">
        <f t="shared" ref="S58:S69" si="38">LN(1-R58)*(1-R58)/R58</f>
        <v>-0.89257420525683884</v>
      </c>
      <c r="T58" s="1">
        <f t="shared" si="34"/>
        <v>-5.5</v>
      </c>
      <c r="U58" s="1">
        <f t="shared" si="35"/>
        <v>-26.909158128912615</v>
      </c>
      <c r="X58" s="5">
        <f t="shared" ref="X58:X69" si="39">(G58+N58+U58)/3</f>
        <v>-34.347276506052935</v>
      </c>
      <c r="Y58" s="5">
        <f t="shared" ref="Y58:Y69" si="40">N58</f>
        <v>-38.066335694623099</v>
      </c>
      <c r="Z58" s="5">
        <f t="shared" ref="Z58:Z69" si="41">(G58+U58)/2</f>
        <v>-32.487746911767857</v>
      </c>
    </row>
    <row r="59" spans="1:26" x14ac:dyDescent="0.2">
      <c r="C59" s="1">
        <v>-22</v>
      </c>
      <c r="D59" s="1">
        <v>0.3</v>
      </c>
      <c r="E59" s="1">
        <f t="shared" si="36"/>
        <v>-0.8322415358570423</v>
      </c>
      <c r="F59" s="1">
        <f t="shared" si="30"/>
        <v>-18</v>
      </c>
      <c r="G59" s="1">
        <f t="shared" si="31"/>
        <v>-36.980347645426761</v>
      </c>
      <c r="J59" s="1">
        <v>-22</v>
      </c>
      <c r="K59" s="1">
        <v>0.3</v>
      </c>
      <c r="L59" s="1">
        <f t="shared" si="37"/>
        <v>-0.8322415358570423</v>
      </c>
      <c r="M59" s="1">
        <f t="shared" si="32"/>
        <v>-18</v>
      </c>
      <c r="N59" s="1">
        <f t="shared" si="33"/>
        <v>-36.980347645426761</v>
      </c>
      <c r="Q59" s="1">
        <v>-22</v>
      </c>
      <c r="R59" s="1">
        <v>0.3</v>
      </c>
      <c r="S59" s="1">
        <f t="shared" si="38"/>
        <v>-0.8322415358570423</v>
      </c>
      <c r="T59" s="1">
        <f t="shared" si="34"/>
        <v>-5.5</v>
      </c>
      <c r="U59" s="1">
        <f t="shared" si="35"/>
        <v>-26.577328447213731</v>
      </c>
      <c r="X59" s="5">
        <f t="shared" si="39"/>
        <v>-33.512674579355753</v>
      </c>
      <c r="Y59" s="5">
        <f t="shared" si="40"/>
        <v>-36.980347645426761</v>
      </c>
      <c r="Z59" s="5">
        <f t="shared" si="41"/>
        <v>-31.778838046320246</v>
      </c>
    </row>
    <row r="60" spans="1:26" x14ac:dyDescent="0.2">
      <c r="C60" s="1">
        <v>-22</v>
      </c>
      <c r="D60" s="1">
        <v>0.4</v>
      </c>
      <c r="E60" s="1">
        <f t="shared" si="36"/>
        <v>-0.76623843564898608</v>
      </c>
      <c r="F60" s="1">
        <f t="shared" si="30"/>
        <v>-18</v>
      </c>
      <c r="G60" s="1">
        <f t="shared" si="31"/>
        <v>-35.792291841681745</v>
      </c>
      <c r="J60" s="1">
        <v>-22</v>
      </c>
      <c r="K60" s="1">
        <v>0.4</v>
      </c>
      <c r="L60" s="1">
        <f t="shared" si="37"/>
        <v>-0.76623843564898608</v>
      </c>
      <c r="M60" s="1">
        <f t="shared" si="32"/>
        <v>-18</v>
      </c>
      <c r="N60" s="1">
        <f t="shared" si="33"/>
        <v>-35.792291841681745</v>
      </c>
      <c r="Q60" s="1">
        <v>-22</v>
      </c>
      <c r="R60" s="1">
        <v>0.4</v>
      </c>
      <c r="S60" s="1">
        <f t="shared" si="38"/>
        <v>-0.76623843564898608</v>
      </c>
      <c r="T60" s="1">
        <f t="shared" si="34"/>
        <v>-5.5</v>
      </c>
      <c r="U60" s="1">
        <f t="shared" si="35"/>
        <v>-26.214311396069423</v>
      </c>
      <c r="X60" s="5">
        <f t="shared" si="39"/>
        <v>-32.599631693144303</v>
      </c>
      <c r="Y60" s="5">
        <f t="shared" si="40"/>
        <v>-35.792291841681745</v>
      </c>
      <c r="Z60" s="5">
        <f t="shared" si="41"/>
        <v>-31.003301618875582</v>
      </c>
    </row>
    <row r="61" spans="1:26" x14ac:dyDescent="0.2">
      <c r="C61" s="1">
        <v>-22</v>
      </c>
      <c r="D61" s="1">
        <v>0.5</v>
      </c>
      <c r="E61" s="1">
        <f t="shared" si="36"/>
        <v>-0.69314718055994529</v>
      </c>
      <c r="F61" s="1">
        <f t="shared" si="30"/>
        <v>-18</v>
      </c>
      <c r="G61" s="1">
        <f t="shared" si="31"/>
        <v>-34.476649250079014</v>
      </c>
      <c r="J61" s="1">
        <v>-22</v>
      </c>
      <c r="K61" s="1">
        <v>0.5</v>
      </c>
      <c r="L61" s="1">
        <f t="shared" si="37"/>
        <v>-0.69314718055994529</v>
      </c>
      <c r="M61" s="1">
        <f t="shared" si="32"/>
        <v>-18</v>
      </c>
      <c r="N61" s="1">
        <f t="shared" si="33"/>
        <v>-34.476649250079014</v>
      </c>
      <c r="Q61" s="1">
        <v>-22</v>
      </c>
      <c r="R61" s="1">
        <v>0.5</v>
      </c>
      <c r="S61" s="1">
        <f t="shared" si="38"/>
        <v>-0.69314718055994529</v>
      </c>
      <c r="T61" s="1">
        <f t="shared" si="34"/>
        <v>-5.5</v>
      </c>
      <c r="U61" s="1">
        <f t="shared" si="35"/>
        <v>-25.812309493079699</v>
      </c>
      <c r="X61" s="5">
        <f t="shared" si="39"/>
        <v>-31.588535997745907</v>
      </c>
      <c r="Y61" s="5">
        <f t="shared" si="40"/>
        <v>-34.476649250079014</v>
      </c>
      <c r="Z61" s="5">
        <f t="shared" si="41"/>
        <v>-30.144479371579358</v>
      </c>
    </row>
    <row r="62" spans="1:26" x14ac:dyDescent="0.2">
      <c r="C62" s="1">
        <v>-22</v>
      </c>
      <c r="D62" s="1">
        <v>0.6</v>
      </c>
      <c r="E62" s="1">
        <f t="shared" si="36"/>
        <v>-0.61086048791610337</v>
      </c>
      <c r="F62" s="1">
        <f t="shared" si="30"/>
        <v>-18</v>
      </c>
      <c r="G62" s="1">
        <f t="shared" si="31"/>
        <v>-32.995488782489858</v>
      </c>
      <c r="J62" s="1">
        <v>-22</v>
      </c>
      <c r="K62" s="1">
        <v>0.6</v>
      </c>
      <c r="L62" s="1">
        <f t="shared" si="37"/>
        <v>-0.61086048791610337</v>
      </c>
      <c r="M62" s="1">
        <f t="shared" si="32"/>
        <v>-18</v>
      </c>
      <c r="N62" s="1">
        <f t="shared" si="33"/>
        <v>-32.995488782489858</v>
      </c>
      <c r="Q62" s="1">
        <v>-22</v>
      </c>
      <c r="R62" s="1">
        <v>0.6</v>
      </c>
      <c r="S62" s="1">
        <f t="shared" si="38"/>
        <v>-0.61086048791610337</v>
      </c>
      <c r="T62" s="1">
        <f t="shared" si="34"/>
        <v>-5.5</v>
      </c>
      <c r="U62" s="1">
        <f t="shared" si="35"/>
        <v>-25.359732683538567</v>
      </c>
      <c r="X62" s="5">
        <f t="shared" si="39"/>
        <v>-30.450236749506093</v>
      </c>
      <c r="Y62" s="5">
        <f t="shared" si="40"/>
        <v>-32.995488782489858</v>
      </c>
      <c r="Z62" s="5">
        <f t="shared" si="41"/>
        <v>-29.177610733014212</v>
      </c>
    </row>
    <row r="63" spans="1:26" x14ac:dyDescent="0.2">
      <c r="C63" s="1">
        <v>-22</v>
      </c>
      <c r="D63" s="1">
        <v>0.7</v>
      </c>
      <c r="E63" s="1">
        <f t="shared" si="36"/>
        <v>-0.51598834471111543</v>
      </c>
      <c r="F63" s="1">
        <f t="shared" si="30"/>
        <v>-18</v>
      </c>
      <c r="G63" s="1">
        <f t="shared" si="31"/>
        <v>-31.287790204800078</v>
      </c>
      <c r="J63" s="1">
        <v>-22</v>
      </c>
      <c r="K63" s="1">
        <v>0.7</v>
      </c>
      <c r="L63" s="1">
        <f t="shared" si="37"/>
        <v>-0.51598834471111543</v>
      </c>
      <c r="M63" s="1">
        <f t="shared" si="32"/>
        <v>-18</v>
      </c>
      <c r="N63" s="1">
        <f t="shared" si="33"/>
        <v>-31.287790204800078</v>
      </c>
      <c r="Q63" s="1">
        <v>-22</v>
      </c>
      <c r="R63" s="1">
        <v>0.7</v>
      </c>
      <c r="S63" s="1">
        <f t="shared" si="38"/>
        <v>-0.51598834471111543</v>
      </c>
      <c r="T63" s="1">
        <f t="shared" si="34"/>
        <v>-5.5</v>
      </c>
      <c r="U63" s="1">
        <f t="shared" si="35"/>
        <v>-24.837935895911134</v>
      </c>
      <c r="X63" s="5">
        <f t="shared" si="39"/>
        <v>-29.137838768503766</v>
      </c>
      <c r="Y63" s="5">
        <f t="shared" si="40"/>
        <v>-31.287790204800078</v>
      </c>
      <c r="Z63" s="5">
        <f t="shared" si="41"/>
        <v>-28.062863050355606</v>
      </c>
    </row>
    <row r="64" spans="1:26" x14ac:dyDescent="0.2">
      <c r="C64" s="1">
        <v>-22</v>
      </c>
      <c r="D64" s="1">
        <v>0.8</v>
      </c>
      <c r="E64" s="1">
        <f t="shared" si="36"/>
        <v>-0.40235947810852501</v>
      </c>
      <c r="F64" s="1">
        <f t="shared" si="30"/>
        <v>-18</v>
      </c>
      <c r="G64" s="1">
        <f t="shared" si="31"/>
        <v>-29.24247060595345</v>
      </c>
      <c r="J64" s="1">
        <v>-22</v>
      </c>
      <c r="K64" s="1">
        <v>0.8</v>
      </c>
      <c r="L64" s="1">
        <f t="shared" si="37"/>
        <v>-0.40235947810852501</v>
      </c>
      <c r="M64" s="1">
        <f t="shared" si="32"/>
        <v>-18</v>
      </c>
      <c r="N64" s="1">
        <f t="shared" si="33"/>
        <v>-29.24247060595345</v>
      </c>
      <c r="Q64" s="1">
        <v>-22</v>
      </c>
      <c r="R64" s="1">
        <v>0.8</v>
      </c>
      <c r="S64" s="1">
        <f t="shared" si="38"/>
        <v>-0.40235947810852501</v>
      </c>
      <c r="T64" s="1">
        <f t="shared" si="34"/>
        <v>-5.5</v>
      </c>
      <c r="U64" s="1">
        <f t="shared" si="35"/>
        <v>-24.212977129596887</v>
      </c>
      <c r="X64" s="5">
        <f t="shared" si="39"/>
        <v>-27.565972780501266</v>
      </c>
      <c r="Y64" s="5">
        <f t="shared" si="40"/>
        <v>-29.24247060595345</v>
      </c>
      <c r="Z64" s="5">
        <f t="shared" si="41"/>
        <v>-26.727723867775168</v>
      </c>
    </row>
    <row r="65" spans="1:26" x14ac:dyDescent="0.2">
      <c r="C65" s="1">
        <v>-22</v>
      </c>
      <c r="D65" s="1">
        <v>0.9</v>
      </c>
      <c r="E65" s="1">
        <f t="shared" si="36"/>
        <v>-0.25584278811044947</v>
      </c>
      <c r="F65" s="1">
        <f t="shared" si="30"/>
        <v>-18</v>
      </c>
      <c r="G65" s="1">
        <f t="shared" si="31"/>
        <v>-26.60517018598809</v>
      </c>
      <c r="J65" s="1">
        <v>-22</v>
      </c>
      <c r="K65" s="1">
        <v>0.9</v>
      </c>
      <c r="L65" s="1">
        <f t="shared" si="37"/>
        <v>-0.25584278811044947</v>
      </c>
      <c r="M65" s="1">
        <f t="shared" si="32"/>
        <v>-18</v>
      </c>
      <c r="N65" s="1">
        <f t="shared" si="33"/>
        <v>-26.60517018598809</v>
      </c>
      <c r="Q65" s="1">
        <v>-22</v>
      </c>
      <c r="R65" s="1">
        <v>0.9</v>
      </c>
      <c r="S65" s="1">
        <f t="shared" si="38"/>
        <v>-0.25584278811044947</v>
      </c>
      <c r="T65" s="1">
        <f t="shared" si="34"/>
        <v>-5.5</v>
      </c>
      <c r="U65" s="1">
        <f t="shared" si="35"/>
        <v>-23.407135334607471</v>
      </c>
      <c r="X65" s="5">
        <f t="shared" si="39"/>
        <v>-25.539158568861215</v>
      </c>
      <c r="Y65" s="5">
        <f t="shared" si="40"/>
        <v>-26.60517018598809</v>
      </c>
      <c r="Z65" s="5">
        <f t="shared" si="41"/>
        <v>-25.00615276029778</v>
      </c>
    </row>
    <row r="66" spans="1:26" x14ac:dyDescent="0.2">
      <c r="C66" s="1">
        <v>-22</v>
      </c>
      <c r="D66" s="1">
        <v>0.93</v>
      </c>
      <c r="E66" s="1">
        <f t="shared" si="36"/>
        <v>-0.2001593576185961</v>
      </c>
      <c r="F66" s="1">
        <f t="shared" si="30"/>
        <v>-18</v>
      </c>
      <c r="G66" s="1">
        <f t="shared" si="31"/>
        <v>-25.602868437134731</v>
      </c>
      <c r="J66" s="1">
        <v>-22</v>
      </c>
      <c r="K66" s="1">
        <v>0.93</v>
      </c>
      <c r="L66" s="1">
        <f t="shared" si="37"/>
        <v>-0.2001593576185961</v>
      </c>
      <c r="M66" s="1">
        <f t="shared" si="32"/>
        <v>-18</v>
      </c>
      <c r="N66" s="1">
        <f t="shared" si="33"/>
        <v>-25.602868437134731</v>
      </c>
      <c r="Q66" s="1">
        <v>-22</v>
      </c>
      <c r="R66" s="1">
        <v>0.93</v>
      </c>
      <c r="S66" s="1">
        <f t="shared" si="38"/>
        <v>-0.2001593576185961</v>
      </c>
      <c r="T66" s="1">
        <f t="shared" si="34"/>
        <v>-5.5</v>
      </c>
      <c r="U66" s="1">
        <f t="shared" si="35"/>
        <v>-23.100876466902278</v>
      </c>
      <c r="X66" s="5">
        <f t="shared" si="39"/>
        <v>-24.768871113723915</v>
      </c>
      <c r="Y66" s="5">
        <f t="shared" si="40"/>
        <v>-25.602868437134731</v>
      </c>
      <c r="Z66" s="5">
        <f t="shared" si="41"/>
        <v>-24.351872452018505</v>
      </c>
    </row>
    <row r="67" spans="1:26" x14ac:dyDescent="0.2">
      <c r="C67" s="1">
        <v>-22</v>
      </c>
      <c r="D67" s="1">
        <v>0.96</v>
      </c>
      <c r="E67" s="1">
        <f t="shared" si="36"/>
        <v>-0.13411982603617512</v>
      </c>
      <c r="F67" s="1">
        <f t="shared" si="30"/>
        <v>-18</v>
      </c>
      <c r="G67" s="1">
        <f t="shared" si="31"/>
        <v>-24.414156868651151</v>
      </c>
      <c r="J67" s="1">
        <v>-22</v>
      </c>
      <c r="K67" s="1">
        <v>0.96</v>
      </c>
      <c r="L67" s="1">
        <f t="shared" si="37"/>
        <v>-0.13411982603617512</v>
      </c>
      <c r="M67" s="1">
        <f t="shared" si="32"/>
        <v>-18</v>
      </c>
      <c r="N67" s="1">
        <f t="shared" si="33"/>
        <v>-24.414156868651151</v>
      </c>
      <c r="Q67" s="1">
        <v>-22</v>
      </c>
      <c r="R67" s="1">
        <v>0.96</v>
      </c>
      <c r="S67" s="1">
        <f t="shared" si="38"/>
        <v>-0.13411982603617512</v>
      </c>
      <c r="T67" s="1">
        <f t="shared" si="34"/>
        <v>-5.5</v>
      </c>
      <c r="U67" s="1">
        <f t="shared" si="35"/>
        <v>-22.737659043198963</v>
      </c>
      <c r="X67" s="5">
        <f t="shared" si="39"/>
        <v>-23.855324260167091</v>
      </c>
      <c r="Y67" s="5">
        <f t="shared" si="40"/>
        <v>-24.414156868651151</v>
      </c>
      <c r="Z67" s="5">
        <f t="shared" si="41"/>
        <v>-23.575907955925057</v>
      </c>
    </row>
    <row r="68" spans="1:26" x14ac:dyDescent="0.2">
      <c r="C68" s="1">
        <v>-22</v>
      </c>
      <c r="D68" s="1">
        <v>0.99</v>
      </c>
      <c r="E68" s="1">
        <f t="shared" si="36"/>
        <v>-4.6516870565536314E-2</v>
      </c>
      <c r="F68" s="1">
        <f t="shared" si="30"/>
        <v>-18</v>
      </c>
      <c r="G68" s="1">
        <f t="shared" si="31"/>
        <v>-22.837303670179654</v>
      </c>
      <c r="J68" s="1">
        <v>-22</v>
      </c>
      <c r="K68" s="1">
        <v>0.99</v>
      </c>
      <c r="L68" s="1">
        <f t="shared" si="37"/>
        <v>-4.6516870565536314E-2</v>
      </c>
      <c r="M68" s="1">
        <f t="shared" si="32"/>
        <v>-18</v>
      </c>
      <c r="N68" s="1">
        <f t="shared" si="33"/>
        <v>-22.837303670179654</v>
      </c>
      <c r="Q68" s="1">
        <v>-22</v>
      </c>
      <c r="R68" s="1">
        <v>0.99</v>
      </c>
      <c r="S68" s="1">
        <f t="shared" si="38"/>
        <v>-4.6516870565536314E-2</v>
      </c>
      <c r="T68" s="1">
        <f t="shared" si="34"/>
        <v>-5.5</v>
      </c>
      <c r="U68" s="1">
        <f t="shared" si="35"/>
        <v>-22.255842788110449</v>
      </c>
      <c r="X68" s="5">
        <f t="shared" si="39"/>
        <v>-22.643483376156585</v>
      </c>
      <c r="Y68" s="5">
        <f t="shared" si="40"/>
        <v>-22.837303670179654</v>
      </c>
      <c r="Z68" s="5">
        <f t="shared" si="41"/>
        <v>-22.546573229145054</v>
      </c>
    </row>
    <row r="69" spans="1:26" x14ac:dyDescent="0.2">
      <c r="C69" s="1">
        <v>-22</v>
      </c>
      <c r="D69" s="1">
        <v>0.999</v>
      </c>
      <c r="E69" s="1">
        <f t="shared" si="36"/>
        <v>-6.9146699489310726E-3</v>
      </c>
      <c r="F69" s="1">
        <f t="shared" si="30"/>
        <v>-18</v>
      </c>
      <c r="G69" s="1">
        <f t="shared" si="31"/>
        <v>-22.124464059080758</v>
      </c>
      <c r="J69" s="1">
        <v>-22</v>
      </c>
      <c r="K69" s="1">
        <v>0.999</v>
      </c>
      <c r="L69" s="1">
        <f t="shared" si="37"/>
        <v>-6.9146699489310726E-3</v>
      </c>
      <c r="M69" s="1">
        <f t="shared" si="32"/>
        <v>-18</v>
      </c>
      <c r="N69" s="1">
        <f t="shared" si="33"/>
        <v>-22.124464059080758</v>
      </c>
      <c r="Q69" s="1">
        <v>-22</v>
      </c>
      <c r="R69" s="1">
        <v>0.999</v>
      </c>
      <c r="S69" s="1">
        <f t="shared" si="38"/>
        <v>-6.9146699489310726E-3</v>
      </c>
      <c r="T69" s="1">
        <f t="shared" si="34"/>
        <v>-5.5</v>
      </c>
      <c r="U69" s="1">
        <f t="shared" si="35"/>
        <v>-22.038030684719121</v>
      </c>
      <c r="X69" s="5">
        <f t="shared" si="39"/>
        <v>-22.095652934293543</v>
      </c>
      <c r="Y69" s="5">
        <f t="shared" si="40"/>
        <v>-22.124464059080758</v>
      </c>
      <c r="Z69" s="5">
        <f t="shared" si="41"/>
        <v>-22.081247371899941</v>
      </c>
    </row>
    <row r="71" spans="1:26" x14ac:dyDescent="0.2">
      <c r="F71" s="5" t="s">
        <v>27</v>
      </c>
      <c r="G71" s="1">
        <f>0.25*-28+0.75*-8</f>
        <v>-13</v>
      </c>
    </row>
    <row r="72" spans="1:26" x14ac:dyDescent="0.2">
      <c r="F72" s="5" t="s">
        <v>28</v>
      </c>
      <c r="G72" s="1">
        <f>0.25*-8+0.75*-28</f>
        <v>-23</v>
      </c>
    </row>
    <row r="73" spans="1:26" x14ac:dyDescent="0.2">
      <c r="F73" s="5" t="s">
        <v>29</v>
      </c>
      <c r="G73" s="1">
        <f>0.25*-3+0.75*-8</f>
        <v>-6.75</v>
      </c>
    </row>
    <row r="74" spans="1:26" x14ac:dyDescent="0.2">
      <c r="A74" t="s">
        <v>37</v>
      </c>
      <c r="B74" t="s">
        <v>1</v>
      </c>
      <c r="C74" s="1" t="s">
        <v>2</v>
      </c>
      <c r="D74" s="1" t="s">
        <v>3</v>
      </c>
      <c r="E74" s="1" t="s">
        <v>34</v>
      </c>
      <c r="F74" s="1" t="s">
        <v>35</v>
      </c>
      <c r="G74" s="1" t="s">
        <v>36</v>
      </c>
      <c r="I74" t="s">
        <v>1</v>
      </c>
      <c r="J74" s="1" t="s">
        <v>2</v>
      </c>
      <c r="K74" s="1" t="s">
        <v>3</v>
      </c>
      <c r="L74" s="1" t="s">
        <v>9</v>
      </c>
      <c r="M74" s="1" t="s">
        <v>10</v>
      </c>
      <c r="N74" s="1" t="s">
        <v>11</v>
      </c>
      <c r="P74" t="s">
        <v>12</v>
      </c>
      <c r="Q74" s="1" t="s">
        <v>13</v>
      </c>
      <c r="R74" s="1" t="s">
        <v>3</v>
      </c>
      <c r="S74" s="1" t="s">
        <v>9</v>
      </c>
      <c r="T74" s="1" t="s">
        <v>10</v>
      </c>
      <c r="U74" s="1" t="s">
        <v>14</v>
      </c>
      <c r="W74" t="s">
        <v>12</v>
      </c>
      <c r="X74" s="3" t="s">
        <v>15</v>
      </c>
      <c r="Y74" s="3" t="s">
        <v>16</v>
      </c>
      <c r="Z74" s="1" t="s">
        <v>17</v>
      </c>
    </row>
    <row r="75" spans="1:26" x14ac:dyDescent="0.2">
      <c r="C75" s="1">
        <v>-22</v>
      </c>
      <c r="D75" s="1">
        <v>0.01</v>
      </c>
      <c r="E75" s="1">
        <f>LN(1-D75)*(1-D75)/D75</f>
        <v>-0.99498324949664363</v>
      </c>
      <c r="F75" s="1">
        <f>0.25*-28+0.75*-8</f>
        <v>-13</v>
      </c>
      <c r="G75" s="1">
        <f>C75-E75*F75</f>
        <v>-34.934782243456368</v>
      </c>
      <c r="J75" s="1">
        <v>-22</v>
      </c>
      <c r="K75" s="1">
        <v>0.01</v>
      </c>
      <c r="L75" s="1">
        <f>LN(1-K75)*(1-K75)/K75</f>
        <v>-0.99498324949664363</v>
      </c>
      <c r="M75" s="1">
        <f>0.25*-8+0.75*-28</f>
        <v>-23</v>
      </c>
      <c r="N75" s="1">
        <f>J75-L75*M75</f>
        <v>-44.884614738422805</v>
      </c>
      <c r="Q75" s="1">
        <v>-22</v>
      </c>
      <c r="R75" s="1">
        <v>0.01</v>
      </c>
      <c r="S75" s="1">
        <f>LN(1-R75)*(1-R75)/R75</f>
        <v>-0.99498324949664363</v>
      </c>
      <c r="T75" s="1">
        <f>0.25*-3+0.75*-8</f>
        <v>-6.75</v>
      </c>
      <c r="U75" s="1">
        <f>Q75-S75*T75</f>
        <v>-28.716136934102344</v>
      </c>
      <c r="X75" s="5">
        <f>(G75+N75+U75)/3</f>
        <v>-36.17851130532717</v>
      </c>
      <c r="Y75" s="5">
        <f>N75</f>
        <v>-44.884614738422805</v>
      </c>
      <c r="Z75" s="5">
        <f>(G75+U75)/2</f>
        <v>-31.825459588779356</v>
      </c>
    </row>
    <row r="76" spans="1:26" x14ac:dyDescent="0.2">
      <c r="C76" s="1">
        <v>-22</v>
      </c>
      <c r="D76" s="1">
        <v>0.1</v>
      </c>
      <c r="E76" s="1">
        <f>LN(1-D76)*(1-D76)/D76</f>
        <v>-0.94824464092043659</v>
      </c>
      <c r="F76" s="1">
        <f t="shared" ref="F76:F88" si="42">0.25*-28+0.75*-8</f>
        <v>-13</v>
      </c>
      <c r="G76" s="1">
        <f t="shared" ref="G76:G88" si="43">C76-E76*F76</f>
        <v>-34.327180331965678</v>
      </c>
      <c r="J76" s="1">
        <v>-22</v>
      </c>
      <c r="K76" s="1">
        <v>0.1</v>
      </c>
      <c r="L76" s="1">
        <f>LN(1-K76)*(1-K76)/K76</f>
        <v>-0.94824464092043659</v>
      </c>
      <c r="M76" s="1">
        <f t="shared" ref="M76:M88" si="44">0.25*-8+0.75*-28</f>
        <v>-23</v>
      </c>
      <c r="N76" s="1">
        <f t="shared" ref="N76:N88" si="45">J76-L76*M76</f>
        <v>-43.809626741170042</v>
      </c>
      <c r="Q76" s="1">
        <v>-22</v>
      </c>
      <c r="R76" s="1">
        <v>0.1</v>
      </c>
      <c r="S76" s="1">
        <f>LN(1-R76)*(1-R76)/R76</f>
        <v>-0.94824464092043659</v>
      </c>
      <c r="T76" s="1">
        <f t="shared" ref="T76:T88" si="46">0.25*-3+0.75*-8</f>
        <v>-6.75</v>
      </c>
      <c r="U76" s="1">
        <f t="shared" ref="U76:U88" si="47">Q76-S76*T76</f>
        <v>-28.400651326212948</v>
      </c>
      <c r="X76" s="5">
        <f>(G76+N76+U76)/3</f>
        <v>-35.512486133116219</v>
      </c>
      <c r="Y76" s="5">
        <f>N76</f>
        <v>-43.809626741170042</v>
      </c>
      <c r="Z76" s="5">
        <f>(G76+U76)/2</f>
        <v>-31.363915829089315</v>
      </c>
    </row>
    <row r="77" spans="1:26" x14ac:dyDescent="0.2">
      <c r="C77" s="1">
        <v>-22</v>
      </c>
      <c r="D77" s="1">
        <v>0.2</v>
      </c>
      <c r="E77" s="1">
        <f t="shared" ref="E77:E88" si="48">LN(1-D77)*(1-D77)/D77</f>
        <v>-0.89257420525683884</v>
      </c>
      <c r="F77" s="1">
        <f t="shared" si="42"/>
        <v>-13</v>
      </c>
      <c r="G77" s="1">
        <f t="shared" si="43"/>
        <v>-33.603464668338901</v>
      </c>
      <c r="J77" s="1">
        <v>-22</v>
      </c>
      <c r="K77" s="1">
        <v>0.2</v>
      </c>
      <c r="L77" s="1">
        <f t="shared" ref="L77:L88" si="49">LN(1-K77)*(1-K77)/K77</f>
        <v>-0.89257420525683884</v>
      </c>
      <c r="M77" s="1">
        <f t="shared" si="44"/>
        <v>-23</v>
      </c>
      <c r="N77" s="1">
        <f t="shared" si="45"/>
        <v>-42.529206720907297</v>
      </c>
      <c r="Q77" s="1">
        <v>-22</v>
      </c>
      <c r="R77" s="1">
        <v>0.2</v>
      </c>
      <c r="S77" s="1">
        <f t="shared" ref="S77:S88" si="50">LN(1-R77)*(1-R77)/R77</f>
        <v>-0.89257420525683884</v>
      </c>
      <c r="T77" s="1">
        <f t="shared" si="46"/>
        <v>-6.75</v>
      </c>
      <c r="U77" s="1">
        <f t="shared" si="47"/>
        <v>-28.024875885483663</v>
      </c>
      <c r="X77" s="5">
        <f t="shared" ref="X77:X88" si="51">(G77+N77+U77)/3</f>
        <v>-34.719182424909953</v>
      </c>
      <c r="Y77" s="5">
        <f t="shared" ref="Y77:Y88" si="52">N77</f>
        <v>-42.529206720907297</v>
      </c>
      <c r="Z77" s="5">
        <f t="shared" ref="Z77:Z88" si="53">(G77+U77)/2</f>
        <v>-30.814170276911284</v>
      </c>
    </row>
    <row r="78" spans="1:26" x14ac:dyDescent="0.2">
      <c r="C78" s="1">
        <v>-22</v>
      </c>
      <c r="D78" s="1">
        <v>0.3</v>
      </c>
      <c r="E78" s="1">
        <f t="shared" si="48"/>
        <v>-0.8322415358570423</v>
      </c>
      <c r="F78" s="1">
        <f t="shared" si="42"/>
        <v>-13</v>
      </c>
      <c r="G78" s="1">
        <f t="shared" si="43"/>
        <v>-32.819139966141549</v>
      </c>
      <c r="J78" s="1">
        <v>-22</v>
      </c>
      <c r="K78" s="1">
        <v>0.3</v>
      </c>
      <c r="L78" s="1">
        <f t="shared" si="49"/>
        <v>-0.8322415358570423</v>
      </c>
      <c r="M78" s="1">
        <f t="shared" si="44"/>
        <v>-23</v>
      </c>
      <c r="N78" s="1">
        <f t="shared" si="45"/>
        <v>-41.141555324711973</v>
      </c>
      <c r="Q78" s="1">
        <v>-22</v>
      </c>
      <c r="R78" s="1">
        <v>0.3</v>
      </c>
      <c r="S78" s="1">
        <f t="shared" si="50"/>
        <v>-0.8322415358570423</v>
      </c>
      <c r="T78" s="1">
        <f t="shared" si="46"/>
        <v>-6.75</v>
      </c>
      <c r="U78" s="1">
        <f t="shared" si="47"/>
        <v>-27.617630367035034</v>
      </c>
      <c r="X78" s="5">
        <f t="shared" si="51"/>
        <v>-33.859441885962852</v>
      </c>
      <c r="Y78" s="5">
        <f t="shared" si="52"/>
        <v>-41.141555324711973</v>
      </c>
      <c r="Z78" s="5">
        <f t="shared" si="53"/>
        <v>-30.218385166588291</v>
      </c>
    </row>
    <row r="79" spans="1:26" x14ac:dyDescent="0.2">
      <c r="C79" s="1">
        <v>-22</v>
      </c>
      <c r="D79" s="1">
        <v>0.4</v>
      </c>
      <c r="E79" s="1">
        <f t="shared" si="48"/>
        <v>-0.76623843564898608</v>
      </c>
      <c r="F79" s="1">
        <f t="shared" si="42"/>
        <v>-13</v>
      </c>
      <c r="G79" s="1">
        <f t="shared" si="43"/>
        <v>-31.961099663436819</v>
      </c>
      <c r="J79" s="1">
        <v>-22</v>
      </c>
      <c r="K79" s="1">
        <v>0.4</v>
      </c>
      <c r="L79" s="1">
        <f t="shared" si="49"/>
        <v>-0.76623843564898608</v>
      </c>
      <c r="M79" s="1">
        <f t="shared" si="44"/>
        <v>-23</v>
      </c>
      <c r="N79" s="1">
        <f t="shared" si="45"/>
        <v>-39.623484019926678</v>
      </c>
      <c r="Q79" s="1">
        <v>-22</v>
      </c>
      <c r="R79" s="1">
        <v>0.4</v>
      </c>
      <c r="S79" s="1">
        <f t="shared" si="50"/>
        <v>-0.76623843564898608</v>
      </c>
      <c r="T79" s="1">
        <f t="shared" si="46"/>
        <v>-6.75</v>
      </c>
      <c r="U79" s="1">
        <f t="shared" si="47"/>
        <v>-27.172109440630656</v>
      </c>
      <c r="X79" s="5">
        <f t="shared" si="51"/>
        <v>-32.918897707998049</v>
      </c>
      <c r="Y79" s="5">
        <f t="shared" si="52"/>
        <v>-39.623484019926678</v>
      </c>
      <c r="Z79" s="5">
        <f t="shared" si="53"/>
        <v>-29.566604552033738</v>
      </c>
    </row>
    <row r="80" spans="1:26" x14ac:dyDescent="0.2">
      <c r="C80" s="1">
        <v>-22</v>
      </c>
      <c r="D80" s="1">
        <v>0.5</v>
      </c>
      <c r="E80" s="1">
        <f t="shared" si="48"/>
        <v>-0.69314718055994529</v>
      </c>
      <c r="F80" s="1">
        <f t="shared" si="42"/>
        <v>-13</v>
      </c>
      <c r="G80" s="1">
        <f t="shared" si="43"/>
        <v>-31.010913347279288</v>
      </c>
      <c r="J80" s="1">
        <v>-22</v>
      </c>
      <c r="K80" s="1">
        <v>0.5</v>
      </c>
      <c r="L80" s="1">
        <f t="shared" si="49"/>
        <v>-0.69314718055994529</v>
      </c>
      <c r="M80" s="1">
        <f t="shared" si="44"/>
        <v>-23</v>
      </c>
      <c r="N80" s="1">
        <f t="shared" si="45"/>
        <v>-37.942385152878742</v>
      </c>
      <c r="Q80" s="1">
        <v>-22</v>
      </c>
      <c r="R80" s="1">
        <v>0.5</v>
      </c>
      <c r="S80" s="1">
        <f t="shared" si="50"/>
        <v>-0.69314718055994529</v>
      </c>
      <c r="T80" s="1">
        <f t="shared" si="46"/>
        <v>-6.75</v>
      </c>
      <c r="U80" s="1">
        <f t="shared" si="47"/>
        <v>-26.678743468779629</v>
      </c>
      <c r="X80" s="5">
        <f t="shared" si="51"/>
        <v>-31.877347322979219</v>
      </c>
      <c r="Y80" s="5">
        <f t="shared" si="52"/>
        <v>-37.942385152878742</v>
      </c>
      <c r="Z80" s="5">
        <f t="shared" si="53"/>
        <v>-28.844828408029457</v>
      </c>
    </row>
    <row r="81" spans="3:26" x14ac:dyDescent="0.2">
      <c r="C81" s="1">
        <v>-22</v>
      </c>
      <c r="D81" s="1">
        <v>0.6</v>
      </c>
      <c r="E81" s="1">
        <f t="shared" si="48"/>
        <v>-0.61086048791610337</v>
      </c>
      <c r="F81" s="1">
        <f t="shared" si="42"/>
        <v>-13</v>
      </c>
      <c r="G81" s="1">
        <f t="shared" si="43"/>
        <v>-29.941186342909344</v>
      </c>
      <c r="J81" s="1">
        <v>-22</v>
      </c>
      <c r="K81" s="1">
        <v>0.6</v>
      </c>
      <c r="L81" s="1">
        <f t="shared" si="49"/>
        <v>-0.61086048791610337</v>
      </c>
      <c r="M81" s="1">
        <f t="shared" si="44"/>
        <v>-23</v>
      </c>
      <c r="N81" s="1">
        <f t="shared" si="45"/>
        <v>-36.049791222070375</v>
      </c>
      <c r="Q81" s="1">
        <v>-22</v>
      </c>
      <c r="R81" s="1">
        <v>0.6</v>
      </c>
      <c r="S81" s="1">
        <f t="shared" si="50"/>
        <v>-0.61086048791610337</v>
      </c>
      <c r="T81" s="1">
        <f t="shared" si="46"/>
        <v>-6.75</v>
      </c>
      <c r="U81" s="1">
        <f t="shared" si="47"/>
        <v>-26.123308293433698</v>
      </c>
      <c r="X81" s="5">
        <f t="shared" si="51"/>
        <v>-30.704761952804471</v>
      </c>
      <c r="Y81" s="5">
        <f t="shared" si="52"/>
        <v>-36.049791222070375</v>
      </c>
      <c r="Z81" s="5">
        <f t="shared" si="53"/>
        <v>-28.032247318171521</v>
      </c>
    </row>
    <row r="82" spans="3:26" x14ac:dyDescent="0.2">
      <c r="C82" s="1">
        <v>-22</v>
      </c>
      <c r="D82" s="1">
        <v>0.7</v>
      </c>
      <c r="E82" s="1">
        <f t="shared" si="48"/>
        <v>-0.51598834471111543</v>
      </c>
      <c r="F82" s="1">
        <f t="shared" si="42"/>
        <v>-13</v>
      </c>
      <c r="G82" s="1">
        <f t="shared" si="43"/>
        <v>-28.707848481244501</v>
      </c>
      <c r="J82" s="1">
        <v>-22</v>
      </c>
      <c r="K82" s="1">
        <v>0.7</v>
      </c>
      <c r="L82" s="1">
        <f t="shared" si="49"/>
        <v>-0.51598834471111543</v>
      </c>
      <c r="M82" s="1">
        <f t="shared" si="44"/>
        <v>-23</v>
      </c>
      <c r="N82" s="1">
        <f t="shared" si="45"/>
        <v>-33.867731928355653</v>
      </c>
      <c r="Q82" s="1">
        <v>-22</v>
      </c>
      <c r="R82" s="1">
        <v>0.7</v>
      </c>
      <c r="S82" s="1">
        <f t="shared" si="50"/>
        <v>-0.51598834471111543</v>
      </c>
      <c r="T82" s="1">
        <f t="shared" si="46"/>
        <v>-6.75</v>
      </c>
      <c r="U82" s="1">
        <f t="shared" si="47"/>
        <v>-25.482921326800028</v>
      </c>
      <c r="X82" s="5">
        <f t="shared" si="51"/>
        <v>-29.352833912133391</v>
      </c>
      <c r="Y82" s="5">
        <f t="shared" si="52"/>
        <v>-33.867731928355653</v>
      </c>
      <c r="Z82" s="5">
        <f t="shared" si="53"/>
        <v>-27.095384904022264</v>
      </c>
    </row>
    <row r="83" spans="3:26" x14ac:dyDescent="0.2">
      <c r="C83" s="1">
        <v>-22</v>
      </c>
      <c r="D83" s="1">
        <v>0.8</v>
      </c>
      <c r="E83" s="1">
        <f t="shared" si="48"/>
        <v>-0.40235947810852501</v>
      </c>
      <c r="F83" s="1">
        <f t="shared" si="42"/>
        <v>-13</v>
      </c>
      <c r="G83" s="1">
        <f t="shared" si="43"/>
        <v>-27.230673215410825</v>
      </c>
      <c r="J83" s="1">
        <v>-22</v>
      </c>
      <c r="K83" s="1">
        <v>0.8</v>
      </c>
      <c r="L83" s="1">
        <f t="shared" si="49"/>
        <v>-0.40235947810852501</v>
      </c>
      <c r="M83" s="1">
        <f t="shared" si="44"/>
        <v>-23</v>
      </c>
      <c r="N83" s="1">
        <f t="shared" si="45"/>
        <v>-31.254267996496075</v>
      </c>
      <c r="Q83" s="1">
        <v>-22</v>
      </c>
      <c r="R83" s="1">
        <v>0.8</v>
      </c>
      <c r="S83" s="1">
        <f t="shared" si="50"/>
        <v>-0.40235947810852501</v>
      </c>
      <c r="T83" s="1">
        <f t="shared" si="46"/>
        <v>-6.75</v>
      </c>
      <c r="U83" s="1">
        <f t="shared" si="47"/>
        <v>-24.715926477232543</v>
      </c>
      <c r="X83" s="5">
        <f t="shared" si="51"/>
        <v>-27.733622563046481</v>
      </c>
      <c r="Y83" s="5">
        <f t="shared" si="52"/>
        <v>-31.254267996496075</v>
      </c>
      <c r="Z83" s="5">
        <f t="shared" si="53"/>
        <v>-25.973299846321684</v>
      </c>
    </row>
    <row r="84" spans="3:26" x14ac:dyDescent="0.2">
      <c r="C84" s="1">
        <v>-22</v>
      </c>
      <c r="D84" s="1">
        <v>0.9</v>
      </c>
      <c r="E84" s="1">
        <f t="shared" si="48"/>
        <v>-0.25584278811044947</v>
      </c>
      <c r="F84" s="1">
        <f t="shared" si="42"/>
        <v>-13</v>
      </c>
      <c r="G84" s="1">
        <f t="shared" si="43"/>
        <v>-25.325956245435844</v>
      </c>
      <c r="J84" s="1">
        <v>-22</v>
      </c>
      <c r="K84" s="1">
        <v>0.9</v>
      </c>
      <c r="L84" s="1">
        <f t="shared" si="49"/>
        <v>-0.25584278811044947</v>
      </c>
      <c r="M84" s="1">
        <f t="shared" si="44"/>
        <v>-23</v>
      </c>
      <c r="N84" s="1">
        <f t="shared" si="45"/>
        <v>-27.88438412654034</v>
      </c>
      <c r="Q84" s="1">
        <v>-22</v>
      </c>
      <c r="R84" s="1">
        <v>0.9</v>
      </c>
      <c r="S84" s="1">
        <f t="shared" si="50"/>
        <v>-0.25584278811044947</v>
      </c>
      <c r="T84" s="1">
        <f t="shared" si="46"/>
        <v>-6.75</v>
      </c>
      <c r="U84" s="1">
        <f t="shared" si="47"/>
        <v>-23.726938819745534</v>
      </c>
      <c r="X84" s="5">
        <f t="shared" si="51"/>
        <v>-25.645759730573911</v>
      </c>
      <c r="Y84" s="5">
        <f t="shared" si="52"/>
        <v>-27.88438412654034</v>
      </c>
      <c r="Z84" s="5">
        <f t="shared" si="53"/>
        <v>-24.526447532590687</v>
      </c>
    </row>
    <row r="85" spans="3:26" x14ac:dyDescent="0.2">
      <c r="C85" s="1">
        <v>-22</v>
      </c>
      <c r="D85" s="1">
        <v>0.93</v>
      </c>
      <c r="E85" s="1">
        <f t="shared" si="48"/>
        <v>-0.2001593576185961</v>
      </c>
      <c r="F85" s="1">
        <f t="shared" si="42"/>
        <v>-13</v>
      </c>
      <c r="G85" s="1">
        <f t="shared" si="43"/>
        <v>-24.602071649041751</v>
      </c>
      <c r="J85" s="1">
        <v>-22</v>
      </c>
      <c r="K85" s="1">
        <v>0.93</v>
      </c>
      <c r="L85" s="1">
        <f t="shared" si="49"/>
        <v>-0.2001593576185961</v>
      </c>
      <c r="M85" s="1">
        <f t="shared" si="44"/>
        <v>-23</v>
      </c>
      <c r="N85" s="1">
        <f t="shared" si="45"/>
        <v>-26.603665225227711</v>
      </c>
      <c r="Q85" s="1">
        <v>-22</v>
      </c>
      <c r="R85" s="1">
        <v>0.93</v>
      </c>
      <c r="S85" s="1">
        <f t="shared" si="50"/>
        <v>-0.2001593576185961</v>
      </c>
      <c r="T85" s="1">
        <f t="shared" si="46"/>
        <v>-6.75</v>
      </c>
      <c r="U85" s="1">
        <f t="shared" si="47"/>
        <v>-23.351075663925524</v>
      </c>
      <c r="X85" s="5">
        <f t="shared" si="51"/>
        <v>-24.852270846064997</v>
      </c>
      <c r="Y85" s="5">
        <f t="shared" si="52"/>
        <v>-26.603665225227711</v>
      </c>
      <c r="Z85" s="5">
        <f t="shared" si="53"/>
        <v>-23.976573656483637</v>
      </c>
    </row>
    <row r="86" spans="3:26" x14ac:dyDescent="0.2">
      <c r="C86" s="1">
        <v>-22</v>
      </c>
      <c r="D86" s="1">
        <v>0.96</v>
      </c>
      <c r="E86" s="1">
        <f t="shared" si="48"/>
        <v>-0.13411982603617512</v>
      </c>
      <c r="F86" s="1">
        <f t="shared" si="42"/>
        <v>-13</v>
      </c>
      <c r="G86" s="1">
        <f t="shared" si="43"/>
        <v>-23.743557738470276</v>
      </c>
      <c r="J86" s="1">
        <v>-22</v>
      </c>
      <c r="K86" s="1">
        <v>0.96</v>
      </c>
      <c r="L86" s="1">
        <f t="shared" si="49"/>
        <v>-0.13411982603617512</v>
      </c>
      <c r="M86" s="1">
        <f t="shared" si="44"/>
        <v>-23</v>
      </c>
      <c r="N86" s="1">
        <f t="shared" si="45"/>
        <v>-25.084755998832026</v>
      </c>
      <c r="Q86" s="1">
        <v>-22</v>
      </c>
      <c r="R86" s="1">
        <v>0.96</v>
      </c>
      <c r="S86" s="1">
        <f t="shared" si="50"/>
        <v>-0.13411982603617512</v>
      </c>
      <c r="T86" s="1">
        <f t="shared" si="46"/>
        <v>-6.75</v>
      </c>
      <c r="U86" s="1">
        <f t="shared" si="47"/>
        <v>-22.905308825744182</v>
      </c>
      <c r="X86" s="5">
        <f t="shared" si="51"/>
        <v>-23.911207521015495</v>
      </c>
      <c r="Y86" s="5">
        <f t="shared" si="52"/>
        <v>-25.084755998832026</v>
      </c>
      <c r="Z86" s="5">
        <f t="shared" si="53"/>
        <v>-23.324433282107229</v>
      </c>
    </row>
    <row r="87" spans="3:26" x14ac:dyDescent="0.2">
      <c r="C87" s="1">
        <v>-22</v>
      </c>
      <c r="D87" s="1">
        <v>0.99</v>
      </c>
      <c r="E87" s="1">
        <f t="shared" si="48"/>
        <v>-4.6516870565536314E-2</v>
      </c>
      <c r="F87" s="1">
        <f t="shared" si="42"/>
        <v>-13</v>
      </c>
      <c r="G87" s="1">
        <f t="shared" si="43"/>
        <v>-22.604719317351972</v>
      </c>
      <c r="J87" s="1">
        <v>-22</v>
      </c>
      <c r="K87" s="1">
        <v>0.99</v>
      </c>
      <c r="L87" s="1">
        <f t="shared" si="49"/>
        <v>-4.6516870565536314E-2</v>
      </c>
      <c r="M87" s="1">
        <f t="shared" si="44"/>
        <v>-23</v>
      </c>
      <c r="N87" s="1">
        <f t="shared" si="45"/>
        <v>-23.069888023007337</v>
      </c>
      <c r="Q87" s="1">
        <v>-22</v>
      </c>
      <c r="R87" s="1">
        <v>0.99</v>
      </c>
      <c r="S87" s="1">
        <f t="shared" si="50"/>
        <v>-4.6516870565536314E-2</v>
      </c>
      <c r="T87" s="1">
        <f t="shared" si="46"/>
        <v>-6.75</v>
      </c>
      <c r="U87" s="1">
        <f t="shared" si="47"/>
        <v>-22.313988876317371</v>
      </c>
      <c r="X87" s="5">
        <f t="shared" si="51"/>
        <v>-22.662865405558893</v>
      </c>
      <c r="Y87" s="5">
        <f t="shared" si="52"/>
        <v>-23.069888023007337</v>
      </c>
      <c r="Z87" s="5">
        <f t="shared" si="53"/>
        <v>-22.459354096834673</v>
      </c>
    </row>
    <row r="88" spans="3:26" x14ac:dyDescent="0.2">
      <c r="C88" s="1">
        <v>-22</v>
      </c>
      <c r="D88" s="1">
        <v>0.999</v>
      </c>
      <c r="E88" s="1">
        <f t="shared" si="48"/>
        <v>-6.9146699489310726E-3</v>
      </c>
      <c r="F88" s="1">
        <f t="shared" si="42"/>
        <v>-13</v>
      </c>
      <c r="G88" s="1">
        <f t="shared" si="43"/>
        <v>-22.089890709336103</v>
      </c>
      <c r="J88" s="1">
        <v>-22</v>
      </c>
      <c r="K88" s="1">
        <v>0.999</v>
      </c>
      <c r="L88" s="1">
        <f t="shared" si="49"/>
        <v>-6.9146699489310726E-3</v>
      </c>
      <c r="M88" s="1">
        <f t="shared" si="44"/>
        <v>-23</v>
      </c>
      <c r="N88" s="1">
        <f t="shared" si="45"/>
        <v>-22.159037408825416</v>
      </c>
      <c r="Q88" s="1">
        <v>-22</v>
      </c>
      <c r="R88" s="1">
        <v>0.999</v>
      </c>
      <c r="S88" s="1">
        <f t="shared" si="50"/>
        <v>-6.9146699489310726E-3</v>
      </c>
      <c r="T88" s="1">
        <f t="shared" si="46"/>
        <v>-6.75</v>
      </c>
      <c r="U88" s="1">
        <f t="shared" si="47"/>
        <v>-22.046674022155283</v>
      </c>
      <c r="X88" s="5">
        <f t="shared" si="51"/>
        <v>-22.098534046772269</v>
      </c>
      <c r="Y88" s="5">
        <f t="shared" si="52"/>
        <v>-22.159037408825416</v>
      </c>
      <c r="Z88" s="5">
        <f t="shared" si="53"/>
        <v>-22.068282365745695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tabSelected="1" workbookViewId="0">
      <selection activeCell="M37" sqref="M37"/>
    </sheetView>
  </sheetViews>
  <sheetFormatPr defaultRowHeight="14.25" x14ac:dyDescent="0.2"/>
  <cols>
    <col min="5" max="5" width="15.5" customWidth="1"/>
  </cols>
  <sheetData>
    <row r="2" spans="1:15" x14ac:dyDescent="0.2">
      <c r="A2" t="s">
        <v>38</v>
      </c>
    </row>
    <row r="3" spans="1:15" x14ac:dyDescent="0.2">
      <c r="A3" s="9" t="s">
        <v>39</v>
      </c>
      <c r="B3" s="9" t="s">
        <v>40</v>
      </c>
      <c r="C3" s="9" t="s">
        <v>41</v>
      </c>
      <c r="D3" s="9" t="s">
        <v>42</v>
      </c>
      <c r="E3" s="9" t="s">
        <v>43</v>
      </c>
      <c r="F3" s="9" t="s">
        <v>39</v>
      </c>
      <c r="I3" s="9" t="s">
        <v>44</v>
      </c>
      <c r="J3" s="9" t="s">
        <v>40</v>
      </c>
      <c r="K3" s="9" t="s">
        <v>41</v>
      </c>
      <c r="L3" s="9" t="s">
        <v>42</v>
      </c>
      <c r="M3" s="9" t="s">
        <v>43</v>
      </c>
      <c r="N3" s="9" t="s">
        <v>44</v>
      </c>
      <c r="O3" s="9" t="s">
        <v>45</v>
      </c>
    </row>
    <row r="4" spans="1:15" x14ac:dyDescent="0.2">
      <c r="A4" s="9"/>
      <c r="B4" s="9">
        <v>-28.648050000000001</v>
      </c>
      <c r="C4" s="9">
        <v>0.01</v>
      </c>
      <c r="D4" s="9">
        <f t="shared" ref="D4:D18" si="0">LN(1-C4)</f>
        <v>-1.0050335853501451E-2</v>
      </c>
      <c r="E4" s="9">
        <v>-2.8</v>
      </c>
      <c r="F4" s="9">
        <f t="shared" ref="F4:F18" si="1">B4+D4*E4</f>
        <v>-28.619909059610197</v>
      </c>
      <c r="I4" s="9"/>
      <c r="J4" s="9">
        <v>-29</v>
      </c>
      <c r="K4" s="9">
        <v>0.01</v>
      </c>
      <c r="L4" s="9">
        <f t="shared" ref="L4:L18" si="2">LN(1-K4)</f>
        <v>-1.0050335853501451E-2</v>
      </c>
      <c r="M4" s="9">
        <v>-33</v>
      </c>
      <c r="N4" s="9">
        <f t="shared" ref="N4:N18" si="3">J4+L4*M4</f>
        <v>-28.66833891683445</v>
      </c>
      <c r="O4">
        <f t="shared" ref="O4:O18" si="4">(F4*2+N4)/3</f>
        <v>-28.636052345351615</v>
      </c>
    </row>
    <row r="5" spans="1:15" x14ac:dyDescent="0.2">
      <c r="A5" s="9"/>
      <c r="B5" s="9">
        <v>-28.648050000000001</v>
      </c>
      <c r="C5" s="9">
        <v>0.05</v>
      </c>
      <c r="D5" s="9">
        <f t="shared" si="0"/>
        <v>-5.1293294387550578E-2</v>
      </c>
      <c r="E5" s="9">
        <v>-2.8</v>
      </c>
      <c r="F5" s="9">
        <f t="shared" si="1"/>
        <v>-28.50442877571486</v>
      </c>
      <c r="I5" s="9"/>
      <c r="J5" s="9">
        <v>-29</v>
      </c>
      <c r="K5" s="9">
        <v>0.05</v>
      </c>
      <c r="L5" s="9">
        <f t="shared" si="2"/>
        <v>-5.1293294387550578E-2</v>
      </c>
      <c r="M5" s="9">
        <v>-33</v>
      </c>
      <c r="N5" s="9">
        <f t="shared" si="3"/>
        <v>-27.307321285210833</v>
      </c>
      <c r="O5">
        <f t="shared" si="4"/>
        <v>-28.10539294554685</v>
      </c>
    </row>
    <row r="6" spans="1:15" x14ac:dyDescent="0.2">
      <c r="A6" s="9"/>
      <c r="B6" s="9">
        <v>-28.648050000000001</v>
      </c>
      <c r="C6" s="9">
        <v>0.1</v>
      </c>
      <c r="D6" s="9">
        <f t="shared" si="0"/>
        <v>-0.10536051565782628</v>
      </c>
      <c r="E6" s="9">
        <v>-2.8</v>
      </c>
      <c r="F6" s="9">
        <f t="shared" si="1"/>
        <v>-28.353040556158088</v>
      </c>
      <c r="I6" s="9"/>
      <c r="J6" s="9">
        <v>-29</v>
      </c>
      <c r="K6" s="9">
        <v>0.1</v>
      </c>
      <c r="L6" s="9">
        <f t="shared" si="2"/>
        <v>-0.10536051565782628</v>
      </c>
      <c r="M6" s="9">
        <v>-33</v>
      </c>
      <c r="N6" s="9">
        <f t="shared" si="3"/>
        <v>-25.523102983291732</v>
      </c>
      <c r="O6">
        <f t="shared" si="4"/>
        <v>-27.409728031869303</v>
      </c>
    </row>
    <row r="7" spans="1:15" x14ac:dyDescent="0.2">
      <c r="A7" s="9"/>
      <c r="B7" s="9">
        <v>-28.648050000000001</v>
      </c>
      <c r="C7" s="9">
        <v>0.2</v>
      </c>
      <c r="D7" s="9">
        <f t="shared" si="0"/>
        <v>-0.22314355131420971</v>
      </c>
      <c r="E7" s="9">
        <v>-2.8</v>
      </c>
      <c r="F7" s="9">
        <f t="shared" si="1"/>
        <v>-28.023248056320213</v>
      </c>
      <c r="I7" s="9"/>
      <c r="J7" s="9">
        <v>-29</v>
      </c>
      <c r="K7" s="9">
        <v>0.2</v>
      </c>
      <c r="L7" s="9">
        <f t="shared" si="2"/>
        <v>-0.22314355131420971</v>
      </c>
      <c r="M7" s="9">
        <v>-33</v>
      </c>
      <c r="N7" s="9">
        <f t="shared" si="3"/>
        <v>-21.63626280663108</v>
      </c>
      <c r="O7">
        <f t="shared" si="4"/>
        <v>-25.894252973090502</v>
      </c>
    </row>
    <row r="8" spans="1:15" x14ac:dyDescent="0.2">
      <c r="A8" s="9"/>
      <c r="B8" s="9">
        <v>-28.648050000000001</v>
      </c>
      <c r="C8" s="9">
        <v>0.3</v>
      </c>
      <c r="D8" s="9">
        <f t="shared" si="0"/>
        <v>-0.35667494393873245</v>
      </c>
      <c r="E8" s="9">
        <v>-2.8</v>
      </c>
      <c r="F8" s="9">
        <f t="shared" si="1"/>
        <v>-27.64936015697155</v>
      </c>
      <c r="I8" s="9"/>
      <c r="J8" s="9">
        <v>-29</v>
      </c>
      <c r="K8" s="9">
        <v>0.3</v>
      </c>
      <c r="L8" s="9">
        <f t="shared" si="2"/>
        <v>-0.35667494393873245</v>
      </c>
      <c r="M8" s="9">
        <v>-33</v>
      </c>
      <c r="N8" s="9">
        <f t="shared" si="3"/>
        <v>-17.22972685002183</v>
      </c>
      <c r="O8">
        <f t="shared" si="4"/>
        <v>-24.176149054654974</v>
      </c>
    </row>
    <row r="9" spans="1:15" x14ac:dyDescent="0.2">
      <c r="A9" s="9"/>
      <c r="B9" s="9">
        <v>-28.648050000000001</v>
      </c>
      <c r="C9" s="9">
        <v>0.4</v>
      </c>
      <c r="D9" s="9">
        <f t="shared" si="0"/>
        <v>-0.51082562376599072</v>
      </c>
      <c r="E9" s="9">
        <v>-2.8</v>
      </c>
      <c r="F9" s="9">
        <f t="shared" si="1"/>
        <v>-27.217738253455227</v>
      </c>
      <c r="I9" s="9"/>
      <c r="J9" s="9">
        <v>-29</v>
      </c>
      <c r="K9" s="9">
        <v>0.4</v>
      </c>
      <c r="L9" s="9">
        <f t="shared" si="2"/>
        <v>-0.51082562376599072</v>
      </c>
      <c r="M9" s="9">
        <v>-33</v>
      </c>
      <c r="N9" s="9">
        <f t="shared" si="3"/>
        <v>-12.142754415722305</v>
      </c>
      <c r="O9">
        <f t="shared" si="4"/>
        <v>-22.192743640877584</v>
      </c>
    </row>
    <row r="10" spans="1:15" x14ac:dyDescent="0.2">
      <c r="A10" s="9"/>
      <c r="B10" s="9">
        <v>-28.648050000000001</v>
      </c>
      <c r="C10" s="9">
        <v>0.5</v>
      </c>
      <c r="D10" s="9">
        <f t="shared" si="0"/>
        <v>-0.69314718055994529</v>
      </c>
      <c r="E10" s="9">
        <v>-2.8</v>
      </c>
      <c r="F10" s="9">
        <f t="shared" si="1"/>
        <v>-26.707237894432154</v>
      </c>
      <c r="I10" s="9"/>
      <c r="J10" s="9">
        <v>-29</v>
      </c>
      <c r="K10" s="9">
        <v>0.5</v>
      </c>
      <c r="L10" s="9">
        <f t="shared" si="2"/>
        <v>-0.69314718055994529</v>
      </c>
      <c r="M10" s="9">
        <v>-33</v>
      </c>
      <c r="N10" s="9">
        <f t="shared" si="3"/>
        <v>-6.1261430415218072</v>
      </c>
      <c r="O10">
        <f t="shared" si="4"/>
        <v>-19.846872943462039</v>
      </c>
    </row>
    <row r="11" spans="1:15" x14ac:dyDescent="0.2">
      <c r="A11" s="9"/>
      <c r="B11" s="9">
        <v>-28.648050000000001</v>
      </c>
      <c r="C11" s="9">
        <v>0.6</v>
      </c>
      <c r="D11" s="9">
        <f t="shared" si="0"/>
        <v>-0.916290731874155</v>
      </c>
      <c r="E11" s="9">
        <v>-2.8</v>
      </c>
      <c r="F11" s="9">
        <f t="shared" si="1"/>
        <v>-26.082435950752366</v>
      </c>
      <c r="I11" s="9"/>
      <c r="J11" s="9">
        <v>-29</v>
      </c>
      <c r="K11" s="9">
        <v>0.6</v>
      </c>
      <c r="L11" s="9">
        <f t="shared" si="2"/>
        <v>-0.916290731874155</v>
      </c>
      <c r="M11" s="9">
        <v>-33</v>
      </c>
      <c r="N11" s="9">
        <f t="shared" si="3"/>
        <v>1.2375941518471159</v>
      </c>
      <c r="O11">
        <f t="shared" si="4"/>
        <v>-16.975759249885872</v>
      </c>
    </row>
    <row r="12" spans="1:15" x14ac:dyDescent="0.2">
      <c r="A12" s="9"/>
      <c r="B12" s="9">
        <v>-28.648050000000001</v>
      </c>
      <c r="C12" s="9">
        <v>0.7</v>
      </c>
      <c r="D12" s="9">
        <f t="shared" si="0"/>
        <v>-1.2039728043259359</v>
      </c>
      <c r="E12" s="9">
        <v>-2.8</v>
      </c>
      <c r="F12" s="9">
        <f t="shared" si="1"/>
        <v>-25.27692614788738</v>
      </c>
      <c r="I12" s="9"/>
      <c r="J12" s="9">
        <v>-29</v>
      </c>
      <c r="K12" s="9">
        <v>0.7</v>
      </c>
      <c r="L12" s="9">
        <f t="shared" si="2"/>
        <v>-1.2039728043259359</v>
      </c>
      <c r="M12" s="9">
        <v>-33</v>
      </c>
      <c r="N12" s="9">
        <f t="shared" si="3"/>
        <v>10.731102542755885</v>
      </c>
      <c r="O12">
        <f t="shared" si="4"/>
        <v>-13.274249917672959</v>
      </c>
    </row>
    <row r="13" spans="1:15" x14ac:dyDescent="0.2">
      <c r="A13" s="9"/>
      <c r="B13" s="9">
        <v>-28.648050000000001</v>
      </c>
      <c r="C13" s="9">
        <v>0.8</v>
      </c>
      <c r="D13" s="9">
        <f t="shared" si="0"/>
        <v>-1.6094379124341005</v>
      </c>
      <c r="E13" s="9">
        <v>-2.8</v>
      </c>
      <c r="F13" s="9">
        <f t="shared" si="1"/>
        <v>-24.141623845184519</v>
      </c>
      <c r="I13" s="9"/>
      <c r="J13" s="9">
        <v>-29</v>
      </c>
      <c r="K13" s="9">
        <v>0.8</v>
      </c>
      <c r="L13" s="9">
        <f t="shared" si="2"/>
        <v>-1.6094379124341005</v>
      </c>
      <c r="M13" s="9">
        <v>-33</v>
      </c>
      <c r="N13" s="9">
        <f t="shared" si="3"/>
        <v>24.111451110325319</v>
      </c>
      <c r="O13">
        <f t="shared" si="4"/>
        <v>-8.0572655266812401</v>
      </c>
    </row>
    <row r="14" spans="1:15" x14ac:dyDescent="0.2">
      <c r="A14" s="9"/>
      <c r="B14" s="9">
        <v>-28.648050000000001</v>
      </c>
      <c r="C14" s="9">
        <v>0.9</v>
      </c>
      <c r="D14" s="9">
        <f t="shared" si="0"/>
        <v>-2.3025850929940459</v>
      </c>
      <c r="E14" s="9">
        <v>-2.8</v>
      </c>
      <c r="F14" s="9">
        <f t="shared" si="1"/>
        <v>-22.200811739616675</v>
      </c>
      <c r="I14" s="9"/>
      <c r="J14" s="9">
        <v>-29</v>
      </c>
      <c r="K14" s="9">
        <v>0.9</v>
      </c>
      <c r="L14" s="9">
        <f t="shared" si="2"/>
        <v>-2.3025850929940459</v>
      </c>
      <c r="M14" s="9">
        <v>-33</v>
      </c>
      <c r="N14" s="9">
        <f t="shared" si="3"/>
        <v>46.985308068803519</v>
      </c>
      <c r="O14">
        <f t="shared" si="4"/>
        <v>0.86122819652338956</v>
      </c>
    </row>
    <row r="15" spans="1:15" x14ac:dyDescent="0.2">
      <c r="A15" s="9"/>
      <c r="B15" s="9">
        <v>-28.648050000000001</v>
      </c>
      <c r="C15" s="9">
        <v>0.93</v>
      </c>
      <c r="D15" s="9">
        <f t="shared" si="0"/>
        <v>-2.6592600369327788</v>
      </c>
      <c r="E15" s="9">
        <v>-2.8</v>
      </c>
      <c r="F15" s="9">
        <f t="shared" si="1"/>
        <v>-21.202121896588221</v>
      </c>
      <c r="I15" s="9"/>
      <c r="J15" s="9">
        <v>-29</v>
      </c>
      <c r="K15" s="9">
        <v>0.93</v>
      </c>
      <c r="L15" s="9">
        <f t="shared" si="2"/>
        <v>-2.6592600369327788</v>
      </c>
      <c r="M15" s="9">
        <v>-33</v>
      </c>
      <c r="N15" s="9">
        <f t="shared" si="3"/>
        <v>58.7555812187817</v>
      </c>
      <c r="O15">
        <f t="shared" si="4"/>
        <v>5.4504458085350862</v>
      </c>
    </row>
    <row r="16" spans="1:15" x14ac:dyDescent="0.2">
      <c r="A16" s="9"/>
      <c r="B16" s="9">
        <v>-28.648050000000001</v>
      </c>
      <c r="C16" s="9">
        <v>0.96</v>
      </c>
      <c r="D16" s="9">
        <f t="shared" si="0"/>
        <v>-3.2188758248681997</v>
      </c>
      <c r="E16" s="9">
        <v>-2.8</v>
      </c>
      <c r="F16" s="9">
        <f t="shared" si="1"/>
        <v>-19.635197690369043</v>
      </c>
      <c r="I16" s="9"/>
      <c r="J16" s="9">
        <v>-29</v>
      </c>
      <c r="K16" s="9">
        <v>0.96</v>
      </c>
      <c r="L16" s="9">
        <f t="shared" si="2"/>
        <v>-3.2188758248681997</v>
      </c>
      <c r="M16" s="9">
        <v>-33</v>
      </c>
      <c r="N16" s="9">
        <f t="shared" si="3"/>
        <v>77.222902220650596</v>
      </c>
      <c r="O16">
        <f t="shared" si="4"/>
        <v>12.650835613304169</v>
      </c>
    </row>
    <row r="17" spans="1:15" x14ac:dyDescent="0.2">
      <c r="A17" s="9"/>
      <c r="B17" s="9">
        <v>-28.648050000000001</v>
      </c>
      <c r="C17" s="9">
        <v>0.99</v>
      </c>
      <c r="D17" s="9">
        <f t="shared" si="0"/>
        <v>-4.6051701859880909</v>
      </c>
      <c r="E17" s="9">
        <v>-2.8</v>
      </c>
      <c r="F17" s="9">
        <f t="shared" si="1"/>
        <v>-15.753573479233347</v>
      </c>
      <c r="I17" s="9"/>
      <c r="J17" s="9">
        <v>-29</v>
      </c>
      <c r="K17" s="9">
        <v>0.99</v>
      </c>
      <c r="L17" s="9">
        <f t="shared" si="2"/>
        <v>-4.6051701859880909</v>
      </c>
      <c r="M17" s="9">
        <v>-33</v>
      </c>
      <c r="N17" s="9">
        <f t="shared" si="3"/>
        <v>122.97061613760701</v>
      </c>
      <c r="O17">
        <f t="shared" si="4"/>
        <v>30.487823059713438</v>
      </c>
    </row>
    <row r="18" spans="1:15" x14ac:dyDescent="0.2">
      <c r="A18" s="9"/>
      <c r="B18" s="9">
        <v>-28.648050000000001</v>
      </c>
      <c r="C18" s="9">
        <v>0.999</v>
      </c>
      <c r="D18" s="9">
        <f t="shared" si="0"/>
        <v>-6.9077552789821359</v>
      </c>
      <c r="E18" s="9">
        <v>-2.8</v>
      </c>
      <c r="F18" s="9">
        <f t="shared" si="1"/>
        <v>-9.3063352188500232</v>
      </c>
      <c r="I18" s="9"/>
      <c r="J18" s="9">
        <v>-29</v>
      </c>
      <c r="K18" s="9">
        <v>0.999</v>
      </c>
      <c r="L18" s="9">
        <f t="shared" si="2"/>
        <v>-6.9077552789821359</v>
      </c>
      <c r="M18" s="9">
        <v>-33</v>
      </c>
      <c r="N18" s="9">
        <f t="shared" si="3"/>
        <v>198.95592420641049</v>
      </c>
      <c r="O18">
        <f t="shared" si="4"/>
        <v>60.114417922903478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G6" sqref="G6"/>
    </sheetView>
  </sheetViews>
  <sheetFormatPr defaultRowHeight="14.25" x14ac:dyDescent="0.2"/>
  <cols>
    <col min="1" max="1" width="15.5" customWidth="1"/>
    <col min="2" max="2" width="15.375" customWidth="1"/>
  </cols>
  <sheetData>
    <row r="2" spans="1:2" x14ac:dyDescent="0.2">
      <c r="A2" t="s">
        <v>46</v>
      </c>
    </row>
    <row r="4" spans="1:2" ht="18" x14ac:dyDescent="0.2">
      <c r="A4" s="1" t="s">
        <v>48</v>
      </c>
      <c r="B4" s="1" t="s">
        <v>47</v>
      </c>
    </row>
    <row r="5" spans="1:2" x14ac:dyDescent="0.2">
      <c r="A5" s="1">
        <v>-30</v>
      </c>
      <c r="B5" s="1">
        <v>-28.7</v>
      </c>
    </row>
    <row r="6" spans="1:2" x14ac:dyDescent="0.2">
      <c r="A6" s="1">
        <v>-29.5</v>
      </c>
      <c r="B6" s="1">
        <v>-28.4</v>
      </c>
    </row>
    <row r="7" spans="1:2" x14ac:dyDescent="0.2">
      <c r="A7" s="1">
        <v>-27.2</v>
      </c>
      <c r="B7" s="1">
        <v>-27.8</v>
      </c>
    </row>
    <row r="8" spans="1:2" x14ac:dyDescent="0.2">
      <c r="A8" s="1">
        <v>-27.2</v>
      </c>
      <c r="B8" s="1">
        <v>-27</v>
      </c>
    </row>
    <row r="9" spans="1:2" x14ac:dyDescent="0.2">
      <c r="A9" s="1">
        <v>-26.3</v>
      </c>
      <c r="B9" s="1">
        <v>-27.1</v>
      </c>
    </row>
    <row r="10" spans="1:2" x14ac:dyDescent="0.2">
      <c r="A10" s="1">
        <v>-25.8</v>
      </c>
      <c r="B10" s="1">
        <v>-26.6</v>
      </c>
    </row>
    <row r="11" spans="1:2" x14ac:dyDescent="0.2">
      <c r="A11" s="1">
        <v>-24.1</v>
      </c>
      <c r="B11" s="1">
        <v>-27.2</v>
      </c>
    </row>
    <row r="12" spans="1:2" x14ac:dyDescent="0.2">
      <c r="A12" s="1">
        <v>-22.2</v>
      </c>
      <c r="B12" s="1">
        <v>-26.4</v>
      </c>
    </row>
    <row r="13" spans="1:2" x14ac:dyDescent="0.2">
      <c r="A13" s="1">
        <v>-19.2</v>
      </c>
      <c r="B13" s="1">
        <v>-25</v>
      </c>
    </row>
    <row r="14" spans="1:2" x14ac:dyDescent="0.2">
      <c r="A14" s="1">
        <v>-14.6</v>
      </c>
      <c r="B14" s="1">
        <v>-21.9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F19" sqref="F19"/>
    </sheetView>
  </sheetViews>
  <sheetFormatPr defaultRowHeight="14.25" x14ac:dyDescent="0.2"/>
  <sheetData>
    <row r="1" spans="1:3" x14ac:dyDescent="0.2">
      <c r="A1" t="s">
        <v>49</v>
      </c>
    </row>
    <row r="3" spans="1:3" x14ac:dyDescent="0.2">
      <c r="A3" s="10" t="s">
        <v>45</v>
      </c>
      <c r="B3" s="10" t="s">
        <v>50</v>
      </c>
      <c r="C3" s="10" t="s">
        <v>51</v>
      </c>
    </row>
    <row r="4" spans="1:3" x14ac:dyDescent="0.2">
      <c r="A4" s="10">
        <v>-34.466666666666669</v>
      </c>
      <c r="B4" s="10">
        <v>-33</v>
      </c>
      <c r="C4" s="10">
        <v>-35.200000000000003</v>
      </c>
    </row>
    <row r="5" spans="1:3" x14ac:dyDescent="0.2">
      <c r="A5" s="10">
        <v>-31.733333333333334</v>
      </c>
      <c r="B5" s="10">
        <v>-30</v>
      </c>
      <c r="C5" s="10">
        <v>-32.6</v>
      </c>
    </row>
    <row r="6" spans="1:3" x14ac:dyDescent="0.2">
      <c r="A6" s="10">
        <v>-25.866666666666664</v>
      </c>
      <c r="B6" s="10">
        <v>-23</v>
      </c>
      <c r="C6" s="10">
        <v>-27.3</v>
      </c>
    </row>
    <row r="7" spans="1:3" x14ac:dyDescent="0.2">
      <c r="A7" s="10">
        <v>-23</v>
      </c>
      <c r="B7" s="10">
        <v>-20</v>
      </c>
      <c r="C7" s="10">
        <v>-24.5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F32" sqref="F32"/>
    </sheetView>
  </sheetViews>
  <sheetFormatPr defaultRowHeight="14.25" x14ac:dyDescent="0.2"/>
  <cols>
    <col min="1" max="1" width="12.875" customWidth="1"/>
    <col min="2" max="2" width="11.125" customWidth="1"/>
    <col min="3" max="4" width="11.75" customWidth="1"/>
    <col min="5" max="5" width="10.625" customWidth="1"/>
    <col min="6" max="6" width="10.875" customWidth="1"/>
  </cols>
  <sheetData>
    <row r="1" spans="1:7" x14ac:dyDescent="0.2">
      <c r="A1" t="s">
        <v>52</v>
      </c>
    </row>
    <row r="3" spans="1:7" x14ac:dyDescent="0.2">
      <c r="A3" s="12" t="s">
        <v>53</v>
      </c>
      <c r="B3" s="12" t="s">
        <v>54</v>
      </c>
      <c r="C3" s="12" t="s">
        <v>55</v>
      </c>
      <c r="D3" s="12" t="s">
        <v>88</v>
      </c>
      <c r="E3" s="12"/>
      <c r="F3" s="12"/>
      <c r="G3" s="13" t="s">
        <v>89</v>
      </c>
    </row>
    <row r="4" spans="1:7" x14ac:dyDescent="0.2">
      <c r="A4" s="12"/>
      <c r="B4" s="12"/>
      <c r="C4" s="12"/>
      <c r="D4" s="14" t="s">
        <v>90</v>
      </c>
      <c r="E4" s="14" t="s">
        <v>91</v>
      </c>
      <c r="F4" s="14" t="s">
        <v>92</v>
      </c>
      <c r="G4" s="13"/>
    </row>
    <row r="5" spans="1:7" x14ac:dyDescent="0.2">
      <c r="A5" s="12" t="s">
        <v>56</v>
      </c>
      <c r="B5" s="12" t="s">
        <v>57</v>
      </c>
      <c r="C5" s="14" t="s">
        <v>58</v>
      </c>
      <c r="D5" s="14">
        <v>2.6</v>
      </c>
      <c r="E5" s="14">
        <v>-34.700000000000003</v>
      </c>
      <c r="F5" s="14">
        <v>-37.200000000000003</v>
      </c>
      <c r="G5" s="14">
        <v>0.9</v>
      </c>
    </row>
    <row r="6" spans="1:7" x14ac:dyDescent="0.2">
      <c r="A6" s="12"/>
      <c r="B6" s="12"/>
      <c r="C6" s="14" t="s">
        <v>59</v>
      </c>
      <c r="D6" s="14">
        <v>3.3</v>
      </c>
      <c r="E6" s="14">
        <v>-34.700000000000003</v>
      </c>
      <c r="F6" s="14">
        <v>-37.9</v>
      </c>
      <c r="G6" s="15">
        <v>1</v>
      </c>
    </row>
    <row r="7" spans="1:7" x14ac:dyDescent="0.2">
      <c r="A7" s="12"/>
      <c r="B7" s="12"/>
      <c r="C7" s="14" t="s">
        <v>60</v>
      </c>
      <c r="D7" s="14">
        <v>4.5999999999999996</v>
      </c>
      <c r="E7" s="14">
        <v>-32.9</v>
      </c>
      <c r="F7" s="14">
        <v>-37.200000000000003</v>
      </c>
      <c r="G7" s="15">
        <v>1.4</v>
      </c>
    </row>
    <row r="8" spans="1:7" x14ac:dyDescent="0.2">
      <c r="A8" s="12"/>
      <c r="B8" s="12"/>
      <c r="C8" s="14" t="s">
        <v>61</v>
      </c>
      <c r="D8" s="14">
        <v>3.4</v>
      </c>
      <c r="E8" s="14">
        <v>-34.1</v>
      </c>
      <c r="F8" s="14">
        <v>-37.299999999999997</v>
      </c>
      <c r="G8" s="15">
        <v>1.2</v>
      </c>
    </row>
    <row r="9" spans="1:7" x14ac:dyDescent="0.2">
      <c r="A9" s="12"/>
      <c r="B9" s="12"/>
      <c r="C9" s="14" t="s">
        <v>62</v>
      </c>
      <c r="D9" s="14">
        <v>1.7</v>
      </c>
      <c r="E9" s="14">
        <v>-35.299999999999997</v>
      </c>
      <c r="F9" s="14">
        <v>-36.9</v>
      </c>
      <c r="G9" s="15">
        <v>1.3</v>
      </c>
    </row>
    <row r="10" spans="1:7" x14ac:dyDescent="0.2">
      <c r="A10" s="12"/>
      <c r="B10" s="12"/>
      <c r="C10" s="14" t="s">
        <v>63</v>
      </c>
      <c r="D10" s="14">
        <v>3.9</v>
      </c>
      <c r="E10" s="14">
        <v>-34.1</v>
      </c>
      <c r="F10" s="14">
        <v>-37.799999999999997</v>
      </c>
      <c r="G10" s="15">
        <v>1.2</v>
      </c>
    </row>
    <row r="11" spans="1:7" x14ac:dyDescent="0.2">
      <c r="A11" s="12"/>
      <c r="B11" s="12"/>
      <c r="C11" s="14" t="s">
        <v>64</v>
      </c>
      <c r="D11" s="14">
        <v>4.8</v>
      </c>
      <c r="E11" s="14">
        <v>-32.1</v>
      </c>
      <c r="F11" s="14">
        <v>-36.799999999999997</v>
      </c>
      <c r="G11" s="15">
        <v>1.6</v>
      </c>
    </row>
    <row r="12" spans="1:7" x14ac:dyDescent="0.2">
      <c r="A12" s="12"/>
      <c r="B12" s="12"/>
      <c r="C12" s="14" t="s">
        <v>65</v>
      </c>
      <c r="D12" s="14">
        <v>3.5</v>
      </c>
      <c r="E12" s="14">
        <v>-33</v>
      </c>
      <c r="F12" s="14">
        <v>-36.4</v>
      </c>
      <c r="G12" s="15">
        <v>1.7</v>
      </c>
    </row>
    <row r="13" spans="1:7" x14ac:dyDescent="0.2">
      <c r="A13" s="12"/>
      <c r="B13" s="12"/>
      <c r="C13" s="14" t="s">
        <v>66</v>
      </c>
      <c r="D13" s="14">
        <v>1.3</v>
      </c>
      <c r="E13" s="14">
        <v>-35.5</v>
      </c>
      <c r="F13" s="14">
        <v>-36.799999999999997</v>
      </c>
      <c r="G13" s="15">
        <v>0.8</v>
      </c>
    </row>
    <row r="14" spans="1:7" x14ac:dyDescent="0.2">
      <c r="A14" s="12" t="s">
        <v>67</v>
      </c>
      <c r="B14" s="12" t="s">
        <v>68</v>
      </c>
      <c r="C14" s="14" t="s">
        <v>69</v>
      </c>
      <c r="D14" s="14">
        <v>7.7</v>
      </c>
      <c r="E14" s="14">
        <v>-24.3</v>
      </c>
      <c r="F14" s="14">
        <v>-31.8</v>
      </c>
      <c r="G14" s="14">
        <v>1.1000000000000001</v>
      </c>
    </row>
    <row r="15" spans="1:7" x14ac:dyDescent="0.2">
      <c r="A15" s="12"/>
      <c r="B15" s="12"/>
      <c r="C15" s="14" t="s">
        <v>70</v>
      </c>
      <c r="D15" s="14">
        <v>6.4</v>
      </c>
      <c r="E15" s="14">
        <v>-24.8</v>
      </c>
      <c r="F15" s="14">
        <v>-31</v>
      </c>
      <c r="G15" s="15">
        <v>1.1000000000000001</v>
      </c>
    </row>
    <row r="16" spans="1:7" x14ac:dyDescent="0.2">
      <c r="A16" s="12"/>
      <c r="B16" s="12"/>
      <c r="C16" s="14" t="s">
        <v>50</v>
      </c>
      <c r="D16" s="14">
        <v>6.9</v>
      </c>
      <c r="E16" s="14">
        <v>-24.8</v>
      </c>
      <c r="F16" s="14">
        <v>-31.5</v>
      </c>
      <c r="G16" s="15">
        <v>1.1000000000000001</v>
      </c>
    </row>
    <row r="17" spans="1:7" x14ac:dyDescent="0.2">
      <c r="A17" s="12"/>
      <c r="B17" s="12"/>
      <c r="C17" s="14" t="s">
        <v>71</v>
      </c>
      <c r="D17" s="14">
        <v>6.9</v>
      </c>
      <c r="E17" s="14">
        <v>-24.3</v>
      </c>
      <c r="F17" s="14">
        <v>-31</v>
      </c>
      <c r="G17" s="15">
        <v>1.2</v>
      </c>
    </row>
    <row r="18" spans="1:7" x14ac:dyDescent="0.2">
      <c r="A18" s="12"/>
      <c r="B18" s="12"/>
      <c r="C18" s="14" t="s">
        <v>72</v>
      </c>
      <c r="D18" s="14">
        <v>6.5</v>
      </c>
      <c r="E18" s="14">
        <v>-25.1</v>
      </c>
      <c r="F18" s="14">
        <v>-31.4</v>
      </c>
      <c r="G18" s="15">
        <v>1.1000000000000001</v>
      </c>
    </row>
    <row r="19" spans="1:7" x14ac:dyDescent="0.2">
      <c r="A19" s="16" t="s">
        <v>73</v>
      </c>
      <c r="B19" s="17"/>
      <c r="C19" s="17"/>
      <c r="D19" s="16">
        <v>31.5</v>
      </c>
      <c r="E19" s="16">
        <v>11.2</v>
      </c>
      <c r="F19" s="16" t="s">
        <v>80</v>
      </c>
      <c r="G19" s="17"/>
    </row>
    <row r="20" spans="1:7" x14ac:dyDescent="0.2">
      <c r="A20" s="16" t="s">
        <v>74</v>
      </c>
      <c r="B20" s="17"/>
      <c r="C20" s="17"/>
      <c r="D20" s="16">
        <v>30.5</v>
      </c>
      <c r="E20" s="16">
        <v>10.1</v>
      </c>
      <c r="F20" s="16" t="s">
        <v>81</v>
      </c>
      <c r="G20" s="17"/>
    </row>
    <row r="21" spans="1:7" x14ac:dyDescent="0.2">
      <c r="A21" s="16" t="s">
        <v>75</v>
      </c>
      <c r="B21" s="17"/>
      <c r="C21" s="17"/>
      <c r="D21" s="16">
        <v>29.2</v>
      </c>
      <c r="E21" s="16">
        <v>5.9</v>
      </c>
      <c r="F21" s="16" t="s">
        <v>82</v>
      </c>
      <c r="G21" s="17"/>
    </row>
    <row r="22" spans="1:7" x14ac:dyDescent="0.2">
      <c r="A22" s="16" t="s">
        <v>76</v>
      </c>
      <c r="B22" s="17"/>
      <c r="C22" s="17"/>
      <c r="D22" s="16">
        <v>28.3</v>
      </c>
      <c r="E22" s="16">
        <v>4.4000000000000004</v>
      </c>
      <c r="F22" s="16" t="s">
        <v>83</v>
      </c>
      <c r="G22" s="17"/>
    </row>
    <row r="23" spans="1:7" x14ac:dyDescent="0.2">
      <c r="A23" s="16" t="s">
        <v>77</v>
      </c>
      <c r="B23" s="17"/>
      <c r="C23" s="17"/>
      <c r="D23" s="16" t="s">
        <v>84</v>
      </c>
      <c r="E23" s="16" t="s">
        <v>85</v>
      </c>
      <c r="F23" s="16" t="s">
        <v>85</v>
      </c>
      <c r="G23" s="17"/>
    </row>
    <row r="24" spans="1:7" x14ac:dyDescent="0.2">
      <c r="A24" s="16" t="s">
        <v>78</v>
      </c>
      <c r="B24" s="17"/>
      <c r="C24" s="17"/>
      <c r="D24" s="16">
        <v>40.5</v>
      </c>
      <c r="E24" s="16">
        <v>18.2</v>
      </c>
      <c r="F24" s="16" t="s">
        <v>86</v>
      </c>
      <c r="G24" s="17"/>
    </row>
    <row r="25" spans="1:7" x14ac:dyDescent="0.2">
      <c r="A25" s="16" t="s">
        <v>79</v>
      </c>
      <c r="B25" s="17"/>
      <c r="C25" s="17"/>
      <c r="D25" s="16">
        <v>37.200000000000003</v>
      </c>
      <c r="E25" s="16">
        <v>14.4</v>
      </c>
      <c r="F25" s="16" t="s">
        <v>87</v>
      </c>
      <c r="G25" s="17"/>
    </row>
  </sheetData>
  <mergeCells count="9">
    <mergeCell ref="A14:A18"/>
    <mergeCell ref="B14:B18"/>
    <mergeCell ref="A3:A4"/>
    <mergeCell ref="B3:B4"/>
    <mergeCell ref="C3:C4"/>
    <mergeCell ref="D3:F3"/>
    <mergeCell ref="G3:G4"/>
    <mergeCell ref="A5:A13"/>
    <mergeCell ref="B5:B13"/>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zoomScale="70" zoomScaleNormal="70" workbookViewId="0">
      <selection activeCell="X11" sqref="X11"/>
    </sheetView>
  </sheetViews>
  <sheetFormatPr defaultRowHeight="14.25" x14ac:dyDescent="0.2"/>
  <cols>
    <col min="1" max="1" width="13.875" customWidth="1"/>
    <col min="2" max="2" width="16.25" customWidth="1"/>
    <col min="18" max="18" width="12.25" customWidth="1"/>
  </cols>
  <sheetData>
    <row r="1" spans="1:21" ht="16.5" x14ac:dyDescent="0.2">
      <c r="A1" s="18" t="s">
        <v>93</v>
      </c>
      <c r="B1" s="18" t="s">
        <v>94</v>
      </c>
      <c r="C1" s="19" t="s">
        <v>95</v>
      </c>
      <c r="D1" s="19"/>
      <c r="E1" s="19"/>
      <c r="F1" s="19"/>
      <c r="G1" s="19"/>
      <c r="H1" s="19"/>
      <c r="I1" s="19"/>
      <c r="J1" s="19"/>
      <c r="K1" s="19"/>
      <c r="L1" s="19" t="s">
        <v>96</v>
      </c>
      <c r="M1" s="19"/>
      <c r="N1" s="19"/>
      <c r="O1" s="19" t="s">
        <v>97</v>
      </c>
      <c r="P1" s="19"/>
      <c r="Q1" s="19"/>
      <c r="R1" s="5"/>
      <c r="S1" s="5"/>
      <c r="T1" s="5"/>
      <c r="U1" s="5"/>
    </row>
    <row r="2" spans="1:21" ht="16.5" x14ac:dyDescent="0.25">
      <c r="A2" s="18"/>
      <c r="B2" s="18"/>
      <c r="C2" s="20" t="s">
        <v>99</v>
      </c>
      <c r="D2" s="20" t="s">
        <v>100</v>
      </c>
      <c r="E2" s="20" t="s">
        <v>101</v>
      </c>
      <c r="F2" s="20" t="s">
        <v>102</v>
      </c>
      <c r="G2" s="20" t="s">
        <v>103</v>
      </c>
      <c r="H2" s="20" t="s">
        <v>104</v>
      </c>
      <c r="I2" s="20" t="s">
        <v>105</v>
      </c>
      <c r="J2" s="20" t="s">
        <v>106</v>
      </c>
      <c r="K2" s="20" t="s">
        <v>107</v>
      </c>
      <c r="L2" s="21" t="s">
        <v>108</v>
      </c>
      <c r="M2" s="21" t="s">
        <v>109</v>
      </c>
      <c r="N2" s="21" t="s">
        <v>110</v>
      </c>
      <c r="O2" s="22" t="s">
        <v>111</v>
      </c>
      <c r="P2" s="22" t="s">
        <v>112</v>
      </c>
      <c r="Q2" s="22" t="s">
        <v>113</v>
      </c>
      <c r="R2" s="23" t="s">
        <v>141</v>
      </c>
      <c r="S2" s="5"/>
      <c r="T2" s="5" t="s">
        <v>114</v>
      </c>
      <c r="U2" s="5" t="s">
        <v>115</v>
      </c>
    </row>
    <row r="3" spans="1:21" ht="15.75" x14ac:dyDescent="0.25">
      <c r="A3" s="18" t="s">
        <v>116</v>
      </c>
      <c r="B3" s="24" t="s">
        <v>117</v>
      </c>
      <c r="C3" s="25">
        <v>1.29</v>
      </c>
      <c r="D3" s="25">
        <v>1.08</v>
      </c>
      <c r="E3" s="25">
        <v>89.28</v>
      </c>
      <c r="F3" s="25">
        <v>5.31</v>
      </c>
      <c r="G3" s="25">
        <v>1.1000000000000001</v>
      </c>
      <c r="H3" s="25">
        <v>0.19</v>
      </c>
      <c r="I3" s="25">
        <v>0.22</v>
      </c>
      <c r="J3" s="25">
        <v>8.1000000000000003E-2</v>
      </c>
      <c r="K3" s="25">
        <v>4.5999999999999999E-2</v>
      </c>
      <c r="L3" s="26">
        <v>-34.700000000000003</v>
      </c>
      <c r="M3" s="26">
        <v>-25.1</v>
      </c>
      <c r="N3" s="26">
        <v>-24.6</v>
      </c>
      <c r="O3" s="27">
        <v>1.5792572266489799</v>
      </c>
      <c r="P3" s="27">
        <v>-23.5471618489007</v>
      </c>
      <c r="Q3" s="27">
        <v>-25.126419075549698</v>
      </c>
      <c r="R3" s="5">
        <f>E3/(SUM(E3:K3))</f>
        <v>0.92780612510002392</v>
      </c>
      <c r="S3" s="5">
        <f>(L3+37.5)/25</f>
        <v>0.11199999999999989</v>
      </c>
      <c r="T3" s="5">
        <f>POWER(10,S3)</f>
        <v>1.2941958414499857</v>
      </c>
      <c r="U3" s="5">
        <f>E3/(F3+G3)</f>
        <v>13.928237129485179</v>
      </c>
    </row>
    <row r="4" spans="1:21" ht="15.75" x14ac:dyDescent="0.25">
      <c r="A4" s="18"/>
      <c r="B4" s="24" t="s">
        <v>118</v>
      </c>
      <c r="C4" s="25">
        <v>0.92</v>
      </c>
      <c r="D4" s="25">
        <v>0.86</v>
      </c>
      <c r="E4" s="25">
        <v>90.07</v>
      </c>
      <c r="F4" s="25">
        <v>5.28</v>
      </c>
      <c r="G4" s="25">
        <v>1.03</v>
      </c>
      <c r="H4" s="25">
        <v>0.17</v>
      </c>
      <c r="I4" s="25">
        <v>0.18</v>
      </c>
      <c r="J4" s="25">
        <v>6.7000000000000004E-2</v>
      </c>
      <c r="K4" s="25">
        <v>3.9E-2</v>
      </c>
      <c r="L4" s="26">
        <v>-34.700000000000003</v>
      </c>
      <c r="M4" s="26">
        <v>-24.7</v>
      </c>
      <c r="N4" s="26">
        <v>-23.9</v>
      </c>
      <c r="O4" s="27">
        <v>1.7999264333824501</v>
      </c>
      <c r="P4" s="27">
        <v>-22.700049044411699</v>
      </c>
      <c r="Q4" s="27">
        <v>-24.499975477794099</v>
      </c>
      <c r="R4" s="5">
        <f>E4/(SUM(E4:K4))</f>
        <v>0.9301292907596348</v>
      </c>
      <c r="S4" s="5">
        <f>(L4+37.5)/25</f>
        <v>0.11199999999999989</v>
      </c>
      <c r="T4" s="5">
        <f t="shared" ref="T4:T44" si="0">POWER(10,S4)</f>
        <v>1.2941958414499857</v>
      </c>
      <c r="U4" s="5">
        <f t="shared" ref="U4:U44" si="1">E4/(F4+G4)</f>
        <v>14.274167987321709</v>
      </c>
    </row>
    <row r="5" spans="1:21" ht="15.75" x14ac:dyDescent="0.25">
      <c r="A5" s="18"/>
      <c r="B5" s="24" t="s">
        <v>119</v>
      </c>
      <c r="C5" s="25">
        <v>1.18</v>
      </c>
      <c r="D5" s="25">
        <v>1.03</v>
      </c>
      <c r="E5" s="25">
        <v>88.77</v>
      </c>
      <c r="F5" s="25">
        <v>5.87</v>
      </c>
      <c r="G5" s="25">
        <v>1.23</v>
      </c>
      <c r="H5" s="25">
        <v>0.19</v>
      </c>
      <c r="I5" s="25">
        <v>0.21</v>
      </c>
      <c r="J5" s="25">
        <v>6.8000000000000005E-2</v>
      </c>
      <c r="K5" s="25">
        <v>3.6999999999999998E-2</v>
      </c>
      <c r="L5" s="26">
        <v>-35.6</v>
      </c>
      <c r="M5" s="26">
        <v>-25.2</v>
      </c>
      <c r="N5" s="26">
        <v>-25.3</v>
      </c>
      <c r="O5" s="27">
        <v>0.89668781653817797</v>
      </c>
      <c r="P5" s="27">
        <v>-24.702208122307901</v>
      </c>
      <c r="Q5" s="27">
        <v>-25.598895938846098</v>
      </c>
      <c r="R5" s="5">
        <f>E5/(SUM(E5:K5))</f>
        <v>0.92108949416342412</v>
      </c>
      <c r="S5" s="5">
        <f>(L5+37.5)/25</f>
        <v>7.5999999999999943E-2</v>
      </c>
      <c r="T5" s="5">
        <f t="shared" si="0"/>
        <v>1.1912420080273747</v>
      </c>
      <c r="U5" s="5">
        <f t="shared" si="1"/>
        <v>12.502816901408451</v>
      </c>
    </row>
    <row r="6" spans="1:21" ht="15.75" x14ac:dyDescent="0.25">
      <c r="A6" s="18"/>
      <c r="B6" s="24" t="s">
        <v>120</v>
      </c>
      <c r="C6" s="25">
        <v>1.92</v>
      </c>
      <c r="D6" s="25">
        <v>1.43</v>
      </c>
      <c r="E6" s="25">
        <v>89.51</v>
      </c>
      <c r="F6" s="25">
        <v>4.67</v>
      </c>
      <c r="G6" s="25">
        <v>0.87</v>
      </c>
      <c r="H6" s="25">
        <v>0.14000000000000001</v>
      </c>
      <c r="I6" s="25">
        <v>0.15</v>
      </c>
      <c r="J6" s="25">
        <v>5.6000000000000001E-2</v>
      </c>
      <c r="K6" s="25">
        <v>0.03</v>
      </c>
      <c r="L6" s="26">
        <v>-32.6</v>
      </c>
      <c r="M6" s="26">
        <v>-25.6</v>
      </c>
      <c r="N6" s="26">
        <v>-23.5</v>
      </c>
      <c r="O6" s="27">
        <v>0.87066180882511301</v>
      </c>
      <c r="P6" s="27">
        <v>-22.9195587941166</v>
      </c>
      <c r="Q6" s="27">
        <v>-23.790220602941702</v>
      </c>
      <c r="R6" s="5">
        <f>E6/(SUM(E6:K6))</f>
        <v>0.93800431748160873</v>
      </c>
      <c r="S6" s="5">
        <f>(L6+37.5)/25</f>
        <v>0.19599999999999995</v>
      </c>
      <c r="T6" s="5">
        <f t="shared" si="0"/>
        <v>1.5703628043335525</v>
      </c>
      <c r="U6" s="5">
        <f t="shared" si="1"/>
        <v>16.157039711191338</v>
      </c>
    </row>
    <row r="7" spans="1:21" ht="15.75" x14ac:dyDescent="0.25">
      <c r="A7" s="18"/>
      <c r="B7" s="24" t="s">
        <v>121</v>
      </c>
      <c r="C7" s="25">
        <v>0.94</v>
      </c>
      <c r="D7" s="25">
        <v>1.91</v>
      </c>
      <c r="E7" s="25">
        <v>89.21</v>
      </c>
      <c r="F7" s="25">
        <v>5.47</v>
      </c>
      <c r="G7" s="25">
        <v>0.94</v>
      </c>
      <c r="H7" s="25">
        <v>0.14000000000000001</v>
      </c>
      <c r="I7" s="25">
        <v>0.14000000000000001</v>
      </c>
      <c r="J7" s="25">
        <v>4.3999999999999997E-2</v>
      </c>
      <c r="K7" s="25">
        <v>2.3E-2</v>
      </c>
      <c r="L7" s="26">
        <v>-33.299999999999997</v>
      </c>
      <c r="M7" s="26">
        <v>-23.8</v>
      </c>
      <c r="N7" s="26">
        <v>-23.8</v>
      </c>
      <c r="O7" s="27">
        <v>1.41409881543175</v>
      </c>
      <c r="P7" s="27">
        <v>-22.8572674563788</v>
      </c>
      <c r="Q7" s="27">
        <v>-24.271366271810599</v>
      </c>
      <c r="R7" s="5">
        <f>E7/(SUM(E7:K7))</f>
        <v>0.92959038002646754</v>
      </c>
      <c r="S7" s="5">
        <f>(L7+37.5)/25</f>
        <v>0.16800000000000012</v>
      </c>
      <c r="T7" s="5">
        <f t="shared" si="0"/>
        <v>1.4723125024327193</v>
      </c>
      <c r="U7" s="5">
        <f t="shared" si="1"/>
        <v>13.917316692667706</v>
      </c>
    </row>
    <row r="8" spans="1:21" ht="15.75" x14ac:dyDescent="0.25">
      <c r="A8" s="18"/>
      <c r="B8" s="24" t="s">
        <v>142</v>
      </c>
      <c r="C8" s="25">
        <v>1.1333389194466399</v>
      </c>
      <c r="D8" s="25">
        <v>0.72890852964187502</v>
      </c>
      <c r="E8" s="25">
        <v>92.185034505486101</v>
      </c>
      <c r="F8" s="25">
        <v>4.33146403201164</v>
      </c>
      <c r="G8" s="25">
        <v>0.92431715383032398</v>
      </c>
      <c r="H8" s="25">
        <v>0.18922758178760099</v>
      </c>
      <c r="I8" s="25">
        <v>0.22636700860743</v>
      </c>
      <c r="J8" s="25">
        <v>0.120074348278755</v>
      </c>
      <c r="K8" s="25">
        <v>6.0865359580360899E-2</v>
      </c>
      <c r="L8" s="28">
        <v>-35.9</v>
      </c>
      <c r="M8" s="28">
        <v>-24.7</v>
      </c>
      <c r="N8" s="28">
        <v>-24.9</v>
      </c>
      <c r="O8" s="27">
        <v>1.4532698446404499</v>
      </c>
      <c r="P8" s="27">
        <v>-23.931153436906399</v>
      </c>
      <c r="Q8" s="27">
        <v>-25.384423281546798</v>
      </c>
      <c r="R8" s="5">
        <f>E8/(SUM(E8:K8))</f>
        <v>0.940305246064709</v>
      </c>
      <c r="S8" s="5">
        <f>(L8+37.5)/25</f>
        <v>6.4000000000000057E-2</v>
      </c>
      <c r="T8" s="5">
        <f t="shared" si="0"/>
        <v>1.1587773561551262</v>
      </c>
      <c r="U8" s="5">
        <f t="shared" si="1"/>
        <v>17.539739811431719</v>
      </c>
    </row>
    <row r="9" spans="1:21" ht="15.75" customHeight="1" x14ac:dyDescent="0.2">
      <c r="A9" s="29" t="s">
        <v>122</v>
      </c>
      <c r="B9" s="30" t="s">
        <v>123</v>
      </c>
      <c r="C9" s="25">
        <v>6.31</v>
      </c>
      <c r="D9" s="25">
        <v>0.11</v>
      </c>
      <c r="E9" s="25">
        <v>67.430000000000007</v>
      </c>
      <c r="F9" s="25">
        <v>13.12</v>
      </c>
      <c r="G9" s="25">
        <v>9.14</v>
      </c>
      <c r="H9" s="25">
        <v>3.7</v>
      </c>
      <c r="I9" s="25" t="s">
        <v>124</v>
      </c>
      <c r="J9" s="25" t="s">
        <v>124</v>
      </c>
      <c r="K9" s="25" t="s">
        <v>124</v>
      </c>
      <c r="L9" s="31">
        <v>-40.700000000000003</v>
      </c>
      <c r="M9" s="31">
        <v>-27.3</v>
      </c>
      <c r="N9" s="31">
        <v>-25</v>
      </c>
      <c r="O9" s="32">
        <v>-1.7</v>
      </c>
      <c r="P9" s="32">
        <v>-26.2</v>
      </c>
      <c r="Q9" s="32">
        <v>-24.4</v>
      </c>
      <c r="R9" s="5">
        <f>E9/(SUM(E9:K9))</f>
        <v>0.7220259128386336</v>
      </c>
      <c r="S9" s="5">
        <f>(L9+37.5)/25</f>
        <v>-0.12800000000000011</v>
      </c>
      <c r="T9" s="5">
        <f t="shared" si="0"/>
        <v>0.74473197390598878</v>
      </c>
      <c r="U9" s="5">
        <f t="shared" si="1"/>
        <v>3.0292003593890393</v>
      </c>
    </row>
    <row r="10" spans="1:21" ht="15.75" x14ac:dyDescent="0.2">
      <c r="A10" s="29"/>
      <c r="B10" s="30" t="s">
        <v>125</v>
      </c>
      <c r="C10" s="25">
        <v>6.81</v>
      </c>
      <c r="D10" s="25">
        <v>0.28999999999999998</v>
      </c>
      <c r="E10" s="25">
        <v>72.44</v>
      </c>
      <c r="F10" s="25">
        <v>13.83</v>
      </c>
      <c r="G10" s="25">
        <v>5.34</v>
      </c>
      <c r="H10" s="25">
        <v>1.18</v>
      </c>
      <c r="I10" s="25" t="s">
        <v>124</v>
      </c>
      <c r="J10" s="25" t="s">
        <v>124</v>
      </c>
      <c r="K10" s="25" t="s">
        <v>124</v>
      </c>
      <c r="L10" s="31">
        <v>-39.9</v>
      </c>
      <c r="M10" s="31">
        <v>-28.4</v>
      </c>
      <c r="N10" s="31">
        <v>-26.1</v>
      </c>
      <c r="O10" s="32">
        <v>-1.8</v>
      </c>
      <c r="P10" s="32">
        <v>-27.3</v>
      </c>
      <c r="Q10" s="32">
        <v>-25.5</v>
      </c>
      <c r="R10" s="5">
        <f>E10/(SUM(E10:K10))</f>
        <v>0.78068757409203571</v>
      </c>
      <c r="S10" s="5">
        <f>(L10+37.5)/25</f>
        <v>-9.5999999999999946E-2</v>
      </c>
      <c r="T10" s="5">
        <f t="shared" si="0"/>
        <v>0.80167806338767922</v>
      </c>
      <c r="U10" s="5">
        <f t="shared" si="1"/>
        <v>3.7788210745957218</v>
      </c>
    </row>
    <row r="11" spans="1:21" ht="15.75" x14ac:dyDescent="0.2">
      <c r="A11" s="29"/>
      <c r="B11" s="30" t="s">
        <v>126</v>
      </c>
      <c r="C11" s="25">
        <v>11.98</v>
      </c>
      <c r="D11" s="25">
        <v>0.26</v>
      </c>
      <c r="E11" s="25">
        <v>53.83</v>
      </c>
      <c r="F11" s="25">
        <v>17.8</v>
      </c>
      <c r="G11" s="25">
        <v>12.4</v>
      </c>
      <c r="H11" s="25">
        <v>3.63</v>
      </c>
      <c r="I11" s="25" t="s">
        <v>124</v>
      </c>
      <c r="J11" s="25" t="s">
        <v>124</v>
      </c>
      <c r="K11" s="25" t="s">
        <v>124</v>
      </c>
      <c r="L11" s="31">
        <v>-39.6</v>
      </c>
      <c r="M11" s="31">
        <v>-27.1</v>
      </c>
      <c r="N11" s="31">
        <v>-25.4</v>
      </c>
      <c r="O11" s="32">
        <v>-0.7</v>
      </c>
      <c r="P11" s="32">
        <v>-25.9</v>
      </c>
      <c r="Q11" s="32">
        <v>-25.2</v>
      </c>
      <c r="R11" s="5">
        <f>E11/(SUM(E11:K11))</f>
        <v>0.6140771161305042</v>
      </c>
      <c r="S11" s="5">
        <f>(L11+37.5)/25</f>
        <v>-8.4000000000000061E-2</v>
      </c>
      <c r="T11" s="5">
        <f t="shared" si="0"/>
        <v>0.82413811501300205</v>
      </c>
      <c r="U11" s="5">
        <f t="shared" si="1"/>
        <v>1.7824503311258275</v>
      </c>
    </row>
    <row r="12" spans="1:21" ht="15.75" x14ac:dyDescent="0.2">
      <c r="A12" s="29"/>
      <c r="B12" s="30" t="s">
        <v>127</v>
      </c>
      <c r="C12" s="25">
        <v>2.98</v>
      </c>
      <c r="D12" s="25">
        <v>0.16</v>
      </c>
      <c r="E12" s="25">
        <v>75.53</v>
      </c>
      <c r="F12" s="25">
        <v>11.88</v>
      </c>
      <c r="G12" s="25">
        <v>7.02</v>
      </c>
      <c r="H12" s="25">
        <v>2.3199999999999998</v>
      </c>
      <c r="I12" s="25" t="s">
        <v>124</v>
      </c>
      <c r="J12" s="25" t="s">
        <v>124</v>
      </c>
      <c r="K12" s="25" t="s">
        <v>124</v>
      </c>
      <c r="L12" s="31">
        <v>-42.2</v>
      </c>
      <c r="M12" s="31">
        <v>-29.6</v>
      </c>
      <c r="N12" s="31">
        <v>-27.2</v>
      </c>
      <c r="O12" s="32">
        <v>-3.8</v>
      </c>
      <c r="P12" s="32">
        <v>-29.8</v>
      </c>
      <c r="Q12" s="32">
        <v>-25.9</v>
      </c>
      <c r="R12" s="5">
        <f>E12/(SUM(E12:K12))</f>
        <v>0.78067183462532308</v>
      </c>
      <c r="S12" s="5">
        <f>(L12+37.5)/25</f>
        <v>-0.18800000000000011</v>
      </c>
      <c r="T12" s="5">
        <f t="shared" si="0"/>
        <v>0.64863443354823824</v>
      </c>
      <c r="U12" s="5">
        <f t="shared" si="1"/>
        <v>3.9962962962962965</v>
      </c>
    </row>
    <row r="13" spans="1:21" ht="15.75" x14ac:dyDescent="0.2">
      <c r="A13" s="29"/>
      <c r="B13" s="30" t="s">
        <v>128</v>
      </c>
      <c r="C13" s="25">
        <v>5.13</v>
      </c>
      <c r="D13" s="25">
        <v>0.65</v>
      </c>
      <c r="E13" s="25">
        <v>70.89</v>
      </c>
      <c r="F13" s="25">
        <v>13.24</v>
      </c>
      <c r="G13" s="25">
        <v>7.16</v>
      </c>
      <c r="H13" s="25">
        <v>2.83</v>
      </c>
      <c r="I13" s="25" t="s">
        <v>124</v>
      </c>
      <c r="J13" s="25" t="s">
        <v>124</v>
      </c>
      <c r="K13" s="25" t="s">
        <v>124</v>
      </c>
      <c r="L13" s="33">
        <v>-42.4</v>
      </c>
      <c r="M13" s="33">
        <v>-29.2</v>
      </c>
      <c r="N13" s="33">
        <v>-26.4</v>
      </c>
      <c r="O13" s="32">
        <v>-1.7</v>
      </c>
      <c r="P13" s="32">
        <v>-27.6</v>
      </c>
      <c r="Q13" s="32">
        <v>-25.8</v>
      </c>
      <c r="R13" s="5">
        <f>E13/(SUM(E13:K13))</f>
        <v>0.75318742031449226</v>
      </c>
      <c r="S13" s="5">
        <f>(L13+37.5)/25</f>
        <v>-0.19599999999999995</v>
      </c>
      <c r="T13" s="5">
        <f t="shared" si="0"/>
        <v>0.6367955209079158</v>
      </c>
      <c r="U13" s="5">
        <f t="shared" si="1"/>
        <v>3.4750000000000001</v>
      </c>
    </row>
    <row r="14" spans="1:21" ht="15.75" x14ac:dyDescent="0.2">
      <c r="A14" s="29"/>
      <c r="B14" s="30" t="s">
        <v>129</v>
      </c>
      <c r="C14" s="25">
        <v>2.3199999999999998</v>
      </c>
      <c r="D14" s="25">
        <v>2.84</v>
      </c>
      <c r="E14" s="25">
        <v>77.099999999999994</v>
      </c>
      <c r="F14" s="25">
        <v>10.7</v>
      </c>
      <c r="G14" s="25">
        <v>5.18</v>
      </c>
      <c r="H14" s="25">
        <v>1.57</v>
      </c>
      <c r="I14" s="25" t="s">
        <v>124</v>
      </c>
      <c r="J14" s="25" t="s">
        <v>124</v>
      </c>
      <c r="K14" s="25" t="s">
        <v>124</v>
      </c>
      <c r="L14" s="33">
        <v>-41.6</v>
      </c>
      <c r="M14" s="33">
        <v>-29.8</v>
      </c>
      <c r="N14" s="33">
        <v>-27.5</v>
      </c>
      <c r="O14" s="32">
        <v>-1.8</v>
      </c>
      <c r="P14" s="32">
        <v>-28.7</v>
      </c>
      <c r="Q14" s="32">
        <v>-26.9</v>
      </c>
      <c r="R14" s="5">
        <f>E14/(SUM(E14:K14))</f>
        <v>0.81544156530936018</v>
      </c>
      <c r="S14" s="5">
        <f>(L14+37.5)/25</f>
        <v>-0.16400000000000006</v>
      </c>
      <c r="T14" s="5">
        <f t="shared" si="0"/>
        <v>0.6854882264526615</v>
      </c>
      <c r="U14" s="5">
        <f t="shared" si="1"/>
        <v>4.855163727959698</v>
      </c>
    </row>
    <row r="15" spans="1:21" ht="15.75" x14ac:dyDescent="0.2">
      <c r="A15" s="29"/>
      <c r="B15" s="30" t="s">
        <v>130</v>
      </c>
      <c r="C15" s="25">
        <v>3.81</v>
      </c>
      <c r="D15" s="25">
        <v>0.05</v>
      </c>
      <c r="E15" s="25">
        <v>83.66</v>
      </c>
      <c r="F15" s="25">
        <v>7.79</v>
      </c>
      <c r="G15" s="25">
        <v>3.61</v>
      </c>
      <c r="H15" s="25">
        <v>1.01</v>
      </c>
      <c r="I15" s="25" t="s">
        <v>124</v>
      </c>
      <c r="J15" s="25" t="s">
        <v>124</v>
      </c>
      <c r="K15" s="25" t="s">
        <v>124</v>
      </c>
      <c r="L15" s="33">
        <v>-37.6</v>
      </c>
      <c r="M15" s="33">
        <v>-27.8</v>
      </c>
      <c r="N15" s="33">
        <v>-25.8</v>
      </c>
      <c r="O15" s="32">
        <v>-3.3</v>
      </c>
      <c r="P15" s="32">
        <v>-28</v>
      </c>
      <c r="Q15" s="32">
        <v>-24.7</v>
      </c>
      <c r="R15" s="5">
        <f>E15/(SUM(E15:K15))</f>
        <v>0.87082335796814814</v>
      </c>
      <c r="S15" s="5">
        <f>(L15+37.5)/25</f>
        <v>-4.0000000000000565E-3</v>
      </c>
      <c r="T15" s="5">
        <f t="shared" si="0"/>
        <v>0.99083194489276749</v>
      </c>
      <c r="U15" s="5">
        <f t="shared" si="1"/>
        <v>7.3385964912280697</v>
      </c>
    </row>
    <row r="16" spans="1:21" ht="15.75" x14ac:dyDescent="0.2">
      <c r="A16" s="29"/>
      <c r="B16" s="30" t="s">
        <v>131</v>
      </c>
      <c r="C16" s="34">
        <v>1.3</v>
      </c>
      <c r="D16" s="34">
        <v>0.42</v>
      </c>
      <c r="E16" s="34">
        <v>91.48</v>
      </c>
      <c r="F16" s="34">
        <v>5.17</v>
      </c>
      <c r="G16" s="34">
        <v>0.56999999999999995</v>
      </c>
      <c r="H16" s="34">
        <v>0.09</v>
      </c>
      <c r="I16" s="34">
        <v>0.2</v>
      </c>
      <c r="J16" s="34">
        <v>0.05</v>
      </c>
      <c r="K16" s="34">
        <v>0.08</v>
      </c>
      <c r="L16" s="33">
        <v>-38.299999999999997</v>
      </c>
      <c r="M16" s="33">
        <v>-26.1</v>
      </c>
      <c r="N16" s="33">
        <v>-24.7</v>
      </c>
      <c r="O16" s="32">
        <v>-3.89338031044523</v>
      </c>
      <c r="P16" s="32">
        <v>-27.2955868736301</v>
      </c>
      <c r="Q16" s="32">
        <v>-23.402206563184901</v>
      </c>
      <c r="R16" s="5">
        <f>E16/(SUM(E16:K16))</f>
        <v>0.93691110200737404</v>
      </c>
      <c r="S16" s="5">
        <f>(L16+37.5)/25</f>
        <v>-3.199999999999989E-2</v>
      </c>
      <c r="T16" s="5">
        <f t="shared" si="0"/>
        <v>0.92896638677993648</v>
      </c>
      <c r="U16" s="5">
        <f t="shared" si="1"/>
        <v>15.937282229965158</v>
      </c>
    </row>
    <row r="17" spans="1:21" ht="15.75" x14ac:dyDescent="0.2">
      <c r="A17" s="29"/>
      <c r="B17" s="30" t="s">
        <v>132</v>
      </c>
      <c r="C17" s="34">
        <v>1.57</v>
      </c>
      <c r="D17" s="34">
        <v>2.76</v>
      </c>
      <c r="E17" s="34">
        <v>83.13</v>
      </c>
      <c r="F17" s="34">
        <v>9.5299999999999994</v>
      </c>
      <c r="G17" s="34">
        <v>1.32</v>
      </c>
      <c r="H17" s="34">
        <v>0.26</v>
      </c>
      <c r="I17" s="34">
        <v>0.6</v>
      </c>
      <c r="J17" s="34">
        <v>0.24</v>
      </c>
      <c r="K17" s="34">
        <v>0.37</v>
      </c>
      <c r="L17" s="33">
        <v>-40.4</v>
      </c>
      <c r="M17" s="33">
        <v>-27.1</v>
      </c>
      <c r="N17" s="33">
        <v>-24.4</v>
      </c>
      <c r="O17" s="32">
        <v>-2.21822063644428</v>
      </c>
      <c r="P17" s="32">
        <v>-25.878813757629501</v>
      </c>
      <c r="Q17" s="32">
        <v>-23.660593121185201</v>
      </c>
      <c r="R17" s="5">
        <f>E17/(SUM(E17:K17))</f>
        <v>0.87092718700890526</v>
      </c>
      <c r="S17" s="5">
        <f>(L17+37.5)/25</f>
        <v>-0.11599999999999994</v>
      </c>
      <c r="T17" s="5">
        <f t="shared" si="0"/>
        <v>0.76559660691125642</v>
      </c>
      <c r="U17" s="5">
        <f t="shared" si="1"/>
        <v>7.6617511520737329</v>
      </c>
    </row>
    <row r="18" spans="1:21" ht="15.75" x14ac:dyDescent="0.2">
      <c r="A18" s="29"/>
      <c r="B18" s="30" t="s">
        <v>133</v>
      </c>
      <c r="C18" s="34">
        <v>1.1599999999999999</v>
      </c>
      <c r="D18" s="34">
        <v>0.49</v>
      </c>
      <c r="E18" s="34">
        <v>74.87</v>
      </c>
      <c r="F18" s="34">
        <v>7.4</v>
      </c>
      <c r="G18" s="34">
        <v>6.3</v>
      </c>
      <c r="H18" s="34">
        <v>2.0699999999999998</v>
      </c>
      <c r="I18" s="34">
        <v>3.22</v>
      </c>
      <c r="J18" s="34">
        <v>1.39</v>
      </c>
      <c r="K18" s="34">
        <v>1.6</v>
      </c>
      <c r="L18" s="33">
        <v>-38.200000000000003</v>
      </c>
      <c r="M18" s="33">
        <v>-25.8</v>
      </c>
      <c r="N18" s="33">
        <v>-24.4</v>
      </c>
      <c r="O18" s="32">
        <v>-0.33615411332318001</v>
      </c>
      <c r="P18" s="32">
        <v>-24.624102742215499</v>
      </c>
      <c r="Q18" s="32">
        <v>-24.287948628892298</v>
      </c>
      <c r="R18" s="5">
        <f>E18/(SUM(E18:K18))</f>
        <v>0.77305110996386173</v>
      </c>
      <c r="S18" s="5">
        <f>(L18+37.5)/25</f>
        <v>-2.8000000000000115E-2</v>
      </c>
      <c r="T18" s="5">
        <f t="shared" si="0"/>
        <v>0.93756200692587999</v>
      </c>
      <c r="U18" s="5">
        <f t="shared" si="1"/>
        <v>5.4649635036496358</v>
      </c>
    </row>
    <row r="19" spans="1:21" ht="15.75" x14ac:dyDescent="0.2">
      <c r="A19" s="35" t="s">
        <v>134</v>
      </c>
      <c r="B19" s="24" t="s">
        <v>143</v>
      </c>
      <c r="C19" s="36">
        <v>1.3003036427688901</v>
      </c>
      <c r="D19" s="36">
        <v>0.37405404221552202</v>
      </c>
      <c r="E19" s="36">
        <v>87.678947274329403</v>
      </c>
      <c r="F19" s="37">
        <v>7.0796867771317897</v>
      </c>
      <c r="G19" s="37">
        <v>2.0867832454815001</v>
      </c>
      <c r="H19" s="36">
        <v>0.50042348088557098</v>
      </c>
      <c r="I19" s="36">
        <v>0.41663868413723398</v>
      </c>
      <c r="J19" s="36">
        <v>0.21123024243979199</v>
      </c>
      <c r="K19" s="37">
        <v>9.88163548966417E-2</v>
      </c>
      <c r="L19" s="33">
        <v>-39.6</v>
      </c>
      <c r="M19" s="33">
        <v>-26.9</v>
      </c>
      <c r="N19" s="33">
        <v>-23.3</v>
      </c>
      <c r="O19" s="38">
        <v>6.74785282532486</v>
      </c>
      <c r="P19" s="38">
        <v>-18.801431449783401</v>
      </c>
      <c r="Q19" s="27">
        <v>-25.549284275108299</v>
      </c>
      <c r="R19" s="5">
        <f>E19/(SUM(E19:K19))</f>
        <v>0.89402150426218452</v>
      </c>
      <c r="S19" s="5">
        <f>(L19+37.5)/25</f>
        <v>-8.4000000000000061E-2</v>
      </c>
      <c r="T19" s="5">
        <f t="shared" si="0"/>
        <v>0.82413811501300205</v>
      </c>
      <c r="U19" s="5">
        <f t="shared" si="1"/>
        <v>9.5651812593102026</v>
      </c>
    </row>
    <row r="20" spans="1:21" ht="15.75" x14ac:dyDescent="0.2">
      <c r="A20" s="35"/>
      <c r="B20" s="24" t="s">
        <v>144</v>
      </c>
      <c r="C20" s="37">
        <v>1.0250898963919599</v>
      </c>
      <c r="D20" s="36">
        <v>0.612457838734497</v>
      </c>
      <c r="E20" s="36">
        <v>85.875000990067804</v>
      </c>
      <c r="F20" s="36">
        <v>7.52027835796987</v>
      </c>
      <c r="G20" s="36">
        <v>2.4203113966751402</v>
      </c>
      <c r="H20" s="36">
        <v>0.52360592282055196</v>
      </c>
      <c r="I20" s="36">
        <v>0.57661633909000798</v>
      </c>
      <c r="J20" s="36">
        <v>0.25754105273615502</v>
      </c>
      <c r="K20" s="36">
        <v>0.15324137562333201</v>
      </c>
      <c r="L20" s="33">
        <v>-38.299999999999997</v>
      </c>
      <c r="M20" s="33">
        <v>-26.6</v>
      </c>
      <c r="N20" s="33">
        <v>-24.9</v>
      </c>
      <c r="O20" s="38">
        <v>2.2799127251433799</v>
      </c>
      <c r="P20" s="38">
        <v>-23.380058183237701</v>
      </c>
      <c r="Q20" s="27">
        <v>-25.659970908381101</v>
      </c>
      <c r="R20" s="5">
        <f>E20/(SUM(E20:K20))</f>
        <v>0.88233848729903341</v>
      </c>
      <c r="S20" s="5">
        <f>(L20+37.5)/25</f>
        <v>-3.199999999999989E-2</v>
      </c>
      <c r="T20" s="5">
        <f t="shared" si="0"/>
        <v>0.92896638677993648</v>
      </c>
      <c r="U20" s="5">
        <f t="shared" si="1"/>
        <v>8.6388235617449531</v>
      </c>
    </row>
    <row r="21" spans="1:21" ht="15.75" x14ac:dyDescent="0.2">
      <c r="A21" s="35"/>
      <c r="B21" s="24" t="s">
        <v>145</v>
      </c>
      <c r="C21" s="36">
        <v>3.49804070010142</v>
      </c>
      <c r="D21" s="36">
        <v>1.3063609866597501</v>
      </c>
      <c r="E21" s="37">
        <v>71.0290496481758</v>
      </c>
      <c r="F21" s="36">
        <v>8.8278166204788509</v>
      </c>
      <c r="G21" s="36">
        <v>4.7962238169916596</v>
      </c>
      <c r="H21" s="36">
        <v>1.86959026530311</v>
      </c>
      <c r="I21" s="36">
        <v>2.7633906275456002</v>
      </c>
      <c r="J21" s="36">
        <v>1.87120718265451</v>
      </c>
      <c r="K21" s="36">
        <v>1.24368550228023</v>
      </c>
      <c r="L21" s="39">
        <v>-42.7</v>
      </c>
      <c r="M21" s="39">
        <v>-27.9</v>
      </c>
      <c r="N21" s="39">
        <v>-23.7</v>
      </c>
      <c r="O21" s="38">
        <v>5.0477456368895899</v>
      </c>
      <c r="P21" s="38">
        <v>-20.3348362420736</v>
      </c>
      <c r="Q21" s="27">
        <v>-25.382581878963201</v>
      </c>
      <c r="R21" s="5">
        <f>E21/(SUM(E21:K21))</f>
        <v>0.76870464151108742</v>
      </c>
      <c r="S21" s="5">
        <f>(L21+37.5)/25</f>
        <v>-0.2080000000000001</v>
      </c>
      <c r="T21" s="5">
        <f t="shared" si="0"/>
        <v>0.61944107507678126</v>
      </c>
      <c r="U21" s="5">
        <f t="shared" si="1"/>
        <v>5.213508428294368</v>
      </c>
    </row>
    <row r="22" spans="1:21" ht="15.75" x14ac:dyDescent="0.2">
      <c r="A22" s="35"/>
      <c r="B22" s="24" t="s">
        <v>146</v>
      </c>
      <c r="C22" s="37">
        <v>1.0884127415963201</v>
      </c>
      <c r="D22" s="36">
        <v>0.46351671451708598</v>
      </c>
      <c r="E22" s="36">
        <v>86.488647524602698</v>
      </c>
      <c r="F22" s="36">
        <v>7.6007780493277304</v>
      </c>
      <c r="G22" s="36">
        <v>2.4462247180279499</v>
      </c>
      <c r="H22" s="36">
        <v>0.519303986935711</v>
      </c>
      <c r="I22" s="36">
        <v>0.49971813682057797</v>
      </c>
      <c r="J22" s="36">
        <v>0.25492731088386</v>
      </c>
      <c r="K22" s="36">
        <v>0.124762158874326</v>
      </c>
      <c r="L22" s="39">
        <v>-40.299999999999997</v>
      </c>
      <c r="M22" s="39">
        <v>-26.8</v>
      </c>
      <c r="N22" s="39">
        <v>-23.5</v>
      </c>
      <c r="O22" s="38">
        <v>3.8887310671639601</v>
      </c>
      <c r="P22" s="38">
        <v>-20.907512621890699</v>
      </c>
      <c r="Q22" s="27">
        <v>-24.796243689054702</v>
      </c>
      <c r="R22" s="5">
        <f>E22/(SUM(E22:K22))</f>
        <v>0.88312871865898213</v>
      </c>
      <c r="S22" s="5">
        <f>(L22+37.5)/25</f>
        <v>-0.11199999999999989</v>
      </c>
      <c r="T22" s="5">
        <f t="shared" si="0"/>
        <v>0.77268058509570259</v>
      </c>
      <c r="U22" s="5">
        <f t="shared" si="1"/>
        <v>8.6084028766885741</v>
      </c>
    </row>
    <row r="23" spans="1:21" ht="15.75" x14ac:dyDescent="0.2">
      <c r="A23" s="35"/>
      <c r="B23" s="24" t="s">
        <v>147</v>
      </c>
      <c r="C23" s="36">
        <v>2.1678663676160599</v>
      </c>
      <c r="D23" s="36">
        <v>0.60334282521947602</v>
      </c>
      <c r="E23" s="36">
        <v>84.746092512279503</v>
      </c>
      <c r="F23" s="36">
        <v>7.51915721624309</v>
      </c>
      <c r="G23" s="36">
        <v>2.48507675127669</v>
      </c>
      <c r="H23" s="36">
        <v>0.61754826651460504</v>
      </c>
      <c r="I23" s="36">
        <v>0.57793196262498903</v>
      </c>
      <c r="J23" s="36">
        <v>0.26673251751736299</v>
      </c>
      <c r="K23" s="36">
        <v>0.10939508635430401</v>
      </c>
      <c r="L23" s="39">
        <v>-40.6</v>
      </c>
      <c r="M23" s="39">
        <v>-27.1</v>
      </c>
      <c r="N23" s="39">
        <v>-24.1</v>
      </c>
      <c r="O23" s="38">
        <v>6.1777320177445203</v>
      </c>
      <c r="P23" s="38">
        <v>-19.9815119881703</v>
      </c>
      <c r="Q23" s="27">
        <v>-26.1592440059148</v>
      </c>
      <c r="R23" s="5">
        <f>E23/(SUM(E23:K23))</f>
        <v>0.87982133163005338</v>
      </c>
      <c r="S23" s="5">
        <f>(L23+37.5)/25</f>
        <v>-0.12400000000000005</v>
      </c>
      <c r="T23" s="5">
        <f t="shared" si="0"/>
        <v>0.75162289401820537</v>
      </c>
      <c r="U23" s="5">
        <f t="shared" si="1"/>
        <v>8.4710226477529584</v>
      </c>
    </row>
    <row r="24" spans="1:21" ht="15.75" x14ac:dyDescent="0.2">
      <c r="A24" s="35"/>
      <c r="B24" s="24" t="s">
        <v>148</v>
      </c>
      <c r="C24" s="36">
        <v>2.1896219531714198</v>
      </c>
      <c r="D24" s="36">
        <v>0.81950918124997296</v>
      </c>
      <c r="E24" s="36">
        <v>81.865012491115806</v>
      </c>
      <c r="F24" s="36">
        <v>9.2912269764177502</v>
      </c>
      <c r="G24" s="36">
        <v>3.1945868582262902</v>
      </c>
      <c r="H24" s="36">
        <v>0.64186322799358997</v>
      </c>
      <c r="I24" s="36">
        <v>0.63783807933277303</v>
      </c>
      <c r="J24" s="36">
        <v>0.25393952580739598</v>
      </c>
      <c r="K24" s="36">
        <v>0.13536338172875401</v>
      </c>
      <c r="L24" s="39">
        <v>-42.8</v>
      </c>
      <c r="M24" s="39">
        <v>-28.5</v>
      </c>
      <c r="N24" s="39">
        <v>-23.9</v>
      </c>
      <c r="O24" s="38">
        <v>5.2300798247057996</v>
      </c>
      <c r="P24" s="38">
        <v>-20.413280116862801</v>
      </c>
      <c r="Q24" s="27">
        <v>-25.643359941568601</v>
      </c>
      <c r="R24" s="5">
        <f>E24/(SUM(E24:K24))</f>
        <v>0.85258443000981787</v>
      </c>
      <c r="S24" s="5">
        <f>(L24+37.5)/25</f>
        <v>-0.21199999999999988</v>
      </c>
      <c r="T24" s="5">
        <f t="shared" si="0"/>
        <v>0.61376200516479429</v>
      </c>
      <c r="U24" s="5">
        <f t="shared" si="1"/>
        <v>6.5566420879964769</v>
      </c>
    </row>
    <row r="25" spans="1:21" ht="15.75" x14ac:dyDescent="0.2">
      <c r="A25" s="35"/>
      <c r="B25" s="24" t="s">
        <v>149</v>
      </c>
      <c r="C25" s="36">
        <v>1.6446597919286301</v>
      </c>
      <c r="D25" s="36">
        <v>0.82138892517807605</v>
      </c>
      <c r="E25" s="36">
        <v>84.659240236766905</v>
      </c>
      <c r="F25" s="36">
        <v>7.6451266081133902</v>
      </c>
      <c r="G25" s="36">
        <v>2.5282439091347202</v>
      </c>
      <c r="H25" s="36">
        <v>0.69857524893924805</v>
      </c>
      <c r="I25" s="36">
        <v>0.62979056631155195</v>
      </c>
      <c r="J25" s="36">
        <v>0.34555460110729602</v>
      </c>
      <c r="K25" s="36">
        <v>0.17640216270657399</v>
      </c>
      <c r="L25" s="39">
        <v>-41</v>
      </c>
      <c r="M25" s="39">
        <v>-26.9</v>
      </c>
      <c r="N25" s="39">
        <v>-23.6</v>
      </c>
      <c r="O25" s="38">
        <v>6.95877268471967</v>
      </c>
      <c r="P25" s="38">
        <v>-18.960818210186901</v>
      </c>
      <c r="Q25" s="27">
        <v>-25.919590894906602</v>
      </c>
      <c r="R25" s="5">
        <f>E25/(SUM(E25:K25))</f>
        <v>0.87563789510926104</v>
      </c>
      <c r="S25" s="5">
        <f>(L25+37.5)/25</f>
        <v>-0.14000000000000001</v>
      </c>
      <c r="T25" s="5">
        <f t="shared" si="0"/>
        <v>0.72443596007499</v>
      </c>
      <c r="U25" s="5">
        <f t="shared" si="1"/>
        <v>8.3216511276409477</v>
      </c>
    </row>
    <row r="26" spans="1:21" ht="15.75" x14ac:dyDescent="0.2">
      <c r="A26" s="35"/>
      <c r="B26" s="24" t="s">
        <v>150</v>
      </c>
      <c r="C26" s="36">
        <v>1.3572353911922199</v>
      </c>
      <c r="D26" s="36">
        <v>0.27880232022435097</v>
      </c>
      <c r="E26" s="36">
        <v>87.364422660750904</v>
      </c>
      <c r="F26" s="37">
        <v>6.5159970045951301</v>
      </c>
      <c r="G26" s="36">
        <v>2.17537799089166</v>
      </c>
      <c r="H26" s="36">
        <v>0.65919090723748597</v>
      </c>
      <c r="I26" s="36">
        <v>0.49602027899774798</v>
      </c>
      <c r="J26" s="36">
        <v>0.32449817137404902</v>
      </c>
      <c r="K26" s="36">
        <v>0.13472952120663401</v>
      </c>
      <c r="L26" s="39">
        <v>-41</v>
      </c>
      <c r="M26" s="39">
        <v>-26.9</v>
      </c>
      <c r="N26" s="39">
        <v>-24</v>
      </c>
      <c r="O26" s="38">
        <v>6.7548337170917296</v>
      </c>
      <c r="P26" s="38">
        <v>-19.4967775219388</v>
      </c>
      <c r="Q26" s="27">
        <v>-26.251611239030598</v>
      </c>
      <c r="R26" s="5">
        <f>E26/(SUM(E26:K26))</f>
        <v>0.89448357821265256</v>
      </c>
      <c r="S26" s="5">
        <f>(L26+37.5)/25</f>
        <v>-0.14000000000000001</v>
      </c>
      <c r="T26" s="5">
        <f t="shared" si="0"/>
        <v>0.72443596007499</v>
      </c>
      <c r="U26" s="5">
        <f t="shared" si="1"/>
        <v>10.051852866332085</v>
      </c>
    </row>
    <row r="27" spans="1:21" ht="15" customHeight="1" x14ac:dyDescent="0.2">
      <c r="A27" s="40" t="s">
        <v>135</v>
      </c>
      <c r="B27" s="41" t="s">
        <v>151</v>
      </c>
      <c r="C27" s="42">
        <v>1.57</v>
      </c>
      <c r="D27" s="42">
        <v>0.43</v>
      </c>
      <c r="E27" s="42">
        <v>86.84</v>
      </c>
      <c r="F27" s="42">
        <v>8.9499999999999993</v>
      </c>
      <c r="G27" s="42">
        <v>1.25</v>
      </c>
      <c r="H27" s="42">
        <v>0.13</v>
      </c>
      <c r="I27" s="42">
        <v>0.46</v>
      </c>
      <c r="J27" s="42">
        <v>0.17</v>
      </c>
      <c r="K27" s="42">
        <v>6.2E-2</v>
      </c>
      <c r="L27" s="39">
        <v>-40.200000000000003</v>
      </c>
      <c r="M27" s="39">
        <v>-27</v>
      </c>
      <c r="N27" s="39">
        <v>-25.5</v>
      </c>
      <c r="O27" s="38">
        <v>4.9441622933426004</v>
      </c>
      <c r="P27" s="38">
        <v>-23.7038918044383</v>
      </c>
      <c r="Q27" s="38">
        <v>-28.6480540977809</v>
      </c>
      <c r="R27" s="5">
        <f>E27/(SUM(E27:K27))</f>
        <v>0.88737201365187723</v>
      </c>
      <c r="S27" s="5">
        <f>(L27+37.5)/25</f>
        <v>-0.10800000000000011</v>
      </c>
      <c r="T27" s="5">
        <f t="shared" si="0"/>
        <v>0.77983011052325846</v>
      </c>
      <c r="U27" s="5">
        <f t="shared" si="1"/>
        <v>8.5137254901960802</v>
      </c>
    </row>
    <row r="28" spans="1:21" ht="15.75" x14ac:dyDescent="0.2">
      <c r="A28" s="40"/>
      <c r="B28" s="41" t="s">
        <v>152</v>
      </c>
      <c r="C28" s="42">
        <v>1.62</v>
      </c>
      <c r="D28" s="42">
        <v>0.19</v>
      </c>
      <c r="E28" s="42">
        <v>87.74</v>
      </c>
      <c r="F28" s="42">
        <v>8.26</v>
      </c>
      <c r="G28" s="42">
        <v>1.28</v>
      </c>
      <c r="H28" s="42">
        <v>0.14000000000000001</v>
      </c>
      <c r="I28" s="42">
        <v>0.44</v>
      </c>
      <c r="J28" s="42">
        <v>9.2999999999999999E-2</v>
      </c>
      <c r="K28" s="42">
        <v>0.16</v>
      </c>
      <c r="L28" s="43">
        <v>-42.1</v>
      </c>
      <c r="M28" s="43">
        <v>-26.4</v>
      </c>
      <c r="N28" s="43">
        <v>-24.9</v>
      </c>
      <c r="O28" s="38">
        <v>1.36944667042738</v>
      </c>
      <c r="P28" s="38">
        <v>-23.987035553048401</v>
      </c>
      <c r="Q28" s="38">
        <v>-25.356482223475801</v>
      </c>
      <c r="R28" s="5">
        <f>E28/(SUM(E28:K28))</f>
        <v>0.89427496865858747</v>
      </c>
      <c r="S28" s="5">
        <f>(L28+37.5)/25</f>
        <v>-0.18400000000000005</v>
      </c>
      <c r="T28" s="5">
        <f t="shared" si="0"/>
        <v>0.65463617406727492</v>
      </c>
      <c r="U28" s="5">
        <f t="shared" si="1"/>
        <v>9.1970649895178198</v>
      </c>
    </row>
    <row r="29" spans="1:21" ht="15.75" x14ac:dyDescent="0.2">
      <c r="A29" s="40"/>
      <c r="B29" s="41" t="s">
        <v>153</v>
      </c>
      <c r="C29" s="42">
        <v>0.27</v>
      </c>
      <c r="D29" s="42">
        <v>0.01</v>
      </c>
      <c r="E29" s="42">
        <v>96.59</v>
      </c>
      <c r="F29" s="42">
        <v>0.91</v>
      </c>
      <c r="G29" s="42">
        <v>1.26</v>
      </c>
      <c r="H29" s="42">
        <v>0.21</v>
      </c>
      <c r="I29" s="42">
        <v>0.45</v>
      </c>
      <c r="J29" s="42">
        <v>0.12</v>
      </c>
      <c r="K29" s="42">
        <v>0.15</v>
      </c>
      <c r="L29" s="43">
        <v>-38.299999999999997</v>
      </c>
      <c r="M29" s="43">
        <v>-28.6</v>
      </c>
      <c r="N29" s="43">
        <v>-25.4</v>
      </c>
      <c r="O29" s="38">
        <v>3.1687979243322202</v>
      </c>
      <c r="P29" s="38">
        <v>-23.287468050445199</v>
      </c>
      <c r="Q29" s="38">
        <v>-26.456265974777398</v>
      </c>
      <c r="R29" s="5">
        <f>E29/(SUM(E29:K29))</f>
        <v>0.96890360116360708</v>
      </c>
      <c r="S29" s="5">
        <f>(L29+37.5)/25</f>
        <v>-3.199999999999989E-2</v>
      </c>
      <c r="T29" s="5">
        <f t="shared" si="0"/>
        <v>0.92896638677993648</v>
      </c>
      <c r="U29" s="5">
        <f t="shared" si="1"/>
        <v>44.511520737327189</v>
      </c>
    </row>
    <row r="30" spans="1:21" ht="15.75" x14ac:dyDescent="0.2">
      <c r="A30" s="40"/>
      <c r="B30" s="41" t="s">
        <v>154</v>
      </c>
      <c r="C30" s="42">
        <v>1.43</v>
      </c>
      <c r="D30" s="42">
        <v>0.62</v>
      </c>
      <c r="E30" s="42">
        <v>84.81</v>
      </c>
      <c r="F30" s="42">
        <v>10.68</v>
      </c>
      <c r="G30" s="42">
        <v>1.25</v>
      </c>
      <c r="H30" s="42">
        <v>0.15</v>
      </c>
      <c r="I30" s="42">
        <v>0.51</v>
      </c>
      <c r="J30" s="42">
        <v>0.12</v>
      </c>
      <c r="K30" s="42">
        <v>0.2</v>
      </c>
      <c r="L30" s="43">
        <v>-45</v>
      </c>
      <c r="M30" s="43">
        <v>-28.8</v>
      </c>
      <c r="N30" s="43">
        <v>-25.9</v>
      </c>
      <c r="O30" s="38">
        <v>5.80440596982712</v>
      </c>
      <c r="P30" s="38">
        <v>-22.030396020115202</v>
      </c>
      <c r="Q30" s="38">
        <v>-27.834801989942399</v>
      </c>
      <c r="R30" s="5">
        <f>E30/(SUM(E30:K30))</f>
        <v>0.86788784281620934</v>
      </c>
      <c r="S30" s="5">
        <f>(L30+37.5)/25</f>
        <v>-0.3</v>
      </c>
      <c r="T30" s="5">
        <f t="shared" si="0"/>
        <v>0.50118723362727224</v>
      </c>
      <c r="U30" s="5">
        <f t="shared" si="1"/>
        <v>7.1089689857502103</v>
      </c>
    </row>
    <row r="31" spans="1:21" ht="15.75" x14ac:dyDescent="0.2">
      <c r="A31" s="40"/>
      <c r="B31" s="41" t="s">
        <v>155</v>
      </c>
      <c r="C31" s="42">
        <v>31.17</v>
      </c>
      <c r="D31" s="42">
        <v>0.15</v>
      </c>
      <c r="E31" s="42">
        <v>62.65</v>
      </c>
      <c r="F31" s="42">
        <v>4.76</v>
      </c>
      <c r="G31" s="42">
        <v>0.56000000000000005</v>
      </c>
      <c r="H31" s="42">
        <v>6.0999999999999999E-2</v>
      </c>
      <c r="I31" s="42">
        <v>0.14000000000000001</v>
      </c>
      <c r="J31" s="42">
        <v>1.7999999999999999E-2</v>
      </c>
      <c r="K31" s="42">
        <v>2.9000000000000001E-2</v>
      </c>
      <c r="L31" s="43">
        <v>-37.200000000000003</v>
      </c>
      <c r="M31" s="43">
        <v>-27.2</v>
      </c>
      <c r="N31" s="43">
        <v>-24.7</v>
      </c>
      <c r="O31" s="38">
        <v>5.6128009272016204</v>
      </c>
      <c r="P31" s="38">
        <v>-20.9581327151989</v>
      </c>
      <c r="Q31" s="38">
        <v>-26.570933642400501</v>
      </c>
      <c r="R31" s="5">
        <f>E31/(SUM(E31:K31))</f>
        <v>0.91837931337770085</v>
      </c>
      <c r="S31" s="5">
        <f>(L31+37.5)/25</f>
        <v>1.1999999999999886E-2</v>
      </c>
      <c r="T31" s="5">
        <f t="shared" si="0"/>
        <v>1.0280162981264733</v>
      </c>
      <c r="U31" s="5">
        <f t="shared" si="1"/>
        <v>11.776315789473683</v>
      </c>
    </row>
    <row r="32" spans="1:21" ht="15.75" x14ac:dyDescent="0.2">
      <c r="A32" s="40"/>
      <c r="B32" s="41" t="s">
        <v>156</v>
      </c>
      <c r="C32" s="42">
        <v>30.16</v>
      </c>
      <c r="D32" s="42">
        <v>7.2999999999999995E-2</v>
      </c>
      <c r="E32" s="42">
        <v>63.39</v>
      </c>
      <c r="F32" s="42">
        <v>4.63</v>
      </c>
      <c r="G32" s="42">
        <v>0.7</v>
      </c>
      <c r="H32" s="42">
        <v>0.12</v>
      </c>
      <c r="I32" s="42">
        <v>0.28000000000000003</v>
      </c>
      <c r="J32" s="42">
        <v>6.8000000000000005E-2</v>
      </c>
      <c r="K32" s="42">
        <v>0.12</v>
      </c>
      <c r="L32" s="43">
        <v>-36.299999999999997</v>
      </c>
      <c r="M32" s="43">
        <v>-26.6</v>
      </c>
      <c r="N32" s="43">
        <v>-24.5</v>
      </c>
      <c r="O32" s="38">
        <v>6.9784880898536796</v>
      </c>
      <c r="P32" s="38">
        <v>-19.847674606764201</v>
      </c>
      <c r="Q32" s="38">
        <v>-26.826162696617899</v>
      </c>
      <c r="R32" s="5">
        <f>E32/(SUM(E32:K32))</f>
        <v>0.91461303168465391</v>
      </c>
      <c r="S32" s="5">
        <f>(L32+37.5)/25</f>
        <v>4.8000000000000112E-2</v>
      </c>
      <c r="T32" s="5">
        <f t="shared" si="0"/>
        <v>1.1168632477805613</v>
      </c>
      <c r="U32" s="5">
        <f t="shared" si="1"/>
        <v>11.893058161350844</v>
      </c>
    </row>
    <row r="33" spans="1:21" ht="15.75" x14ac:dyDescent="0.2">
      <c r="A33" s="40"/>
      <c r="B33" s="41" t="s">
        <v>157</v>
      </c>
      <c r="C33" s="42">
        <v>2.75</v>
      </c>
      <c r="D33" s="42">
        <v>0.45</v>
      </c>
      <c r="E33" s="42">
        <v>82.07</v>
      </c>
      <c r="F33" s="42">
        <v>12.02</v>
      </c>
      <c r="G33" s="42">
        <v>1.74</v>
      </c>
      <c r="H33" s="42">
        <v>0.22</v>
      </c>
      <c r="I33" s="42">
        <v>0.56000000000000005</v>
      </c>
      <c r="J33" s="42">
        <v>7.4999999999999997E-2</v>
      </c>
      <c r="K33" s="42">
        <v>9.4E-2</v>
      </c>
      <c r="L33" s="43">
        <v>-42.4</v>
      </c>
      <c r="M33" s="43">
        <v>-28.1</v>
      </c>
      <c r="N33" s="43">
        <v>-26.7</v>
      </c>
      <c r="O33" s="38">
        <v>-3.3878421295806498</v>
      </c>
      <c r="P33" s="38">
        <v>-28.9585614197204</v>
      </c>
      <c r="Q33" s="38">
        <v>-25.570719290139799</v>
      </c>
      <c r="R33" s="5">
        <f>E33/(SUM(E33:K33))</f>
        <v>0.84801454861075243</v>
      </c>
      <c r="S33" s="5">
        <f>(L33+37.5)/25</f>
        <v>-0.19599999999999995</v>
      </c>
      <c r="T33" s="5">
        <f t="shared" si="0"/>
        <v>0.6367955209079158</v>
      </c>
      <c r="U33" s="5">
        <f t="shared" si="1"/>
        <v>5.9643895348837201</v>
      </c>
    </row>
    <row r="34" spans="1:21" ht="15.75" x14ac:dyDescent="0.2">
      <c r="A34" s="40"/>
      <c r="B34" s="41" t="s">
        <v>158</v>
      </c>
      <c r="C34" s="42">
        <v>0.82</v>
      </c>
      <c r="D34" s="42">
        <v>0.7</v>
      </c>
      <c r="E34" s="42">
        <v>88.18</v>
      </c>
      <c r="F34" s="42">
        <v>8.4</v>
      </c>
      <c r="G34" s="42">
        <v>0.62</v>
      </c>
      <c r="H34" s="42">
        <v>0.27</v>
      </c>
      <c r="I34" s="42">
        <v>0.47</v>
      </c>
      <c r="J34" s="42">
        <v>0.19</v>
      </c>
      <c r="K34" s="42">
        <v>0.21</v>
      </c>
      <c r="L34" s="43">
        <v>-48.9</v>
      </c>
      <c r="M34" s="43">
        <v>-28.4</v>
      </c>
      <c r="N34" s="43">
        <v>-24.5</v>
      </c>
      <c r="O34" s="38">
        <v>-0.73675852883686699</v>
      </c>
      <c r="P34" s="38">
        <v>-24.9911723525579</v>
      </c>
      <c r="Q34" s="38">
        <v>-24.254413823720999</v>
      </c>
      <c r="R34" s="5">
        <f>E34/(SUM(E34:K34))</f>
        <v>0.89668497051047391</v>
      </c>
      <c r="S34" s="5">
        <f>(L34+37.5)/25</f>
        <v>-0.45599999999999996</v>
      </c>
      <c r="T34" s="5">
        <f t="shared" si="0"/>
        <v>0.34994516702835732</v>
      </c>
      <c r="U34" s="5">
        <f t="shared" si="1"/>
        <v>9.7760532150776065</v>
      </c>
    </row>
    <row r="35" spans="1:21" ht="15.75" x14ac:dyDescent="0.2">
      <c r="A35" s="40"/>
      <c r="B35" s="41" t="s">
        <v>159</v>
      </c>
      <c r="C35" s="42">
        <v>1.53</v>
      </c>
      <c r="D35" s="42">
        <v>0.78</v>
      </c>
      <c r="E35" s="42">
        <v>85.53</v>
      </c>
      <c r="F35" s="42">
        <v>9.82</v>
      </c>
      <c r="G35" s="42">
        <v>1.28</v>
      </c>
      <c r="H35" s="42">
        <v>0.17</v>
      </c>
      <c r="I35" s="42">
        <v>0.51</v>
      </c>
      <c r="J35" s="42">
        <v>0.13</v>
      </c>
      <c r="K35" s="42">
        <v>0.2</v>
      </c>
      <c r="L35" s="43">
        <v>-40.5</v>
      </c>
      <c r="M35" s="43">
        <v>-27.3</v>
      </c>
      <c r="N35" s="43">
        <v>-25.9</v>
      </c>
      <c r="O35" s="38">
        <v>5.24201808965182</v>
      </c>
      <c r="P35" s="38">
        <v>-22.405321273565399</v>
      </c>
      <c r="Q35" s="38">
        <v>-27.647339363217299</v>
      </c>
      <c r="R35" s="5">
        <f>E35/(SUM(E35:K35))</f>
        <v>0.87597296190086027</v>
      </c>
      <c r="S35" s="5">
        <f>(L35+37.5)/25</f>
        <v>-0.12</v>
      </c>
      <c r="T35" s="5">
        <f t="shared" si="0"/>
        <v>0.75857757502918366</v>
      </c>
      <c r="U35" s="5">
        <f t="shared" si="1"/>
        <v>7.705405405405406</v>
      </c>
    </row>
    <row r="36" spans="1:21" ht="15.75" x14ac:dyDescent="0.2">
      <c r="A36" s="40"/>
      <c r="B36" s="41" t="s">
        <v>160</v>
      </c>
      <c r="C36" s="42">
        <v>0.09</v>
      </c>
      <c r="D36" s="42">
        <v>0.34</v>
      </c>
      <c r="E36" s="42">
        <v>82.2</v>
      </c>
      <c r="F36" s="42">
        <v>7.91</v>
      </c>
      <c r="G36" s="42">
        <v>4.55</v>
      </c>
      <c r="H36" s="42">
        <v>0.65</v>
      </c>
      <c r="I36" s="42">
        <v>1.95</v>
      </c>
      <c r="J36" s="42">
        <v>0.6</v>
      </c>
      <c r="K36" s="42">
        <v>0.94</v>
      </c>
      <c r="L36" s="43">
        <v>-39.6</v>
      </c>
      <c r="M36" s="43">
        <v>-27.1</v>
      </c>
      <c r="N36" s="43">
        <v>-25.3</v>
      </c>
      <c r="O36" s="38">
        <v>6.9128483587218597</v>
      </c>
      <c r="P36" s="38">
        <v>-20.6914344275188</v>
      </c>
      <c r="Q36" s="38">
        <v>-27.604282786240599</v>
      </c>
      <c r="R36" s="5">
        <f>E36/(SUM(E36:K36))</f>
        <v>0.83198380566801622</v>
      </c>
      <c r="S36" s="5">
        <f>(L36+37.5)/25</f>
        <v>-8.4000000000000061E-2</v>
      </c>
      <c r="T36" s="5">
        <f t="shared" si="0"/>
        <v>0.82413811501300205</v>
      </c>
      <c r="U36" s="5">
        <f t="shared" si="1"/>
        <v>6.5971107544141248</v>
      </c>
    </row>
    <row r="37" spans="1:21" ht="15.75" x14ac:dyDescent="0.2">
      <c r="A37" s="40"/>
      <c r="B37" s="41" t="s">
        <v>161</v>
      </c>
      <c r="C37" s="42">
        <v>1.22</v>
      </c>
      <c r="D37" s="42">
        <v>4.7E-2</v>
      </c>
      <c r="E37" s="42">
        <v>89.4</v>
      </c>
      <c r="F37" s="42">
        <v>7.76</v>
      </c>
      <c r="G37" s="42">
        <v>0.94</v>
      </c>
      <c r="H37" s="42">
        <v>0.12</v>
      </c>
      <c r="I37" s="42">
        <v>0.31</v>
      </c>
      <c r="J37" s="42">
        <v>6.6000000000000003E-2</v>
      </c>
      <c r="K37" s="42">
        <v>0.1</v>
      </c>
      <c r="L37" s="43">
        <v>-36.200000000000003</v>
      </c>
      <c r="M37" s="43">
        <v>-26.1</v>
      </c>
      <c r="N37" s="43">
        <v>-23.4</v>
      </c>
      <c r="O37" s="38">
        <v>7.3099337924571497</v>
      </c>
      <c r="P37" s="38">
        <v>-18.5267108050286</v>
      </c>
      <c r="Q37" s="38">
        <v>-25.836644597485702</v>
      </c>
      <c r="R37" s="5">
        <f>E37/(SUM(E37:K37))</f>
        <v>0.90581178568533671</v>
      </c>
      <c r="S37" s="5">
        <f>(L37+37.5)/25</f>
        <v>5.1999999999999887E-2</v>
      </c>
      <c r="T37" s="5">
        <f t="shared" si="0"/>
        <v>1.12719745617551</v>
      </c>
      <c r="U37" s="5">
        <f t="shared" si="1"/>
        <v>10.27586206896552</v>
      </c>
    </row>
    <row r="38" spans="1:21" ht="15.75" x14ac:dyDescent="0.2">
      <c r="A38" s="40"/>
      <c r="B38" s="41" t="s">
        <v>162</v>
      </c>
      <c r="C38" s="42">
        <v>1.41</v>
      </c>
      <c r="D38" s="42">
        <v>4.4999999999999998E-2</v>
      </c>
      <c r="E38" s="42">
        <v>97.33</v>
      </c>
      <c r="F38" s="42">
        <v>1.04</v>
      </c>
      <c r="G38" s="42">
        <v>4.2999999999999997E-2</v>
      </c>
      <c r="H38" s="42">
        <v>8.6999999999999994E-2</v>
      </c>
      <c r="I38" s="42">
        <v>1.0999999999999999E-2</v>
      </c>
      <c r="J38" s="42">
        <v>3.8999999999999998E-3</v>
      </c>
      <c r="K38" s="42">
        <v>4.1999999999999997E-3</v>
      </c>
      <c r="L38" s="43">
        <v>-43.2</v>
      </c>
      <c r="M38" s="43">
        <v>-26.2</v>
      </c>
      <c r="N38" s="43">
        <v>-16.100000000000001</v>
      </c>
      <c r="O38" s="38">
        <v>24.997175880271701</v>
      </c>
      <c r="P38" s="38">
        <v>0.56478392018114898</v>
      </c>
      <c r="Q38" s="38">
        <v>-24.432391960090602</v>
      </c>
      <c r="R38" s="5">
        <f>E38/(SUM(E38:K38))</f>
        <v>0.98793025920862032</v>
      </c>
      <c r="S38" s="5">
        <f>(L38+37.5)/25</f>
        <v>-0.22800000000000012</v>
      </c>
      <c r="T38" s="5">
        <f t="shared" si="0"/>
        <v>0.59156163417547381</v>
      </c>
      <c r="U38" s="5">
        <f t="shared" si="1"/>
        <v>89.870729455216988</v>
      </c>
    </row>
    <row r="39" spans="1:21" ht="15.75" x14ac:dyDescent="0.2">
      <c r="A39" s="40"/>
      <c r="B39" s="41" t="s">
        <v>163</v>
      </c>
      <c r="C39" s="42">
        <v>1.39</v>
      </c>
      <c r="D39" s="42">
        <v>0.18</v>
      </c>
      <c r="E39" s="42">
        <v>87.62</v>
      </c>
      <c r="F39" s="42">
        <v>5.54</v>
      </c>
      <c r="G39" s="42">
        <v>3.1</v>
      </c>
      <c r="H39" s="42">
        <v>0.49</v>
      </c>
      <c r="I39" s="42">
        <v>0.89</v>
      </c>
      <c r="J39" s="42">
        <v>0.24</v>
      </c>
      <c r="K39" s="42">
        <v>0.23</v>
      </c>
      <c r="L39" s="44">
        <v>-41.6</v>
      </c>
      <c r="M39" s="43">
        <v>-28.4</v>
      </c>
      <c r="N39" s="43">
        <v>-21</v>
      </c>
      <c r="O39" s="38">
        <v>6.9015000613478197</v>
      </c>
      <c r="P39" s="38">
        <v>-16.398999959101499</v>
      </c>
      <c r="Q39" s="38">
        <v>-23.300500020449299</v>
      </c>
      <c r="R39" s="5">
        <f>E39/(SUM(E39:K39))</f>
        <v>0.89307919681989612</v>
      </c>
      <c r="S39" s="5">
        <f>(L39+37.5)/25</f>
        <v>-0.16400000000000006</v>
      </c>
      <c r="T39" s="5">
        <f t="shared" si="0"/>
        <v>0.6854882264526615</v>
      </c>
      <c r="U39" s="5">
        <f t="shared" si="1"/>
        <v>10.141203703703704</v>
      </c>
    </row>
    <row r="40" spans="1:21" ht="15.75" x14ac:dyDescent="0.2">
      <c r="A40" s="40"/>
      <c r="B40" s="41" t="s">
        <v>164</v>
      </c>
      <c r="C40" s="42">
        <v>2.4500000000000002</v>
      </c>
      <c r="D40" s="42">
        <v>5.63</v>
      </c>
      <c r="E40" s="42">
        <v>88.8</v>
      </c>
      <c r="F40" s="42">
        <v>1.22</v>
      </c>
      <c r="G40" s="42">
        <v>0.98</v>
      </c>
      <c r="H40" s="42">
        <v>0.12</v>
      </c>
      <c r="I40" s="42">
        <v>0.25</v>
      </c>
      <c r="J40" s="42">
        <v>0.03</v>
      </c>
      <c r="K40" s="42">
        <v>0.03</v>
      </c>
      <c r="L40" s="43">
        <v>-41</v>
      </c>
      <c r="M40" s="43">
        <v>-23.4</v>
      </c>
      <c r="N40" s="43">
        <v>-19.600000000000001</v>
      </c>
      <c r="O40" s="38">
        <v>20.8123481145917</v>
      </c>
      <c r="P40" s="38">
        <v>-5.7251012569388999</v>
      </c>
      <c r="Q40" s="38">
        <v>-26.537449371530599</v>
      </c>
      <c r="R40" s="5">
        <f>E40/(SUM(E40:K40))</f>
        <v>0.97123482445586773</v>
      </c>
      <c r="S40" s="5">
        <f>(L40+37.5)/25</f>
        <v>-0.14000000000000001</v>
      </c>
      <c r="T40" s="5">
        <f t="shared" si="0"/>
        <v>0.72443596007499</v>
      </c>
      <c r="U40" s="5">
        <f t="shared" si="1"/>
        <v>40.36363636363636</v>
      </c>
    </row>
    <row r="41" spans="1:21" ht="15.75" customHeight="1" x14ac:dyDescent="0.25">
      <c r="A41" s="40" t="s">
        <v>136</v>
      </c>
      <c r="B41" s="24" t="s">
        <v>137</v>
      </c>
      <c r="C41" s="42">
        <v>1.25</v>
      </c>
      <c r="D41" s="45"/>
      <c r="E41" s="42">
        <v>89.29</v>
      </c>
      <c r="F41" s="42">
        <v>3.4</v>
      </c>
      <c r="G41" s="42">
        <v>0.39</v>
      </c>
      <c r="H41" s="42">
        <v>0.13</v>
      </c>
      <c r="I41" s="42">
        <v>0.17</v>
      </c>
      <c r="J41" s="42">
        <v>7.0000000000000007E-2</v>
      </c>
      <c r="K41" s="42">
        <v>0.08</v>
      </c>
      <c r="L41" s="46">
        <v>-28.5</v>
      </c>
      <c r="M41" s="43">
        <v>-19.600000000000001</v>
      </c>
      <c r="N41" s="43">
        <v>-13.2</v>
      </c>
      <c r="O41" s="38">
        <v>8.1963309798553894</v>
      </c>
      <c r="P41" s="38">
        <v>-7.7357793467630698</v>
      </c>
      <c r="Q41" s="38">
        <v>-15.932110326618499</v>
      </c>
      <c r="R41" s="5">
        <f>E41/(SUM(E41:K41))</f>
        <v>0.95466695178017758</v>
      </c>
      <c r="S41" s="5">
        <f>(L41+37.5)/25</f>
        <v>0.36</v>
      </c>
      <c r="T41" s="5">
        <f t="shared" si="0"/>
        <v>2.2908676527677732</v>
      </c>
      <c r="U41" s="5">
        <f t="shared" si="1"/>
        <v>23.559366754617415</v>
      </c>
    </row>
    <row r="42" spans="1:21" ht="15.75" x14ac:dyDescent="0.25">
      <c r="A42" s="40"/>
      <c r="B42" s="24" t="s">
        <v>138</v>
      </c>
      <c r="C42" s="47">
        <v>0.96</v>
      </c>
      <c r="D42" s="47">
        <v>0.45</v>
      </c>
      <c r="E42" s="47">
        <v>87.7</v>
      </c>
      <c r="F42" s="47">
        <v>7.46</v>
      </c>
      <c r="G42" s="47">
        <v>1.55</v>
      </c>
      <c r="H42" s="48">
        <v>0.31</v>
      </c>
      <c r="I42" s="48">
        <v>0.34</v>
      </c>
      <c r="J42" s="48">
        <v>0.12</v>
      </c>
      <c r="K42" s="48">
        <v>0.11</v>
      </c>
      <c r="L42" s="49">
        <v>-35.479999999999997</v>
      </c>
      <c r="M42" s="49">
        <v>-23.04</v>
      </c>
      <c r="N42" s="49">
        <v>-20.8</v>
      </c>
      <c r="O42" s="38">
        <v>7.5182516875698102</v>
      </c>
      <c r="P42" s="38">
        <v>-15.787832208286799</v>
      </c>
      <c r="Q42" s="38">
        <v>-23.306083895856599</v>
      </c>
      <c r="R42" s="5">
        <f>E42/(SUM(E42:K42))</f>
        <v>0.89865764934931858</v>
      </c>
      <c r="S42" s="5">
        <f>(L42+37.5)/25</f>
        <v>8.0800000000000122E-2</v>
      </c>
      <c r="T42" s="5">
        <f t="shared" si="0"/>
        <v>1.2044811285731762</v>
      </c>
      <c r="U42" s="5">
        <f t="shared" si="1"/>
        <v>9.733629300776915</v>
      </c>
    </row>
    <row r="43" spans="1:21" ht="15.75" x14ac:dyDescent="0.25">
      <c r="A43" s="40"/>
      <c r="B43" s="24" t="s">
        <v>139</v>
      </c>
      <c r="C43" s="50">
        <v>0.96</v>
      </c>
      <c r="D43" s="50">
        <v>0.65</v>
      </c>
      <c r="E43" s="50">
        <v>87.53</v>
      </c>
      <c r="F43" s="50">
        <v>7.57</v>
      </c>
      <c r="G43" s="50">
        <v>1.6</v>
      </c>
      <c r="H43" s="50">
        <v>0.31</v>
      </c>
      <c r="I43" s="50">
        <v>0.34</v>
      </c>
      <c r="J43" s="50">
        <v>0.11</v>
      </c>
      <c r="K43" s="50">
        <v>0.1</v>
      </c>
      <c r="L43" s="49">
        <v>-35.200000000000003</v>
      </c>
      <c r="M43" s="49">
        <v>-23.1</v>
      </c>
      <c r="N43" s="49">
        <v>-19.7</v>
      </c>
      <c r="O43" s="38">
        <v>7.0926404893210098</v>
      </c>
      <c r="P43" s="38">
        <v>-14.9715730071193</v>
      </c>
      <c r="Q43" s="38">
        <v>-22.064213496440299</v>
      </c>
      <c r="R43" s="5">
        <f>E43/(SUM(E43:K43))</f>
        <v>0.89719147191471926</v>
      </c>
      <c r="S43" s="5">
        <f>(L43+37.5)/25</f>
        <v>9.1999999999999887E-2</v>
      </c>
      <c r="T43" s="5">
        <f t="shared" si="0"/>
        <v>1.2359474334445102</v>
      </c>
      <c r="U43" s="5">
        <f t="shared" si="1"/>
        <v>9.5452562704471102</v>
      </c>
    </row>
    <row r="44" spans="1:21" ht="15.75" x14ac:dyDescent="0.25">
      <c r="A44" s="40"/>
      <c r="B44" s="24" t="s">
        <v>140</v>
      </c>
      <c r="C44" s="51">
        <v>3.94</v>
      </c>
      <c r="D44" s="51">
        <v>0.46</v>
      </c>
      <c r="E44" s="52">
        <v>82.95</v>
      </c>
      <c r="F44" s="52">
        <v>8.7200000000000006</v>
      </c>
      <c r="G44" s="51">
        <v>1.55</v>
      </c>
      <c r="H44" s="51">
        <v>0.44</v>
      </c>
      <c r="I44" s="51">
        <v>0.6</v>
      </c>
      <c r="J44" s="51">
        <v>0.17680000000000001</v>
      </c>
      <c r="K44" s="51">
        <v>0.20960000000000001</v>
      </c>
      <c r="L44" s="49">
        <v>-30.7</v>
      </c>
      <c r="M44" s="49">
        <v>-21.1</v>
      </c>
      <c r="N44" s="49">
        <v>-19.2</v>
      </c>
      <c r="O44" s="38">
        <v>7.65822794654947</v>
      </c>
      <c r="P44" s="38">
        <v>-14.094514702300399</v>
      </c>
      <c r="Q44" s="38">
        <v>-21.7527426488498</v>
      </c>
      <c r="R44" s="5">
        <f>E44/(SUM(E44:K44))</f>
        <v>0.87642002231463656</v>
      </c>
      <c r="S44" s="5">
        <f>(L44+37.5)/25</f>
        <v>0.27200000000000002</v>
      </c>
      <c r="T44" s="5">
        <f t="shared" si="0"/>
        <v>1.8706821403658009</v>
      </c>
      <c r="U44" s="5">
        <f t="shared" si="1"/>
        <v>8.0769230769230766</v>
      </c>
    </row>
  </sheetData>
  <mergeCells count="10">
    <mergeCell ref="A27:A40"/>
    <mergeCell ref="A41:A44"/>
    <mergeCell ref="A9:A18"/>
    <mergeCell ref="A19:A26"/>
    <mergeCell ref="O1:Q1"/>
    <mergeCell ref="A3:A8"/>
    <mergeCell ref="A1:A2"/>
    <mergeCell ref="B1:B2"/>
    <mergeCell ref="C1:K1"/>
    <mergeCell ref="L1:N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1"/>
  <sheetViews>
    <sheetView topLeftCell="A67" zoomScale="85" zoomScaleNormal="85" workbookViewId="0">
      <selection activeCell="W308" sqref="W308"/>
    </sheetView>
  </sheetViews>
  <sheetFormatPr defaultRowHeight="14.25" x14ac:dyDescent="0.2"/>
  <cols>
    <col min="1" max="2" width="9" style="54"/>
    <col min="3" max="3" width="13.5" style="54" customWidth="1"/>
    <col min="4" max="6" width="9" style="54"/>
    <col min="7" max="7" width="12.375" style="54" customWidth="1"/>
    <col min="8" max="16" width="9" style="54"/>
    <col min="17" max="17" width="16.625" style="54" customWidth="1"/>
    <col min="18" max="16384" width="9" style="54"/>
  </cols>
  <sheetData>
    <row r="1" spans="1:17" x14ac:dyDescent="0.2">
      <c r="A1" s="54" t="s">
        <v>165</v>
      </c>
    </row>
    <row r="3" spans="1:17" x14ac:dyDescent="0.2">
      <c r="A3" s="55" t="s">
        <v>93</v>
      </c>
      <c r="B3" s="55"/>
      <c r="C3" s="55" t="s">
        <v>94</v>
      </c>
      <c r="D3" s="55" t="s">
        <v>166</v>
      </c>
      <c r="E3" s="56" t="s">
        <v>167</v>
      </c>
      <c r="F3" s="56"/>
      <c r="G3" s="56"/>
      <c r="H3" s="57" t="s">
        <v>168</v>
      </c>
      <c r="I3" s="57"/>
      <c r="J3" s="57"/>
      <c r="K3" s="57"/>
      <c r="L3" s="57"/>
      <c r="M3" s="57"/>
      <c r="N3" s="57"/>
      <c r="O3" s="57"/>
      <c r="P3" s="57"/>
      <c r="Q3" s="55" t="s">
        <v>98</v>
      </c>
    </row>
    <row r="4" spans="1:17" x14ac:dyDescent="0.2">
      <c r="A4" s="55"/>
      <c r="B4" s="55"/>
      <c r="C4" s="55"/>
      <c r="D4" s="55"/>
      <c r="E4" s="58" t="s">
        <v>169</v>
      </c>
      <c r="F4" s="58" t="s">
        <v>170</v>
      </c>
      <c r="G4" s="58" t="s">
        <v>171</v>
      </c>
      <c r="H4" s="59" t="s">
        <v>101</v>
      </c>
      <c r="I4" s="59" t="s">
        <v>102</v>
      </c>
      <c r="J4" s="59" t="s">
        <v>103</v>
      </c>
      <c r="K4" s="59" t="s">
        <v>104</v>
      </c>
      <c r="L4" s="59" t="s">
        <v>105</v>
      </c>
      <c r="M4" s="59" t="s">
        <v>172</v>
      </c>
      <c r="N4" s="59" t="s">
        <v>107</v>
      </c>
      <c r="O4" s="53" t="s">
        <v>100</v>
      </c>
      <c r="P4" s="53" t="s">
        <v>99</v>
      </c>
      <c r="Q4" s="55"/>
    </row>
    <row r="5" spans="1:17" x14ac:dyDescent="0.2">
      <c r="A5" s="60" t="s">
        <v>489</v>
      </c>
      <c r="B5" s="60"/>
      <c r="C5" s="61" t="s">
        <v>173</v>
      </c>
      <c r="D5" s="61" t="s">
        <v>174</v>
      </c>
      <c r="E5" s="58">
        <v>-40.725000000000001</v>
      </c>
      <c r="F5" s="58">
        <v>-27.315000000000001</v>
      </c>
      <c r="G5" s="58">
        <v>-25.036999999999999</v>
      </c>
      <c r="H5" s="53">
        <v>67.430000000000007</v>
      </c>
      <c r="I5" s="53">
        <v>13.12</v>
      </c>
      <c r="J5" s="53">
        <v>9.14</v>
      </c>
      <c r="K5" s="53">
        <v>3.7</v>
      </c>
      <c r="L5" s="53">
        <v>0</v>
      </c>
      <c r="M5" s="53">
        <v>0</v>
      </c>
      <c r="N5" s="53">
        <v>0</v>
      </c>
      <c r="O5" s="53">
        <v>0.11</v>
      </c>
      <c r="P5" s="53">
        <v>6.31</v>
      </c>
      <c r="Q5" s="61" t="s">
        <v>176</v>
      </c>
    </row>
    <row r="6" spans="1:17" x14ac:dyDescent="0.2">
      <c r="A6" s="60"/>
      <c r="B6" s="60"/>
      <c r="C6" s="61" t="s">
        <v>177</v>
      </c>
      <c r="D6" s="61" t="s">
        <v>174</v>
      </c>
      <c r="E6" s="58">
        <v>-39.884999999999998</v>
      </c>
      <c r="F6" s="58">
        <v>-28.402999999999999</v>
      </c>
      <c r="G6" s="58">
        <v>-26.097000000000001</v>
      </c>
      <c r="H6" s="53">
        <v>68.28</v>
      </c>
      <c r="I6" s="53">
        <v>11.32</v>
      </c>
      <c r="J6" s="53">
        <v>7.45</v>
      </c>
      <c r="K6" s="53">
        <v>2.17</v>
      </c>
      <c r="L6" s="53">
        <v>2.0499999999999998</v>
      </c>
      <c r="M6" s="53">
        <v>0.61</v>
      </c>
      <c r="N6" s="53">
        <v>0.51</v>
      </c>
      <c r="O6" s="53">
        <v>0.41</v>
      </c>
      <c r="P6" s="53">
        <v>6.71</v>
      </c>
      <c r="Q6" s="61" t="s">
        <v>176</v>
      </c>
    </row>
    <row r="7" spans="1:17" x14ac:dyDescent="0.2">
      <c r="A7" s="60"/>
      <c r="B7" s="60"/>
      <c r="C7" s="61" t="s">
        <v>178</v>
      </c>
      <c r="D7" s="61" t="s">
        <v>174</v>
      </c>
      <c r="E7" s="58">
        <v>-41.390999999999998</v>
      </c>
      <c r="F7" s="58">
        <v>-28.565999999999999</v>
      </c>
      <c r="G7" s="58">
        <v>-26.196999999999999</v>
      </c>
      <c r="H7" s="53">
        <v>60.8</v>
      </c>
      <c r="I7" s="53">
        <v>18.91</v>
      </c>
      <c r="J7" s="53">
        <v>10.6</v>
      </c>
      <c r="K7" s="53">
        <v>2.72</v>
      </c>
      <c r="L7" s="53">
        <v>0</v>
      </c>
      <c r="M7" s="53">
        <v>0</v>
      </c>
      <c r="N7" s="53">
        <v>0</v>
      </c>
      <c r="O7" s="53">
        <v>0.43</v>
      </c>
      <c r="P7" s="53">
        <v>6.34</v>
      </c>
      <c r="Q7" s="61" t="s">
        <v>176</v>
      </c>
    </row>
    <row r="8" spans="1:17" x14ac:dyDescent="0.2">
      <c r="A8" s="60"/>
      <c r="B8" s="60"/>
      <c r="C8" s="61" t="s">
        <v>179</v>
      </c>
      <c r="D8" s="61" t="s">
        <v>174</v>
      </c>
      <c r="E8" s="58">
        <v>-39.578000000000003</v>
      </c>
      <c r="F8" s="58">
        <v>-28.765000000000001</v>
      </c>
      <c r="G8" s="58">
        <v>-26.158000000000001</v>
      </c>
      <c r="H8" s="53">
        <v>70.709999999999994</v>
      </c>
      <c r="I8" s="53">
        <v>11.76</v>
      </c>
      <c r="J8" s="53">
        <v>6.19</v>
      </c>
      <c r="K8" s="53">
        <v>1.56</v>
      </c>
      <c r="L8" s="53">
        <v>0</v>
      </c>
      <c r="M8" s="53">
        <v>0</v>
      </c>
      <c r="N8" s="53">
        <v>0</v>
      </c>
      <c r="O8" s="53">
        <v>0.24</v>
      </c>
      <c r="P8" s="53">
        <v>9.39</v>
      </c>
      <c r="Q8" s="61" t="s">
        <v>176</v>
      </c>
    </row>
    <row r="9" spans="1:17" x14ac:dyDescent="0.2">
      <c r="A9" s="60"/>
      <c r="B9" s="60"/>
      <c r="C9" s="61" t="s">
        <v>180</v>
      </c>
      <c r="D9" s="61" t="s">
        <v>181</v>
      </c>
      <c r="E9" s="58">
        <v>-39.625</v>
      </c>
      <c r="F9" s="58">
        <v>-27.074000000000002</v>
      </c>
      <c r="G9" s="58">
        <v>-25.411000000000001</v>
      </c>
      <c r="H9" s="53">
        <v>53.83</v>
      </c>
      <c r="I9" s="53">
        <v>17.8</v>
      </c>
      <c r="J9" s="53">
        <v>12.4</v>
      </c>
      <c r="K9" s="53">
        <v>3.63</v>
      </c>
      <c r="L9" s="53">
        <v>0</v>
      </c>
      <c r="M9" s="53">
        <v>0</v>
      </c>
      <c r="N9" s="53">
        <v>0</v>
      </c>
      <c r="O9" s="53">
        <v>0.26</v>
      </c>
      <c r="P9" s="53">
        <v>11.98</v>
      </c>
      <c r="Q9" s="61" t="s">
        <v>176</v>
      </c>
    </row>
    <row r="10" spans="1:17" x14ac:dyDescent="0.2">
      <c r="A10" s="60"/>
      <c r="B10" s="60"/>
      <c r="C10" s="61" t="s">
        <v>182</v>
      </c>
      <c r="D10" s="61" t="s">
        <v>183</v>
      </c>
      <c r="E10" s="58">
        <v>-39.387</v>
      </c>
      <c r="F10" s="58">
        <v>-28.457000000000001</v>
      </c>
      <c r="G10" s="58">
        <v>-26.901</v>
      </c>
      <c r="H10" s="53">
        <v>84.14</v>
      </c>
      <c r="I10" s="53">
        <v>8.92</v>
      </c>
      <c r="J10" s="53">
        <v>3.72</v>
      </c>
      <c r="K10" s="53">
        <v>1.0900000000000001</v>
      </c>
      <c r="L10" s="53">
        <v>0</v>
      </c>
      <c r="M10" s="53">
        <v>0</v>
      </c>
      <c r="N10" s="53">
        <v>0</v>
      </c>
      <c r="O10" s="53">
        <v>0.1</v>
      </c>
      <c r="P10" s="53">
        <v>1.95</v>
      </c>
      <c r="Q10" s="61" t="s">
        <v>176</v>
      </c>
    </row>
    <row r="11" spans="1:17" x14ac:dyDescent="0.2">
      <c r="A11" s="60"/>
      <c r="B11" s="60"/>
      <c r="C11" s="61" t="s">
        <v>184</v>
      </c>
      <c r="D11" s="61" t="s">
        <v>183</v>
      </c>
      <c r="E11" s="58">
        <v>-40.545000000000002</v>
      </c>
      <c r="F11" s="58">
        <v>-28.884</v>
      </c>
      <c r="G11" s="58">
        <v>-27.042999999999999</v>
      </c>
      <c r="H11" s="53">
        <v>84.95</v>
      </c>
      <c r="I11" s="53">
        <v>8.65</v>
      </c>
      <c r="J11" s="53">
        <v>3.28</v>
      </c>
      <c r="K11" s="53">
        <v>0.91</v>
      </c>
      <c r="L11" s="53">
        <v>0</v>
      </c>
      <c r="M11" s="53">
        <v>0</v>
      </c>
      <c r="N11" s="53">
        <v>0</v>
      </c>
      <c r="O11" s="53">
        <v>0.11</v>
      </c>
      <c r="P11" s="53">
        <v>2.0099999999999998</v>
      </c>
      <c r="Q11" s="61" t="s">
        <v>176</v>
      </c>
    </row>
    <row r="12" spans="1:17" x14ac:dyDescent="0.2">
      <c r="A12" s="60"/>
      <c r="B12" s="60"/>
      <c r="C12" s="61" t="s">
        <v>185</v>
      </c>
      <c r="D12" s="61" t="s">
        <v>186</v>
      </c>
      <c r="E12" s="58">
        <v>-42.16</v>
      </c>
      <c r="F12" s="58">
        <v>-29.620999999999999</v>
      </c>
      <c r="G12" s="58">
        <v>-27.247</v>
      </c>
      <c r="H12" s="53">
        <v>75.53</v>
      </c>
      <c r="I12" s="53">
        <v>11.88</v>
      </c>
      <c r="J12" s="53">
        <v>7.02</v>
      </c>
      <c r="K12" s="53">
        <v>2.3199999999999998</v>
      </c>
      <c r="L12" s="53">
        <v>0</v>
      </c>
      <c r="M12" s="53">
        <v>0</v>
      </c>
      <c r="N12" s="53">
        <v>0</v>
      </c>
      <c r="O12" s="53">
        <v>0.16</v>
      </c>
      <c r="P12" s="53">
        <v>2.98</v>
      </c>
      <c r="Q12" s="61" t="s">
        <v>176</v>
      </c>
    </row>
    <row r="13" spans="1:17" x14ac:dyDescent="0.2">
      <c r="A13" s="60"/>
      <c r="B13" s="60"/>
      <c r="C13" s="61" t="s">
        <v>187</v>
      </c>
      <c r="D13" s="61" t="s">
        <v>183</v>
      </c>
      <c r="E13" s="58">
        <v>-39.823</v>
      </c>
      <c r="F13" s="58" t="s">
        <v>175</v>
      </c>
      <c r="G13" s="58" t="s">
        <v>175</v>
      </c>
      <c r="H13" s="53">
        <v>93.53</v>
      </c>
      <c r="I13" s="53">
        <v>0.43</v>
      </c>
      <c r="J13" s="53">
        <v>0.3</v>
      </c>
      <c r="K13" s="53">
        <v>7.0000000000000007E-2</v>
      </c>
      <c r="L13" s="53">
        <v>0</v>
      </c>
      <c r="M13" s="53">
        <v>0</v>
      </c>
      <c r="N13" s="53">
        <v>0</v>
      </c>
      <c r="O13" s="53">
        <v>5.01</v>
      </c>
      <c r="P13" s="53">
        <v>0.63</v>
      </c>
      <c r="Q13" s="61" t="s">
        <v>176</v>
      </c>
    </row>
    <row r="14" spans="1:17" x14ac:dyDescent="0.2">
      <c r="A14" s="60"/>
      <c r="B14" s="60"/>
      <c r="C14" s="61" t="s">
        <v>188</v>
      </c>
      <c r="D14" s="61" t="s">
        <v>186</v>
      </c>
      <c r="E14" s="58">
        <v>-39.277000000000001</v>
      </c>
      <c r="F14" s="58">
        <v>-28.481000000000002</v>
      </c>
      <c r="G14" s="58">
        <v>-26.364000000000001</v>
      </c>
      <c r="H14" s="53">
        <v>82.99</v>
      </c>
      <c r="I14" s="53">
        <v>8.93</v>
      </c>
      <c r="J14" s="53">
        <v>3.98</v>
      </c>
      <c r="K14" s="53">
        <v>1.41</v>
      </c>
      <c r="L14" s="53">
        <v>0</v>
      </c>
      <c r="M14" s="53">
        <v>0</v>
      </c>
      <c r="N14" s="53">
        <v>0</v>
      </c>
      <c r="O14" s="53">
        <v>0.13</v>
      </c>
      <c r="P14" s="53">
        <v>2.4700000000000002</v>
      </c>
      <c r="Q14" s="61" t="s">
        <v>176</v>
      </c>
    </row>
    <row r="15" spans="1:17" x14ac:dyDescent="0.2">
      <c r="A15" s="60"/>
      <c r="B15" s="60"/>
      <c r="C15" s="61" t="s">
        <v>128</v>
      </c>
      <c r="D15" s="61" t="s">
        <v>186</v>
      </c>
      <c r="E15" s="58">
        <v>-42.398000000000003</v>
      </c>
      <c r="F15" s="58">
        <v>-29.193999999999999</v>
      </c>
      <c r="G15" s="58">
        <v>-26.408999999999999</v>
      </c>
      <c r="H15" s="53">
        <v>70.89</v>
      </c>
      <c r="I15" s="53">
        <v>13.24</v>
      </c>
      <c r="J15" s="53">
        <v>7.16</v>
      </c>
      <c r="K15" s="53">
        <v>2.83</v>
      </c>
      <c r="L15" s="53">
        <v>0</v>
      </c>
      <c r="M15" s="53">
        <v>0</v>
      </c>
      <c r="N15" s="53">
        <v>0</v>
      </c>
      <c r="O15" s="53">
        <v>0.65</v>
      </c>
      <c r="P15" s="53">
        <v>5.13</v>
      </c>
      <c r="Q15" s="61" t="s">
        <v>176</v>
      </c>
    </row>
    <row r="16" spans="1:17" x14ac:dyDescent="0.2">
      <c r="A16" s="60"/>
      <c r="B16" s="60"/>
      <c r="C16" s="61" t="s">
        <v>189</v>
      </c>
      <c r="D16" s="61" t="s">
        <v>183</v>
      </c>
      <c r="E16" s="58">
        <v>-41.584000000000003</v>
      </c>
      <c r="F16" s="58">
        <v>-29.818000000000001</v>
      </c>
      <c r="G16" s="58">
        <v>-27.541</v>
      </c>
      <c r="H16" s="53">
        <v>77.099999999999994</v>
      </c>
      <c r="I16" s="53">
        <v>10.7</v>
      </c>
      <c r="J16" s="53">
        <v>5.18</v>
      </c>
      <c r="K16" s="53">
        <v>1.57</v>
      </c>
      <c r="L16" s="53">
        <v>0</v>
      </c>
      <c r="M16" s="53">
        <v>0</v>
      </c>
      <c r="N16" s="53">
        <v>0</v>
      </c>
      <c r="O16" s="53">
        <v>2.84</v>
      </c>
      <c r="P16" s="53">
        <v>2.3199999999999998</v>
      </c>
      <c r="Q16" s="61" t="s">
        <v>176</v>
      </c>
    </row>
    <row r="17" spans="1:17" x14ac:dyDescent="0.2">
      <c r="A17" s="60"/>
      <c r="B17" s="60"/>
      <c r="C17" s="61" t="s">
        <v>190</v>
      </c>
      <c r="D17" s="61" t="s">
        <v>191</v>
      </c>
      <c r="E17" s="58">
        <v>-40.600999999999999</v>
      </c>
      <c r="F17" s="58">
        <v>-28.14</v>
      </c>
      <c r="G17" s="58">
        <v>-25.994</v>
      </c>
      <c r="H17" s="53">
        <v>74.97</v>
      </c>
      <c r="I17" s="53">
        <v>11.13</v>
      </c>
      <c r="J17" s="53">
        <v>6</v>
      </c>
      <c r="K17" s="53">
        <v>2.19</v>
      </c>
      <c r="L17" s="53">
        <v>0</v>
      </c>
      <c r="M17" s="53">
        <v>0</v>
      </c>
      <c r="N17" s="53">
        <v>0</v>
      </c>
      <c r="O17" s="53">
        <v>0.26</v>
      </c>
      <c r="P17" s="53">
        <v>5.26</v>
      </c>
      <c r="Q17" s="61" t="s">
        <v>176</v>
      </c>
    </row>
    <row r="18" spans="1:17" x14ac:dyDescent="0.2">
      <c r="A18" s="60"/>
      <c r="B18" s="60"/>
      <c r="C18" s="61" t="s">
        <v>190</v>
      </c>
      <c r="D18" s="61" t="s">
        <v>192</v>
      </c>
      <c r="E18" s="58">
        <v>-42.006</v>
      </c>
      <c r="F18" s="58">
        <v>-27.925999999999998</v>
      </c>
      <c r="G18" s="58">
        <v>-25.827999999999999</v>
      </c>
      <c r="H18" s="53">
        <v>63.93</v>
      </c>
      <c r="I18" s="53">
        <v>17.510000000000002</v>
      </c>
      <c r="J18" s="53">
        <v>9.92</v>
      </c>
      <c r="K18" s="53">
        <v>3.41</v>
      </c>
      <c r="L18" s="53">
        <v>0</v>
      </c>
      <c r="M18" s="53">
        <v>0</v>
      </c>
      <c r="N18" s="53">
        <v>0</v>
      </c>
      <c r="O18" s="53">
        <v>0.31</v>
      </c>
      <c r="P18" s="53">
        <v>4.78</v>
      </c>
      <c r="Q18" s="61" t="s">
        <v>176</v>
      </c>
    </row>
    <row r="19" spans="1:17" x14ac:dyDescent="0.2">
      <c r="A19" s="60"/>
      <c r="B19" s="60"/>
      <c r="C19" s="61" t="s">
        <v>193</v>
      </c>
      <c r="D19" s="61" t="s">
        <v>194</v>
      </c>
      <c r="E19" s="58">
        <v>-43.1</v>
      </c>
      <c r="F19" s="58">
        <v>-31.024999999999999</v>
      </c>
      <c r="G19" s="58">
        <v>-28.690999999999999</v>
      </c>
      <c r="H19" s="53">
        <v>61.52</v>
      </c>
      <c r="I19" s="53">
        <v>14.53</v>
      </c>
      <c r="J19" s="53">
        <v>11.16</v>
      </c>
      <c r="K19" s="53">
        <v>4.18</v>
      </c>
      <c r="L19" s="53">
        <v>0</v>
      </c>
      <c r="M19" s="53">
        <v>0</v>
      </c>
      <c r="N19" s="53">
        <v>0</v>
      </c>
      <c r="O19" s="53">
        <v>0.4</v>
      </c>
      <c r="P19" s="53">
        <v>4.8099999999999996</v>
      </c>
      <c r="Q19" s="61" t="s">
        <v>176</v>
      </c>
    </row>
    <row r="20" spans="1:17" x14ac:dyDescent="0.2">
      <c r="A20" s="60"/>
      <c r="B20" s="60"/>
      <c r="C20" s="61" t="s">
        <v>195</v>
      </c>
      <c r="D20" s="61" t="s">
        <v>186</v>
      </c>
      <c r="E20" s="58">
        <v>-39.125</v>
      </c>
      <c r="F20" s="58">
        <v>-28.155999999999999</v>
      </c>
      <c r="G20" s="58">
        <v>-26.006</v>
      </c>
      <c r="H20" s="53">
        <v>78.14</v>
      </c>
      <c r="I20" s="53">
        <v>7.1</v>
      </c>
      <c r="J20" s="53">
        <v>4.46</v>
      </c>
      <c r="K20" s="53">
        <v>1.6</v>
      </c>
      <c r="L20" s="53">
        <v>0</v>
      </c>
      <c r="M20" s="53">
        <v>0</v>
      </c>
      <c r="N20" s="53">
        <v>0</v>
      </c>
      <c r="O20" s="53">
        <v>1.04</v>
      </c>
      <c r="P20" s="53">
        <v>7.52</v>
      </c>
      <c r="Q20" s="61" t="s">
        <v>176</v>
      </c>
    </row>
    <row r="21" spans="1:17" x14ac:dyDescent="0.2">
      <c r="A21" s="60"/>
      <c r="B21" s="60"/>
      <c r="C21" s="61" t="s">
        <v>130</v>
      </c>
      <c r="D21" s="61" t="s">
        <v>186</v>
      </c>
      <c r="E21" s="58">
        <v>-37.631</v>
      </c>
      <c r="F21" s="58">
        <v>-27.765999999999998</v>
      </c>
      <c r="G21" s="58">
        <v>-25.766999999999999</v>
      </c>
      <c r="H21" s="53">
        <v>83.66</v>
      </c>
      <c r="I21" s="53">
        <v>7.79</v>
      </c>
      <c r="J21" s="53">
        <v>3.61</v>
      </c>
      <c r="K21" s="53">
        <v>1.01</v>
      </c>
      <c r="L21" s="53">
        <v>0</v>
      </c>
      <c r="M21" s="53">
        <v>0</v>
      </c>
      <c r="N21" s="53">
        <v>0</v>
      </c>
      <c r="O21" s="53">
        <v>0.05</v>
      </c>
      <c r="P21" s="53">
        <v>3.81</v>
      </c>
      <c r="Q21" s="61" t="s">
        <v>176</v>
      </c>
    </row>
    <row r="22" spans="1:17" x14ac:dyDescent="0.2">
      <c r="A22" s="60"/>
      <c r="B22" s="60"/>
      <c r="C22" s="61" t="s">
        <v>196</v>
      </c>
      <c r="D22" s="61" t="s">
        <v>186</v>
      </c>
      <c r="E22" s="58">
        <v>-41.191000000000003</v>
      </c>
      <c r="F22" s="58">
        <v>-28.873000000000001</v>
      </c>
      <c r="G22" s="58">
        <v>-26.527000000000001</v>
      </c>
      <c r="H22" s="53">
        <v>68.47</v>
      </c>
      <c r="I22" s="53">
        <v>12.4</v>
      </c>
      <c r="J22" s="53">
        <v>7.88</v>
      </c>
      <c r="K22" s="53">
        <v>2.4700000000000002</v>
      </c>
      <c r="L22" s="53">
        <v>0</v>
      </c>
      <c r="M22" s="53">
        <v>0</v>
      </c>
      <c r="N22" s="53">
        <v>0</v>
      </c>
      <c r="O22" s="53">
        <v>1.73</v>
      </c>
      <c r="P22" s="53">
        <v>6.56</v>
      </c>
      <c r="Q22" s="61" t="s">
        <v>176</v>
      </c>
    </row>
    <row r="23" spans="1:17" x14ac:dyDescent="0.2">
      <c r="A23" s="60"/>
      <c r="B23" s="60"/>
      <c r="C23" s="61" t="s">
        <v>197</v>
      </c>
      <c r="D23" s="61" t="s">
        <v>183</v>
      </c>
      <c r="E23" s="58">
        <v>-40.4</v>
      </c>
      <c r="F23" s="58">
        <v>-26.7</v>
      </c>
      <c r="G23" s="58">
        <v>-26</v>
      </c>
      <c r="H23" s="53">
        <v>80.97</v>
      </c>
      <c r="I23" s="53">
        <v>8.7100000000000009</v>
      </c>
      <c r="J23" s="53">
        <v>4.57</v>
      </c>
      <c r="K23" s="53">
        <v>1.48</v>
      </c>
      <c r="L23" s="53">
        <v>1.1299999999999999</v>
      </c>
      <c r="M23" s="53">
        <v>0.55000000000000004</v>
      </c>
      <c r="N23" s="53">
        <v>0.36</v>
      </c>
      <c r="O23" s="53">
        <v>0.11</v>
      </c>
      <c r="P23" s="53">
        <v>1.5</v>
      </c>
      <c r="Q23" s="61" t="s">
        <v>176</v>
      </c>
    </row>
    <row r="24" spans="1:17" x14ac:dyDescent="0.2">
      <c r="A24" s="60"/>
      <c r="B24" s="60"/>
      <c r="C24" s="61" t="s">
        <v>198</v>
      </c>
      <c r="D24" s="61" t="s">
        <v>183</v>
      </c>
      <c r="E24" s="58">
        <v>-41.8</v>
      </c>
      <c r="F24" s="58">
        <v>-27.1</v>
      </c>
      <c r="G24" s="58">
        <v>-26.4</v>
      </c>
      <c r="H24" s="53">
        <v>44.16</v>
      </c>
      <c r="I24" s="53">
        <v>14.38</v>
      </c>
      <c r="J24" s="53">
        <v>16.059999999999999</v>
      </c>
      <c r="K24" s="53">
        <v>7.65</v>
      </c>
      <c r="L24" s="53">
        <v>6.54</v>
      </c>
      <c r="M24" s="53">
        <v>3.95</v>
      </c>
      <c r="N24" s="53">
        <v>2.54</v>
      </c>
      <c r="O24" s="53">
        <v>0.11</v>
      </c>
      <c r="P24" s="53">
        <v>0.08</v>
      </c>
      <c r="Q24" s="61" t="s">
        <v>176</v>
      </c>
    </row>
    <row r="25" spans="1:17" x14ac:dyDescent="0.2">
      <c r="A25" s="60"/>
      <c r="B25" s="60"/>
      <c r="C25" s="61" t="s">
        <v>199</v>
      </c>
      <c r="D25" s="61" t="s">
        <v>183</v>
      </c>
      <c r="E25" s="58">
        <v>-44</v>
      </c>
      <c r="F25" s="58">
        <v>-28.2</v>
      </c>
      <c r="G25" s="58">
        <v>-26.4</v>
      </c>
      <c r="H25" s="53">
        <v>37.380000000000003</v>
      </c>
      <c r="I25" s="53">
        <v>16.61</v>
      </c>
      <c r="J25" s="53">
        <v>22.13</v>
      </c>
      <c r="K25" s="53">
        <v>9.31</v>
      </c>
      <c r="L25" s="53">
        <v>7.17</v>
      </c>
      <c r="M25" s="53">
        <v>2.85</v>
      </c>
      <c r="N25" s="53">
        <v>1.73</v>
      </c>
      <c r="O25" s="53">
        <v>0.38</v>
      </c>
      <c r="P25" s="53">
        <v>0.67</v>
      </c>
      <c r="Q25" s="61" t="s">
        <v>176</v>
      </c>
    </row>
    <row r="26" spans="1:17" x14ac:dyDescent="0.2">
      <c r="A26" s="60"/>
      <c r="B26" s="60"/>
      <c r="C26" s="61" t="s">
        <v>200</v>
      </c>
      <c r="D26" s="61" t="s">
        <v>186</v>
      </c>
      <c r="E26" s="58">
        <v>-41.5</v>
      </c>
      <c r="F26" s="58">
        <v>-26.2</v>
      </c>
      <c r="G26" s="58">
        <v>-23.82</v>
      </c>
      <c r="H26" s="53" t="s">
        <v>175</v>
      </c>
      <c r="I26" s="53" t="s">
        <v>175</v>
      </c>
      <c r="J26" s="53" t="s">
        <v>175</v>
      </c>
      <c r="K26" s="53" t="s">
        <v>175</v>
      </c>
      <c r="L26" s="53" t="s">
        <v>175</v>
      </c>
      <c r="M26" s="53" t="s">
        <v>175</v>
      </c>
      <c r="N26" s="53" t="s">
        <v>175</v>
      </c>
      <c r="O26" s="53" t="s">
        <v>175</v>
      </c>
      <c r="P26" s="53" t="s">
        <v>175</v>
      </c>
      <c r="Q26" s="61" t="s">
        <v>176</v>
      </c>
    </row>
    <row r="27" spans="1:17" x14ac:dyDescent="0.2">
      <c r="A27" s="60"/>
      <c r="B27" s="60"/>
      <c r="C27" s="61" t="s">
        <v>201</v>
      </c>
      <c r="D27" s="61" t="s">
        <v>183</v>
      </c>
      <c r="E27" s="58">
        <v>-40.799999999999997</v>
      </c>
      <c r="F27" s="58">
        <v>-24.2</v>
      </c>
      <c r="G27" s="58">
        <v>-13.9</v>
      </c>
      <c r="H27" s="53">
        <v>86.55</v>
      </c>
      <c r="I27" s="53">
        <v>9.25</v>
      </c>
      <c r="J27" s="53">
        <v>0.91</v>
      </c>
      <c r="K27" s="53">
        <v>0.63</v>
      </c>
      <c r="L27" s="53">
        <v>0.16</v>
      </c>
      <c r="M27" s="53">
        <v>0.14000000000000001</v>
      </c>
      <c r="N27" s="53">
        <v>0.04</v>
      </c>
      <c r="O27" s="53">
        <v>1.62</v>
      </c>
      <c r="P27" s="53">
        <v>0.02</v>
      </c>
      <c r="Q27" s="61" t="s">
        <v>176</v>
      </c>
    </row>
    <row r="28" spans="1:17" x14ac:dyDescent="0.2">
      <c r="A28" s="60"/>
      <c r="B28" s="60"/>
      <c r="C28" s="61" t="s">
        <v>202</v>
      </c>
      <c r="D28" s="61" t="s">
        <v>183</v>
      </c>
      <c r="E28" s="58">
        <v>-43.3</v>
      </c>
      <c r="F28" s="58">
        <v>-28.5</v>
      </c>
      <c r="G28" s="58">
        <v>-27.4</v>
      </c>
      <c r="H28" s="53">
        <v>56.15</v>
      </c>
      <c r="I28" s="53">
        <v>11.36</v>
      </c>
      <c r="J28" s="53">
        <v>13.54</v>
      </c>
      <c r="K28" s="53">
        <v>6.77</v>
      </c>
      <c r="L28" s="53">
        <v>5.04</v>
      </c>
      <c r="M28" s="53">
        <v>2.33</v>
      </c>
      <c r="N28" s="53">
        <v>1.47</v>
      </c>
      <c r="O28" s="53">
        <v>7.0000000000000007E-2</v>
      </c>
      <c r="P28" s="53">
        <v>1.57</v>
      </c>
      <c r="Q28" s="61" t="s">
        <v>176</v>
      </c>
    </row>
    <row r="29" spans="1:17" x14ac:dyDescent="0.2">
      <c r="A29" s="60"/>
      <c r="B29" s="60"/>
      <c r="C29" s="61" t="s">
        <v>203</v>
      </c>
      <c r="D29" s="61" t="s">
        <v>174</v>
      </c>
      <c r="E29" s="58">
        <v>-41.4</v>
      </c>
      <c r="F29" s="58">
        <v>-27.5</v>
      </c>
      <c r="G29" s="58">
        <v>-25.9</v>
      </c>
      <c r="H29" s="53">
        <v>67.64</v>
      </c>
      <c r="I29" s="53">
        <v>11.52</v>
      </c>
      <c r="J29" s="53">
        <v>8.8699999999999992</v>
      </c>
      <c r="K29" s="53">
        <v>3.11</v>
      </c>
      <c r="L29" s="53">
        <v>2.38</v>
      </c>
      <c r="M29" s="53">
        <v>1.05</v>
      </c>
      <c r="N29" s="53">
        <v>0.71</v>
      </c>
      <c r="O29" s="53">
        <v>0.19</v>
      </c>
      <c r="P29" s="53">
        <v>3.3</v>
      </c>
      <c r="Q29" s="61" t="s">
        <v>176</v>
      </c>
    </row>
    <row r="30" spans="1:17" x14ac:dyDescent="0.2">
      <c r="A30" s="60"/>
      <c r="B30" s="60"/>
      <c r="C30" s="61" t="s">
        <v>204</v>
      </c>
      <c r="D30" s="61" t="s">
        <v>186</v>
      </c>
      <c r="E30" s="58">
        <v>-41.9</v>
      </c>
      <c r="F30" s="58">
        <v>-27.7</v>
      </c>
      <c r="G30" s="58">
        <v>-25.7</v>
      </c>
      <c r="H30" s="53" t="s">
        <v>175</v>
      </c>
      <c r="I30" s="53" t="s">
        <v>175</v>
      </c>
      <c r="J30" s="53" t="s">
        <v>175</v>
      </c>
      <c r="K30" s="53" t="s">
        <v>175</v>
      </c>
      <c r="L30" s="53" t="s">
        <v>175</v>
      </c>
      <c r="M30" s="53" t="s">
        <v>175</v>
      </c>
      <c r="N30" s="53" t="s">
        <v>175</v>
      </c>
      <c r="O30" s="53" t="s">
        <v>175</v>
      </c>
      <c r="P30" s="53" t="s">
        <v>175</v>
      </c>
      <c r="Q30" s="61" t="s">
        <v>176</v>
      </c>
    </row>
    <row r="31" spans="1:17" x14ac:dyDescent="0.2">
      <c r="A31" s="60"/>
      <c r="B31" s="60"/>
      <c r="C31" s="61" t="s">
        <v>205</v>
      </c>
      <c r="D31" s="61" t="s">
        <v>186</v>
      </c>
      <c r="E31" s="58">
        <v>-39.9</v>
      </c>
      <c r="F31" s="58">
        <v>-26.6</v>
      </c>
      <c r="G31" s="58">
        <v>-25.4</v>
      </c>
      <c r="H31" s="53" t="s">
        <v>175</v>
      </c>
      <c r="I31" s="53" t="s">
        <v>175</v>
      </c>
      <c r="J31" s="53" t="s">
        <v>175</v>
      </c>
      <c r="K31" s="53" t="s">
        <v>175</v>
      </c>
      <c r="L31" s="53" t="s">
        <v>175</v>
      </c>
      <c r="M31" s="53" t="s">
        <v>175</v>
      </c>
      <c r="N31" s="53" t="s">
        <v>175</v>
      </c>
      <c r="O31" s="53" t="s">
        <v>175</v>
      </c>
      <c r="P31" s="53" t="s">
        <v>175</v>
      </c>
      <c r="Q31" s="61" t="s">
        <v>176</v>
      </c>
    </row>
    <row r="32" spans="1:17" x14ac:dyDescent="0.2">
      <c r="A32" s="60"/>
      <c r="B32" s="60"/>
      <c r="C32" s="61" t="s">
        <v>206</v>
      </c>
      <c r="D32" s="61" t="s">
        <v>186</v>
      </c>
      <c r="E32" s="58">
        <v>-43</v>
      </c>
      <c r="F32" s="58">
        <v>-28.72</v>
      </c>
      <c r="G32" s="58">
        <v>-24.69</v>
      </c>
      <c r="H32" s="53">
        <v>80.75</v>
      </c>
      <c r="I32" s="53">
        <v>8.42</v>
      </c>
      <c r="J32" s="53">
        <v>3.53</v>
      </c>
      <c r="K32" s="53">
        <v>0.91</v>
      </c>
      <c r="L32" s="53">
        <v>0.74</v>
      </c>
      <c r="M32" s="53">
        <v>0.34</v>
      </c>
      <c r="N32" s="53">
        <v>0.3</v>
      </c>
      <c r="O32" s="53">
        <v>0.11</v>
      </c>
      <c r="P32" s="53">
        <v>3.29</v>
      </c>
      <c r="Q32" s="61" t="s">
        <v>176</v>
      </c>
    </row>
    <row r="33" spans="1:17" x14ac:dyDescent="0.2">
      <c r="A33" s="60"/>
      <c r="B33" s="60"/>
      <c r="C33" s="61" t="s">
        <v>206</v>
      </c>
      <c r="D33" s="61" t="s">
        <v>183</v>
      </c>
      <c r="E33" s="58">
        <v>-43.4</v>
      </c>
      <c r="F33" s="58">
        <v>-28.75</v>
      </c>
      <c r="G33" s="58">
        <v>-24.65</v>
      </c>
      <c r="H33" s="53" t="s">
        <v>175</v>
      </c>
      <c r="I33" s="53" t="s">
        <v>175</v>
      </c>
      <c r="J33" s="53" t="s">
        <v>175</v>
      </c>
      <c r="K33" s="53" t="s">
        <v>175</v>
      </c>
      <c r="L33" s="53" t="s">
        <v>175</v>
      </c>
      <c r="M33" s="53" t="s">
        <v>175</v>
      </c>
      <c r="N33" s="53" t="s">
        <v>175</v>
      </c>
      <c r="O33" s="53" t="s">
        <v>175</v>
      </c>
      <c r="P33" s="53" t="s">
        <v>175</v>
      </c>
      <c r="Q33" s="61" t="s">
        <v>176</v>
      </c>
    </row>
    <row r="34" spans="1:17" x14ac:dyDescent="0.2">
      <c r="A34" s="60"/>
      <c r="B34" s="60"/>
      <c r="C34" s="61" t="s">
        <v>207</v>
      </c>
      <c r="D34" s="61" t="s">
        <v>183</v>
      </c>
      <c r="E34" s="58">
        <v>-41.7</v>
      </c>
      <c r="F34" s="58" t="s">
        <v>175</v>
      </c>
      <c r="G34" s="58" t="s">
        <v>175</v>
      </c>
      <c r="H34" s="53">
        <v>98.09</v>
      </c>
      <c r="I34" s="53">
        <v>0.46</v>
      </c>
      <c r="J34" s="53">
        <v>0.01</v>
      </c>
      <c r="K34" s="53">
        <v>0.01</v>
      </c>
      <c r="L34" s="53">
        <v>0.01</v>
      </c>
      <c r="M34" s="53">
        <v>0.01</v>
      </c>
      <c r="N34" s="53">
        <v>0</v>
      </c>
      <c r="O34" s="53">
        <v>0.36</v>
      </c>
      <c r="P34" s="53">
        <v>1.03</v>
      </c>
      <c r="Q34" s="61" t="s">
        <v>176</v>
      </c>
    </row>
    <row r="35" spans="1:17" x14ac:dyDescent="0.2">
      <c r="A35" s="60"/>
      <c r="B35" s="60"/>
      <c r="C35" s="61" t="s">
        <v>208</v>
      </c>
      <c r="D35" s="61" t="s">
        <v>186</v>
      </c>
      <c r="E35" s="58">
        <v>-44.8</v>
      </c>
      <c r="F35" s="58">
        <v>-29.07</v>
      </c>
      <c r="G35" s="58">
        <v>-22.14</v>
      </c>
      <c r="H35" s="53" t="s">
        <v>175</v>
      </c>
      <c r="I35" s="53" t="s">
        <v>175</v>
      </c>
      <c r="J35" s="53" t="s">
        <v>175</v>
      </c>
      <c r="K35" s="53" t="s">
        <v>175</v>
      </c>
      <c r="L35" s="53" t="s">
        <v>175</v>
      </c>
      <c r="M35" s="53" t="s">
        <v>175</v>
      </c>
      <c r="N35" s="53" t="s">
        <v>175</v>
      </c>
      <c r="O35" s="53" t="s">
        <v>175</v>
      </c>
      <c r="P35" s="53" t="s">
        <v>175</v>
      </c>
      <c r="Q35" s="61" t="s">
        <v>176</v>
      </c>
    </row>
    <row r="36" spans="1:17" x14ac:dyDescent="0.2">
      <c r="A36" s="60"/>
      <c r="B36" s="60"/>
      <c r="C36" s="61" t="s">
        <v>209</v>
      </c>
      <c r="D36" s="61" t="s">
        <v>174</v>
      </c>
      <c r="E36" s="58">
        <v>-39.299999999999997</v>
      </c>
      <c r="F36" s="58">
        <v>-26.7</v>
      </c>
      <c r="G36" s="58">
        <v>-25.6</v>
      </c>
      <c r="H36" s="53" t="s">
        <v>175</v>
      </c>
      <c r="I36" s="53" t="s">
        <v>175</v>
      </c>
      <c r="J36" s="53" t="s">
        <v>175</v>
      </c>
      <c r="K36" s="53" t="s">
        <v>175</v>
      </c>
      <c r="L36" s="53" t="s">
        <v>175</v>
      </c>
      <c r="M36" s="53" t="s">
        <v>175</v>
      </c>
      <c r="N36" s="53" t="s">
        <v>175</v>
      </c>
      <c r="O36" s="53" t="s">
        <v>175</v>
      </c>
      <c r="P36" s="53" t="s">
        <v>175</v>
      </c>
      <c r="Q36" s="61" t="s">
        <v>176</v>
      </c>
    </row>
    <row r="37" spans="1:17" x14ac:dyDescent="0.2">
      <c r="A37" s="60"/>
      <c r="B37" s="60"/>
      <c r="C37" s="61" t="s">
        <v>210</v>
      </c>
      <c r="D37" s="61" t="s">
        <v>211</v>
      </c>
      <c r="E37" s="58">
        <v>-43.1</v>
      </c>
      <c r="F37" s="58">
        <v>-27.7</v>
      </c>
      <c r="G37" s="58">
        <v>-22.6</v>
      </c>
      <c r="H37" s="53">
        <v>78.69</v>
      </c>
      <c r="I37" s="53">
        <v>10.039999999999999</v>
      </c>
      <c r="J37" s="53">
        <v>4.8600000000000003</v>
      </c>
      <c r="K37" s="53">
        <v>1.34</v>
      </c>
      <c r="L37" s="53">
        <v>1.01</v>
      </c>
      <c r="M37" s="53">
        <v>0.42</v>
      </c>
      <c r="N37" s="53">
        <v>0.26</v>
      </c>
      <c r="O37" s="53">
        <v>2.08</v>
      </c>
      <c r="P37" s="53">
        <v>0.82</v>
      </c>
      <c r="Q37" s="61" t="s">
        <v>176</v>
      </c>
    </row>
    <row r="38" spans="1:17" x14ac:dyDescent="0.2">
      <c r="A38" s="60"/>
      <c r="B38" s="60"/>
      <c r="C38" s="61" t="s">
        <v>212</v>
      </c>
      <c r="D38" s="61" t="s">
        <v>186</v>
      </c>
      <c r="E38" s="58">
        <v>-39.1</v>
      </c>
      <c r="F38" s="58">
        <v>-26.3</v>
      </c>
      <c r="G38" s="58">
        <v>-24.9</v>
      </c>
      <c r="H38" s="53">
        <v>56.23</v>
      </c>
      <c r="I38" s="53">
        <v>11.08</v>
      </c>
      <c r="J38" s="53">
        <v>13.15</v>
      </c>
      <c r="K38" s="53">
        <v>5.97</v>
      </c>
      <c r="L38" s="53">
        <v>5.85</v>
      </c>
      <c r="M38" s="53">
        <v>1.9</v>
      </c>
      <c r="N38" s="53">
        <v>1.02</v>
      </c>
      <c r="O38" s="53">
        <v>0.1</v>
      </c>
      <c r="P38" s="53">
        <v>3.97</v>
      </c>
      <c r="Q38" s="61" t="s">
        <v>176</v>
      </c>
    </row>
    <row r="39" spans="1:17" x14ac:dyDescent="0.2">
      <c r="A39" s="60"/>
      <c r="B39" s="60"/>
      <c r="C39" s="61" t="s">
        <v>213</v>
      </c>
      <c r="D39" s="61" t="s">
        <v>186</v>
      </c>
      <c r="E39" s="58">
        <v>-40.200000000000003</v>
      </c>
      <c r="F39" s="58">
        <v>-26.9</v>
      </c>
      <c r="G39" s="58">
        <v>-25.3</v>
      </c>
      <c r="H39" s="53">
        <v>6.44</v>
      </c>
      <c r="I39" s="53">
        <v>0.26</v>
      </c>
      <c r="J39" s="53">
        <v>0.08</v>
      </c>
      <c r="K39" s="53">
        <v>0.02</v>
      </c>
      <c r="L39" s="53">
        <v>0.01</v>
      </c>
      <c r="M39" s="53">
        <v>0.01</v>
      </c>
      <c r="N39" s="53">
        <v>0</v>
      </c>
      <c r="O39" s="53">
        <v>0.22</v>
      </c>
      <c r="P39" s="53">
        <v>92.95</v>
      </c>
      <c r="Q39" s="61" t="s">
        <v>176</v>
      </c>
    </row>
    <row r="40" spans="1:17" x14ac:dyDescent="0.2">
      <c r="A40" s="60"/>
      <c r="B40" s="60"/>
      <c r="C40" s="61" t="s">
        <v>214</v>
      </c>
      <c r="D40" s="61" t="s">
        <v>174</v>
      </c>
      <c r="E40" s="58">
        <v>-39.200000000000003</v>
      </c>
      <c r="F40" s="58">
        <v>-25.5</v>
      </c>
      <c r="G40" s="58">
        <v>-24.3</v>
      </c>
      <c r="H40" s="53">
        <v>62.85</v>
      </c>
      <c r="I40" s="53">
        <v>7.49</v>
      </c>
      <c r="J40" s="53">
        <v>9.0500000000000007</v>
      </c>
      <c r="K40" s="53">
        <v>3.55</v>
      </c>
      <c r="L40" s="53">
        <v>3.15</v>
      </c>
      <c r="M40" s="53">
        <v>0.98</v>
      </c>
      <c r="N40" s="53">
        <v>0.7</v>
      </c>
      <c r="O40" s="53">
        <v>0.21</v>
      </c>
      <c r="P40" s="53">
        <v>11.34</v>
      </c>
      <c r="Q40" s="61" t="s">
        <v>176</v>
      </c>
    </row>
    <row r="41" spans="1:17" x14ac:dyDescent="0.2">
      <c r="A41" s="60"/>
      <c r="B41" s="60"/>
      <c r="C41" s="61" t="s">
        <v>215</v>
      </c>
      <c r="D41" s="61" t="s">
        <v>216</v>
      </c>
      <c r="E41" s="58">
        <v>-39</v>
      </c>
      <c r="F41" s="58">
        <v>-26.6</v>
      </c>
      <c r="G41" s="58">
        <v>-25.1</v>
      </c>
      <c r="H41" s="53">
        <v>65.239999999999995</v>
      </c>
      <c r="I41" s="53">
        <v>15.07</v>
      </c>
      <c r="J41" s="53">
        <v>9.43</v>
      </c>
      <c r="K41" s="53">
        <v>2.35</v>
      </c>
      <c r="L41" s="53">
        <v>2.09</v>
      </c>
      <c r="M41" s="53">
        <v>0.56999999999999995</v>
      </c>
      <c r="N41" s="53">
        <v>0.35</v>
      </c>
      <c r="O41" s="53">
        <v>0.13</v>
      </c>
      <c r="P41" s="53">
        <v>4.5</v>
      </c>
      <c r="Q41" s="61" t="s">
        <v>176</v>
      </c>
    </row>
    <row r="42" spans="1:17" x14ac:dyDescent="0.2">
      <c r="A42" s="60"/>
      <c r="B42" s="60"/>
      <c r="C42" s="61" t="s">
        <v>217</v>
      </c>
      <c r="D42" s="61" t="s">
        <v>211</v>
      </c>
      <c r="E42" s="58">
        <v>-39.4</v>
      </c>
      <c r="F42" s="58">
        <v>-26.2</v>
      </c>
      <c r="G42" s="58">
        <v>-24.7</v>
      </c>
      <c r="H42" s="53">
        <v>10.71</v>
      </c>
      <c r="I42" s="53">
        <v>19.97</v>
      </c>
      <c r="J42" s="53">
        <v>35.4</v>
      </c>
      <c r="K42" s="53">
        <v>12.78</v>
      </c>
      <c r="L42" s="53">
        <v>11.86</v>
      </c>
      <c r="M42" s="53">
        <v>3.62</v>
      </c>
      <c r="N42" s="53">
        <v>2.52</v>
      </c>
      <c r="O42" s="53">
        <v>0.04</v>
      </c>
      <c r="P42" s="53">
        <v>0.66</v>
      </c>
      <c r="Q42" s="61" t="s">
        <v>176</v>
      </c>
    </row>
    <row r="43" spans="1:17" x14ac:dyDescent="0.2">
      <c r="A43" s="60"/>
      <c r="B43" s="60"/>
      <c r="C43" s="61" t="s">
        <v>218</v>
      </c>
      <c r="D43" s="61" t="s">
        <v>186</v>
      </c>
      <c r="E43" s="58">
        <v>-38.700000000000003</v>
      </c>
      <c r="F43" s="58">
        <v>-26.4</v>
      </c>
      <c r="G43" s="58">
        <v>-24.9</v>
      </c>
      <c r="H43" s="53" t="s">
        <v>175</v>
      </c>
      <c r="I43" s="53" t="s">
        <v>175</v>
      </c>
      <c r="J43" s="53" t="s">
        <v>175</v>
      </c>
      <c r="K43" s="53" t="s">
        <v>175</v>
      </c>
      <c r="L43" s="53" t="s">
        <v>175</v>
      </c>
      <c r="M43" s="53" t="s">
        <v>175</v>
      </c>
      <c r="N43" s="53" t="s">
        <v>175</v>
      </c>
      <c r="O43" s="53" t="s">
        <v>175</v>
      </c>
      <c r="P43" s="53" t="s">
        <v>175</v>
      </c>
      <c r="Q43" s="61" t="s">
        <v>176</v>
      </c>
    </row>
    <row r="44" spans="1:17" x14ac:dyDescent="0.2">
      <c r="A44" s="60"/>
      <c r="B44" s="60"/>
      <c r="C44" s="61" t="s">
        <v>219</v>
      </c>
      <c r="D44" s="61" t="s">
        <v>174</v>
      </c>
      <c r="E44" s="58">
        <v>-39.6</v>
      </c>
      <c r="F44" s="58">
        <v>-26.9</v>
      </c>
      <c r="G44" s="58">
        <v>-25.2</v>
      </c>
      <c r="H44" s="53">
        <v>38.68</v>
      </c>
      <c r="I44" s="53">
        <v>25.98</v>
      </c>
      <c r="J44" s="53">
        <v>20.69</v>
      </c>
      <c r="K44" s="53">
        <v>5.54</v>
      </c>
      <c r="L44" s="53">
        <v>4.8600000000000003</v>
      </c>
      <c r="M44" s="53">
        <v>0.83</v>
      </c>
      <c r="N44" s="53">
        <v>0.46</v>
      </c>
      <c r="O44" s="53">
        <v>0.11</v>
      </c>
      <c r="P44" s="53">
        <v>2.57</v>
      </c>
      <c r="Q44" s="61" t="s">
        <v>176</v>
      </c>
    </row>
    <row r="45" spans="1:17" x14ac:dyDescent="0.2">
      <c r="A45" s="60"/>
      <c r="B45" s="60"/>
      <c r="C45" s="61" t="s">
        <v>220</v>
      </c>
      <c r="D45" s="61" t="s">
        <v>186</v>
      </c>
      <c r="E45" s="58">
        <v>-40</v>
      </c>
      <c r="F45" s="58">
        <v>-26.6</v>
      </c>
      <c r="G45" s="58">
        <v>-25.2</v>
      </c>
      <c r="H45" s="53">
        <v>78.89</v>
      </c>
      <c r="I45" s="53">
        <v>9.86</v>
      </c>
      <c r="J45" s="53">
        <v>4.54</v>
      </c>
      <c r="K45" s="53">
        <v>0.95</v>
      </c>
      <c r="L45" s="53">
        <v>0.72</v>
      </c>
      <c r="M45" s="53">
        <v>0.19</v>
      </c>
      <c r="N45" s="53">
        <v>0.13</v>
      </c>
      <c r="O45" s="53">
        <v>0.18</v>
      </c>
      <c r="P45" s="53">
        <v>4.3899999999999997</v>
      </c>
      <c r="Q45" s="61" t="s">
        <v>176</v>
      </c>
    </row>
    <row r="46" spans="1:17" x14ac:dyDescent="0.2">
      <c r="A46" s="60"/>
      <c r="B46" s="60"/>
      <c r="C46" s="61" t="s">
        <v>221</v>
      </c>
      <c r="D46" s="61" t="s">
        <v>216</v>
      </c>
      <c r="E46" s="58">
        <v>-39</v>
      </c>
      <c r="F46" s="58">
        <v>-25.7</v>
      </c>
      <c r="G46" s="58">
        <v>-23.6</v>
      </c>
      <c r="H46" s="53">
        <v>66.69</v>
      </c>
      <c r="I46" s="53">
        <v>14.51</v>
      </c>
      <c r="J46" s="53">
        <v>9.49</v>
      </c>
      <c r="K46" s="53">
        <v>2.0099999999999998</v>
      </c>
      <c r="L46" s="53">
        <v>1.86</v>
      </c>
      <c r="M46" s="53">
        <v>0.48</v>
      </c>
      <c r="N46" s="53">
        <v>0.36</v>
      </c>
      <c r="O46" s="53">
        <v>0.02</v>
      </c>
      <c r="P46" s="53">
        <v>3.51</v>
      </c>
      <c r="Q46" s="61" t="s">
        <v>176</v>
      </c>
    </row>
    <row r="47" spans="1:17" x14ac:dyDescent="0.2">
      <c r="A47" s="60"/>
      <c r="B47" s="60"/>
      <c r="C47" s="61" t="s">
        <v>222</v>
      </c>
      <c r="D47" s="61" t="s">
        <v>216</v>
      </c>
      <c r="E47" s="58">
        <v>-42.6</v>
      </c>
      <c r="F47" s="58">
        <v>-26.2</v>
      </c>
      <c r="G47" s="58">
        <v>-24.5</v>
      </c>
      <c r="H47" s="53" t="s">
        <v>175</v>
      </c>
      <c r="I47" s="53" t="s">
        <v>175</v>
      </c>
      <c r="J47" s="53" t="s">
        <v>175</v>
      </c>
      <c r="K47" s="53" t="s">
        <v>175</v>
      </c>
      <c r="L47" s="53" t="s">
        <v>175</v>
      </c>
      <c r="M47" s="53" t="s">
        <v>175</v>
      </c>
      <c r="N47" s="53" t="s">
        <v>175</v>
      </c>
      <c r="O47" s="53" t="s">
        <v>175</v>
      </c>
      <c r="P47" s="53" t="s">
        <v>175</v>
      </c>
      <c r="Q47" s="61" t="s">
        <v>176</v>
      </c>
    </row>
    <row r="48" spans="1:17" x14ac:dyDescent="0.2">
      <c r="A48" s="60"/>
      <c r="B48" s="60"/>
      <c r="C48" s="61" t="s">
        <v>223</v>
      </c>
      <c r="D48" s="61" t="s">
        <v>192</v>
      </c>
      <c r="E48" s="58">
        <v>-41.7</v>
      </c>
      <c r="F48" s="58">
        <v>-26.7</v>
      </c>
      <c r="G48" s="58">
        <v>-25.1</v>
      </c>
      <c r="H48" s="53">
        <v>79.84</v>
      </c>
      <c r="I48" s="53">
        <v>8.92</v>
      </c>
      <c r="J48" s="53">
        <v>5.08</v>
      </c>
      <c r="K48" s="53">
        <v>1.33</v>
      </c>
      <c r="L48" s="53">
        <v>1.1299999999999999</v>
      </c>
      <c r="M48" s="53">
        <v>0.38</v>
      </c>
      <c r="N48" s="53">
        <v>0.27</v>
      </c>
      <c r="O48" s="53">
        <v>0</v>
      </c>
      <c r="P48" s="53">
        <v>2.84</v>
      </c>
      <c r="Q48" s="61" t="s">
        <v>176</v>
      </c>
    </row>
    <row r="49" spans="1:17" x14ac:dyDescent="0.2">
      <c r="A49" s="60"/>
      <c r="B49" s="60"/>
      <c r="C49" s="61" t="s">
        <v>224</v>
      </c>
      <c r="D49" s="61" t="s">
        <v>225</v>
      </c>
      <c r="E49" s="58">
        <v>-37.200000000000003</v>
      </c>
      <c r="F49" s="58">
        <v>-25.9</v>
      </c>
      <c r="G49" s="58">
        <v>-24.8</v>
      </c>
      <c r="H49" s="53">
        <v>80.27</v>
      </c>
      <c r="I49" s="53">
        <v>7.44</v>
      </c>
      <c r="J49" s="53">
        <v>3.96</v>
      </c>
      <c r="K49" s="53">
        <v>1.18</v>
      </c>
      <c r="L49" s="53">
        <v>1.08</v>
      </c>
      <c r="M49" s="53">
        <v>0.42</v>
      </c>
      <c r="N49" s="53">
        <v>0.28999999999999998</v>
      </c>
      <c r="O49" s="53">
        <v>0.56000000000000005</v>
      </c>
      <c r="P49" s="53">
        <v>4.24</v>
      </c>
      <c r="Q49" s="61" t="s">
        <v>176</v>
      </c>
    </row>
    <row r="50" spans="1:17" x14ac:dyDescent="0.2">
      <c r="A50" s="60"/>
      <c r="B50" s="60"/>
      <c r="C50" s="61" t="s">
        <v>226</v>
      </c>
      <c r="D50" s="61" t="s">
        <v>186</v>
      </c>
      <c r="E50" s="58">
        <v>-36.9</v>
      </c>
      <c r="F50" s="58">
        <v>-25.7</v>
      </c>
      <c r="G50" s="58">
        <v>-24.4</v>
      </c>
      <c r="H50" s="53">
        <v>83.02</v>
      </c>
      <c r="I50" s="53">
        <v>7.9</v>
      </c>
      <c r="J50" s="53">
        <v>3.69</v>
      </c>
      <c r="K50" s="53">
        <v>1</v>
      </c>
      <c r="L50" s="53">
        <v>0.94</v>
      </c>
      <c r="M50" s="53">
        <v>0.35</v>
      </c>
      <c r="N50" s="53">
        <v>0.24</v>
      </c>
      <c r="O50" s="53">
        <v>0.09</v>
      </c>
      <c r="P50" s="53">
        <v>2.42</v>
      </c>
      <c r="Q50" s="61" t="s">
        <v>176</v>
      </c>
    </row>
    <row r="51" spans="1:17" x14ac:dyDescent="0.2">
      <c r="A51" s="60" t="s">
        <v>490</v>
      </c>
      <c r="B51" s="60" t="s">
        <v>227</v>
      </c>
      <c r="C51" s="61" t="s">
        <v>228</v>
      </c>
      <c r="D51" s="62" t="s">
        <v>175</v>
      </c>
      <c r="E51" s="58">
        <v>-34.9</v>
      </c>
      <c r="F51" s="58">
        <v>-24.5</v>
      </c>
      <c r="G51" s="58">
        <v>-25.9</v>
      </c>
      <c r="H51" s="53">
        <v>72.72</v>
      </c>
      <c r="I51" s="53">
        <v>3.11</v>
      </c>
      <c r="J51" s="53">
        <v>0.5</v>
      </c>
      <c r="K51" s="53">
        <v>7.0000000000000007E-2</v>
      </c>
      <c r="L51" s="53">
        <v>0.12</v>
      </c>
      <c r="M51" s="53">
        <v>4.3999999999999997E-2</v>
      </c>
      <c r="N51" s="53">
        <v>2.3E-2</v>
      </c>
      <c r="O51" s="53">
        <v>0.75</v>
      </c>
      <c r="P51" s="53">
        <v>16.940000000000001</v>
      </c>
      <c r="Q51" s="61" t="s">
        <v>176</v>
      </c>
    </row>
    <row r="52" spans="1:17" x14ac:dyDescent="0.2">
      <c r="A52" s="55"/>
      <c r="B52" s="60"/>
      <c r="C52" s="61" t="s">
        <v>229</v>
      </c>
      <c r="D52" s="62" t="s">
        <v>175</v>
      </c>
      <c r="E52" s="58">
        <v>-35.1</v>
      </c>
      <c r="F52" s="58">
        <v>-24.2</v>
      </c>
      <c r="G52" s="58">
        <v>-25.2</v>
      </c>
      <c r="H52" s="53">
        <v>90.44</v>
      </c>
      <c r="I52" s="53">
        <v>4.5999999999999996</v>
      </c>
      <c r="J52" s="53">
        <v>0.79</v>
      </c>
      <c r="K52" s="53">
        <v>0.11</v>
      </c>
      <c r="L52" s="53">
        <v>0.15</v>
      </c>
      <c r="M52" s="53">
        <v>4.8000000000000001E-2</v>
      </c>
      <c r="N52" s="53">
        <v>2.7E-2</v>
      </c>
      <c r="O52" s="53">
        <v>1.1399999999999999</v>
      </c>
      <c r="P52" s="53">
        <v>1.94</v>
      </c>
      <c r="Q52" s="61" t="s">
        <v>176</v>
      </c>
    </row>
    <row r="53" spans="1:17" x14ac:dyDescent="0.2">
      <c r="A53" s="55"/>
      <c r="B53" s="60"/>
      <c r="C53" s="61" t="s">
        <v>119</v>
      </c>
      <c r="D53" s="62" t="s">
        <v>175</v>
      </c>
      <c r="E53" s="58">
        <v>-35.6</v>
      </c>
      <c r="F53" s="58">
        <v>-25.2</v>
      </c>
      <c r="G53" s="58">
        <v>-25.3</v>
      </c>
      <c r="H53" s="53">
        <v>89.33</v>
      </c>
      <c r="I53" s="53">
        <v>5.87</v>
      </c>
      <c r="J53" s="53">
        <v>1.23</v>
      </c>
      <c r="K53" s="53">
        <v>0.19</v>
      </c>
      <c r="L53" s="53">
        <v>0.21</v>
      </c>
      <c r="M53" s="53">
        <v>6.8000000000000005E-2</v>
      </c>
      <c r="N53" s="53">
        <v>3.6999999999999998E-2</v>
      </c>
      <c r="O53" s="53">
        <v>1.03</v>
      </c>
      <c r="P53" s="53">
        <v>1.18</v>
      </c>
      <c r="Q53" s="61" t="s">
        <v>176</v>
      </c>
    </row>
    <row r="54" spans="1:17" x14ac:dyDescent="0.2">
      <c r="A54" s="55"/>
      <c r="B54" s="60"/>
      <c r="C54" s="61" t="s">
        <v>230</v>
      </c>
      <c r="D54" s="62" t="s">
        <v>175</v>
      </c>
      <c r="E54" s="58">
        <v>-35.6</v>
      </c>
      <c r="F54" s="58">
        <v>-25.8</v>
      </c>
      <c r="G54" s="58">
        <v>-25.5</v>
      </c>
      <c r="H54" s="53">
        <v>89.96</v>
      </c>
      <c r="I54" s="53">
        <v>4.6399999999999997</v>
      </c>
      <c r="J54" s="53">
        <v>0.96</v>
      </c>
      <c r="K54" s="53">
        <v>0.16</v>
      </c>
      <c r="L54" s="53">
        <v>0.17</v>
      </c>
      <c r="M54" s="53">
        <v>6.0999999999999999E-2</v>
      </c>
      <c r="N54" s="53">
        <v>3.1E-2</v>
      </c>
      <c r="O54" s="53">
        <v>2.0099999999999998</v>
      </c>
      <c r="P54" s="53">
        <v>1.27</v>
      </c>
      <c r="Q54" s="61" t="s">
        <v>176</v>
      </c>
    </row>
    <row r="55" spans="1:17" x14ac:dyDescent="0.2">
      <c r="A55" s="55"/>
      <c r="B55" s="60"/>
      <c r="C55" s="61" t="s">
        <v>231</v>
      </c>
      <c r="D55" s="62" t="s">
        <v>175</v>
      </c>
      <c r="E55" s="58">
        <v>-32.5</v>
      </c>
      <c r="F55" s="58">
        <v>-24.5</v>
      </c>
      <c r="G55" s="58">
        <v>-26.4</v>
      </c>
      <c r="H55" s="53">
        <v>82.66</v>
      </c>
      <c r="I55" s="53">
        <v>3.12</v>
      </c>
      <c r="J55" s="53">
        <v>0.72</v>
      </c>
      <c r="K55" s="53">
        <v>0.12</v>
      </c>
      <c r="L55" s="53">
        <v>0.15</v>
      </c>
      <c r="M55" s="53">
        <v>5.3999999999999999E-2</v>
      </c>
      <c r="N55" s="53">
        <v>0.03</v>
      </c>
      <c r="O55" s="53">
        <v>1.03</v>
      </c>
      <c r="P55" s="53">
        <v>5.04</v>
      </c>
      <c r="Q55" s="61" t="s">
        <v>176</v>
      </c>
    </row>
    <row r="56" spans="1:17" x14ac:dyDescent="0.2">
      <c r="A56" s="55"/>
      <c r="B56" s="60"/>
      <c r="C56" s="61" t="s">
        <v>120</v>
      </c>
      <c r="D56" s="62" t="s">
        <v>175</v>
      </c>
      <c r="E56" s="58">
        <v>-32.6</v>
      </c>
      <c r="F56" s="58">
        <v>-25.6</v>
      </c>
      <c r="G56" s="58">
        <v>-23.5</v>
      </c>
      <c r="H56" s="53">
        <v>89.9</v>
      </c>
      <c r="I56" s="53">
        <v>4.67</v>
      </c>
      <c r="J56" s="53">
        <v>0.87</v>
      </c>
      <c r="K56" s="53">
        <v>0.14000000000000001</v>
      </c>
      <c r="L56" s="53">
        <v>0.15</v>
      </c>
      <c r="M56" s="53">
        <v>5.6000000000000001E-2</v>
      </c>
      <c r="N56" s="53">
        <v>0.03</v>
      </c>
      <c r="O56" s="53">
        <v>1.43</v>
      </c>
      <c r="P56" s="53">
        <v>1.92</v>
      </c>
      <c r="Q56" s="61" t="s">
        <v>176</v>
      </c>
    </row>
    <row r="57" spans="1:17" x14ac:dyDescent="0.2">
      <c r="A57" s="55"/>
      <c r="B57" s="60"/>
      <c r="C57" s="61" t="s">
        <v>232</v>
      </c>
      <c r="D57" s="61" t="s">
        <v>233</v>
      </c>
      <c r="E57" s="58">
        <v>-30</v>
      </c>
      <c r="F57" s="58">
        <v>-25.8</v>
      </c>
      <c r="G57" s="58">
        <v>-24.2</v>
      </c>
      <c r="H57" s="53">
        <v>93.6</v>
      </c>
      <c r="I57" s="53">
        <v>3.79</v>
      </c>
      <c r="J57" s="53">
        <v>0.55100000000000005</v>
      </c>
      <c r="K57" s="53">
        <v>7.5999999999999998E-2</v>
      </c>
      <c r="L57" s="53">
        <v>8.0699999999999994E-2</v>
      </c>
      <c r="M57" s="53">
        <v>0.08</v>
      </c>
      <c r="N57" s="53" t="s">
        <v>175</v>
      </c>
      <c r="O57" s="53">
        <v>0.76</v>
      </c>
      <c r="P57" s="53">
        <v>0.86</v>
      </c>
      <c r="Q57" s="61" t="s">
        <v>234</v>
      </c>
    </row>
    <row r="58" spans="1:17" x14ac:dyDescent="0.2">
      <c r="A58" s="55"/>
      <c r="B58" s="60"/>
      <c r="C58" s="61" t="s">
        <v>235</v>
      </c>
      <c r="D58" s="61" t="s">
        <v>233</v>
      </c>
      <c r="E58" s="58">
        <v>-32.200000000000003</v>
      </c>
      <c r="F58" s="58">
        <v>-26</v>
      </c>
      <c r="G58" s="58">
        <v>-24.9</v>
      </c>
      <c r="H58" s="53">
        <v>92.6</v>
      </c>
      <c r="I58" s="53">
        <v>3.99</v>
      </c>
      <c r="J58" s="53">
        <v>0.63400000000000001</v>
      </c>
      <c r="K58" s="53">
        <v>0.10199999999999999</v>
      </c>
      <c r="L58" s="53">
        <v>0.1105</v>
      </c>
      <c r="M58" s="53">
        <v>0.15</v>
      </c>
      <c r="N58" s="53" t="s">
        <v>175</v>
      </c>
      <c r="O58" s="53">
        <v>1.51</v>
      </c>
      <c r="P58" s="53">
        <v>0.71</v>
      </c>
      <c r="Q58" s="61" t="s">
        <v>234</v>
      </c>
    </row>
    <row r="59" spans="1:17" x14ac:dyDescent="0.2">
      <c r="A59" s="55"/>
      <c r="B59" s="60"/>
      <c r="C59" s="61" t="s">
        <v>236</v>
      </c>
      <c r="D59" s="61" t="s">
        <v>233</v>
      </c>
      <c r="E59" s="58">
        <v>-31.3</v>
      </c>
      <c r="F59" s="58">
        <v>-23.7</v>
      </c>
      <c r="G59" s="58">
        <v>-23</v>
      </c>
      <c r="H59" s="53">
        <v>90.7</v>
      </c>
      <c r="I59" s="53">
        <v>5.46</v>
      </c>
      <c r="J59" s="53">
        <v>1.087</v>
      </c>
      <c r="K59" s="53">
        <v>0.20499999999999999</v>
      </c>
      <c r="L59" s="53">
        <v>0.20519999999999999</v>
      </c>
      <c r="M59" s="53">
        <v>0.25</v>
      </c>
      <c r="N59" s="53" t="s">
        <v>175</v>
      </c>
      <c r="O59" s="53">
        <v>0.45</v>
      </c>
      <c r="P59" s="53">
        <v>1.35</v>
      </c>
      <c r="Q59" s="61" t="s">
        <v>234</v>
      </c>
    </row>
    <row r="60" spans="1:17" x14ac:dyDescent="0.2">
      <c r="A60" s="55"/>
      <c r="B60" s="60"/>
      <c r="C60" s="61" t="s">
        <v>237</v>
      </c>
      <c r="D60" s="61" t="s">
        <v>233</v>
      </c>
      <c r="E60" s="58">
        <v>-31.6</v>
      </c>
      <c r="F60" s="58">
        <v>-25.2</v>
      </c>
      <c r="G60" s="58">
        <v>-22.8</v>
      </c>
      <c r="H60" s="53">
        <v>91.3</v>
      </c>
      <c r="I60" s="53">
        <v>3.02</v>
      </c>
      <c r="J60" s="53">
        <v>0.46400000000000002</v>
      </c>
      <c r="K60" s="53">
        <v>7.3999999999999996E-2</v>
      </c>
      <c r="L60" s="53">
        <v>7.2400000000000006E-2</v>
      </c>
      <c r="M60" s="53">
        <v>0.09</v>
      </c>
      <c r="N60" s="53" t="s">
        <v>175</v>
      </c>
      <c r="O60" s="53">
        <v>2.67</v>
      </c>
      <c r="P60" s="53">
        <v>1.9</v>
      </c>
      <c r="Q60" s="61" t="s">
        <v>234</v>
      </c>
    </row>
    <row r="61" spans="1:17" x14ac:dyDescent="0.2">
      <c r="A61" s="55"/>
      <c r="B61" s="60"/>
      <c r="C61" s="61" t="s">
        <v>238</v>
      </c>
      <c r="D61" s="61" t="s">
        <v>233</v>
      </c>
      <c r="E61" s="58">
        <v>-34.200000000000003</v>
      </c>
      <c r="F61" s="58">
        <v>-25.5</v>
      </c>
      <c r="G61" s="58">
        <v>-23.1</v>
      </c>
      <c r="H61" s="53">
        <v>91.2</v>
      </c>
      <c r="I61" s="53">
        <v>5.31</v>
      </c>
      <c r="J61" s="53">
        <v>0.84</v>
      </c>
      <c r="K61" s="53">
        <v>0.14099999999999999</v>
      </c>
      <c r="L61" s="53">
        <v>0.1351</v>
      </c>
      <c r="M61" s="53">
        <v>0.15</v>
      </c>
      <c r="N61" s="53" t="s">
        <v>175</v>
      </c>
      <c r="O61" s="53" t="s">
        <v>175</v>
      </c>
      <c r="P61" s="53" t="s">
        <v>175</v>
      </c>
      <c r="Q61" s="61" t="s">
        <v>234</v>
      </c>
    </row>
    <row r="62" spans="1:17" x14ac:dyDescent="0.2">
      <c r="A62" s="55"/>
      <c r="B62" s="60"/>
      <c r="C62" s="61" t="s">
        <v>239</v>
      </c>
      <c r="D62" s="61" t="s">
        <v>233</v>
      </c>
      <c r="E62" s="58">
        <v>-34.200000000000003</v>
      </c>
      <c r="F62" s="58">
        <v>-26.3</v>
      </c>
      <c r="G62" s="58">
        <v>-24</v>
      </c>
      <c r="H62" s="53">
        <v>91.2</v>
      </c>
      <c r="I62" s="53">
        <v>5.81</v>
      </c>
      <c r="J62" s="53">
        <v>0.84199999999999997</v>
      </c>
      <c r="K62" s="53">
        <v>0.16900000000000001</v>
      </c>
      <c r="L62" s="53">
        <v>0.16470000000000001</v>
      </c>
      <c r="M62" s="53">
        <v>0.24</v>
      </c>
      <c r="N62" s="53" t="s">
        <v>175</v>
      </c>
      <c r="O62" s="53" t="s">
        <v>175</v>
      </c>
      <c r="P62" s="53" t="s">
        <v>175</v>
      </c>
      <c r="Q62" s="61" t="s">
        <v>234</v>
      </c>
    </row>
    <row r="63" spans="1:17" x14ac:dyDescent="0.2">
      <c r="A63" s="55"/>
      <c r="B63" s="60"/>
      <c r="C63" s="61" t="s">
        <v>240</v>
      </c>
      <c r="D63" s="61" t="s">
        <v>233</v>
      </c>
      <c r="E63" s="58">
        <v>-28.1</v>
      </c>
      <c r="F63" s="58">
        <v>-22</v>
      </c>
      <c r="G63" s="58">
        <v>-22.7</v>
      </c>
      <c r="H63" s="53" t="s">
        <v>175</v>
      </c>
      <c r="I63" s="53" t="s">
        <v>175</v>
      </c>
      <c r="J63" s="53" t="s">
        <v>175</v>
      </c>
      <c r="K63" s="53" t="s">
        <v>175</v>
      </c>
      <c r="L63" s="53" t="s">
        <v>175</v>
      </c>
      <c r="M63" s="53" t="s">
        <v>175</v>
      </c>
      <c r="N63" s="53" t="s">
        <v>175</v>
      </c>
      <c r="O63" s="53" t="s">
        <v>175</v>
      </c>
      <c r="P63" s="53" t="s">
        <v>175</v>
      </c>
      <c r="Q63" s="61" t="s">
        <v>241</v>
      </c>
    </row>
    <row r="64" spans="1:17" x14ac:dyDescent="0.2">
      <c r="A64" s="55"/>
      <c r="B64" s="60"/>
      <c r="C64" s="61" t="s">
        <v>242</v>
      </c>
      <c r="D64" s="62" t="s">
        <v>175</v>
      </c>
      <c r="E64" s="58">
        <v>-36.200000000000003</v>
      </c>
      <c r="F64" s="58">
        <v>-28.1</v>
      </c>
      <c r="G64" s="58">
        <v>-24.8</v>
      </c>
      <c r="H64" s="53" t="s">
        <v>175</v>
      </c>
      <c r="I64" s="53" t="s">
        <v>175</v>
      </c>
      <c r="J64" s="53" t="s">
        <v>175</v>
      </c>
      <c r="K64" s="53" t="s">
        <v>175</v>
      </c>
      <c r="L64" s="53" t="s">
        <v>175</v>
      </c>
      <c r="M64" s="53" t="s">
        <v>175</v>
      </c>
      <c r="N64" s="53" t="s">
        <v>175</v>
      </c>
      <c r="O64" s="53" t="s">
        <v>175</v>
      </c>
      <c r="P64" s="53" t="s">
        <v>175</v>
      </c>
      <c r="Q64" s="61" t="s">
        <v>241</v>
      </c>
    </row>
    <row r="65" spans="1:17" x14ac:dyDescent="0.2">
      <c r="A65" s="55"/>
      <c r="B65" s="60"/>
      <c r="C65" s="61" t="s">
        <v>228</v>
      </c>
      <c r="D65" s="62" t="s">
        <v>175</v>
      </c>
      <c r="E65" s="58">
        <v>-31.7</v>
      </c>
      <c r="F65" s="58">
        <v>-23.1</v>
      </c>
      <c r="G65" s="58">
        <v>-23.4</v>
      </c>
      <c r="H65" s="53" t="s">
        <v>175</v>
      </c>
      <c r="I65" s="53" t="s">
        <v>175</v>
      </c>
      <c r="J65" s="53" t="s">
        <v>175</v>
      </c>
      <c r="K65" s="53" t="s">
        <v>175</v>
      </c>
      <c r="L65" s="53" t="s">
        <v>175</v>
      </c>
      <c r="M65" s="53" t="s">
        <v>175</v>
      </c>
      <c r="N65" s="53" t="s">
        <v>175</v>
      </c>
      <c r="O65" s="53" t="s">
        <v>175</v>
      </c>
      <c r="P65" s="53" t="s">
        <v>175</v>
      </c>
      <c r="Q65" s="61" t="s">
        <v>241</v>
      </c>
    </row>
    <row r="66" spans="1:17" x14ac:dyDescent="0.2">
      <c r="A66" s="55"/>
      <c r="B66" s="60"/>
      <c r="C66" s="61" t="s">
        <v>142</v>
      </c>
      <c r="D66" s="62" t="s">
        <v>175</v>
      </c>
      <c r="E66" s="58">
        <v>-30.2</v>
      </c>
      <c r="F66" s="58">
        <v>-27.2</v>
      </c>
      <c r="G66" s="58">
        <v>-25.5</v>
      </c>
      <c r="H66" s="53" t="s">
        <v>175</v>
      </c>
      <c r="I66" s="53" t="s">
        <v>175</v>
      </c>
      <c r="J66" s="53" t="s">
        <v>175</v>
      </c>
      <c r="K66" s="53" t="s">
        <v>175</v>
      </c>
      <c r="L66" s="53" t="s">
        <v>175</v>
      </c>
      <c r="M66" s="53" t="s">
        <v>175</v>
      </c>
      <c r="N66" s="53" t="s">
        <v>175</v>
      </c>
      <c r="O66" s="53" t="s">
        <v>175</v>
      </c>
      <c r="P66" s="53" t="s">
        <v>175</v>
      </c>
      <c r="Q66" s="61" t="s">
        <v>241</v>
      </c>
    </row>
    <row r="67" spans="1:17" x14ac:dyDescent="0.2">
      <c r="A67" s="55"/>
      <c r="B67" s="60"/>
      <c r="C67" s="61" t="s">
        <v>243</v>
      </c>
      <c r="D67" s="62" t="s">
        <v>175</v>
      </c>
      <c r="E67" s="58">
        <v>-36.700000000000003</v>
      </c>
      <c r="F67" s="58">
        <v>-28.1</v>
      </c>
      <c r="G67" s="58">
        <v>-23.2</v>
      </c>
      <c r="H67" s="53" t="s">
        <v>175</v>
      </c>
      <c r="I67" s="53" t="s">
        <v>175</v>
      </c>
      <c r="J67" s="53" t="s">
        <v>175</v>
      </c>
      <c r="K67" s="53" t="s">
        <v>175</v>
      </c>
      <c r="L67" s="53" t="s">
        <v>175</v>
      </c>
      <c r="M67" s="53" t="s">
        <v>175</v>
      </c>
      <c r="N67" s="53" t="s">
        <v>175</v>
      </c>
      <c r="O67" s="53" t="s">
        <v>175</v>
      </c>
      <c r="P67" s="53" t="s">
        <v>175</v>
      </c>
      <c r="Q67" s="61" t="s">
        <v>241</v>
      </c>
    </row>
    <row r="68" spans="1:17" x14ac:dyDescent="0.2">
      <c r="A68" s="55"/>
      <c r="B68" s="60"/>
      <c r="C68" s="61" t="s">
        <v>244</v>
      </c>
      <c r="D68" s="61" t="s">
        <v>245</v>
      </c>
      <c r="E68" s="58">
        <v>-31.02</v>
      </c>
      <c r="F68" s="58">
        <v>-26.7</v>
      </c>
      <c r="G68" s="58">
        <v>-28.6</v>
      </c>
      <c r="H68" s="53">
        <v>85.26</v>
      </c>
      <c r="I68" s="53">
        <v>2.83</v>
      </c>
      <c r="J68" s="53">
        <v>0.27</v>
      </c>
      <c r="K68" s="53">
        <v>0.02</v>
      </c>
      <c r="L68" s="53">
        <v>0.04</v>
      </c>
      <c r="M68" s="53">
        <v>0</v>
      </c>
      <c r="N68" s="53">
        <v>0</v>
      </c>
      <c r="O68" s="53">
        <v>1.05</v>
      </c>
      <c r="P68" s="53">
        <v>10.47</v>
      </c>
      <c r="Q68" s="61" t="s">
        <v>246</v>
      </c>
    </row>
    <row r="69" spans="1:17" x14ac:dyDescent="0.2">
      <c r="A69" s="55"/>
      <c r="B69" s="60"/>
      <c r="C69" s="61" t="s">
        <v>247</v>
      </c>
      <c r="D69" s="61" t="s">
        <v>245</v>
      </c>
      <c r="E69" s="58">
        <v>-35.130000000000003</v>
      </c>
      <c r="F69" s="58">
        <v>-24.8</v>
      </c>
      <c r="G69" s="58">
        <v>-24.5</v>
      </c>
      <c r="H69" s="53">
        <v>94.91</v>
      </c>
      <c r="I69" s="53">
        <v>1.41</v>
      </c>
      <c r="J69" s="53">
        <v>0.14000000000000001</v>
      </c>
      <c r="K69" s="53">
        <v>0.02</v>
      </c>
      <c r="L69" s="53">
        <v>0.02</v>
      </c>
      <c r="M69" s="53">
        <v>0.01</v>
      </c>
      <c r="N69" s="53" t="s">
        <v>175</v>
      </c>
      <c r="O69" s="53">
        <v>1.29</v>
      </c>
      <c r="P69" s="53">
        <v>1.9</v>
      </c>
      <c r="Q69" s="61" t="s">
        <v>246</v>
      </c>
    </row>
    <row r="70" spans="1:17" x14ac:dyDescent="0.2">
      <c r="A70" s="55"/>
      <c r="B70" s="60"/>
      <c r="C70" s="61" t="s">
        <v>248</v>
      </c>
      <c r="D70" s="61" t="s">
        <v>245</v>
      </c>
      <c r="E70" s="58">
        <v>-29.12</v>
      </c>
      <c r="F70" s="58">
        <v>-23.4</v>
      </c>
      <c r="G70" s="58">
        <v>-25.4</v>
      </c>
      <c r="H70" s="53">
        <v>95.74</v>
      </c>
      <c r="I70" s="53">
        <v>2.54</v>
      </c>
      <c r="J70" s="53">
        <v>0.28999999999999998</v>
      </c>
      <c r="K70" s="53">
        <v>0.03</v>
      </c>
      <c r="L70" s="53">
        <v>0.04</v>
      </c>
      <c r="M70" s="53">
        <v>0.03</v>
      </c>
      <c r="N70" s="53">
        <v>0</v>
      </c>
      <c r="O70" s="53">
        <v>0.13</v>
      </c>
      <c r="P70" s="53">
        <v>1.1000000000000001</v>
      </c>
      <c r="Q70" s="61" t="s">
        <v>246</v>
      </c>
    </row>
    <row r="71" spans="1:17" x14ac:dyDescent="0.2">
      <c r="A71" s="55"/>
      <c r="B71" s="60"/>
      <c r="C71" s="61" t="s">
        <v>249</v>
      </c>
      <c r="D71" s="61" t="s">
        <v>250</v>
      </c>
      <c r="E71" s="58">
        <v>-31.31</v>
      </c>
      <c r="F71" s="58">
        <v>-25.3</v>
      </c>
      <c r="G71" s="58">
        <v>-25.8</v>
      </c>
      <c r="H71" s="53">
        <v>85.84</v>
      </c>
      <c r="I71" s="53">
        <v>0.99</v>
      </c>
      <c r="J71" s="53">
        <v>0.11</v>
      </c>
      <c r="K71" s="53">
        <v>0.01</v>
      </c>
      <c r="L71" s="53">
        <v>0.01</v>
      </c>
      <c r="M71" s="53" t="s">
        <v>175</v>
      </c>
      <c r="N71" s="53" t="s">
        <v>175</v>
      </c>
      <c r="O71" s="53">
        <v>0.9</v>
      </c>
      <c r="P71" s="53">
        <v>10.86</v>
      </c>
      <c r="Q71" s="61" t="s">
        <v>246</v>
      </c>
    </row>
    <row r="72" spans="1:17" x14ac:dyDescent="0.2">
      <c r="A72" s="55"/>
      <c r="B72" s="60"/>
      <c r="C72" s="61" t="s">
        <v>251</v>
      </c>
      <c r="D72" s="61" t="s">
        <v>252</v>
      </c>
      <c r="E72" s="58">
        <v>-33.6</v>
      </c>
      <c r="F72" s="58">
        <v>-24.82</v>
      </c>
      <c r="G72" s="58">
        <v>-26.03</v>
      </c>
      <c r="H72" s="53">
        <v>95.24</v>
      </c>
      <c r="I72" s="53">
        <v>1.36</v>
      </c>
      <c r="J72" s="53">
        <v>0.27</v>
      </c>
      <c r="K72" s="53">
        <v>0.11</v>
      </c>
      <c r="L72" s="53">
        <v>0.17</v>
      </c>
      <c r="M72" s="53" t="s">
        <v>175</v>
      </c>
      <c r="N72" s="53" t="s">
        <v>175</v>
      </c>
      <c r="O72" s="53">
        <v>7.0000000000000007E-2</v>
      </c>
      <c r="P72" s="53">
        <v>1.46</v>
      </c>
      <c r="Q72" s="61" t="s">
        <v>246</v>
      </c>
    </row>
    <row r="73" spans="1:17" x14ac:dyDescent="0.2">
      <c r="A73" s="55"/>
      <c r="B73" s="60"/>
      <c r="C73" s="61" t="s">
        <v>253</v>
      </c>
      <c r="D73" s="61" t="s">
        <v>252</v>
      </c>
      <c r="E73" s="58">
        <v>-33.42</v>
      </c>
      <c r="F73" s="58">
        <v>-24.56</v>
      </c>
      <c r="G73" s="58">
        <v>-24.97</v>
      </c>
      <c r="H73" s="53">
        <v>95.02</v>
      </c>
      <c r="I73" s="53">
        <v>3.06</v>
      </c>
      <c r="J73" s="53">
        <v>0.45</v>
      </c>
      <c r="K73" s="53">
        <v>0.05</v>
      </c>
      <c r="L73" s="53">
        <v>0.05</v>
      </c>
      <c r="M73" s="53" t="s">
        <v>175</v>
      </c>
      <c r="N73" s="53" t="s">
        <v>175</v>
      </c>
      <c r="O73" s="53" t="s">
        <v>175</v>
      </c>
      <c r="P73" s="53">
        <v>1.1499999999999999</v>
      </c>
      <c r="Q73" s="61" t="s">
        <v>246</v>
      </c>
    </row>
    <row r="74" spans="1:17" x14ac:dyDescent="0.2">
      <c r="A74" s="55"/>
      <c r="B74" s="60"/>
      <c r="C74" s="61" t="s">
        <v>254</v>
      </c>
      <c r="D74" s="61" t="s">
        <v>252</v>
      </c>
      <c r="E74" s="58">
        <v>-30.96</v>
      </c>
      <c r="F74" s="58">
        <v>-22.71</v>
      </c>
      <c r="G74" s="58">
        <v>-21.28</v>
      </c>
      <c r="H74" s="53">
        <v>85.8</v>
      </c>
      <c r="I74" s="53">
        <v>7.67</v>
      </c>
      <c r="J74" s="53">
        <v>2.0699999999999998</v>
      </c>
      <c r="K74" s="53">
        <v>0.49</v>
      </c>
      <c r="L74" s="53">
        <v>0.38</v>
      </c>
      <c r="M74" s="53" t="s">
        <v>175</v>
      </c>
      <c r="N74" s="53" t="s">
        <v>175</v>
      </c>
      <c r="O74" s="53">
        <v>1.2</v>
      </c>
      <c r="P74" s="53">
        <v>1.33</v>
      </c>
      <c r="Q74" s="61" t="s">
        <v>246</v>
      </c>
    </row>
    <row r="75" spans="1:17" x14ac:dyDescent="0.2">
      <c r="A75" s="55"/>
      <c r="B75" s="60"/>
      <c r="C75" s="61" t="s">
        <v>255</v>
      </c>
      <c r="D75" s="61" t="s">
        <v>252</v>
      </c>
      <c r="E75" s="58">
        <v>-33.33</v>
      </c>
      <c r="F75" s="58">
        <v>-22.01</v>
      </c>
      <c r="G75" s="58">
        <v>-20.66</v>
      </c>
      <c r="H75" s="53">
        <v>85.04</v>
      </c>
      <c r="I75" s="53">
        <v>6.03</v>
      </c>
      <c r="J75" s="53">
        <v>1.56</v>
      </c>
      <c r="K75" s="53">
        <v>0.52</v>
      </c>
      <c r="L75" s="53">
        <v>0.35</v>
      </c>
      <c r="M75" s="53" t="s">
        <v>175</v>
      </c>
      <c r="N75" s="53" t="s">
        <v>175</v>
      </c>
      <c r="O75" s="53" t="s">
        <v>175</v>
      </c>
      <c r="P75" s="53">
        <v>3.2</v>
      </c>
      <c r="Q75" s="61" t="s">
        <v>246</v>
      </c>
    </row>
    <row r="76" spans="1:17" x14ac:dyDescent="0.2">
      <c r="A76" s="55"/>
      <c r="B76" s="60"/>
      <c r="C76" s="61" t="s">
        <v>256</v>
      </c>
      <c r="D76" s="61" t="s">
        <v>252</v>
      </c>
      <c r="E76" s="58">
        <v>-34.840000000000003</v>
      </c>
      <c r="F76" s="58">
        <v>-29.31</v>
      </c>
      <c r="G76" s="58">
        <v>-27.78</v>
      </c>
      <c r="H76" s="53">
        <v>90.97</v>
      </c>
      <c r="I76" s="53">
        <v>5.91</v>
      </c>
      <c r="J76" s="53">
        <v>1.1100000000000001</v>
      </c>
      <c r="K76" s="53">
        <v>0.25</v>
      </c>
      <c r="L76" s="53">
        <v>0.16</v>
      </c>
      <c r="M76" s="53" t="s">
        <v>175</v>
      </c>
      <c r="N76" s="53" t="s">
        <v>175</v>
      </c>
      <c r="O76" s="53">
        <v>4.0599999999999996</v>
      </c>
      <c r="P76" s="53">
        <v>0.9</v>
      </c>
      <c r="Q76" s="61" t="s">
        <v>246</v>
      </c>
    </row>
    <row r="77" spans="1:17" x14ac:dyDescent="0.2">
      <c r="A77" s="55"/>
      <c r="B77" s="60"/>
      <c r="C77" s="61" t="s">
        <v>257</v>
      </c>
      <c r="D77" s="61" t="s">
        <v>252</v>
      </c>
      <c r="E77" s="58">
        <v>-32.619999999999997</v>
      </c>
      <c r="F77" s="58">
        <v>-20.75</v>
      </c>
      <c r="G77" s="58">
        <v>-19.579999999999998</v>
      </c>
      <c r="H77" s="53">
        <v>93.32</v>
      </c>
      <c r="I77" s="53">
        <v>3.39</v>
      </c>
      <c r="J77" s="53">
        <v>0.45</v>
      </c>
      <c r="K77" s="53">
        <v>0.17</v>
      </c>
      <c r="L77" s="53">
        <v>7.0000000000000007E-2</v>
      </c>
      <c r="M77" s="53" t="s">
        <v>175</v>
      </c>
      <c r="N77" s="53" t="s">
        <v>175</v>
      </c>
      <c r="O77" s="53">
        <v>0.8</v>
      </c>
      <c r="P77" s="53">
        <v>15.7</v>
      </c>
      <c r="Q77" s="61" t="s">
        <v>246</v>
      </c>
    </row>
    <row r="78" spans="1:17" x14ac:dyDescent="0.2">
      <c r="A78" s="55"/>
      <c r="B78" s="60"/>
      <c r="C78" s="61" t="s">
        <v>258</v>
      </c>
      <c r="D78" s="61" t="s">
        <v>259</v>
      </c>
      <c r="E78" s="58">
        <v>-33.53</v>
      </c>
      <c r="F78" s="58">
        <v>-23.24</v>
      </c>
      <c r="G78" s="58">
        <v>-23.04</v>
      </c>
      <c r="H78" s="53">
        <v>87.22</v>
      </c>
      <c r="I78" s="53">
        <v>1.84</v>
      </c>
      <c r="J78" s="53">
        <v>0.17</v>
      </c>
      <c r="K78" s="53">
        <v>0.02</v>
      </c>
      <c r="L78" s="53">
        <v>0.02</v>
      </c>
      <c r="M78" s="53" t="s">
        <v>175</v>
      </c>
      <c r="N78" s="53" t="s">
        <v>175</v>
      </c>
      <c r="O78" s="53">
        <v>7.05</v>
      </c>
      <c r="P78" s="53">
        <v>3.03</v>
      </c>
      <c r="Q78" s="61" t="s">
        <v>246</v>
      </c>
    </row>
    <row r="79" spans="1:17" x14ac:dyDescent="0.2">
      <c r="A79" s="55"/>
      <c r="B79" s="60"/>
      <c r="C79" s="61" t="s">
        <v>260</v>
      </c>
      <c r="D79" s="61" t="s">
        <v>261</v>
      </c>
      <c r="E79" s="58">
        <v>-35.4</v>
      </c>
      <c r="F79" s="58">
        <v>-25.78</v>
      </c>
      <c r="G79" s="58">
        <v>-24.86</v>
      </c>
      <c r="H79" s="53">
        <v>94.95</v>
      </c>
      <c r="I79" s="53">
        <v>1.86</v>
      </c>
      <c r="J79" s="53">
        <v>0.24</v>
      </c>
      <c r="K79" s="53">
        <v>0.04</v>
      </c>
      <c r="L79" s="53">
        <v>0.03</v>
      </c>
      <c r="M79" s="53" t="s">
        <v>175</v>
      </c>
      <c r="N79" s="53" t="s">
        <v>175</v>
      </c>
      <c r="O79" s="53">
        <v>2.69</v>
      </c>
      <c r="P79" s="53">
        <v>0.12</v>
      </c>
      <c r="Q79" s="61" t="s">
        <v>246</v>
      </c>
    </row>
    <row r="80" spans="1:17" x14ac:dyDescent="0.2">
      <c r="A80" s="55"/>
      <c r="B80" s="60" t="s">
        <v>262</v>
      </c>
      <c r="C80" s="61" t="s">
        <v>263</v>
      </c>
      <c r="D80" s="61" t="s">
        <v>264</v>
      </c>
      <c r="E80" s="58">
        <v>-33.840000000000003</v>
      </c>
      <c r="F80" s="58">
        <v>-31.33</v>
      </c>
      <c r="G80" s="58">
        <v>-27.09</v>
      </c>
      <c r="H80" s="53">
        <v>97.25</v>
      </c>
      <c r="I80" s="53">
        <v>0.49</v>
      </c>
      <c r="J80" s="53">
        <v>0.06</v>
      </c>
      <c r="K80" s="53">
        <v>7.0000000000000001E-3</v>
      </c>
      <c r="L80" s="53">
        <v>5.0000000000000001E-3</v>
      </c>
      <c r="M80" s="53" t="s">
        <v>175</v>
      </c>
      <c r="N80" s="53" t="s">
        <v>175</v>
      </c>
      <c r="O80" s="53">
        <v>1.65</v>
      </c>
      <c r="P80" s="53">
        <v>0.33</v>
      </c>
      <c r="Q80" s="61" t="s">
        <v>246</v>
      </c>
    </row>
    <row r="81" spans="1:17" x14ac:dyDescent="0.2">
      <c r="A81" s="55"/>
      <c r="B81" s="60"/>
      <c r="C81" s="61" t="s">
        <v>265</v>
      </c>
      <c r="D81" s="61" t="s">
        <v>264</v>
      </c>
      <c r="E81" s="58">
        <v>-33.92</v>
      </c>
      <c r="F81" s="58">
        <v>-27.57</v>
      </c>
      <c r="G81" s="58">
        <v>-26</v>
      </c>
      <c r="H81" s="53">
        <v>93.33</v>
      </c>
      <c r="I81" s="53">
        <v>0.67</v>
      </c>
      <c r="J81" s="53">
        <v>0.08</v>
      </c>
      <c r="K81" s="53">
        <v>0.01</v>
      </c>
      <c r="L81" s="53">
        <v>8.0000000000000002E-3</v>
      </c>
      <c r="M81" s="53" t="s">
        <v>175</v>
      </c>
      <c r="N81" s="53" t="s">
        <v>175</v>
      </c>
      <c r="O81" s="53">
        <v>2.71</v>
      </c>
      <c r="P81" s="53">
        <v>3.19</v>
      </c>
      <c r="Q81" s="61" t="s">
        <v>246</v>
      </c>
    </row>
    <row r="82" spans="1:17" x14ac:dyDescent="0.2">
      <c r="A82" s="55"/>
      <c r="B82" s="60"/>
      <c r="C82" s="61" t="s">
        <v>266</v>
      </c>
      <c r="D82" s="61" t="s">
        <v>264</v>
      </c>
      <c r="E82" s="58">
        <v>-34.21</v>
      </c>
      <c r="F82" s="58">
        <v>-25.46</v>
      </c>
      <c r="G82" s="58">
        <v>-26.37</v>
      </c>
      <c r="H82" s="53">
        <v>96.79</v>
      </c>
      <c r="I82" s="53">
        <v>0.78</v>
      </c>
      <c r="J82" s="53">
        <v>0.1</v>
      </c>
      <c r="K82" s="53">
        <v>0.01</v>
      </c>
      <c r="L82" s="53">
        <v>0.01</v>
      </c>
      <c r="M82" s="53" t="s">
        <v>175</v>
      </c>
      <c r="N82" s="53" t="s">
        <v>175</v>
      </c>
      <c r="O82" s="53">
        <v>1.65</v>
      </c>
      <c r="P82" s="53">
        <v>0.63</v>
      </c>
      <c r="Q82" s="61" t="s">
        <v>246</v>
      </c>
    </row>
    <row r="83" spans="1:17" x14ac:dyDescent="0.2">
      <c r="A83" s="55"/>
      <c r="B83" s="60"/>
      <c r="C83" s="61" t="s">
        <v>267</v>
      </c>
      <c r="D83" s="61" t="s">
        <v>264</v>
      </c>
      <c r="E83" s="58">
        <v>-33.229999999999997</v>
      </c>
      <c r="F83" s="58">
        <v>-30.7</v>
      </c>
      <c r="G83" s="58">
        <v>-26.87</v>
      </c>
      <c r="H83" s="53">
        <v>93.87</v>
      </c>
      <c r="I83" s="53">
        <v>0.72</v>
      </c>
      <c r="J83" s="53">
        <v>0.08</v>
      </c>
      <c r="K83" s="53">
        <v>0.01</v>
      </c>
      <c r="L83" s="53">
        <v>0.01</v>
      </c>
      <c r="M83" s="53" t="s">
        <v>175</v>
      </c>
      <c r="N83" s="53" t="s">
        <v>175</v>
      </c>
      <c r="O83" s="53">
        <v>4.55</v>
      </c>
      <c r="P83" s="53">
        <v>0.62</v>
      </c>
      <c r="Q83" s="61" t="s">
        <v>246</v>
      </c>
    </row>
    <row r="84" spans="1:17" x14ac:dyDescent="0.2">
      <c r="A84" s="55"/>
      <c r="B84" s="60"/>
      <c r="C84" s="61" t="s">
        <v>268</v>
      </c>
      <c r="D84" s="61" t="s">
        <v>264</v>
      </c>
      <c r="E84" s="58">
        <v>-33.869999999999997</v>
      </c>
      <c r="F84" s="58">
        <v>-34.049999999999997</v>
      </c>
      <c r="G84" s="58">
        <v>-24.39</v>
      </c>
      <c r="H84" s="53">
        <v>92.6</v>
      </c>
      <c r="I84" s="53">
        <v>0.32</v>
      </c>
      <c r="J84" s="53">
        <v>0.03</v>
      </c>
      <c r="K84" s="53">
        <v>1E-3</v>
      </c>
      <c r="L84" s="53">
        <v>2E-3</v>
      </c>
      <c r="M84" s="53" t="s">
        <v>175</v>
      </c>
      <c r="N84" s="53" t="s">
        <v>175</v>
      </c>
      <c r="O84" s="53">
        <v>4.8600000000000003</v>
      </c>
      <c r="P84" s="53">
        <v>2.2200000000000002</v>
      </c>
      <c r="Q84" s="61" t="s">
        <v>246</v>
      </c>
    </row>
    <row r="85" spans="1:17" x14ac:dyDescent="0.2">
      <c r="A85" s="55"/>
      <c r="B85" s="60"/>
      <c r="C85" s="61" t="s">
        <v>269</v>
      </c>
      <c r="D85" s="61" t="s">
        <v>264</v>
      </c>
      <c r="E85" s="58">
        <v>-35.200000000000003</v>
      </c>
      <c r="F85" s="58">
        <v>-25.93</v>
      </c>
      <c r="G85" s="58">
        <v>-25.4</v>
      </c>
      <c r="H85" s="53">
        <v>95.34</v>
      </c>
      <c r="I85" s="53">
        <v>1.4</v>
      </c>
      <c r="J85" s="53">
        <v>0.18</v>
      </c>
      <c r="K85" s="53">
        <v>0.02</v>
      </c>
      <c r="L85" s="53">
        <v>0.03</v>
      </c>
      <c r="M85" s="53" t="s">
        <v>175</v>
      </c>
      <c r="N85" s="53" t="s">
        <v>175</v>
      </c>
      <c r="O85" s="53">
        <v>2.62</v>
      </c>
      <c r="P85" s="53">
        <v>0.39</v>
      </c>
      <c r="Q85" s="61" t="s">
        <v>246</v>
      </c>
    </row>
    <row r="86" spans="1:17" x14ac:dyDescent="0.2">
      <c r="A86" s="55"/>
      <c r="B86" s="60"/>
      <c r="C86" s="61" t="s">
        <v>270</v>
      </c>
      <c r="D86" s="61" t="s">
        <v>264</v>
      </c>
      <c r="E86" s="58">
        <v>-33.99</v>
      </c>
      <c r="F86" s="58">
        <v>-26.71</v>
      </c>
      <c r="G86" s="58">
        <v>-25.53</v>
      </c>
      <c r="H86" s="53">
        <v>98.87</v>
      </c>
      <c r="I86" s="53">
        <v>0.98</v>
      </c>
      <c r="J86" s="53">
        <v>0.11</v>
      </c>
      <c r="K86" s="53">
        <v>0.02</v>
      </c>
      <c r="L86" s="53">
        <v>0.01</v>
      </c>
      <c r="M86" s="53" t="s">
        <v>175</v>
      </c>
      <c r="N86" s="53" t="s">
        <v>175</v>
      </c>
      <c r="O86" s="53" t="s">
        <v>175</v>
      </c>
      <c r="P86" s="53" t="s">
        <v>175</v>
      </c>
      <c r="Q86" s="61" t="s">
        <v>246</v>
      </c>
    </row>
    <row r="87" spans="1:17" x14ac:dyDescent="0.2">
      <c r="A87" s="55"/>
      <c r="B87" s="60"/>
      <c r="C87" s="61" t="s">
        <v>271</v>
      </c>
      <c r="D87" s="61" t="s">
        <v>264</v>
      </c>
      <c r="E87" s="58">
        <v>-35.33</v>
      </c>
      <c r="F87" s="58">
        <v>-25.54</v>
      </c>
      <c r="G87" s="58">
        <v>-24.39</v>
      </c>
      <c r="H87" s="53">
        <v>94.02</v>
      </c>
      <c r="I87" s="53">
        <v>1.28</v>
      </c>
      <c r="J87" s="53">
        <v>0.15</v>
      </c>
      <c r="K87" s="53">
        <v>0.04</v>
      </c>
      <c r="L87" s="53">
        <v>0.02</v>
      </c>
      <c r="M87" s="53" t="s">
        <v>175</v>
      </c>
      <c r="N87" s="53" t="s">
        <v>175</v>
      </c>
      <c r="O87" s="53">
        <v>0.36</v>
      </c>
      <c r="P87" s="53">
        <v>4.1100000000000003</v>
      </c>
      <c r="Q87" s="61" t="s">
        <v>246</v>
      </c>
    </row>
    <row r="88" spans="1:17" x14ac:dyDescent="0.2">
      <c r="A88" s="55"/>
      <c r="B88" s="60"/>
      <c r="C88" s="61" t="s">
        <v>272</v>
      </c>
      <c r="D88" s="61" t="s">
        <v>264</v>
      </c>
      <c r="E88" s="58">
        <v>-33.450000000000003</v>
      </c>
      <c r="F88" s="58">
        <v>-30.56</v>
      </c>
      <c r="G88" s="58">
        <v>-22.89</v>
      </c>
      <c r="H88" s="53">
        <v>94.92</v>
      </c>
      <c r="I88" s="53">
        <v>0.16</v>
      </c>
      <c r="J88" s="53">
        <v>0.04</v>
      </c>
      <c r="K88" s="53">
        <v>0</v>
      </c>
      <c r="L88" s="53">
        <v>0</v>
      </c>
      <c r="M88" s="53" t="s">
        <v>175</v>
      </c>
      <c r="N88" s="53" t="s">
        <v>175</v>
      </c>
      <c r="O88" s="53">
        <v>4.4400000000000004</v>
      </c>
      <c r="P88" s="53">
        <v>0.25</v>
      </c>
      <c r="Q88" s="61" t="s">
        <v>246</v>
      </c>
    </row>
    <row r="89" spans="1:17" x14ac:dyDescent="0.2">
      <c r="A89" s="55"/>
      <c r="B89" s="60"/>
      <c r="C89" s="61" t="s">
        <v>273</v>
      </c>
      <c r="D89" s="61" t="s">
        <v>264</v>
      </c>
      <c r="E89" s="58">
        <v>-33.380000000000003</v>
      </c>
      <c r="F89" s="58">
        <v>-31.8</v>
      </c>
      <c r="G89" s="58" t="s">
        <v>175</v>
      </c>
      <c r="H89" s="53">
        <v>94.64</v>
      </c>
      <c r="I89" s="53">
        <v>0.31</v>
      </c>
      <c r="J89" s="53">
        <v>0.03</v>
      </c>
      <c r="K89" s="53">
        <v>1E-3</v>
      </c>
      <c r="L89" s="53">
        <v>1E-3</v>
      </c>
      <c r="M89" s="53" t="s">
        <v>175</v>
      </c>
      <c r="N89" s="53" t="s">
        <v>175</v>
      </c>
      <c r="O89" s="53">
        <v>4.5199999999999996</v>
      </c>
      <c r="P89" s="53">
        <v>0.47</v>
      </c>
      <c r="Q89" s="61" t="s">
        <v>246</v>
      </c>
    </row>
    <row r="90" spans="1:17" x14ac:dyDescent="0.2">
      <c r="A90" s="55"/>
      <c r="B90" s="60"/>
      <c r="C90" s="61" t="s">
        <v>274</v>
      </c>
      <c r="D90" s="61" t="s">
        <v>264</v>
      </c>
      <c r="E90" s="58">
        <v>-33.950000000000003</v>
      </c>
      <c r="F90" s="58">
        <v>-27.72</v>
      </c>
      <c r="G90" s="58">
        <v>-28.39</v>
      </c>
      <c r="H90" s="53">
        <v>97.5</v>
      </c>
      <c r="I90" s="53">
        <v>0.77</v>
      </c>
      <c r="J90" s="53">
        <v>0.1</v>
      </c>
      <c r="K90" s="53">
        <v>7.0000000000000001E-3</v>
      </c>
      <c r="L90" s="53">
        <v>8.0000000000000002E-3</v>
      </c>
      <c r="M90" s="53" t="s">
        <v>175</v>
      </c>
      <c r="N90" s="53" t="s">
        <v>175</v>
      </c>
      <c r="O90" s="53">
        <v>1.61</v>
      </c>
      <c r="P90" s="53" t="s">
        <v>175</v>
      </c>
      <c r="Q90" s="61" t="s">
        <v>246</v>
      </c>
    </row>
    <row r="91" spans="1:17" x14ac:dyDescent="0.2">
      <c r="A91" s="55"/>
      <c r="B91" s="60"/>
      <c r="C91" s="61" t="s">
        <v>275</v>
      </c>
      <c r="D91" s="61" t="s">
        <v>264</v>
      </c>
      <c r="E91" s="58">
        <v>-30.85</v>
      </c>
      <c r="F91" s="58">
        <v>-28.68</v>
      </c>
      <c r="G91" s="58">
        <v>-25.1</v>
      </c>
      <c r="H91" s="53">
        <v>93.24</v>
      </c>
      <c r="I91" s="53">
        <v>0.81</v>
      </c>
      <c r="J91" s="53">
        <v>0.13</v>
      </c>
      <c r="K91" s="53">
        <v>0.02</v>
      </c>
      <c r="L91" s="53">
        <v>0.02</v>
      </c>
      <c r="M91" s="53" t="s">
        <v>175</v>
      </c>
      <c r="N91" s="53" t="s">
        <v>175</v>
      </c>
      <c r="O91" s="53">
        <v>2.57</v>
      </c>
      <c r="P91" s="53">
        <v>3.19</v>
      </c>
      <c r="Q91" s="61" t="s">
        <v>246</v>
      </c>
    </row>
    <row r="92" spans="1:17" x14ac:dyDescent="0.2">
      <c r="A92" s="55"/>
      <c r="B92" s="60"/>
      <c r="C92" s="61" t="s">
        <v>276</v>
      </c>
      <c r="D92" s="61" t="s">
        <v>264</v>
      </c>
      <c r="E92" s="58">
        <v>-31.77</v>
      </c>
      <c r="F92" s="58">
        <v>-28.49</v>
      </c>
      <c r="G92" s="58">
        <v>-24.24</v>
      </c>
      <c r="H92" s="53">
        <v>92.4</v>
      </c>
      <c r="I92" s="53">
        <v>0.81</v>
      </c>
      <c r="J92" s="53">
        <v>0.12</v>
      </c>
      <c r="K92" s="53">
        <v>0.01</v>
      </c>
      <c r="L92" s="53">
        <v>0.01</v>
      </c>
      <c r="M92" s="53" t="s">
        <v>175</v>
      </c>
      <c r="N92" s="53" t="s">
        <v>175</v>
      </c>
      <c r="O92" s="53">
        <v>5.09</v>
      </c>
      <c r="P92" s="53">
        <v>0.99</v>
      </c>
      <c r="Q92" s="61" t="s">
        <v>246</v>
      </c>
    </row>
    <row r="93" spans="1:17" x14ac:dyDescent="0.2">
      <c r="A93" s="55"/>
      <c r="B93" s="60"/>
      <c r="C93" s="61" t="s">
        <v>277</v>
      </c>
      <c r="D93" s="61" t="s">
        <v>264</v>
      </c>
      <c r="E93" s="58">
        <v>-32.700000000000003</v>
      </c>
      <c r="F93" s="58">
        <v>-33.1</v>
      </c>
      <c r="G93" s="58">
        <v>-30</v>
      </c>
      <c r="H93" s="53">
        <v>96.55</v>
      </c>
      <c r="I93" s="53">
        <v>0.54</v>
      </c>
      <c r="J93" s="53">
        <v>7.0000000000000007E-2</v>
      </c>
      <c r="K93" s="53">
        <v>5.0000000000000001E-3</v>
      </c>
      <c r="L93" s="53">
        <v>6.0000000000000001E-3</v>
      </c>
      <c r="M93" s="53" t="s">
        <v>175</v>
      </c>
      <c r="N93" s="53" t="s">
        <v>175</v>
      </c>
      <c r="O93" s="53">
        <v>2.15</v>
      </c>
      <c r="P93" s="53">
        <v>0.64</v>
      </c>
      <c r="Q93" s="61" t="s">
        <v>246</v>
      </c>
    </row>
    <row r="94" spans="1:17" x14ac:dyDescent="0.2">
      <c r="A94" s="55"/>
      <c r="B94" s="60"/>
      <c r="C94" s="61" t="s">
        <v>278</v>
      </c>
      <c r="D94" s="61" t="s">
        <v>264</v>
      </c>
      <c r="E94" s="58">
        <v>-32.81</v>
      </c>
      <c r="F94" s="58">
        <v>-32.99</v>
      </c>
      <c r="G94" s="58">
        <v>-25.03</v>
      </c>
      <c r="H94" s="53">
        <v>95.23</v>
      </c>
      <c r="I94" s="53">
        <v>0.43</v>
      </c>
      <c r="J94" s="53">
        <v>0.05</v>
      </c>
      <c r="K94" s="53">
        <v>1E-3</v>
      </c>
      <c r="L94" s="53">
        <v>2E-3</v>
      </c>
      <c r="M94" s="53" t="s">
        <v>175</v>
      </c>
      <c r="N94" s="53" t="s">
        <v>175</v>
      </c>
      <c r="O94" s="53">
        <v>2.81</v>
      </c>
      <c r="P94" s="53">
        <v>1.44</v>
      </c>
      <c r="Q94" s="61" t="s">
        <v>246</v>
      </c>
    </row>
    <row r="95" spans="1:17" x14ac:dyDescent="0.2">
      <c r="A95" s="55"/>
      <c r="B95" s="60"/>
      <c r="C95" s="61" t="s">
        <v>279</v>
      </c>
      <c r="D95" s="61" t="s">
        <v>264</v>
      </c>
      <c r="E95" s="58">
        <v>-34.130000000000003</v>
      </c>
      <c r="F95" s="58">
        <v>-28.3</v>
      </c>
      <c r="G95" s="58">
        <v>-27.26</v>
      </c>
      <c r="H95" s="53">
        <v>95.96</v>
      </c>
      <c r="I95" s="53">
        <v>0.74</v>
      </c>
      <c r="J95" s="53">
        <v>0.09</v>
      </c>
      <c r="K95" s="53">
        <v>0.01</v>
      </c>
      <c r="L95" s="53">
        <v>8.9999999999999993E-3</v>
      </c>
      <c r="M95" s="53" t="s">
        <v>175</v>
      </c>
      <c r="N95" s="53" t="s">
        <v>175</v>
      </c>
      <c r="O95" s="53">
        <v>2.84</v>
      </c>
      <c r="P95" s="53">
        <v>0.25</v>
      </c>
      <c r="Q95" s="61" t="s">
        <v>246</v>
      </c>
    </row>
    <row r="96" spans="1:17" x14ac:dyDescent="0.2">
      <c r="A96" s="55"/>
      <c r="B96" s="60"/>
      <c r="C96" s="61" t="s">
        <v>280</v>
      </c>
      <c r="D96" s="61" t="s">
        <v>264</v>
      </c>
      <c r="E96" s="58">
        <v>-36.19</v>
      </c>
      <c r="F96" s="58">
        <v>-23.69</v>
      </c>
      <c r="G96" s="58">
        <v>-23.5</v>
      </c>
      <c r="H96" s="53">
        <v>93.67</v>
      </c>
      <c r="I96" s="53">
        <v>1.28</v>
      </c>
      <c r="J96" s="53">
        <v>0.17</v>
      </c>
      <c r="K96" s="53">
        <v>0.03</v>
      </c>
      <c r="L96" s="53">
        <v>0.03</v>
      </c>
      <c r="M96" s="53" t="s">
        <v>175</v>
      </c>
      <c r="N96" s="53" t="s">
        <v>175</v>
      </c>
      <c r="O96" s="53">
        <v>4.67</v>
      </c>
      <c r="P96" s="53">
        <v>0.15</v>
      </c>
      <c r="Q96" s="61" t="s">
        <v>246</v>
      </c>
    </row>
    <row r="97" spans="1:17" x14ac:dyDescent="0.2">
      <c r="A97" s="60" t="s">
        <v>491</v>
      </c>
      <c r="B97" s="60" t="s">
        <v>281</v>
      </c>
      <c r="C97" s="61" t="s">
        <v>282</v>
      </c>
      <c r="D97" s="61" t="s">
        <v>72</v>
      </c>
      <c r="E97" s="58">
        <v>-34.799999999999997</v>
      </c>
      <c r="F97" s="58">
        <v>-24.2</v>
      </c>
      <c r="G97" s="58">
        <v>-21.6</v>
      </c>
      <c r="H97" s="53">
        <v>82.57</v>
      </c>
      <c r="I97" s="53">
        <v>8.7899999999999991</v>
      </c>
      <c r="J97" s="53">
        <v>2.62</v>
      </c>
      <c r="K97" s="53">
        <v>0.5</v>
      </c>
      <c r="L97" s="53">
        <v>0.67</v>
      </c>
      <c r="M97" s="53">
        <v>0.18</v>
      </c>
      <c r="N97" s="53">
        <v>0.2</v>
      </c>
      <c r="O97" s="53">
        <v>0.63</v>
      </c>
      <c r="P97" s="53">
        <v>3.19</v>
      </c>
      <c r="Q97" s="61" t="s">
        <v>176</v>
      </c>
    </row>
    <row r="98" spans="1:17" x14ac:dyDescent="0.2">
      <c r="A98" s="60"/>
      <c r="B98" s="60"/>
      <c r="C98" s="61" t="s">
        <v>283</v>
      </c>
      <c r="D98" s="61" t="s">
        <v>284</v>
      </c>
      <c r="E98" s="58">
        <v>-34.4</v>
      </c>
      <c r="F98" s="58">
        <v>-24.3</v>
      </c>
      <c r="G98" s="58">
        <v>-21.8</v>
      </c>
      <c r="H98" s="53">
        <v>81.59</v>
      </c>
      <c r="I98" s="53">
        <v>9.2100000000000009</v>
      </c>
      <c r="J98" s="53">
        <v>2.72</v>
      </c>
      <c r="K98" s="53">
        <v>0.5</v>
      </c>
      <c r="L98" s="53">
        <v>0.63</v>
      </c>
      <c r="M98" s="53">
        <v>0.16</v>
      </c>
      <c r="N98" s="53">
        <v>0.16</v>
      </c>
      <c r="O98" s="53">
        <v>1.44</v>
      </c>
      <c r="P98" s="53">
        <v>3.17</v>
      </c>
      <c r="Q98" s="61" t="s">
        <v>176</v>
      </c>
    </row>
    <row r="99" spans="1:17" x14ac:dyDescent="0.2">
      <c r="A99" s="60"/>
      <c r="B99" s="60"/>
      <c r="C99" s="61" t="s">
        <v>285</v>
      </c>
      <c r="D99" s="61" t="s">
        <v>72</v>
      </c>
      <c r="E99" s="58">
        <v>-33.4</v>
      </c>
      <c r="F99" s="58">
        <v>-21.9</v>
      </c>
      <c r="G99" s="58">
        <v>-17.5</v>
      </c>
      <c r="H99" s="53">
        <v>84.53</v>
      </c>
      <c r="I99" s="53">
        <v>7.58</v>
      </c>
      <c r="J99" s="53">
        <v>0.89</v>
      </c>
      <c r="K99" s="53">
        <v>0.36</v>
      </c>
      <c r="L99" s="53">
        <v>0.51</v>
      </c>
      <c r="M99" s="53">
        <v>0.17810000000000001</v>
      </c>
      <c r="N99" s="53">
        <v>0.26450000000000001</v>
      </c>
      <c r="O99" s="53">
        <v>0.12</v>
      </c>
      <c r="P99" s="53">
        <v>3.75</v>
      </c>
      <c r="Q99" s="61" t="s">
        <v>176</v>
      </c>
    </row>
    <row r="100" spans="1:17" x14ac:dyDescent="0.2">
      <c r="A100" s="60"/>
      <c r="B100" s="60"/>
      <c r="C100" s="61" t="s">
        <v>286</v>
      </c>
      <c r="D100" s="61" t="s">
        <v>72</v>
      </c>
      <c r="E100" s="58">
        <v>-35.1</v>
      </c>
      <c r="F100" s="58">
        <v>-22.5</v>
      </c>
      <c r="G100" s="58">
        <v>-20.5</v>
      </c>
      <c r="H100" s="53">
        <v>88.18</v>
      </c>
      <c r="I100" s="53">
        <v>7.06</v>
      </c>
      <c r="J100" s="53">
        <v>1.49</v>
      </c>
      <c r="K100" s="53">
        <v>0.31</v>
      </c>
      <c r="L100" s="53">
        <v>0.34</v>
      </c>
      <c r="M100" s="53">
        <v>0.12</v>
      </c>
      <c r="N100" s="53">
        <v>0.11</v>
      </c>
      <c r="O100" s="53">
        <v>0.5</v>
      </c>
      <c r="P100" s="53">
        <v>0.99</v>
      </c>
      <c r="Q100" s="61" t="s">
        <v>176</v>
      </c>
    </row>
    <row r="101" spans="1:17" x14ac:dyDescent="0.2">
      <c r="A101" s="60"/>
      <c r="B101" s="60"/>
      <c r="C101" s="61" t="s">
        <v>139</v>
      </c>
      <c r="D101" s="61" t="s">
        <v>72</v>
      </c>
      <c r="E101" s="58">
        <v>-35.200000000000003</v>
      </c>
      <c r="F101" s="58">
        <v>-23.1</v>
      </c>
      <c r="G101" s="58">
        <v>-19.7</v>
      </c>
      <c r="H101" s="53">
        <v>87.53</v>
      </c>
      <c r="I101" s="53">
        <v>7.57</v>
      </c>
      <c r="J101" s="53">
        <v>1.6</v>
      </c>
      <c r="K101" s="53">
        <v>0.31</v>
      </c>
      <c r="L101" s="53">
        <v>0.34</v>
      </c>
      <c r="M101" s="53">
        <v>0.11</v>
      </c>
      <c r="N101" s="53">
        <v>0.1</v>
      </c>
      <c r="O101" s="53">
        <v>0.65</v>
      </c>
      <c r="P101" s="53">
        <v>0.96</v>
      </c>
      <c r="Q101" s="61" t="s">
        <v>176</v>
      </c>
    </row>
    <row r="102" spans="1:17" x14ac:dyDescent="0.2">
      <c r="A102" s="60"/>
      <c r="B102" s="60"/>
      <c r="C102" s="61" t="s">
        <v>287</v>
      </c>
      <c r="D102" s="61" t="s">
        <v>288</v>
      </c>
      <c r="E102" s="58">
        <v>-34.4</v>
      </c>
      <c r="F102" s="58">
        <v>-24.2</v>
      </c>
      <c r="G102" s="58">
        <v>-21.5</v>
      </c>
      <c r="H102" s="53">
        <v>82.16</v>
      </c>
      <c r="I102" s="53">
        <v>8.86</v>
      </c>
      <c r="J102" s="53">
        <v>2.61</v>
      </c>
      <c r="K102" s="53">
        <v>0.48</v>
      </c>
      <c r="L102" s="53">
        <v>0.59</v>
      </c>
      <c r="M102" s="53">
        <v>0.15</v>
      </c>
      <c r="N102" s="53">
        <v>0.15</v>
      </c>
      <c r="O102" s="53">
        <v>0.71</v>
      </c>
      <c r="P102" s="53">
        <v>3.34</v>
      </c>
      <c r="Q102" s="61" t="s">
        <v>176</v>
      </c>
    </row>
    <row r="103" spans="1:17" x14ac:dyDescent="0.2">
      <c r="A103" s="60"/>
      <c r="B103" s="60"/>
      <c r="C103" s="63" t="s">
        <v>140</v>
      </c>
      <c r="D103" s="61" t="s">
        <v>284</v>
      </c>
      <c r="E103" s="58">
        <v>-30.7</v>
      </c>
      <c r="F103" s="58">
        <v>-21.1</v>
      </c>
      <c r="G103" s="58">
        <v>-19.2</v>
      </c>
      <c r="H103" s="53">
        <v>82.95</v>
      </c>
      <c r="I103" s="53">
        <v>8.7200000000000006</v>
      </c>
      <c r="J103" s="53">
        <v>1.55</v>
      </c>
      <c r="K103" s="53">
        <v>0.44</v>
      </c>
      <c r="L103" s="53">
        <v>0.6</v>
      </c>
      <c r="M103" s="53">
        <v>0.17680000000000001</v>
      </c>
      <c r="N103" s="53">
        <v>0.20960000000000001</v>
      </c>
      <c r="O103" s="53">
        <v>0.46</v>
      </c>
      <c r="P103" s="53">
        <v>3.94</v>
      </c>
      <c r="Q103" s="61" t="s">
        <v>176</v>
      </c>
    </row>
    <row r="104" spans="1:17" x14ac:dyDescent="0.2">
      <c r="A104" s="60"/>
      <c r="B104" s="60"/>
      <c r="C104" s="63" t="s">
        <v>137</v>
      </c>
      <c r="D104" s="61" t="s">
        <v>284</v>
      </c>
      <c r="E104" s="58">
        <v>-28.5</v>
      </c>
      <c r="F104" s="58">
        <v>-19.600000000000001</v>
      </c>
      <c r="G104" s="58">
        <v>-13.2</v>
      </c>
      <c r="H104" s="53">
        <v>89.29</v>
      </c>
      <c r="I104" s="53">
        <v>3.4</v>
      </c>
      <c r="J104" s="53">
        <v>0.39</v>
      </c>
      <c r="K104" s="53">
        <v>0.13</v>
      </c>
      <c r="L104" s="53">
        <v>0.17</v>
      </c>
      <c r="M104" s="53">
        <v>7.0800000000000002E-2</v>
      </c>
      <c r="N104" s="53">
        <v>8.1900000000000001E-2</v>
      </c>
      <c r="O104" s="53" t="s">
        <v>175</v>
      </c>
      <c r="P104" s="53">
        <v>1.25</v>
      </c>
      <c r="Q104" s="61" t="s">
        <v>176</v>
      </c>
    </row>
    <row r="105" spans="1:17" x14ac:dyDescent="0.2">
      <c r="A105" s="60"/>
      <c r="B105" s="60"/>
      <c r="C105" s="63" t="s">
        <v>289</v>
      </c>
      <c r="D105" s="61" t="s">
        <v>72</v>
      </c>
      <c r="E105" s="58">
        <v>-33.4</v>
      </c>
      <c r="F105" s="58">
        <v>-23.2</v>
      </c>
      <c r="G105" s="58">
        <v>-23.5</v>
      </c>
      <c r="H105" s="53">
        <v>83.97</v>
      </c>
      <c r="I105" s="53">
        <v>7.35</v>
      </c>
      <c r="J105" s="53">
        <v>1.24</v>
      </c>
      <c r="K105" s="53">
        <v>0.49</v>
      </c>
      <c r="L105" s="53">
        <v>0.74</v>
      </c>
      <c r="M105" s="53">
        <v>0.23069999999999999</v>
      </c>
      <c r="N105" s="53">
        <v>0.23019999999999999</v>
      </c>
      <c r="O105" s="53" t="s">
        <v>175</v>
      </c>
      <c r="P105" s="53">
        <v>5.05</v>
      </c>
      <c r="Q105" s="61" t="s">
        <v>176</v>
      </c>
    </row>
    <row r="106" spans="1:17" x14ac:dyDescent="0.2">
      <c r="A106" s="60"/>
      <c r="B106" s="60"/>
      <c r="C106" s="61" t="s">
        <v>138</v>
      </c>
      <c r="D106" s="61" t="s">
        <v>216</v>
      </c>
      <c r="E106" s="58">
        <v>-34.4</v>
      </c>
      <c r="F106" s="58">
        <v>-23</v>
      </c>
      <c r="G106" s="58">
        <v>-20.100000000000001</v>
      </c>
      <c r="H106" s="53">
        <v>87.7</v>
      </c>
      <c r="I106" s="53">
        <v>7.46</v>
      </c>
      <c r="J106" s="53">
        <v>1.55</v>
      </c>
      <c r="K106" s="53">
        <v>0.31</v>
      </c>
      <c r="L106" s="53">
        <v>0.34</v>
      </c>
      <c r="M106" s="53">
        <v>0.12</v>
      </c>
      <c r="N106" s="53">
        <v>0.11</v>
      </c>
      <c r="O106" s="53">
        <v>0.45</v>
      </c>
      <c r="P106" s="53">
        <v>0.96</v>
      </c>
      <c r="Q106" s="61" t="s">
        <v>176</v>
      </c>
    </row>
    <row r="107" spans="1:17" x14ac:dyDescent="0.2">
      <c r="A107" s="60"/>
      <c r="B107" s="60"/>
      <c r="C107" s="63" t="s">
        <v>290</v>
      </c>
      <c r="D107" s="61" t="s">
        <v>72</v>
      </c>
      <c r="E107" s="58">
        <v>-27.4</v>
      </c>
      <c r="F107" s="58">
        <v>-17.5</v>
      </c>
      <c r="G107" s="58">
        <v>-20.100000000000001</v>
      </c>
      <c r="H107" s="53">
        <v>97.56</v>
      </c>
      <c r="I107" s="53">
        <v>0.52</v>
      </c>
      <c r="J107" s="53">
        <v>7.0000000000000007E-2</v>
      </c>
      <c r="K107" s="53" t="s">
        <v>175</v>
      </c>
      <c r="L107" s="53">
        <v>0.02</v>
      </c>
      <c r="M107" s="53" t="s">
        <v>175</v>
      </c>
      <c r="N107" s="53" t="s">
        <v>175</v>
      </c>
      <c r="O107" s="53">
        <v>0.56999999999999995</v>
      </c>
      <c r="P107" s="53">
        <v>1.1299999999999999</v>
      </c>
      <c r="Q107" s="61" t="s">
        <v>176</v>
      </c>
    </row>
    <row r="108" spans="1:17" x14ac:dyDescent="0.2">
      <c r="A108" s="60"/>
      <c r="B108" s="60"/>
      <c r="C108" s="63" t="s">
        <v>291</v>
      </c>
      <c r="D108" s="61" t="s">
        <v>72</v>
      </c>
      <c r="E108" s="58">
        <v>-27.3</v>
      </c>
      <c r="F108" s="58">
        <v>-17.7</v>
      </c>
      <c r="G108" s="58">
        <v>-21.1</v>
      </c>
      <c r="H108" s="53">
        <v>97.94</v>
      </c>
      <c r="I108" s="53">
        <v>0.52</v>
      </c>
      <c r="J108" s="53">
        <v>0.06</v>
      </c>
      <c r="K108" s="53" t="s">
        <v>175</v>
      </c>
      <c r="L108" s="53">
        <v>0.02</v>
      </c>
      <c r="M108" s="53" t="s">
        <v>175</v>
      </c>
      <c r="N108" s="53" t="s">
        <v>175</v>
      </c>
      <c r="O108" s="53">
        <v>0.64</v>
      </c>
      <c r="P108" s="53">
        <v>0.79</v>
      </c>
      <c r="Q108" s="61" t="s">
        <v>176</v>
      </c>
    </row>
    <row r="109" spans="1:17" x14ac:dyDescent="0.2">
      <c r="A109" s="60"/>
      <c r="B109" s="60"/>
      <c r="C109" s="63" t="s">
        <v>292</v>
      </c>
      <c r="D109" s="61" t="s">
        <v>72</v>
      </c>
      <c r="E109" s="58">
        <v>-27.3</v>
      </c>
      <c r="F109" s="58">
        <v>-18.100000000000001</v>
      </c>
      <c r="G109" s="58">
        <v>-20</v>
      </c>
      <c r="H109" s="53">
        <v>97.61</v>
      </c>
      <c r="I109" s="53">
        <v>0.52</v>
      </c>
      <c r="J109" s="53">
        <v>7.0000000000000007E-2</v>
      </c>
      <c r="K109" s="53" t="s">
        <v>175</v>
      </c>
      <c r="L109" s="53">
        <v>0.02</v>
      </c>
      <c r="M109" s="53" t="s">
        <v>175</v>
      </c>
      <c r="N109" s="53" t="s">
        <v>175</v>
      </c>
      <c r="O109" s="53">
        <v>0.64</v>
      </c>
      <c r="P109" s="53">
        <v>1.04</v>
      </c>
      <c r="Q109" s="61" t="s">
        <v>176</v>
      </c>
    </row>
    <row r="110" spans="1:17" x14ac:dyDescent="0.2">
      <c r="A110" s="60"/>
      <c r="B110" s="60"/>
      <c r="C110" s="63" t="s">
        <v>293</v>
      </c>
      <c r="D110" s="61" t="s">
        <v>72</v>
      </c>
      <c r="E110" s="58">
        <v>-27</v>
      </c>
      <c r="F110" s="58">
        <v>-18.3</v>
      </c>
      <c r="G110" s="58">
        <v>-25.1</v>
      </c>
      <c r="H110" s="53">
        <v>97.34</v>
      </c>
      <c r="I110" s="53">
        <v>0.53</v>
      </c>
      <c r="J110" s="53">
        <v>0.08</v>
      </c>
      <c r="K110" s="53" t="s">
        <v>175</v>
      </c>
      <c r="L110" s="53">
        <v>0.02</v>
      </c>
      <c r="M110" s="53" t="s">
        <v>175</v>
      </c>
      <c r="N110" s="53" t="s">
        <v>175</v>
      </c>
      <c r="O110" s="53">
        <v>0.66</v>
      </c>
      <c r="P110" s="53">
        <v>1.19</v>
      </c>
      <c r="Q110" s="61" t="s">
        <v>176</v>
      </c>
    </row>
    <row r="111" spans="1:17" x14ac:dyDescent="0.2">
      <c r="A111" s="60"/>
      <c r="B111" s="60"/>
      <c r="C111" s="63" t="s">
        <v>282</v>
      </c>
      <c r="D111" s="61" t="s">
        <v>72</v>
      </c>
      <c r="E111" s="58">
        <v>-32.799999999999997</v>
      </c>
      <c r="F111" s="58">
        <v>-23.3</v>
      </c>
      <c r="G111" s="58">
        <v>-21</v>
      </c>
      <c r="H111" s="53">
        <v>82.6</v>
      </c>
      <c r="I111" s="53">
        <v>5.66</v>
      </c>
      <c r="J111" s="53">
        <v>2.2400000000000002</v>
      </c>
      <c r="K111" s="53" t="s">
        <v>175</v>
      </c>
      <c r="L111" s="53">
        <v>1.68</v>
      </c>
      <c r="M111" s="53" t="s">
        <v>175</v>
      </c>
      <c r="N111" s="53" t="s">
        <v>175</v>
      </c>
      <c r="O111" s="53">
        <v>0.22</v>
      </c>
      <c r="P111" s="53">
        <v>4</v>
      </c>
      <c r="Q111" s="61" t="s">
        <v>294</v>
      </c>
    </row>
    <row r="112" spans="1:17" x14ac:dyDescent="0.2">
      <c r="A112" s="60"/>
      <c r="B112" s="60"/>
      <c r="C112" s="61" t="s">
        <v>295</v>
      </c>
      <c r="D112" s="61" t="s">
        <v>288</v>
      </c>
      <c r="E112" s="58">
        <v>-31.7</v>
      </c>
      <c r="F112" s="58">
        <v>-23</v>
      </c>
      <c r="G112" s="58">
        <v>-20.6</v>
      </c>
      <c r="H112" s="53">
        <v>86.46</v>
      </c>
      <c r="I112" s="53">
        <v>5.8</v>
      </c>
      <c r="J112" s="53">
        <v>2.17</v>
      </c>
      <c r="K112" s="53" t="s">
        <v>175</v>
      </c>
      <c r="L112" s="53">
        <v>1.37</v>
      </c>
      <c r="M112" s="53" t="s">
        <v>175</v>
      </c>
      <c r="N112" s="53" t="s">
        <v>175</v>
      </c>
      <c r="O112" s="53">
        <v>0.47</v>
      </c>
      <c r="P112" s="53">
        <v>3.74</v>
      </c>
      <c r="Q112" s="61" t="s">
        <v>294</v>
      </c>
    </row>
    <row r="113" spans="1:17" x14ac:dyDescent="0.2">
      <c r="A113" s="60"/>
      <c r="B113" s="60"/>
      <c r="C113" s="61" t="s">
        <v>296</v>
      </c>
      <c r="D113" s="61" t="s">
        <v>288</v>
      </c>
      <c r="E113" s="58">
        <v>-32.299999999999997</v>
      </c>
      <c r="F113" s="58">
        <v>-23.2</v>
      </c>
      <c r="G113" s="58">
        <v>-20.399999999999999</v>
      </c>
      <c r="H113" s="53">
        <v>85.89</v>
      </c>
      <c r="I113" s="53">
        <v>6.23</v>
      </c>
      <c r="J113" s="53">
        <v>2.2400000000000002</v>
      </c>
      <c r="K113" s="53" t="s">
        <v>175</v>
      </c>
      <c r="L113" s="53">
        <v>1.61</v>
      </c>
      <c r="M113" s="53" t="s">
        <v>175</v>
      </c>
      <c r="N113" s="53" t="s">
        <v>175</v>
      </c>
      <c r="O113" s="53">
        <v>0.26</v>
      </c>
      <c r="P113" s="53">
        <v>3.77</v>
      </c>
      <c r="Q113" s="61" t="s">
        <v>294</v>
      </c>
    </row>
    <row r="114" spans="1:17" x14ac:dyDescent="0.2">
      <c r="A114" s="60"/>
      <c r="B114" s="60"/>
      <c r="C114" s="61" t="s">
        <v>285</v>
      </c>
      <c r="D114" s="61" t="s">
        <v>216</v>
      </c>
      <c r="E114" s="58">
        <v>-30.9</v>
      </c>
      <c r="F114" s="58">
        <v>-21.8</v>
      </c>
      <c r="G114" s="58">
        <v>-22.3</v>
      </c>
      <c r="H114" s="53">
        <v>77.650000000000006</v>
      </c>
      <c r="I114" s="53">
        <v>7.91</v>
      </c>
      <c r="J114" s="53">
        <v>2.92</v>
      </c>
      <c r="K114" s="53" t="s">
        <v>175</v>
      </c>
      <c r="L114" s="53">
        <v>2.61</v>
      </c>
      <c r="M114" s="53" t="s">
        <v>175</v>
      </c>
      <c r="N114" s="53" t="s">
        <v>175</v>
      </c>
      <c r="O114" s="53">
        <v>1.59</v>
      </c>
      <c r="P114" s="53">
        <v>3.16</v>
      </c>
      <c r="Q114" s="61" t="s">
        <v>294</v>
      </c>
    </row>
    <row r="115" spans="1:17" x14ac:dyDescent="0.2">
      <c r="A115" s="60"/>
      <c r="B115" s="60"/>
      <c r="C115" s="61" t="s">
        <v>297</v>
      </c>
      <c r="D115" s="61" t="s">
        <v>288</v>
      </c>
      <c r="E115" s="58">
        <v>-34.700000000000003</v>
      </c>
      <c r="F115" s="58">
        <v>-23.6</v>
      </c>
      <c r="G115" s="58">
        <v>-21.6</v>
      </c>
      <c r="H115" s="53">
        <v>85.97</v>
      </c>
      <c r="I115" s="53">
        <v>6.91</v>
      </c>
      <c r="J115" s="53">
        <v>2.76</v>
      </c>
      <c r="K115" s="53" t="s">
        <v>175</v>
      </c>
      <c r="L115" s="53">
        <v>1.75</v>
      </c>
      <c r="M115" s="53" t="s">
        <v>175</v>
      </c>
      <c r="N115" s="53" t="s">
        <v>175</v>
      </c>
      <c r="O115" s="53">
        <v>0.32</v>
      </c>
      <c r="P115" s="53">
        <v>2.29</v>
      </c>
      <c r="Q115" s="61" t="s">
        <v>294</v>
      </c>
    </row>
    <row r="116" spans="1:17" x14ac:dyDescent="0.2">
      <c r="A116" s="60"/>
      <c r="B116" s="60"/>
      <c r="C116" s="61" t="s">
        <v>298</v>
      </c>
      <c r="D116" s="61" t="s">
        <v>72</v>
      </c>
      <c r="E116" s="58">
        <v>-34.200000000000003</v>
      </c>
      <c r="F116" s="58">
        <v>-24.1</v>
      </c>
      <c r="G116" s="58">
        <v>-22.8</v>
      </c>
      <c r="H116" s="53">
        <v>83.1</v>
      </c>
      <c r="I116" s="53">
        <v>6.94</v>
      </c>
      <c r="J116" s="53">
        <v>3.67</v>
      </c>
      <c r="K116" s="53" t="s">
        <v>175</v>
      </c>
      <c r="L116" s="53">
        <v>3.08</v>
      </c>
      <c r="M116" s="53" t="s">
        <v>175</v>
      </c>
      <c r="N116" s="53" t="s">
        <v>175</v>
      </c>
      <c r="O116" s="53">
        <v>0.14000000000000001</v>
      </c>
      <c r="P116" s="53">
        <v>3.09</v>
      </c>
      <c r="Q116" s="61" t="s">
        <v>294</v>
      </c>
    </row>
    <row r="117" spans="1:17" x14ac:dyDescent="0.2">
      <c r="A117" s="60"/>
      <c r="B117" s="60"/>
      <c r="C117" s="61" t="s">
        <v>292</v>
      </c>
      <c r="D117" s="61" t="s">
        <v>72</v>
      </c>
      <c r="E117" s="58">
        <v>-27.3</v>
      </c>
      <c r="F117" s="58">
        <v>-18.5</v>
      </c>
      <c r="G117" s="58">
        <v>-19.5</v>
      </c>
      <c r="H117" s="53">
        <v>97.96</v>
      </c>
      <c r="I117" s="53">
        <v>0.82</v>
      </c>
      <c r="J117" s="53">
        <v>0.05</v>
      </c>
      <c r="K117" s="53" t="s">
        <v>175</v>
      </c>
      <c r="L117" s="53">
        <v>0.02</v>
      </c>
      <c r="M117" s="53" t="s">
        <v>175</v>
      </c>
      <c r="N117" s="53" t="s">
        <v>175</v>
      </c>
      <c r="O117" s="53">
        <v>0.54</v>
      </c>
      <c r="P117" s="53">
        <v>0.62</v>
      </c>
      <c r="Q117" s="61" t="s">
        <v>294</v>
      </c>
    </row>
    <row r="118" spans="1:17" x14ac:dyDescent="0.2">
      <c r="A118" s="60"/>
      <c r="B118" s="60"/>
      <c r="C118" s="61" t="s">
        <v>291</v>
      </c>
      <c r="D118" s="61" t="s">
        <v>72</v>
      </c>
      <c r="E118" s="58">
        <v>-27.6</v>
      </c>
      <c r="F118" s="58">
        <v>-18</v>
      </c>
      <c r="G118" s="58">
        <v>-19.899999999999999</v>
      </c>
      <c r="H118" s="53">
        <v>98.41</v>
      </c>
      <c r="I118" s="53">
        <v>0.8</v>
      </c>
      <c r="J118" s="53">
        <v>0.05</v>
      </c>
      <c r="K118" s="53" t="s">
        <v>175</v>
      </c>
      <c r="L118" s="53">
        <v>0.02</v>
      </c>
      <c r="M118" s="53" t="s">
        <v>175</v>
      </c>
      <c r="N118" s="53" t="s">
        <v>175</v>
      </c>
      <c r="O118" s="53">
        <v>0.05</v>
      </c>
      <c r="P118" s="53">
        <v>0.69</v>
      </c>
      <c r="Q118" s="61" t="s">
        <v>294</v>
      </c>
    </row>
    <row r="119" spans="1:17" x14ac:dyDescent="0.2">
      <c r="A119" s="60"/>
      <c r="B119" s="60"/>
      <c r="C119" s="61" t="s">
        <v>299</v>
      </c>
      <c r="D119" s="61" t="s">
        <v>72</v>
      </c>
      <c r="E119" s="58">
        <v>-27.3</v>
      </c>
      <c r="F119" s="58">
        <v>-18.5</v>
      </c>
      <c r="G119" s="58">
        <v>-19</v>
      </c>
      <c r="H119" s="53">
        <v>97.86</v>
      </c>
      <c r="I119" s="53">
        <v>0.82</v>
      </c>
      <c r="J119" s="53">
        <v>0.05</v>
      </c>
      <c r="K119" s="53" t="s">
        <v>175</v>
      </c>
      <c r="L119" s="53">
        <v>0.03</v>
      </c>
      <c r="M119" s="53" t="s">
        <v>175</v>
      </c>
      <c r="N119" s="53" t="s">
        <v>175</v>
      </c>
      <c r="O119" s="53">
        <v>0.66</v>
      </c>
      <c r="P119" s="53">
        <v>0.57999999999999996</v>
      </c>
      <c r="Q119" s="61" t="s">
        <v>294</v>
      </c>
    </row>
    <row r="120" spans="1:17" x14ac:dyDescent="0.2">
      <c r="A120" s="60"/>
      <c r="B120" s="60"/>
      <c r="C120" s="61" t="s">
        <v>300</v>
      </c>
      <c r="D120" s="62" t="s">
        <v>175</v>
      </c>
      <c r="E120" s="58">
        <v>-32.4</v>
      </c>
      <c r="F120" s="58">
        <v>-22.3</v>
      </c>
      <c r="G120" s="58">
        <v>-21.4</v>
      </c>
      <c r="H120" s="53">
        <v>55.95</v>
      </c>
      <c r="I120" s="53">
        <v>11.55</v>
      </c>
      <c r="J120" s="53">
        <v>12.53</v>
      </c>
      <c r="K120" s="53" t="s">
        <v>175</v>
      </c>
      <c r="L120" s="53">
        <v>7.22</v>
      </c>
      <c r="M120" s="53" t="s">
        <v>175</v>
      </c>
      <c r="N120" s="53" t="s">
        <v>175</v>
      </c>
      <c r="O120" s="53">
        <v>0.2</v>
      </c>
      <c r="P120" s="53">
        <v>4.96</v>
      </c>
      <c r="Q120" s="61" t="s">
        <v>294</v>
      </c>
    </row>
    <row r="121" spans="1:17" x14ac:dyDescent="0.2">
      <c r="A121" s="60"/>
      <c r="B121" s="60"/>
      <c r="C121" s="61" t="s">
        <v>301</v>
      </c>
      <c r="D121" s="62" t="s">
        <v>175</v>
      </c>
      <c r="E121" s="58">
        <v>-32.4</v>
      </c>
      <c r="F121" s="58">
        <v>-22.3</v>
      </c>
      <c r="G121" s="58">
        <v>-21.4</v>
      </c>
      <c r="H121" s="53">
        <v>55.95</v>
      </c>
      <c r="I121" s="53">
        <v>11.55</v>
      </c>
      <c r="J121" s="53">
        <v>12.53</v>
      </c>
      <c r="K121" s="53" t="s">
        <v>175</v>
      </c>
      <c r="L121" s="53">
        <v>7.22</v>
      </c>
      <c r="M121" s="53" t="s">
        <v>175</v>
      </c>
      <c r="N121" s="53" t="s">
        <v>175</v>
      </c>
      <c r="O121" s="53">
        <v>0.2</v>
      </c>
      <c r="P121" s="53">
        <v>4.96</v>
      </c>
      <c r="Q121" s="61" t="s">
        <v>294</v>
      </c>
    </row>
    <row r="122" spans="1:17" x14ac:dyDescent="0.2">
      <c r="A122" s="60"/>
      <c r="B122" s="60"/>
      <c r="C122" s="61" t="s">
        <v>302</v>
      </c>
      <c r="D122" s="61" t="s">
        <v>284</v>
      </c>
      <c r="E122" s="58">
        <v>-32.799999999999997</v>
      </c>
      <c r="F122" s="58">
        <v>-21.6</v>
      </c>
      <c r="G122" s="58">
        <v>-21.2</v>
      </c>
      <c r="H122" s="53">
        <v>88.31</v>
      </c>
      <c r="I122" s="53">
        <v>4.72</v>
      </c>
      <c r="J122" s="53">
        <v>1.53</v>
      </c>
      <c r="K122" s="53" t="s">
        <v>175</v>
      </c>
      <c r="L122" s="53">
        <v>0.91</v>
      </c>
      <c r="M122" s="53" t="s">
        <v>175</v>
      </c>
      <c r="N122" s="53" t="s">
        <v>175</v>
      </c>
      <c r="O122" s="53">
        <v>0</v>
      </c>
      <c r="P122" s="53">
        <v>4.53</v>
      </c>
      <c r="Q122" s="61" t="s">
        <v>294</v>
      </c>
    </row>
    <row r="123" spans="1:17" x14ac:dyDescent="0.2">
      <c r="A123" s="60"/>
      <c r="B123" s="60"/>
      <c r="C123" s="61" t="s">
        <v>303</v>
      </c>
      <c r="D123" s="61" t="s">
        <v>284</v>
      </c>
      <c r="E123" s="58">
        <v>-33.5</v>
      </c>
      <c r="F123" s="58">
        <v>-21.1</v>
      </c>
      <c r="G123" s="58">
        <v>-19.7</v>
      </c>
      <c r="H123" s="53">
        <v>74.239999999999995</v>
      </c>
      <c r="I123" s="53">
        <v>10.46</v>
      </c>
      <c r="J123" s="53">
        <v>4.9000000000000004</v>
      </c>
      <c r="K123" s="53" t="s">
        <v>175</v>
      </c>
      <c r="L123" s="53">
        <v>1.84</v>
      </c>
      <c r="M123" s="53" t="s">
        <v>175</v>
      </c>
      <c r="N123" s="53" t="s">
        <v>175</v>
      </c>
      <c r="O123" s="53">
        <v>1.5</v>
      </c>
      <c r="P123" s="53">
        <v>5.58</v>
      </c>
      <c r="Q123" s="61" t="s">
        <v>294</v>
      </c>
    </row>
    <row r="124" spans="1:17" x14ac:dyDescent="0.2">
      <c r="A124" s="60"/>
      <c r="B124" s="60"/>
      <c r="C124" s="61" t="s">
        <v>304</v>
      </c>
      <c r="D124" s="61" t="s">
        <v>216</v>
      </c>
      <c r="E124" s="58">
        <v>-31.2</v>
      </c>
      <c r="F124" s="58">
        <v>-23.9</v>
      </c>
      <c r="G124" s="58">
        <v>-22.8</v>
      </c>
      <c r="H124" s="53">
        <v>84.38</v>
      </c>
      <c r="I124" s="53">
        <v>6.8</v>
      </c>
      <c r="J124" s="53">
        <v>3.23</v>
      </c>
      <c r="K124" s="53" t="s">
        <v>175</v>
      </c>
      <c r="L124" s="53">
        <v>2.92</v>
      </c>
      <c r="M124" s="53" t="s">
        <v>175</v>
      </c>
      <c r="N124" s="53" t="s">
        <v>175</v>
      </c>
      <c r="O124" s="53">
        <v>0.17</v>
      </c>
      <c r="P124" s="53">
        <v>2.5</v>
      </c>
      <c r="Q124" s="61" t="s">
        <v>294</v>
      </c>
    </row>
    <row r="125" spans="1:17" x14ac:dyDescent="0.2">
      <c r="A125" s="60"/>
      <c r="B125" s="60"/>
      <c r="C125" s="61" t="s">
        <v>305</v>
      </c>
      <c r="D125" s="61" t="s">
        <v>72</v>
      </c>
      <c r="E125" s="58">
        <v>-35.4</v>
      </c>
      <c r="F125" s="58">
        <v>-22.7</v>
      </c>
      <c r="G125" s="58">
        <v>-20.9</v>
      </c>
      <c r="H125" s="53">
        <v>85.36</v>
      </c>
      <c r="I125" s="53">
        <v>7.03</v>
      </c>
      <c r="J125" s="53">
        <v>2.98</v>
      </c>
      <c r="K125" s="53" t="s">
        <v>175</v>
      </c>
      <c r="L125" s="53">
        <v>2.25</v>
      </c>
      <c r="M125" s="53" t="s">
        <v>175</v>
      </c>
      <c r="N125" s="53" t="s">
        <v>175</v>
      </c>
      <c r="O125" s="53">
        <v>0.28000000000000003</v>
      </c>
      <c r="P125" s="53">
        <v>2.1</v>
      </c>
      <c r="Q125" s="61" t="s">
        <v>294</v>
      </c>
    </row>
    <row r="126" spans="1:17" x14ac:dyDescent="0.2">
      <c r="A126" s="60"/>
      <c r="B126" s="60"/>
      <c r="C126" s="61" t="s">
        <v>306</v>
      </c>
      <c r="D126" s="61" t="s">
        <v>216</v>
      </c>
      <c r="E126" s="58">
        <v>-32.799999999999997</v>
      </c>
      <c r="F126" s="58">
        <v>-23.4</v>
      </c>
      <c r="G126" s="58">
        <v>-21.1</v>
      </c>
      <c r="H126" s="53">
        <v>86.65</v>
      </c>
      <c r="I126" s="53">
        <v>6.31</v>
      </c>
      <c r="J126" s="53">
        <v>2.74</v>
      </c>
      <c r="K126" s="53" t="s">
        <v>175</v>
      </c>
      <c r="L126" s="53">
        <v>1.76</v>
      </c>
      <c r="M126" s="53" t="s">
        <v>175</v>
      </c>
      <c r="N126" s="53" t="s">
        <v>175</v>
      </c>
      <c r="O126" s="53">
        <v>0.31</v>
      </c>
      <c r="P126" s="53">
        <v>2.2200000000000002</v>
      </c>
      <c r="Q126" s="61" t="s">
        <v>294</v>
      </c>
    </row>
    <row r="127" spans="1:17" x14ac:dyDescent="0.2">
      <c r="A127" s="60"/>
      <c r="B127" s="60"/>
      <c r="C127" s="61" t="s">
        <v>307</v>
      </c>
      <c r="D127" s="61" t="s">
        <v>72</v>
      </c>
      <c r="E127" s="58">
        <v>-32.4</v>
      </c>
      <c r="F127" s="58">
        <v>-22.7</v>
      </c>
      <c r="G127" s="58">
        <v>-19.8</v>
      </c>
      <c r="H127" s="53">
        <v>90.14</v>
      </c>
      <c r="I127" s="53">
        <v>4.62</v>
      </c>
      <c r="J127" s="53">
        <v>1.27</v>
      </c>
      <c r="K127" s="53" t="s">
        <v>175</v>
      </c>
      <c r="L127" s="53">
        <v>1.25</v>
      </c>
      <c r="M127" s="53" t="s">
        <v>175</v>
      </c>
      <c r="N127" s="53" t="s">
        <v>175</v>
      </c>
      <c r="O127" s="53">
        <v>0.12</v>
      </c>
      <c r="P127" s="53">
        <v>2.58</v>
      </c>
      <c r="Q127" s="61" t="s">
        <v>294</v>
      </c>
    </row>
    <row r="128" spans="1:17" x14ac:dyDescent="0.2">
      <c r="A128" s="60"/>
      <c r="B128" s="60"/>
      <c r="C128" s="61" t="s">
        <v>308</v>
      </c>
      <c r="D128" s="61" t="s">
        <v>284</v>
      </c>
      <c r="E128" s="58">
        <v>-29.7</v>
      </c>
      <c r="F128" s="58">
        <v>-21.9</v>
      </c>
      <c r="G128" s="58">
        <v>-21.2</v>
      </c>
      <c r="H128" s="53">
        <v>90.04</v>
      </c>
      <c r="I128" s="53">
        <v>5.49</v>
      </c>
      <c r="J128" s="53">
        <v>1.5</v>
      </c>
      <c r="K128" s="53" t="s">
        <v>175</v>
      </c>
      <c r="L128" s="53">
        <v>0.95</v>
      </c>
      <c r="M128" s="53" t="s">
        <v>175</v>
      </c>
      <c r="N128" s="53" t="s">
        <v>175</v>
      </c>
      <c r="O128" s="53">
        <v>0</v>
      </c>
      <c r="P128" s="53">
        <v>2.0099999999999998</v>
      </c>
      <c r="Q128" s="61" t="s">
        <v>294</v>
      </c>
    </row>
    <row r="129" spans="1:17" x14ac:dyDescent="0.2">
      <c r="A129" s="60"/>
      <c r="B129" s="64" t="s">
        <v>309</v>
      </c>
      <c r="C129" s="61" t="s">
        <v>310</v>
      </c>
      <c r="D129" s="62" t="s">
        <v>175</v>
      </c>
      <c r="E129" s="58">
        <v>-40.5</v>
      </c>
      <c r="F129" s="58">
        <v>-31.4</v>
      </c>
      <c r="G129" s="58">
        <v>-29.8</v>
      </c>
      <c r="H129" s="53">
        <v>79.3</v>
      </c>
      <c r="I129" s="53">
        <v>9.36</v>
      </c>
      <c r="J129" s="53">
        <v>3.27</v>
      </c>
      <c r="K129" s="53" t="s">
        <v>175</v>
      </c>
      <c r="L129" s="53">
        <v>1.83</v>
      </c>
      <c r="M129" s="53" t="s">
        <v>175</v>
      </c>
      <c r="N129" s="53" t="s">
        <v>175</v>
      </c>
      <c r="O129" s="53">
        <v>0.41</v>
      </c>
      <c r="P129" s="53">
        <v>4.8899999999999997</v>
      </c>
      <c r="Q129" s="61" t="s">
        <v>294</v>
      </c>
    </row>
    <row r="130" spans="1:17" x14ac:dyDescent="0.2">
      <c r="A130" s="60"/>
      <c r="B130" s="65"/>
      <c r="C130" s="61" t="s">
        <v>311</v>
      </c>
      <c r="D130" s="61" t="s">
        <v>312</v>
      </c>
      <c r="E130" s="58">
        <v>-40</v>
      </c>
      <c r="F130" s="58">
        <v>-32.299999999999997</v>
      </c>
      <c r="G130" s="58">
        <v>-30.3</v>
      </c>
      <c r="H130" s="53">
        <v>82.92</v>
      </c>
      <c r="I130" s="53">
        <v>6.52</v>
      </c>
      <c r="J130" s="53">
        <v>2.65</v>
      </c>
      <c r="K130" s="53" t="s">
        <v>175</v>
      </c>
      <c r="L130" s="53">
        <v>0.68</v>
      </c>
      <c r="M130" s="53" t="s">
        <v>175</v>
      </c>
      <c r="N130" s="53" t="s">
        <v>175</v>
      </c>
      <c r="O130" s="53">
        <v>2.38</v>
      </c>
      <c r="P130" s="53">
        <v>4.29</v>
      </c>
      <c r="Q130" s="61" t="s">
        <v>294</v>
      </c>
    </row>
    <row r="131" spans="1:17" x14ac:dyDescent="0.2">
      <c r="A131" s="60"/>
      <c r="B131" s="65"/>
      <c r="C131" s="61" t="s">
        <v>313</v>
      </c>
      <c r="D131" s="61" t="s">
        <v>51</v>
      </c>
      <c r="E131" s="58">
        <v>-34.9</v>
      </c>
      <c r="F131" s="58">
        <v>-39.4</v>
      </c>
      <c r="G131" s="58">
        <v>-32</v>
      </c>
      <c r="H131" s="53">
        <v>87.03</v>
      </c>
      <c r="I131" s="53">
        <v>3.18</v>
      </c>
      <c r="J131" s="53">
        <v>1.45</v>
      </c>
      <c r="K131" s="53" t="s">
        <v>175</v>
      </c>
      <c r="L131" s="53">
        <v>1.36</v>
      </c>
      <c r="M131" s="53" t="s">
        <v>175</v>
      </c>
      <c r="N131" s="53" t="s">
        <v>175</v>
      </c>
      <c r="O131" s="53">
        <v>0.16</v>
      </c>
      <c r="P131" s="53">
        <v>6.83</v>
      </c>
      <c r="Q131" s="61" t="s">
        <v>294</v>
      </c>
    </row>
    <row r="132" spans="1:17" x14ac:dyDescent="0.2">
      <c r="A132" s="60"/>
      <c r="B132" s="65"/>
      <c r="C132" s="61" t="s">
        <v>314</v>
      </c>
      <c r="D132" s="61" t="s">
        <v>51</v>
      </c>
      <c r="E132" s="58">
        <v>-35.4</v>
      </c>
      <c r="F132" s="58">
        <v>-36.1</v>
      </c>
      <c r="G132" s="58">
        <v>-33.799999999999997</v>
      </c>
      <c r="H132" s="53">
        <v>73.63</v>
      </c>
      <c r="I132" s="53">
        <v>3.71</v>
      </c>
      <c r="J132" s="53">
        <v>1.98</v>
      </c>
      <c r="K132" s="53" t="s">
        <v>175</v>
      </c>
      <c r="L132" s="53">
        <v>0.79</v>
      </c>
      <c r="M132" s="53" t="s">
        <v>175</v>
      </c>
      <c r="N132" s="53" t="s">
        <v>175</v>
      </c>
      <c r="O132" s="53">
        <v>1.02</v>
      </c>
      <c r="P132" s="53">
        <v>18.04</v>
      </c>
      <c r="Q132" s="61" t="s">
        <v>294</v>
      </c>
    </row>
    <row r="133" spans="1:17" x14ac:dyDescent="0.2">
      <c r="A133" s="60"/>
      <c r="B133" s="65"/>
      <c r="C133" s="61" t="s">
        <v>315</v>
      </c>
      <c r="D133" s="61" t="s">
        <v>51</v>
      </c>
      <c r="E133" s="58">
        <v>-35.799999999999997</v>
      </c>
      <c r="F133" s="58">
        <v>-36.1</v>
      </c>
      <c r="G133" s="58">
        <v>-33.200000000000003</v>
      </c>
      <c r="H133" s="53">
        <v>80.94</v>
      </c>
      <c r="I133" s="53">
        <v>3.86</v>
      </c>
      <c r="J133" s="53">
        <v>2.46</v>
      </c>
      <c r="K133" s="53" t="s">
        <v>175</v>
      </c>
      <c r="L133" s="53">
        <v>1.2</v>
      </c>
      <c r="M133" s="53" t="s">
        <v>175</v>
      </c>
      <c r="N133" s="53" t="s">
        <v>175</v>
      </c>
      <c r="O133" s="53">
        <v>1.34</v>
      </c>
      <c r="P133" s="53">
        <v>8.6199999999999992</v>
      </c>
      <c r="Q133" s="61" t="s">
        <v>294</v>
      </c>
    </row>
    <row r="134" spans="1:17" x14ac:dyDescent="0.2">
      <c r="A134" s="60"/>
      <c r="B134" s="65"/>
      <c r="C134" s="61" t="s">
        <v>316</v>
      </c>
      <c r="D134" s="61" t="s">
        <v>317</v>
      </c>
      <c r="E134" s="58">
        <v>-40</v>
      </c>
      <c r="F134" s="58">
        <v>-38.799999999999997</v>
      </c>
      <c r="G134" s="58">
        <v>-33.200000000000003</v>
      </c>
      <c r="H134" s="53">
        <v>69.680000000000007</v>
      </c>
      <c r="I134" s="53">
        <v>6.16</v>
      </c>
      <c r="J134" s="53">
        <v>3.75</v>
      </c>
      <c r="K134" s="53" t="s">
        <v>175</v>
      </c>
      <c r="L134" s="53">
        <v>2.2200000000000002</v>
      </c>
      <c r="M134" s="53" t="s">
        <v>175</v>
      </c>
      <c r="N134" s="53" t="s">
        <v>175</v>
      </c>
      <c r="O134" s="53">
        <v>0.56999999999999995</v>
      </c>
      <c r="P134" s="53">
        <v>14.35</v>
      </c>
      <c r="Q134" s="61" t="s">
        <v>294</v>
      </c>
    </row>
    <row r="135" spans="1:17" x14ac:dyDescent="0.2">
      <c r="A135" s="60"/>
      <c r="B135" s="65"/>
      <c r="C135" s="61" t="s">
        <v>318</v>
      </c>
      <c r="D135" s="61" t="s">
        <v>319</v>
      </c>
      <c r="E135" s="58">
        <v>-41.2</v>
      </c>
      <c r="F135" s="58">
        <v>-40.5</v>
      </c>
      <c r="G135" s="58">
        <v>-33</v>
      </c>
      <c r="H135" s="53">
        <v>41</v>
      </c>
      <c r="I135" s="53">
        <v>5.16</v>
      </c>
      <c r="J135" s="53">
        <v>8.64</v>
      </c>
      <c r="K135" s="53" t="s">
        <v>175</v>
      </c>
      <c r="L135" s="53">
        <v>9.07</v>
      </c>
      <c r="M135" s="53" t="s">
        <v>175</v>
      </c>
      <c r="N135" s="53" t="s">
        <v>175</v>
      </c>
      <c r="O135" s="53">
        <v>3.56</v>
      </c>
      <c r="P135" s="53">
        <v>25.97</v>
      </c>
      <c r="Q135" s="61" t="s">
        <v>294</v>
      </c>
    </row>
    <row r="136" spans="1:17" x14ac:dyDescent="0.2">
      <c r="A136" s="60"/>
      <c r="B136" s="65"/>
      <c r="C136" s="61" t="s">
        <v>320</v>
      </c>
      <c r="D136" s="61" t="s">
        <v>319</v>
      </c>
      <c r="E136" s="58">
        <v>-37.1</v>
      </c>
      <c r="F136" s="58">
        <v>-35.299999999999997</v>
      </c>
      <c r="G136" s="58">
        <v>-32.1</v>
      </c>
      <c r="H136" s="53">
        <v>89.88</v>
      </c>
      <c r="I136" s="53">
        <v>1.64</v>
      </c>
      <c r="J136" s="53">
        <v>0.56000000000000005</v>
      </c>
      <c r="K136" s="53" t="s">
        <v>175</v>
      </c>
      <c r="L136" s="53">
        <v>0.35</v>
      </c>
      <c r="M136" s="53" t="s">
        <v>175</v>
      </c>
      <c r="N136" s="53" t="s">
        <v>175</v>
      </c>
      <c r="O136" s="53">
        <v>1.84</v>
      </c>
      <c r="P136" s="53">
        <v>5.59</v>
      </c>
      <c r="Q136" s="61" t="s">
        <v>294</v>
      </c>
    </row>
    <row r="137" spans="1:17" x14ac:dyDescent="0.2">
      <c r="A137" s="60"/>
      <c r="B137" s="65"/>
      <c r="C137" s="61" t="s">
        <v>321</v>
      </c>
      <c r="D137" s="61" t="s">
        <v>50</v>
      </c>
      <c r="E137" s="58">
        <v>-42.6</v>
      </c>
      <c r="F137" s="58">
        <v>-40.4</v>
      </c>
      <c r="G137" s="58">
        <v>-33.6</v>
      </c>
      <c r="H137" s="53">
        <v>72.42</v>
      </c>
      <c r="I137" s="53">
        <v>5.03</v>
      </c>
      <c r="J137" s="53">
        <v>2.38</v>
      </c>
      <c r="K137" s="53" t="s">
        <v>175</v>
      </c>
      <c r="L137" s="53">
        <v>0.86</v>
      </c>
      <c r="M137" s="53" t="s">
        <v>175</v>
      </c>
      <c r="N137" s="53" t="s">
        <v>175</v>
      </c>
      <c r="O137" s="53">
        <v>0.74</v>
      </c>
      <c r="P137" s="53">
        <v>17.47</v>
      </c>
      <c r="Q137" s="61" t="s">
        <v>294</v>
      </c>
    </row>
    <row r="138" spans="1:17" x14ac:dyDescent="0.2">
      <c r="A138" s="60"/>
      <c r="B138" s="65"/>
      <c r="C138" s="61" t="s">
        <v>322</v>
      </c>
      <c r="D138" s="61" t="s">
        <v>50</v>
      </c>
      <c r="E138" s="58">
        <v>-37.1</v>
      </c>
      <c r="F138" s="58">
        <v>-31.6</v>
      </c>
      <c r="G138" s="58">
        <v>-30.1</v>
      </c>
      <c r="H138" s="53">
        <v>90.03</v>
      </c>
      <c r="I138" s="53">
        <v>1.52</v>
      </c>
      <c r="J138" s="53">
        <v>0.68</v>
      </c>
      <c r="K138" s="53" t="s">
        <v>175</v>
      </c>
      <c r="L138" s="53">
        <v>0.46</v>
      </c>
      <c r="M138" s="53" t="s">
        <v>175</v>
      </c>
      <c r="N138" s="53" t="s">
        <v>175</v>
      </c>
      <c r="O138" s="53">
        <v>2.76</v>
      </c>
      <c r="P138" s="53">
        <v>4.41</v>
      </c>
      <c r="Q138" s="61" t="s">
        <v>294</v>
      </c>
    </row>
    <row r="139" spans="1:17" x14ac:dyDescent="0.2">
      <c r="A139" s="60"/>
      <c r="B139" s="65"/>
      <c r="C139" s="61" t="s">
        <v>323</v>
      </c>
      <c r="D139" s="61" t="s">
        <v>319</v>
      </c>
      <c r="E139" s="58">
        <v>-36.6</v>
      </c>
      <c r="F139" s="58">
        <v>-31.7</v>
      </c>
      <c r="G139" s="58">
        <v>-29.2</v>
      </c>
      <c r="H139" s="53">
        <v>87.31</v>
      </c>
      <c r="I139" s="53">
        <v>1.87</v>
      </c>
      <c r="J139" s="53">
        <v>1.1100000000000001</v>
      </c>
      <c r="K139" s="53" t="s">
        <v>175</v>
      </c>
      <c r="L139" s="53">
        <v>1.17</v>
      </c>
      <c r="M139" s="53" t="s">
        <v>175</v>
      </c>
      <c r="N139" s="53" t="s">
        <v>175</v>
      </c>
      <c r="O139" s="53">
        <v>1.91</v>
      </c>
      <c r="P139" s="53">
        <v>4.16</v>
      </c>
      <c r="Q139" s="61" t="s">
        <v>294</v>
      </c>
    </row>
    <row r="140" spans="1:17" x14ac:dyDescent="0.2">
      <c r="A140" s="60"/>
      <c r="B140" s="65"/>
      <c r="C140" s="61" t="s">
        <v>324</v>
      </c>
      <c r="D140" s="61" t="s">
        <v>50</v>
      </c>
      <c r="E140" s="58">
        <v>-38.9</v>
      </c>
      <c r="F140" s="58">
        <v>-37.700000000000003</v>
      </c>
      <c r="G140" s="58">
        <v>-34.6</v>
      </c>
      <c r="H140" s="53">
        <v>94.45</v>
      </c>
      <c r="I140" s="53">
        <v>1.1399999999999999</v>
      </c>
      <c r="J140" s="53">
        <v>0.2</v>
      </c>
      <c r="K140" s="53" t="s">
        <v>175</v>
      </c>
      <c r="L140" s="53">
        <v>0.21</v>
      </c>
      <c r="M140" s="53" t="s">
        <v>175</v>
      </c>
      <c r="N140" s="53" t="s">
        <v>175</v>
      </c>
      <c r="O140" s="53">
        <v>3.66</v>
      </c>
      <c r="P140" s="53">
        <v>0.34</v>
      </c>
      <c r="Q140" s="61" t="s">
        <v>294</v>
      </c>
    </row>
    <row r="141" spans="1:17" x14ac:dyDescent="0.2">
      <c r="A141" s="60"/>
      <c r="B141" s="65"/>
      <c r="C141" s="61" t="s">
        <v>325</v>
      </c>
      <c r="D141" s="61" t="s">
        <v>319</v>
      </c>
      <c r="E141" s="58">
        <v>-33.799999999999997</v>
      </c>
      <c r="F141" s="58">
        <v>-33.200000000000003</v>
      </c>
      <c r="G141" s="58">
        <v>-29.2</v>
      </c>
      <c r="H141" s="53">
        <v>95.12</v>
      </c>
      <c r="I141" s="53">
        <v>1.5</v>
      </c>
      <c r="J141" s="53">
        <v>0.33</v>
      </c>
      <c r="K141" s="53" t="s">
        <v>175</v>
      </c>
      <c r="L141" s="53">
        <v>0.31</v>
      </c>
      <c r="M141" s="53" t="s">
        <v>175</v>
      </c>
      <c r="N141" s="53" t="s">
        <v>175</v>
      </c>
      <c r="O141" s="53">
        <v>1.6</v>
      </c>
      <c r="P141" s="53">
        <v>1.1399999999999999</v>
      </c>
      <c r="Q141" s="61" t="s">
        <v>294</v>
      </c>
    </row>
    <row r="142" spans="1:17" x14ac:dyDescent="0.2">
      <c r="A142" s="60"/>
      <c r="B142" s="65"/>
      <c r="C142" s="61" t="s">
        <v>326</v>
      </c>
      <c r="D142" s="61" t="s">
        <v>319</v>
      </c>
      <c r="E142" s="58">
        <v>-35.6</v>
      </c>
      <c r="F142" s="58">
        <v>-37.1</v>
      </c>
      <c r="G142" s="58">
        <v>-34</v>
      </c>
      <c r="H142" s="53">
        <v>86.06</v>
      </c>
      <c r="I142" s="53">
        <v>2.21</v>
      </c>
      <c r="J142" s="53">
        <v>1.26</v>
      </c>
      <c r="K142" s="53" t="s">
        <v>175</v>
      </c>
      <c r="L142" s="53">
        <v>0.71</v>
      </c>
      <c r="M142" s="53" t="s">
        <v>175</v>
      </c>
      <c r="N142" s="53" t="s">
        <v>175</v>
      </c>
      <c r="O142" s="53">
        <v>4.8600000000000003</v>
      </c>
      <c r="P142" s="53">
        <v>4.09</v>
      </c>
      <c r="Q142" s="61" t="s">
        <v>294</v>
      </c>
    </row>
    <row r="143" spans="1:17" x14ac:dyDescent="0.2">
      <c r="A143" s="60"/>
      <c r="B143" s="65"/>
      <c r="C143" s="61" t="s">
        <v>327</v>
      </c>
      <c r="D143" s="61" t="s">
        <v>319</v>
      </c>
      <c r="E143" s="58">
        <v>-34.299999999999997</v>
      </c>
      <c r="F143" s="58">
        <v>-36.1</v>
      </c>
      <c r="G143" s="58">
        <v>-33.4</v>
      </c>
      <c r="H143" s="53">
        <v>92.8</v>
      </c>
      <c r="I143" s="53">
        <v>2.0499999999999998</v>
      </c>
      <c r="J143" s="53">
        <v>0.89</v>
      </c>
      <c r="K143" s="53" t="s">
        <v>175</v>
      </c>
      <c r="L143" s="53">
        <v>0.38</v>
      </c>
      <c r="M143" s="53" t="s">
        <v>175</v>
      </c>
      <c r="N143" s="53" t="s">
        <v>175</v>
      </c>
      <c r="O143" s="53">
        <v>1.64</v>
      </c>
      <c r="P143" s="53">
        <v>1.71</v>
      </c>
      <c r="Q143" s="61" t="s">
        <v>294</v>
      </c>
    </row>
    <row r="144" spans="1:17" x14ac:dyDescent="0.2">
      <c r="A144" s="60"/>
      <c r="B144" s="65"/>
      <c r="C144" s="61" t="s">
        <v>328</v>
      </c>
      <c r="D144" s="61" t="s">
        <v>319</v>
      </c>
      <c r="E144" s="58">
        <v>-41.3</v>
      </c>
      <c r="F144" s="58">
        <v>-37.9</v>
      </c>
      <c r="G144" s="58">
        <v>-34.5</v>
      </c>
      <c r="H144" s="53">
        <v>61.96</v>
      </c>
      <c r="I144" s="53">
        <v>7.37</v>
      </c>
      <c r="J144" s="53">
        <v>6.12</v>
      </c>
      <c r="K144" s="53" t="s">
        <v>175</v>
      </c>
      <c r="L144" s="53">
        <v>4.08</v>
      </c>
      <c r="M144" s="53" t="s">
        <v>175</v>
      </c>
      <c r="N144" s="53" t="s">
        <v>175</v>
      </c>
      <c r="O144" s="53">
        <v>7.14</v>
      </c>
      <c r="P144" s="53">
        <v>7.12</v>
      </c>
      <c r="Q144" s="61" t="s">
        <v>294</v>
      </c>
    </row>
    <row r="145" spans="1:17" x14ac:dyDescent="0.2">
      <c r="A145" s="60"/>
      <c r="B145" s="65"/>
      <c r="C145" s="61" t="s">
        <v>329</v>
      </c>
      <c r="D145" s="61" t="s">
        <v>51</v>
      </c>
      <c r="E145" s="58">
        <v>-32</v>
      </c>
      <c r="F145" s="58">
        <v>-35.799999999999997</v>
      </c>
      <c r="G145" s="58">
        <v>-31.9</v>
      </c>
      <c r="H145" s="53">
        <v>81.83</v>
      </c>
      <c r="I145" s="53">
        <v>3.48</v>
      </c>
      <c r="J145" s="53">
        <v>2.25</v>
      </c>
      <c r="K145" s="53" t="s">
        <v>175</v>
      </c>
      <c r="L145" s="53">
        <v>1.22</v>
      </c>
      <c r="M145" s="53" t="s">
        <v>175</v>
      </c>
      <c r="N145" s="53" t="s">
        <v>175</v>
      </c>
      <c r="O145" s="53">
        <v>0.64</v>
      </c>
      <c r="P145" s="53">
        <v>8.4700000000000006</v>
      </c>
      <c r="Q145" s="61" t="s">
        <v>294</v>
      </c>
    </row>
    <row r="146" spans="1:17" x14ac:dyDescent="0.2">
      <c r="A146" s="60"/>
      <c r="B146" s="65"/>
      <c r="C146" s="61" t="s">
        <v>330</v>
      </c>
      <c r="D146" s="61" t="s">
        <v>317</v>
      </c>
      <c r="E146" s="58">
        <v>-41.1</v>
      </c>
      <c r="F146" s="58">
        <v>-41.8</v>
      </c>
      <c r="G146" s="58">
        <v>-38.5</v>
      </c>
      <c r="H146" s="53" t="s">
        <v>175</v>
      </c>
      <c r="I146" s="53" t="s">
        <v>175</v>
      </c>
      <c r="J146" s="53" t="s">
        <v>175</v>
      </c>
      <c r="K146" s="53" t="s">
        <v>175</v>
      </c>
      <c r="L146" s="53" t="s">
        <v>175</v>
      </c>
      <c r="M146" s="53" t="s">
        <v>175</v>
      </c>
      <c r="N146" s="53" t="s">
        <v>175</v>
      </c>
      <c r="O146" s="53" t="s">
        <v>175</v>
      </c>
      <c r="P146" s="53" t="s">
        <v>175</v>
      </c>
      <c r="Q146" s="61" t="s">
        <v>176</v>
      </c>
    </row>
    <row r="147" spans="1:17" ht="25.5" x14ac:dyDescent="0.2">
      <c r="A147" s="60"/>
      <c r="B147" s="65"/>
      <c r="C147" s="63" t="s">
        <v>331</v>
      </c>
      <c r="D147" s="61" t="s">
        <v>50</v>
      </c>
      <c r="E147" s="58">
        <v>-45.4</v>
      </c>
      <c r="F147" s="58">
        <v>-39.200000000000003</v>
      </c>
      <c r="G147" s="58">
        <v>-26.4</v>
      </c>
      <c r="H147" s="53">
        <v>67.930000000000007</v>
      </c>
      <c r="I147" s="53">
        <v>3.7</v>
      </c>
      <c r="J147" s="53">
        <v>1.1200000000000001</v>
      </c>
      <c r="K147" s="53">
        <v>0.46</v>
      </c>
      <c r="L147" s="53">
        <v>0.96</v>
      </c>
      <c r="M147" s="53">
        <v>0.29530000000000001</v>
      </c>
      <c r="N147" s="53">
        <v>0.48930000000000001</v>
      </c>
      <c r="O147" s="53">
        <v>0.25</v>
      </c>
      <c r="P147" s="53">
        <v>22.61</v>
      </c>
      <c r="Q147" s="61" t="s">
        <v>176</v>
      </c>
    </row>
    <row r="148" spans="1:17" ht="25.5" x14ac:dyDescent="0.2">
      <c r="A148" s="60"/>
      <c r="B148" s="65"/>
      <c r="C148" s="63" t="s">
        <v>332</v>
      </c>
      <c r="D148" s="61" t="s">
        <v>50</v>
      </c>
      <c r="E148" s="58">
        <v>-42.7</v>
      </c>
      <c r="F148" s="58">
        <v>-38.6</v>
      </c>
      <c r="G148" s="58">
        <v>-35.299999999999997</v>
      </c>
      <c r="H148" s="53">
        <v>74.790000000000006</v>
      </c>
      <c r="I148" s="53">
        <v>2.86</v>
      </c>
      <c r="J148" s="53">
        <v>0.64</v>
      </c>
      <c r="K148" s="53">
        <v>0.14000000000000001</v>
      </c>
      <c r="L148" s="53">
        <v>0.25</v>
      </c>
      <c r="M148" s="53">
        <v>4.8899999999999999E-2</v>
      </c>
      <c r="N148" s="53">
        <v>6.8500000000000005E-2</v>
      </c>
      <c r="O148" s="53"/>
      <c r="P148" s="53">
        <v>20.329999999999998</v>
      </c>
      <c r="Q148" s="61" t="s">
        <v>176</v>
      </c>
    </row>
    <row r="149" spans="1:17" x14ac:dyDescent="0.2">
      <c r="A149" s="60"/>
      <c r="B149" s="65"/>
      <c r="C149" s="61" t="s">
        <v>333</v>
      </c>
      <c r="D149" s="61" t="s">
        <v>50</v>
      </c>
      <c r="E149" s="58">
        <v>-42.7</v>
      </c>
      <c r="F149" s="58">
        <v>-40.299999999999997</v>
      </c>
      <c r="G149" s="58">
        <v>-32.6</v>
      </c>
      <c r="H149" s="53">
        <v>74.86</v>
      </c>
      <c r="I149" s="53">
        <v>3.49</v>
      </c>
      <c r="J149" s="53">
        <v>1.1100000000000001</v>
      </c>
      <c r="K149" s="53">
        <v>0.38</v>
      </c>
      <c r="L149" s="53">
        <v>0.79</v>
      </c>
      <c r="M149" s="53">
        <v>0.1386</v>
      </c>
      <c r="N149" s="53">
        <v>0.20419999999999999</v>
      </c>
      <c r="O149" s="53">
        <v>1.18</v>
      </c>
      <c r="P149" s="53">
        <v>17.11</v>
      </c>
      <c r="Q149" s="61" t="s">
        <v>176</v>
      </c>
    </row>
    <row r="150" spans="1:17" x14ac:dyDescent="0.2">
      <c r="A150" s="60"/>
      <c r="B150" s="65"/>
      <c r="C150" s="61" t="s">
        <v>334</v>
      </c>
      <c r="D150" s="62" t="s">
        <v>175</v>
      </c>
      <c r="E150" s="58">
        <v>-40.200000000000003</v>
      </c>
      <c r="F150" s="58">
        <v>-39.4</v>
      </c>
      <c r="G150" s="58">
        <v>-33.299999999999997</v>
      </c>
      <c r="H150" s="53" t="s">
        <v>175</v>
      </c>
      <c r="I150" s="53" t="s">
        <v>175</v>
      </c>
      <c r="J150" s="53" t="s">
        <v>175</v>
      </c>
      <c r="K150" s="53" t="s">
        <v>175</v>
      </c>
      <c r="L150" s="53" t="s">
        <v>175</v>
      </c>
      <c r="M150" s="53" t="s">
        <v>175</v>
      </c>
      <c r="N150" s="53" t="s">
        <v>175</v>
      </c>
      <c r="O150" s="53" t="s">
        <v>175</v>
      </c>
      <c r="P150" s="53" t="s">
        <v>175</v>
      </c>
      <c r="Q150" s="61" t="s">
        <v>176</v>
      </c>
    </row>
    <row r="151" spans="1:17" x14ac:dyDescent="0.2">
      <c r="A151" s="60"/>
      <c r="B151" s="65"/>
      <c r="C151" s="61" t="s">
        <v>335</v>
      </c>
      <c r="D151" s="61" t="s">
        <v>336</v>
      </c>
      <c r="E151" s="58">
        <v>-35.9</v>
      </c>
      <c r="F151" s="58">
        <v>-33.6</v>
      </c>
      <c r="G151" s="58">
        <v>-28.4</v>
      </c>
      <c r="H151" s="53" t="s">
        <v>175</v>
      </c>
      <c r="I151" s="53" t="s">
        <v>175</v>
      </c>
      <c r="J151" s="53" t="s">
        <v>175</v>
      </c>
      <c r="K151" s="53" t="s">
        <v>175</v>
      </c>
      <c r="L151" s="53" t="s">
        <v>175</v>
      </c>
      <c r="M151" s="53" t="s">
        <v>175</v>
      </c>
      <c r="N151" s="53" t="s">
        <v>175</v>
      </c>
      <c r="O151" s="53" t="s">
        <v>175</v>
      </c>
      <c r="P151" s="53" t="s">
        <v>175</v>
      </c>
      <c r="Q151" s="61" t="s">
        <v>176</v>
      </c>
    </row>
    <row r="152" spans="1:17" x14ac:dyDescent="0.2">
      <c r="A152" s="60"/>
      <c r="B152" s="65"/>
      <c r="C152" s="61" t="s">
        <v>337</v>
      </c>
      <c r="D152" s="61" t="s">
        <v>317</v>
      </c>
      <c r="E152" s="58">
        <v>-35.6</v>
      </c>
      <c r="F152" s="58">
        <v>-32.799999999999997</v>
      </c>
      <c r="G152" s="58">
        <v>-27.9</v>
      </c>
      <c r="H152" s="53">
        <v>76.760000000000005</v>
      </c>
      <c r="I152" s="53">
        <v>5.99</v>
      </c>
      <c r="J152" s="53">
        <v>1.84</v>
      </c>
      <c r="K152" s="53" t="s">
        <v>175</v>
      </c>
      <c r="L152" s="53">
        <v>0.95</v>
      </c>
      <c r="M152" s="53" t="s">
        <v>175</v>
      </c>
      <c r="N152" s="53" t="s">
        <v>175</v>
      </c>
      <c r="O152" s="53">
        <v>0.13</v>
      </c>
      <c r="P152" s="53">
        <v>13.83</v>
      </c>
      <c r="Q152" s="61" t="s">
        <v>176</v>
      </c>
    </row>
    <row r="153" spans="1:17" x14ac:dyDescent="0.2">
      <c r="A153" s="60"/>
      <c r="B153" s="65"/>
      <c r="C153" s="61" t="s">
        <v>338</v>
      </c>
      <c r="D153" s="62" t="s">
        <v>175</v>
      </c>
      <c r="E153" s="58">
        <v>-37.299999999999997</v>
      </c>
      <c r="F153" s="58">
        <v>-36.799999999999997</v>
      </c>
      <c r="G153" s="58">
        <v>-34.5</v>
      </c>
      <c r="H153" s="53">
        <v>71.739999999999995</v>
      </c>
      <c r="I153" s="53">
        <v>2.15</v>
      </c>
      <c r="J153" s="53">
        <v>0.62</v>
      </c>
      <c r="K153" s="53">
        <v>0.15</v>
      </c>
      <c r="L153" s="53">
        <v>0.24</v>
      </c>
      <c r="M153" s="53">
        <v>7.0999999999999994E-2</v>
      </c>
      <c r="N153" s="53">
        <v>9.3299999999999994E-2</v>
      </c>
      <c r="O153" s="53"/>
      <c r="P153" s="53">
        <v>16.52</v>
      </c>
      <c r="Q153" s="61" t="s">
        <v>176</v>
      </c>
    </row>
    <row r="154" spans="1:17" x14ac:dyDescent="0.2">
      <c r="A154" s="60"/>
      <c r="B154" s="65"/>
      <c r="C154" s="61" t="s">
        <v>339</v>
      </c>
      <c r="D154" s="62" t="s">
        <v>175</v>
      </c>
      <c r="E154" s="58">
        <v>-35.299999999999997</v>
      </c>
      <c r="F154" s="58">
        <v>-36.6</v>
      </c>
      <c r="G154" s="58">
        <v>-37.4</v>
      </c>
      <c r="H154" s="53">
        <v>84.65</v>
      </c>
      <c r="I154" s="53">
        <v>2.92</v>
      </c>
      <c r="J154" s="53">
        <v>0.89</v>
      </c>
      <c r="K154" s="53">
        <v>0.32</v>
      </c>
      <c r="L154" s="53">
        <v>0.7</v>
      </c>
      <c r="M154" s="53">
        <v>0.2354</v>
      </c>
      <c r="N154" s="53">
        <v>0.37230000000000002</v>
      </c>
      <c r="O154" s="53">
        <v>0.06</v>
      </c>
      <c r="P154" s="53">
        <v>8.52</v>
      </c>
      <c r="Q154" s="61" t="s">
        <v>176</v>
      </c>
    </row>
    <row r="155" spans="1:17" x14ac:dyDescent="0.2">
      <c r="A155" s="60"/>
      <c r="B155" s="65"/>
      <c r="C155" s="61" t="s">
        <v>340</v>
      </c>
      <c r="D155" s="62" t="s">
        <v>175</v>
      </c>
      <c r="E155" s="58">
        <v>-36.6</v>
      </c>
      <c r="F155" s="58">
        <v>-35.700000000000003</v>
      </c>
      <c r="G155" s="58">
        <v>-33</v>
      </c>
      <c r="H155" s="53" t="s">
        <v>175</v>
      </c>
      <c r="I155" s="53" t="s">
        <v>175</v>
      </c>
      <c r="J155" s="53" t="s">
        <v>175</v>
      </c>
      <c r="K155" s="53" t="s">
        <v>175</v>
      </c>
      <c r="L155" s="53" t="s">
        <v>175</v>
      </c>
      <c r="M155" s="53" t="s">
        <v>175</v>
      </c>
      <c r="N155" s="53" t="s">
        <v>175</v>
      </c>
      <c r="O155" s="53" t="s">
        <v>175</v>
      </c>
      <c r="P155" s="53" t="s">
        <v>175</v>
      </c>
      <c r="Q155" s="61" t="s">
        <v>176</v>
      </c>
    </row>
    <row r="156" spans="1:17" x14ac:dyDescent="0.2">
      <c r="A156" s="60"/>
      <c r="B156" s="65"/>
      <c r="C156" s="63" t="s">
        <v>341</v>
      </c>
      <c r="D156" s="62" t="s">
        <v>175</v>
      </c>
      <c r="E156" s="58">
        <v>-35.4</v>
      </c>
      <c r="F156" s="58">
        <v>-33.4</v>
      </c>
      <c r="G156" s="58">
        <v>-31.5</v>
      </c>
      <c r="H156" s="53" t="s">
        <v>175</v>
      </c>
      <c r="I156" s="53" t="s">
        <v>175</v>
      </c>
      <c r="J156" s="53" t="s">
        <v>175</v>
      </c>
      <c r="K156" s="53" t="s">
        <v>175</v>
      </c>
      <c r="L156" s="53" t="s">
        <v>175</v>
      </c>
      <c r="M156" s="53" t="s">
        <v>175</v>
      </c>
      <c r="N156" s="53" t="s">
        <v>175</v>
      </c>
      <c r="O156" s="53" t="s">
        <v>175</v>
      </c>
      <c r="P156" s="53" t="s">
        <v>175</v>
      </c>
      <c r="Q156" s="61" t="s">
        <v>176</v>
      </c>
    </row>
    <row r="157" spans="1:17" x14ac:dyDescent="0.2">
      <c r="A157" s="60"/>
      <c r="B157" s="65"/>
      <c r="C157" s="61" t="s">
        <v>342</v>
      </c>
      <c r="D157" s="62" t="s">
        <v>175</v>
      </c>
      <c r="E157" s="58">
        <v>-41.4</v>
      </c>
      <c r="F157" s="58">
        <v>-39.6</v>
      </c>
      <c r="G157" s="58">
        <v>-36</v>
      </c>
      <c r="H157" s="53" t="s">
        <v>175</v>
      </c>
      <c r="I157" s="53" t="s">
        <v>175</v>
      </c>
      <c r="J157" s="53" t="s">
        <v>175</v>
      </c>
      <c r="K157" s="53" t="s">
        <v>175</v>
      </c>
      <c r="L157" s="53" t="s">
        <v>175</v>
      </c>
      <c r="M157" s="53" t="s">
        <v>175</v>
      </c>
      <c r="N157" s="53" t="s">
        <v>175</v>
      </c>
      <c r="O157" s="53" t="s">
        <v>175</v>
      </c>
      <c r="P157" s="53" t="s">
        <v>175</v>
      </c>
      <c r="Q157" s="61" t="s">
        <v>176</v>
      </c>
    </row>
    <row r="158" spans="1:17" x14ac:dyDescent="0.2">
      <c r="A158" s="60"/>
      <c r="B158" s="65"/>
      <c r="C158" s="61" t="s">
        <v>343</v>
      </c>
      <c r="D158" s="62" t="s">
        <v>175</v>
      </c>
      <c r="E158" s="58">
        <v>-37.1</v>
      </c>
      <c r="F158" s="58">
        <v>-35.6</v>
      </c>
      <c r="G158" s="58">
        <v>-32.200000000000003</v>
      </c>
      <c r="H158" s="53">
        <v>77.67</v>
      </c>
      <c r="I158" s="53">
        <v>4.47</v>
      </c>
      <c r="J158" s="53">
        <v>1.1000000000000001</v>
      </c>
      <c r="K158" s="53">
        <v>0.36</v>
      </c>
      <c r="L158" s="53">
        <v>0.67</v>
      </c>
      <c r="M158" s="53">
        <v>0.21329999999999999</v>
      </c>
      <c r="N158" s="53">
        <v>0.31390000000000001</v>
      </c>
      <c r="O158" s="53">
        <v>3.88</v>
      </c>
      <c r="P158" s="53">
        <v>10.37</v>
      </c>
      <c r="Q158" s="61" t="s">
        <v>176</v>
      </c>
    </row>
    <row r="159" spans="1:17" x14ac:dyDescent="0.2">
      <c r="A159" s="60"/>
      <c r="B159" s="65"/>
      <c r="C159" s="61" t="s">
        <v>344</v>
      </c>
      <c r="D159" s="61" t="s">
        <v>51</v>
      </c>
      <c r="E159" s="58">
        <v>-36.299999999999997</v>
      </c>
      <c r="F159" s="58">
        <v>-33.1</v>
      </c>
      <c r="G159" s="58">
        <v>-32.299999999999997</v>
      </c>
      <c r="H159" s="53">
        <v>88.12</v>
      </c>
      <c r="I159" s="53">
        <v>2.0099999999999998</v>
      </c>
      <c r="J159" s="53">
        <v>1.61</v>
      </c>
      <c r="K159" s="53" t="s">
        <v>175</v>
      </c>
      <c r="L159" s="53">
        <v>2.4900000000000002</v>
      </c>
      <c r="M159" s="53" t="s">
        <v>175</v>
      </c>
      <c r="N159" s="53" t="s">
        <v>175</v>
      </c>
      <c r="O159" s="53">
        <v>0.18</v>
      </c>
      <c r="P159" s="53">
        <v>6.05</v>
      </c>
      <c r="Q159" s="61" t="s">
        <v>176</v>
      </c>
    </row>
    <row r="160" spans="1:17" x14ac:dyDescent="0.2">
      <c r="A160" s="60"/>
      <c r="B160" s="65"/>
      <c r="C160" s="61" t="s">
        <v>345</v>
      </c>
      <c r="D160" s="61" t="s">
        <v>51</v>
      </c>
      <c r="E160" s="58">
        <v>-35.299999999999997</v>
      </c>
      <c r="F160" s="58">
        <v>-31.6</v>
      </c>
      <c r="G160" s="58">
        <v>-28.6</v>
      </c>
      <c r="H160" s="53">
        <v>73.180000000000007</v>
      </c>
      <c r="I160" s="53">
        <v>3.56</v>
      </c>
      <c r="J160" s="53">
        <v>1.05</v>
      </c>
      <c r="K160" s="53" t="s">
        <v>175</v>
      </c>
      <c r="L160" s="53">
        <v>1.19</v>
      </c>
      <c r="M160" s="53" t="s">
        <v>175</v>
      </c>
      <c r="N160" s="53" t="s">
        <v>175</v>
      </c>
      <c r="O160" s="53">
        <v>1.05</v>
      </c>
      <c r="P160" s="53">
        <v>18.68</v>
      </c>
      <c r="Q160" s="61" t="s">
        <v>176</v>
      </c>
    </row>
    <row r="161" spans="1:17" x14ac:dyDescent="0.2">
      <c r="A161" s="60"/>
      <c r="B161" s="65"/>
      <c r="C161" s="61" t="s">
        <v>346</v>
      </c>
      <c r="D161" s="62" t="s">
        <v>175</v>
      </c>
      <c r="E161" s="58">
        <v>-35.4</v>
      </c>
      <c r="F161" s="58">
        <v>-38</v>
      </c>
      <c r="G161" s="58">
        <v>-34.4</v>
      </c>
      <c r="H161" s="53" t="s">
        <v>175</v>
      </c>
      <c r="I161" s="53" t="s">
        <v>175</v>
      </c>
      <c r="J161" s="53" t="s">
        <v>175</v>
      </c>
      <c r="K161" s="53" t="s">
        <v>175</v>
      </c>
      <c r="L161" s="53" t="s">
        <v>175</v>
      </c>
      <c r="M161" s="53" t="s">
        <v>175</v>
      </c>
      <c r="N161" s="53" t="s">
        <v>175</v>
      </c>
      <c r="O161" s="53" t="s">
        <v>175</v>
      </c>
      <c r="P161" s="53" t="s">
        <v>175</v>
      </c>
      <c r="Q161" s="61" t="s">
        <v>176</v>
      </c>
    </row>
    <row r="162" spans="1:17" x14ac:dyDescent="0.2">
      <c r="A162" s="60"/>
      <c r="B162" s="65"/>
      <c r="C162" s="61" t="s">
        <v>347</v>
      </c>
      <c r="D162" s="62" t="s">
        <v>175</v>
      </c>
      <c r="E162" s="58">
        <v>-34.1</v>
      </c>
      <c r="F162" s="58">
        <v>-36.700000000000003</v>
      </c>
      <c r="G162" s="58">
        <v>-32.5</v>
      </c>
      <c r="H162" s="53">
        <v>90.55</v>
      </c>
      <c r="I162" s="53">
        <v>1.71</v>
      </c>
      <c r="J162" s="53">
        <v>0.56999999999999995</v>
      </c>
      <c r="K162" s="53">
        <v>0.13</v>
      </c>
      <c r="L162" s="53">
        <v>0.24</v>
      </c>
      <c r="M162" s="53">
        <v>4.7800000000000002E-2</v>
      </c>
      <c r="N162" s="53">
        <v>6.54E-2</v>
      </c>
      <c r="O162" s="53">
        <v>0.88</v>
      </c>
      <c r="P162" s="53">
        <v>4.9400000000000004</v>
      </c>
      <c r="Q162" s="61" t="s">
        <v>176</v>
      </c>
    </row>
    <row r="163" spans="1:17" x14ac:dyDescent="0.2">
      <c r="A163" s="60"/>
      <c r="B163" s="65"/>
      <c r="C163" s="63" t="s">
        <v>348</v>
      </c>
      <c r="D163" s="62" t="s">
        <v>175</v>
      </c>
      <c r="E163" s="58">
        <v>-41.6</v>
      </c>
      <c r="F163" s="58">
        <v>-38.1</v>
      </c>
      <c r="G163" s="58">
        <v>-33.799999999999997</v>
      </c>
      <c r="H163" s="53">
        <v>58.86</v>
      </c>
      <c r="I163" s="53">
        <v>4.8899999999999997</v>
      </c>
      <c r="J163" s="53">
        <v>1.29</v>
      </c>
      <c r="K163" s="53">
        <v>0.33</v>
      </c>
      <c r="L163" s="53">
        <v>0.55000000000000004</v>
      </c>
      <c r="M163" s="53">
        <v>0.09</v>
      </c>
      <c r="N163" s="53">
        <v>0.11</v>
      </c>
      <c r="O163" s="53"/>
      <c r="P163" s="53">
        <v>32.270000000000003</v>
      </c>
      <c r="Q163" s="61" t="s">
        <v>176</v>
      </c>
    </row>
    <row r="164" spans="1:17" x14ac:dyDescent="0.2">
      <c r="A164" s="60"/>
      <c r="B164" s="65"/>
      <c r="C164" s="61" t="s">
        <v>349</v>
      </c>
      <c r="D164" s="61" t="s">
        <v>319</v>
      </c>
      <c r="E164" s="58">
        <v>-37.6</v>
      </c>
      <c r="F164" s="58">
        <v>-37.700000000000003</v>
      </c>
      <c r="G164" s="58">
        <v>-33.700000000000003</v>
      </c>
      <c r="H164" s="53">
        <v>84.9</v>
      </c>
      <c r="I164" s="53">
        <v>1.51</v>
      </c>
      <c r="J164" s="53">
        <v>0.57999999999999996</v>
      </c>
      <c r="K164" s="53" t="s">
        <v>175</v>
      </c>
      <c r="L164" s="53">
        <v>0.27</v>
      </c>
      <c r="M164" s="53" t="s">
        <v>175</v>
      </c>
      <c r="N164" s="53" t="s">
        <v>175</v>
      </c>
      <c r="O164" s="53">
        <v>1.53</v>
      </c>
      <c r="P164" s="53">
        <v>10.85</v>
      </c>
      <c r="Q164" s="61" t="s">
        <v>176</v>
      </c>
    </row>
    <row r="165" spans="1:17" x14ac:dyDescent="0.2">
      <c r="A165" s="60"/>
      <c r="B165" s="66"/>
      <c r="C165" s="67" t="s">
        <v>350</v>
      </c>
      <c r="D165" s="67" t="s">
        <v>319</v>
      </c>
      <c r="E165" s="68">
        <v>-38</v>
      </c>
      <c r="F165" s="68">
        <v>-37.6</v>
      </c>
      <c r="G165" s="68">
        <v>-32.700000000000003</v>
      </c>
      <c r="H165" s="53">
        <v>83.88</v>
      </c>
      <c r="I165" s="53">
        <v>1.55</v>
      </c>
      <c r="J165" s="53">
        <v>0.67</v>
      </c>
      <c r="K165" s="53" t="s">
        <v>175</v>
      </c>
      <c r="L165" s="53">
        <v>0.32</v>
      </c>
      <c r="M165" s="53" t="s">
        <v>175</v>
      </c>
      <c r="N165" s="53" t="s">
        <v>175</v>
      </c>
      <c r="O165" s="53">
        <v>0.09</v>
      </c>
      <c r="P165" s="53">
        <v>13.08</v>
      </c>
      <c r="Q165" s="67" t="s">
        <v>176</v>
      </c>
    </row>
    <row r="166" spans="1:17" x14ac:dyDescent="0.2">
      <c r="A166" s="65" t="s">
        <v>492</v>
      </c>
      <c r="B166" s="64" t="s">
        <v>351</v>
      </c>
      <c r="C166" s="61" t="s">
        <v>352</v>
      </c>
      <c r="D166" s="61" t="s">
        <v>353</v>
      </c>
      <c r="E166" s="58">
        <v>-35</v>
      </c>
      <c r="F166" s="58">
        <v>-24</v>
      </c>
      <c r="G166" s="58">
        <v>-22.5</v>
      </c>
      <c r="H166" s="53">
        <v>90.36</v>
      </c>
      <c r="I166" s="53">
        <v>5.81</v>
      </c>
      <c r="J166" s="53">
        <v>1.53</v>
      </c>
      <c r="K166" s="53">
        <v>0.31</v>
      </c>
      <c r="L166" s="53">
        <v>0.36</v>
      </c>
      <c r="M166" s="53">
        <v>0.12</v>
      </c>
      <c r="N166" s="53">
        <v>0.09</v>
      </c>
      <c r="O166" s="53">
        <v>0.45</v>
      </c>
      <c r="P166" s="53">
        <v>0.63</v>
      </c>
      <c r="Q166" s="61" t="s">
        <v>354</v>
      </c>
    </row>
    <row r="167" spans="1:17" x14ac:dyDescent="0.2">
      <c r="A167" s="65"/>
      <c r="B167" s="65"/>
      <c r="C167" s="61" t="s">
        <v>355</v>
      </c>
      <c r="D167" s="61" t="s">
        <v>353</v>
      </c>
      <c r="E167" s="58">
        <v>-35.4</v>
      </c>
      <c r="F167" s="58">
        <v>-24.5</v>
      </c>
      <c r="G167" s="58">
        <v>-22.8</v>
      </c>
      <c r="H167" s="53">
        <v>90.8</v>
      </c>
      <c r="I167" s="53">
        <v>5.7</v>
      </c>
      <c r="J167" s="53">
        <v>1.43</v>
      </c>
      <c r="K167" s="53">
        <v>0.3</v>
      </c>
      <c r="L167" s="53">
        <v>0.34</v>
      </c>
      <c r="M167" s="53">
        <v>0.11</v>
      </c>
      <c r="N167" s="53">
        <v>0.08</v>
      </c>
      <c r="O167" s="53">
        <v>0.48</v>
      </c>
      <c r="P167" s="53">
        <v>0.53</v>
      </c>
      <c r="Q167" s="61" t="s">
        <v>354</v>
      </c>
    </row>
    <row r="168" spans="1:17" x14ac:dyDescent="0.2">
      <c r="A168" s="65"/>
      <c r="B168" s="65"/>
      <c r="C168" s="61" t="s">
        <v>356</v>
      </c>
      <c r="D168" s="61" t="s">
        <v>353</v>
      </c>
      <c r="E168" s="58">
        <v>-35.4</v>
      </c>
      <c r="F168" s="58">
        <v>-24.4</v>
      </c>
      <c r="G168" s="58">
        <v>-22.9</v>
      </c>
      <c r="H168" s="53">
        <v>90.9</v>
      </c>
      <c r="I168" s="53">
        <v>5.75</v>
      </c>
      <c r="J168" s="53">
        <v>1.49</v>
      </c>
      <c r="K168" s="53">
        <v>0.31</v>
      </c>
      <c r="L168" s="53">
        <v>0.35</v>
      </c>
      <c r="M168" s="53">
        <v>0.11</v>
      </c>
      <c r="N168" s="53">
        <v>0.08</v>
      </c>
      <c r="O168" s="53">
        <v>0.52</v>
      </c>
      <c r="P168" s="53">
        <v>0.21</v>
      </c>
      <c r="Q168" s="61" t="s">
        <v>354</v>
      </c>
    </row>
    <row r="169" spans="1:17" x14ac:dyDescent="0.2">
      <c r="A169" s="65"/>
      <c r="B169" s="65"/>
      <c r="C169" s="61" t="s">
        <v>357</v>
      </c>
      <c r="D169" s="61" t="s">
        <v>353</v>
      </c>
      <c r="E169" s="58">
        <v>-35</v>
      </c>
      <c r="F169" s="58">
        <v>-24</v>
      </c>
      <c r="G169" s="58">
        <v>-22.7</v>
      </c>
      <c r="H169" s="53">
        <v>90.19</v>
      </c>
      <c r="I169" s="53">
        <v>5.79</v>
      </c>
      <c r="J169" s="53">
        <v>1.55</v>
      </c>
      <c r="K169" s="53">
        <v>0.32</v>
      </c>
      <c r="L169" s="53">
        <v>0.36</v>
      </c>
      <c r="M169" s="53">
        <v>0.11</v>
      </c>
      <c r="N169" s="53">
        <v>0.08</v>
      </c>
      <c r="O169" s="53">
        <v>0.47</v>
      </c>
      <c r="P169" s="53">
        <v>0.91</v>
      </c>
      <c r="Q169" s="61" t="s">
        <v>354</v>
      </c>
    </row>
    <row r="170" spans="1:17" x14ac:dyDescent="0.2">
      <c r="A170" s="65"/>
      <c r="B170" s="65"/>
      <c r="C170" s="61" t="s">
        <v>358</v>
      </c>
      <c r="D170" s="61" t="s">
        <v>353</v>
      </c>
      <c r="E170" s="58">
        <v>-35.5</v>
      </c>
      <c r="F170" s="58">
        <v>-24.4</v>
      </c>
      <c r="G170" s="58">
        <v>-23</v>
      </c>
      <c r="H170" s="53">
        <v>91</v>
      </c>
      <c r="I170" s="53">
        <v>5.75</v>
      </c>
      <c r="J170" s="53">
        <v>1.43</v>
      </c>
      <c r="K170" s="53">
        <v>0.31</v>
      </c>
      <c r="L170" s="53">
        <v>0.35</v>
      </c>
      <c r="M170" s="53">
        <v>0.11</v>
      </c>
      <c r="N170" s="53">
        <v>0.08</v>
      </c>
      <c r="O170" s="53">
        <v>0.46</v>
      </c>
      <c r="P170" s="53">
        <v>0.28000000000000003</v>
      </c>
      <c r="Q170" s="61" t="s">
        <v>354</v>
      </c>
    </row>
    <row r="171" spans="1:17" x14ac:dyDescent="0.2">
      <c r="A171" s="65"/>
      <c r="B171" s="65"/>
      <c r="C171" s="61" t="s">
        <v>359</v>
      </c>
      <c r="D171" s="61" t="s">
        <v>353</v>
      </c>
      <c r="E171" s="58">
        <v>-35.299999999999997</v>
      </c>
      <c r="F171" s="58">
        <v>-24.3</v>
      </c>
      <c r="G171" s="58">
        <v>-23</v>
      </c>
      <c r="H171" s="53">
        <v>90.53</v>
      </c>
      <c r="I171" s="53">
        <v>5.75</v>
      </c>
      <c r="J171" s="53">
        <v>1.46</v>
      </c>
      <c r="K171" s="53">
        <v>0.32</v>
      </c>
      <c r="L171" s="53">
        <v>0.36</v>
      </c>
      <c r="M171" s="53">
        <v>0.13</v>
      </c>
      <c r="N171" s="53">
        <v>0.09</v>
      </c>
      <c r="O171" s="53">
        <v>0.54</v>
      </c>
      <c r="P171" s="53">
        <v>0.46</v>
      </c>
      <c r="Q171" s="61" t="s">
        <v>354</v>
      </c>
    </row>
    <row r="172" spans="1:17" x14ac:dyDescent="0.2">
      <c r="A172" s="65"/>
      <c r="B172" s="65"/>
      <c r="C172" s="61" t="s">
        <v>360</v>
      </c>
      <c r="D172" s="61" t="s">
        <v>353</v>
      </c>
      <c r="E172" s="58">
        <v>-35.6</v>
      </c>
      <c r="F172" s="58">
        <v>-24.3</v>
      </c>
      <c r="G172" s="58">
        <v>-22.8</v>
      </c>
      <c r="H172" s="53">
        <v>89.8</v>
      </c>
      <c r="I172" s="53">
        <v>6.1</v>
      </c>
      <c r="J172" s="53">
        <v>1.65</v>
      </c>
      <c r="K172" s="53">
        <v>0.38</v>
      </c>
      <c r="L172" s="53">
        <v>0.43</v>
      </c>
      <c r="M172" s="53">
        <v>0.14000000000000001</v>
      </c>
      <c r="N172" s="53">
        <v>0.11</v>
      </c>
      <c r="O172" s="53">
        <v>0.56000000000000005</v>
      </c>
      <c r="P172" s="53">
        <v>0.49</v>
      </c>
      <c r="Q172" s="61" t="s">
        <v>354</v>
      </c>
    </row>
    <row r="173" spans="1:17" x14ac:dyDescent="0.2">
      <c r="A173" s="65"/>
      <c r="B173" s="65"/>
      <c r="C173" s="61" t="s">
        <v>359</v>
      </c>
      <c r="D173" s="61" t="s">
        <v>353</v>
      </c>
      <c r="E173" s="58">
        <v>-35.5</v>
      </c>
      <c r="F173" s="58">
        <v>-24.3</v>
      </c>
      <c r="G173" s="58">
        <v>-22.9</v>
      </c>
      <c r="H173" s="53">
        <v>90.82</v>
      </c>
      <c r="I173" s="53">
        <v>5.77</v>
      </c>
      <c r="J173" s="53">
        <v>1.44</v>
      </c>
      <c r="K173" s="53">
        <v>0.31</v>
      </c>
      <c r="L173" s="53">
        <v>0.36</v>
      </c>
      <c r="M173" s="53">
        <v>0.12</v>
      </c>
      <c r="N173" s="53">
        <v>0.09</v>
      </c>
      <c r="O173" s="53">
        <v>0.47</v>
      </c>
      <c r="P173" s="53">
        <v>0.27</v>
      </c>
      <c r="Q173" s="61" t="s">
        <v>354</v>
      </c>
    </row>
    <row r="174" spans="1:17" x14ac:dyDescent="0.2">
      <c r="A174" s="65"/>
      <c r="B174" s="65"/>
      <c r="C174" s="61" t="s">
        <v>361</v>
      </c>
      <c r="D174" s="61" t="s">
        <v>353</v>
      </c>
      <c r="E174" s="58">
        <v>-34.799999999999997</v>
      </c>
      <c r="F174" s="58">
        <v>-24.8</v>
      </c>
      <c r="G174" s="58">
        <v>-23.7</v>
      </c>
      <c r="H174" s="53">
        <v>87.86</v>
      </c>
      <c r="I174" s="53">
        <v>6.53</v>
      </c>
      <c r="J174" s="53">
        <v>2.1</v>
      </c>
      <c r="K174" s="53">
        <v>0.6</v>
      </c>
      <c r="L174" s="53">
        <v>0.83</v>
      </c>
      <c r="M174" s="53" t="s">
        <v>175</v>
      </c>
      <c r="N174" s="53" t="s">
        <v>175</v>
      </c>
      <c r="O174" s="53">
        <v>0.39</v>
      </c>
      <c r="P174" s="53">
        <v>0.28000000000000003</v>
      </c>
      <c r="Q174" s="61" t="s">
        <v>354</v>
      </c>
    </row>
    <row r="175" spans="1:17" x14ac:dyDescent="0.2">
      <c r="A175" s="65"/>
      <c r="B175" s="65"/>
      <c r="C175" s="61" t="s">
        <v>362</v>
      </c>
      <c r="D175" s="61" t="s">
        <v>353</v>
      </c>
      <c r="E175" s="58">
        <v>-36.9</v>
      </c>
      <c r="F175" s="58">
        <v>-25.6</v>
      </c>
      <c r="G175" s="58">
        <v>-23.2</v>
      </c>
      <c r="H175" s="53">
        <v>87.82</v>
      </c>
      <c r="I175" s="53">
        <v>6.36</v>
      </c>
      <c r="J175" s="53">
        <v>2.7</v>
      </c>
      <c r="K175" s="53">
        <v>0.93</v>
      </c>
      <c r="L175" s="53">
        <v>1.39</v>
      </c>
      <c r="M175" s="53" t="s">
        <v>175</v>
      </c>
      <c r="N175" s="53" t="s">
        <v>175</v>
      </c>
      <c r="O175" s="53">
        <v>0.32</v>
      </c>
      <c r="P175" s="53">
        <v>0.03</v>
      </c>
      <c r="Q175" s="61" t="s">
        <v>354</v>
      </c>
    </row>
    <row r="176" spans="1:17" x14ac:dyDescent="0.2">
      <c r="A176" s="65"/>
      <c r="B176" s="65"/>
      <c r="C176" s="61" t="s">
        <v>363</v>
      </c>
      <c r="D176" s="61" t="s">
        <v>364</v>
      </c>
      <c r="E176" s="58">
        <v>-31.6</v>
      </c>
      <c r="F176" s="58">
        <v>-22.4</v>
      </c>
      <c r="G176" s="58">
        <v>-22.4</v>
      </c>
      <c r="H176" s="53">
        <v>93.17</v>
      </c>
      <c r="I176" s="53">
        <v>4.12</v>
      </c>
      <c r="J176" s="53">
        <v>0.71</v>
      </c>
      <c r="K176" s="53">
        <v>0.13</v>
      </c>
      <c r="L176" s="53">
        <v>0.11</v>
      </c>
      <c r="M176" s="53">
        <v>0.02</v>
      </c>
      <c r="N176" s="53">
        <v>0.01</v>
      </c>
      <c r="O176" s="53">
        <v>1.36</v>
      </c>
      <c r="P176" s="53">
        <v>0.26</v>
      </c>
      <c r="Q176" s="61" t="s">
        <v>354</v>
      </c>
    </row>
    <row r="177" spans="1:17" x14ac:dyDescent="0.2">
      <c r="A177" s="65"/>
      <c r="B177" s="65"/>
      <c r="C177" s="61" t="s">
        <v>365</v>
      </c>
      <c r="D177" s="61" t="s">
        <v>353</v>
      </c>
      <c r="E177" s="58">
        <v>-31.2</v>
      </c>
      <c r="F177" s="58">
        <v>-23.2</v>
      </c>
      <c r="G177" s="58">
        <v>-23.1</v>
      </c>
      <c r="H177" s="53">
        <v>95.95</v>
      </c>
      <c r="I177" s="53">
        <v>2.48</v>
      </c>
      <c r="J177" s="53">
        <v>0.3</v>
      </c>
      <c r="K177" s="53">
        <v>0.04</v>
      </c>
      <c r="L177" s="53">
        <v>0.04</v>
      </c>
      <c r="M177" s="53">
        <v>0.01</v>
      </c>
      <c r="N177" s="53" t="s">
        <v>175</v>
      </c>
      <c r="O177" s="53">
        <v>0.92</v>
      </c>
      <c r="P177" s="53">
        <v>0.21</v>
      </c>
      <c r="Q177" s="61" t="s">
        <v>354</v>
      </c>
    </row>
    <row r="178" spans="1:17" x14ac:dyDescent="0.2">
      <c r="A178" s="65"/>
      <c r="B178" s="65"/>
      <c r="C178" s="61" t="s">
        <v>366</v>
      </c>
      <c r="D178" s="61" t="s">
        <v>353</v>
      </c>
      <c r="E178" s="58">
        <v>-30.8</v>
      </c>
      <c r="F178" s="58">
        <v>-23.8</v>
      </c>
      <c r="G178" s="58" t="s">
        <v>175</v>
      </c>
      <c r="H178" s="53">
        <v>96.46</v>
      </c>
      <c r="I178" s="53">
        <v>1.74</v>
      </c>
      <c r="J178" s="53">
        <v>0.16</v>
      </c>
      <c r="K178" s="53">
        <v>0.02</v>
      </c>
      <c r="L178" s="53">
        <v>0.02</v>
      </c>
      <c r="M178" s="53">
        <v>0</v>
      </c>
      <c r="N178" s="53" t="s">
        <v>175</v>
      </c>
      <c r="O178" s="53">
        <v>1.39</v>
      </c>
      <c r="P178" s="53">
        <v>0.2</v>
      </c>
      <c r="Q178" s="61" t="s">
        <v>354</v>
      </c>
    </row>
    <row r="179" spans="1:17" x14ac:dyDescent="0.2">
      <c r="A179" s="65"/>
      <c r="B179" s="65"/>
      <c r="C179" s="61" t="s">
        <v>367</v>
      </c>
      <c r="D179" s="61" t="s">
        <v>353</v>
      </c>
      <c r="E179" s="58">
        <v>-32.9</v>
      </c>
      <c r="F179" s="58">
        <v>-23.2</v>
      </c>
      <c r="G179" s="58">
        <v>-23</v>
      </c>
      <c r="H179" s="53">
        <v>93.52</v>
      </c>
      <c r="I179" s="53">
        <v>3.91</v>
      </c>
      <c r="J179" s="53">
        <v>0.62</v>
      </c>
      <c r="K179" s="53">
        <v>0.1</v>
      </c>
      <c r="L179" s="53">
        <v>0.08</v>
      </c>
      <c r="M179" s="53">
        <v>0.01</v>
      </c>
      <c r="N179" s="53">
        <v>0.01</v>
      </c>
      <c r="O179" s="53">
        <v>1.47</v>
      </c>
      <c r="P179" s="53">
        <v>0.24</v>
      </c>
      <c r="Q179" s="61" t="s">
        <v>354</v>
      </c>
    </row>
    <row r="180" spans="1:17" x14ac:dyDescent="0.2">
      <c r="A180" s="65"/>
      <c r="B180" s="65"/>
      <c r="C180" s="61" t="s">
        <v>368</v>
      </c>
      <c r="D180" s="61" t="s">
        <v>353</v>
      </c>
      <c r="E180" s="58">
        <v>-33.700000000000003</v>
      </c>
      <c r="F180" s="58">
        <v>-24.1</v>
      </c>
      <c r="G180" s="58">
        <v>-23.4</v>
      </c>
      <c r="H180" s="53">
        <v>93.49</v>
      </c>
      <c r="I180" s="53">
        <v>3.9</v>
      </c>
      <c r="J180" s="53">
        <v>0.63</v>
      </c>
      <c r="K180" s="53">
        <v>0.11</v>
      </c>
      <c r="L180" s="53">
        <v>0.08</v>
      </c>
      <c r="M180" s="53">
        <v>0.02</v>
      </c>
      <c r="N180" s="53">
        <v>0.01</v>
      </c>
      <c r="O180" s="53">
        <v>1.47</v>
      </c>
      <c r="P180" s="53">
        <v>0.25</v>
      </c>
      <c r="Q180" s="61" t="s">
        <v>354</v>
      </c>
    </row>
    <row r="181" spans="1:17" x14ac:dyDescent="0.2">
      <c r="A181" s="65"/>
      <c r="B181" s="65"/>
      <c r="C181" s="61" t="s">
        <v>369</v>
      </c>
      <c r="D181" s="61" t="s">
        <v>353</v>
      </c>
      <c r="E181" s="58">
        <v>-33.1</v>
      </c>
      <c r="F181" s="58">
        <v>-23</v>
      </c>
      <c r="G181" s="58">
        <v>-22.7</v>
      </c>
      <c r="H181" s="53">
        <v>93.3</v>
      </c>
      <c r="I181" s="53">
        <v>3.91</v>
      </c>
      <c r="J181" s="53">
        <v>0.63</v>
      </c>
      <c r="K181" s="53">
        <v>0.1</v>
      </c>
      <c r="L181" s="53">
        <v>0.08</v>
      </c>
      <c r="M181" s="53">
        <v>0.01</v>
      </c>
      <c r="N181" s="53">
        <v>0.01</v>
      </c>
      <c r="O181" s="53">
        <v>1.67</v>
      </c>
      <c r="P181" s="53">
        <v>0.25</v>
      </c>
      <c r="Q181" s="61" t="s">
        <v>354</v>
      </c>
    </row>
    <row r="182" spans="1:17" x14ac:dyDescent="0.2">
      <c r="A182" s="65"/>
      <c r="B182" s="65"/>
      <c r="C182" s="61" t="s">
        <v>370</v>
      </c>
      <c r="D182" s="61" t="s">
        <v>371</v>
      </c>
      <c r="E182" s="58">
        <v>-34.299999999999997</v>
      </c>
      <c r="F182" s="58">
        <v>-23.1</v>
      </c>
      <c r="G182" s="58">
        <v>-21.4</v>
      </c>
      <c r="H182" s="53" t="s">
        <v>175</v>
      </c>
      <c r="I182" s="53" t="s">
        <v>175</v>
      </c>
      <c r="J182" s="53" t="s">
        <v>175</v>
      </c>
      <c r="K182" s="53" t="s">
        <v>175</v>
      </c>
      <c r="L182" s="53" t="s">
        <v>175</v>
      </c>
      <c r="M182" s="53" t="s">
        <v>175</v>
      </c>
      <c r="N182" s="53" t="s">
        <v>175</v>
      </c>
      <c r="O182" s="53" t="s">
        <v>175</v>
      </c>
      <c r="P182" s="53" t="s">
        <v>175</v>
      </c>
      <c r="Q182" s="61" t="s">
        <v>354</v>
      </c>
    </row>
    <row r="183" spans="1:17" x14ac:dyDescent="0.2">
      <c r="A183" s="65"/>
      <c r="B183" s="65"/>
      <c r="C183" s="61" t="s">
        <v>372</v>
      </c>
      <c r="D183" s="61" t="s">
        <v>373</v>
      </c>
      <c r="E183" s="58">
        <v>-33.4</v>
      </c>
      <c r="F183" s="58">
        <v>-24.4</v>
      </c>
      <c r="G183" s="58">
        <v>-22.1</v>
      </c>
      <c r="H183" s="53">
        <v>85.38</v>
      </c>
      <c r="I183" s="53">
        <v>4.87</v>
      </c>
      <c r="J183" s="53">
        <v>1.25</v>
      </c>
      <c r="K183" s="53">
        <v>0.21</v>
      </c>
      <c r="L183" s="53">
        <v>0.26</v>
      </c>
      <c r="M183" s="53">
        <v>0.05</v>
      </c>
      <c r="N183" s="53">
        <v>0.03</v>
      </c>
      <c r="O183" s="53" t="s">
        <v>175</v>
      </c>
      <c r="P183" s="53">
        <v>7.93</v>
      </c>
      <c r="Q183" s="61" t="s">
        <v>354</v>
      </c>
    </row>
    <row r="184" spans="1:17" x14ac:dyDescent="0.2">
      <c r="A184" s="65"/>
      <c r="B184" s="65"/>
      <c r="C184" s="61" t="s">
        <v>374</v>
      </c>
      <c r="D184" s="61" t="s">
        <v>375</v>
      </c>
      <c r="E184" s="58">
        <v>-34.799999999999997</v>
      </c>
      <c r="F184" s="58">
        <v>-23.7</v>
      </c>
      <c r="G184" s="58">
        <v>-20.100000000000001</v>
      </c>
      <c r="H184" s="53">
        <v>91.65</v>
      </c>
      <c r="I184" s="53">
        <v>5.7</v>
      </c>
      <c r="J184" s="53">
        <v>1.34</v>
      </c>
      <c r="K184" s="53">
        <v>0.27</v>
      </c>
      <c r="L184" s="53">
        <v>0.3</v>
      </c>
      <c r="M184" s="53">
        <v>7.0000000000000007E-2</v>
      </c>
      <c r="N184" s="53">
        <v>0.05</v>
      </c>
      <c r="O184" s="53" t="s">
        <v>175</v>
      </c>
      <c r="P184" s="53">
        <v>0.32</v>
      </c>
      <c r="Q184" s="61" t="s">
        <v>354</v>
      </c>
    </row>
    <row r="185" spans="1:17" x14ac:dyDescent="0.2">
      <c r="A185" s="65"/>
      <c r="B185" s="65"/>
      <c r="C185" s="61" t="s">
        <v>376</v>
      </c>
      <c r="D185" s="61" t="s">
        <v>377</v>
      </c>
      <c r="E185" s="58">
        <v>-34.6</v>
      </c>
      <c r="F185" s="58">
        <v>-24.4</v>
      </c>
      <c r="G185" s="58">
        <v>-22.1</v>
      </c>
      <c r="H185" s="53">
        <v>92.62</v>
      </c>
      <c r="I185" s="53">
        <v>4.9400000000000004</v>
      </c>
      <c r="J185" s="53">
        <v>1.23</v>
      </c>
      <c r="K185" s="53">
        <v>0.26</v>
      </c>
      <c r="L185" s="53">
        <v>0.26</v>
      </c>
      <c r="M185" s="53">
        <v>7.0000000000000007E-2</v>
      </c>
      <c r="N185" s="53">
        <v>0.04</v>
      </c>
      <c r="O185" s="53" t="s">
        <v>175</v>
      </c>
      <c r="P185" s="53">
        <v>0.32</v>
      </c>
      <c r="Q185" s="61" t="s">
        <v>354</v>
      </c>
    </row>
    <row r="186" spans="1:17" x14ac:dyDescent="0.2">
      <c r="A186" s="65"/>
      <c r="B186" s="65"/>
      <c r="C186" s="61" t="s">
        <v>378</v>
      </c>
      <c r="D186" s="61" t="s">
        <v>379</v>
      </c>
      <c r="E186" s="58">
        <v>-33.4</v>
      </c>
      <c r="F186" s="58">
        <v>-24.8</v>
      </c>
      <c r="G186" s="58">
        <v>-22.3</v>
      </c>
      <c r="H186" s="53">
        <v>91.95</v>
      </c>
      <c r="I186" s="53">
        <v>5.2</v>
      </c>
      <c r="J186" s="53">
        <v>1.46</v>
      </c>
      <c r="K186" s="53">
        <v>0.26</v>
      </c>
      <c r="L186" s="53">
        <v>0.35</v>
      </c>
      <c r="M186" s="53">
        <v>0.08</v>
      </c>
      <c r="N186" s="53">
        <v>0.06</v>
      </c>
      <c r="O186" s="53" t="s">
        <v>175</v>
      </c>
      <c r="P186" s="53">
        <v>0.36</v>
      </c>
      <c r="Q186" s="61" t="s">
        <v>354</v>
      </c>
    </row>
    <row r="187" spans="1:17" x14ac:dyDescent="0.2">
      <c r="A187" s="65"/>
      <c r="B187" s="65"/>
      <c r="C187" s="61" t="s">
        <v>380</v>
      </c>
      <c r="D187" s="61" t="s">
        <v>377</v>
      </c>
      <c r="E187" s="58">
        <v>-34.4</v>
      </c>
      <c r="F187" s="58">
        <v>-25.2</v>
      </c>
      <c r="G187" s="58">
        <v>-22.3</v>
      </c>
      <c r="H187" s="53">
        <v>88.82</v>
      </c>
      <c r="I187" s="53">
        <v>5.66</v>
      </c>
      <c r="J187" s="53">
        <v>1.95</v>
      </c>
      <c r="K187" s="53">
        <v>0.42</v>
      </c>
      <c r="L187" s="53">
        <v>0.51</v>
      </c>
      <c r="M187" s="53">
        <v>0.13</v>
      </c>
      <c r="N187" s="53">
        <v>0.1</v>
      </c>
      <c r="O187" s="53" t="s">
        <v>175</v>
      </c>
      <c r="P187" s="53">
        <v>2.0099999999999998</v>
      </c>
      <c r="Q187" s="61" t="s">
        <v>354</v>
      </c>
    </row>
    <row r="188" spans="1:17" x14ac:dyDescent="0.2">
      <c r="A188" s="65"/>
      <c r="B188" s="65"/>
      <c r="C188" s="61" t="s">
        <v>381</v>
      </c>
      <c r="D188" s="61" t="s">
        <v>377</v>
      </c>
      <c r="E188" s="58">
        <v>-34.700000000000003</v>
      </c>
      <c r="F188" s="58">
        <v>-24.8</v>
      </c>
      <c r="G188" s="58">
        <v>-22.1</v>
      </c>
      <c r="H188" s="53">
        <v>89.6</v>
      </c>
      <c r="I188" s="53">
        <v>5.66</v>
      </c>
      <c r="J188" s="53">
        <v>1.89</v>
      </c>
      <c r="K188" s="53">
        <v>0.41</v>
      </c>
      <c r="L188" s="53">
        <v>0.49</v>
      </c>
      <c r="M188" s="53">
        <v>0.13</v>
      </c>
      <c r="N188" s="53">
        <v>0.1</v>
      </c>
      <c r="O188" s="53" t="s">
        <v>175</v>
      </c>
      <c r="P188" s="53">
        <v>1.2</v>
      </c>
      <c r="Q188" s="61" t="s">
        <v>354</v>
      </c>
    </row>
    <row r="189" spans="1:17" x14ac:dyDescent="0.2">
      <c r="A189" s="65"/>
      <c r="B189" s="65"/>
      <c r="C189" s="61" t="s">
        <v>382</v>
      </c>
      <c r="D189" s="61" t="s">
        <v>383</v>
      </c>
      <c r="E189" s="58">
        <v>-34</v>
      </c>
      <c r="F189" s="58">
        <v>-23</v>
      </c>
      <c r="G189" s="58">
        <v>-21</v>
      </c>
      <c r="H189" s="53">
        <v>86.41</v>
      </c>
      <c r="I189" s="53">
        <v>5</v>
      </c>
      <c r="J189" s="53">
        <v>1.76</v>
      </c>
      <c r="K189" s="53">
        <v>0.39</v>
      </c>
      <c r="L189" s="53">
        <v>0.51</v>
      </c>
      <c r="M189" s="53">
        <v>0.12</v>
      </c>
      <c r="N189" s="53">
        <v>0.1</v>
      </c>
      <c r="O189" s="53" t="s">
        <v>175</v>
      </c>
      <c r="P189" s="53">
        <v>5.33</v>
      </c>
      <c r="Q189" s="61" t="s">
        <v>354</v>
      </c>
    </row>
    <row r="190" spans="1:17" x14ac:dyDescent="0.2">
      <c r="A190" s="65"/>
      <c r="B190" s="65"/>
      <c r="C190" s="61" t="s">
        <v>384</v>
      </c>
      <c r="D190" s="61" t="s">
        <v>377</v>
      </c>
      <c r="E190" s="58">
        <v>-33.5</v>
      </c>
      <c r="F190" s="58">
        <v>-24</v>
      </c>
      <c r="G190" s="58">
        <v>-21.5</v>
      </c>
      <c r="H190" s="53">
        <v>88.72</v>
      </c>
      <c r="I190" s="53">
        <v>6</v>
      </c>
      <c r="J190" s="53">
        <v>2.0299999999999998</v>
      </c>
      <c r="K190" s="53">
        <v>0.41</v>
      </c>
      <c r="L190" s="53">
        <v>0.52</v>
      </c>
      <c r="M190" s="53">
        <v>0.12</v>
      </c>
      <c r="N190" s="53">
        <v>0.1</v>
      </c>
      <c r="O190" s="53" t="s">
        <v>175</v>
      </c>
      <c r="P190" s="53">
        <v>1.7</v>
      </c>
      <c r="Q190" s="61" t="s">
        <v>354</v>
      </c>
    </row>
    <row r="191" spans="1:17" x14ac:dyDescent="0.2">
      <c r="A191" s="65"/>
      <c r="B191" s="65"/>
      <c r="C191" s="61" t="s">
        <v>385</v>
      </c>
      <c r="D191" s="61" t="s">
        <v>386</v>
      </c>
      <c r="E191" s="58">
        <v>-33.700000000000003</v>
      </c>
      <c r="F191" s="58">
        <v>-23</v>
      </c>
      <c r="G191" s="58">
        <v>-21</v>
      </c>
      <c r="H191" s="53">
        <v>86.14</v>
      </c>
      <c r="I191" s="53">
        <v>4.72</v>
      </c>
      <c r="J191" s="53">
        <v>1.66</v>
      </c>
      <c r="K191" s="53">
        <v>0.38</v>
      </c>
      <c r="L191" s="53">
        <v>0.5</v>
      </c>
      <c r="M191" s="53">
        <v>0.13</v>
      </c>
      <c r="N191" s="53">
        <v>0.11</v>
      </c>
      <c r="O191" s="53" t="s">
        <v>175</v>
      </c>
      <c r="P191" s="53">
        <v>5.92</v>
      </c>
      <c r="Q191" s="61" t="s">
        <v>354</v>
      </c>
    </row>
    <row r="192" spans="1:17" x14ac:dyDescent="0.2">
      <c r="A192" s="65"/>
      <c r="B192" s="65"/>
      <c r="C192" s="61" t="s">
        <v>387</v>
      </c>
      <c r="D192" s="61" t="s">
        <v>388</v>
      </c>
      <c r="E192" s="58">
        <v>-32.9</v>
      </c>
      <c r="F192" s="58">
        <v>-24</v>
      </c>
      <c r="G192" s="58">
        <v>-21.2</v>
      </c>
      <c r="H192" s="53">
        <v>90.52</v>
      </c>
      <c r="I192" s="53">
        <v>4.96</v>
      </c>
      <c r="J192" s="53">
        <v>1.5</v>
      </c>
      <c r="K192" s="53">
        <v>0.32</v>
      </c>
      <c r="L192" s="53">
        <v>0.39</v>
      </c>
      <c r="M192" s="53">
        <v>0.1</v>
      </c>
      <c r="N192" s="53">
        <v>0.08</v>
      </c>
      <c r="O192" s="53" t="s">
        <v>175</v>
      </c>
      <c r="P192" s="53">
        <v>1.8</v>
      </c>
      <c r="Q192" s="61" t="s">
        <v>354</v>
      </c>
    </row>
    <row r="193" spans="1:17" x14ac:dyDescent="0.2">
      <c r="A193" s="65"/>
      <c r="B193" s="65"/>
      <c r="C193" s="61" t="s">
        <v>389</v>
      </c>
      <c r="D193" s="61" t="s">
        <v>377</v>
      </c>
      <c r="E193" s="58">
        <v>-32.700000000000003</v>
      </c>
      <c r="F193" s="58">
        <v>-24.1</v>
      </c>
      <c r="G193" s="58">
        <v>-21.6</v>
      </c>
      <c r="H193" s="53">
        <v>90.66</v>
      </c>
      <c r="I193" s="53">
        <v>5.47</v>
      </c>
      <c r="J193" s="53">
        <v>1.46</v>
      </c>
      <c r="K193" s="53">
        <v>0.19</v>
      </c>
      <c r="L193" s="53">
        <v>0.33</v>
      </c>
      <c r="M193" s="53">
        <v>7.0000000000000007E-2</v>
      </c>
      <c r="N193" s="53">
        <v>0.04</v>
      </c>
      <c r="O193" s="53" t="s">
        <v>175</v>
      </c>
      <c r="P193" s="53">
        <v>1.59</v>
      </c>
      <c r="Q193" s="61" t="s">
        <v>354</v>
      </c>
    </row>
    <row r="194" spans="1:17" x14ac:dyDescent="0.2">
      <c r="A194" s="65"/>
      <c r="B194" s="65"/>
      <c r="C194" s="61" t="s">
        <v>390</v>
      </c>
      <c r="D194" s="61" t="s">
        <v>377</v>
      </c>
      <c r="E194" s="58">
        <v>-32.9</v>
      </c>
      <c r="F194" s="58">
        <v>-24</v>
      </c>
      <c r="G194" s="58">
        <v>-20.9</v>
      </c>
      <c r="H194" s="53">
        <v>89.94</v>
      </c>
      <c r="I194" s="53">
        <v>5.87</v>
      </c>
      <c r="J194" s="53">
        <v>1.72</v>
      </c>
      <c r="K194" s="53">
        <v>0.3</v>
      </c>
      <c r="L194" s="53">
        <v>0.43</v>
      </c>
      <c r="M194" s="53">
        <v>0.09</v>
      </c>
      <c r="N194" s="53">
        <v>0.08</v>
      </c>
      <c r="O194" s="53" t="s">
        <v>175</v>
      </c>
      <c r="P194" s="53">
        <v>1.21</v>
      </c>
      <c r="Q194" s="61" t="s">
        <v>354</v>
      </c>
    </row>
    <row r="195" spans="1:17" x14ac:dyDescent="0.2">
      <c r="A195" s="65"/>
      <c r="B195" s="65"/>
      <c r="C195" s="61" t="s">
        <v>391</v>
      </c>
      <c r="D195" s="61" t="s">
        <v>377</v>
      </c>
      <c r="E195" s="58">
        <v>-32.5</v>
      </c>
      <c r="F195" s="58">
        <v>-23.7</v>
      </c>
      <c r="G195" s="58">
        <v>-20.9</v>
      </c>
      <c r="H195" s="53">
        <v>89.69</v>
      </c>
      <c r="I195" s="53">
        <v>5.98</v>
      </c>
      <c r="J195" s="53">
        <v>1.85</v>
      </c>
      <c r="K195" s="53">
        <v>0.32</v>
      </c>
      <c r="L195" s="53">
        <v>0.45</v>
      </c>
      <c r="M195" s="53">
        <v>0.09</v>
      </c>
      <c r="N195" s="53">
        <v>0.08</v>
      </c>
      <c r="O195" s="53" t="s">
        <v>175</v>
      </c>
      <c r="P195" s="53">
        <v>1.24</v>
      </c>
      <c r="Q195" s="61" t="s">
        <v>354</v>
      </c>
    </row>
    <row r="196" spans="1:17" x14ac:dyDescent="0.2">
      <c r="A196" s="65"/>
      <c r="B196" s="65"/>
      <c r="C196" s="61" t="s">
        <v>392</v>
      </c>
      <c r="D196" s="61" t="s">
        <v>393</v>
      </c>
      <c r="E196" s="58">
        <v>-34.5</v>
      </c>
      <c r="F196" s="58">
        <v>-24.1</v>
      </c>
      <c r="G196" s="58">
        <v>-21.4</v>
      </c>
      <c r="H196" s="53">
        <v>85.57</v>
      </c>
      <c r="I196" s="53">
        <v>6.48</v>
      </c>
      <c r="J196" s="53">
        <v>2.81</v>
      </c>
      <c r="K196" s="53">
        <v>0.63</v>
      </c>
      <c r="L196" s="53">
        <v>0.77</v>
      </c>
      <c r="M196" s="53">
        <v>0.19</v>
      </c>
      <c r="N196" s="53">
        <v>0.16</v>
      </c>
      <c r="O196" s="53" t="s">
        <v>175</v>
      </c>
      <c r="P196" s="53">
        <v>2.86</v>
      </c>
      <c r="Q196" s="61" t="s">
        <v>354</v>
      </c>
    </row>
    <row r="197" spans="1:17" x14ac:dyDescent="0.2">
      <c r="A197" s="65"/>
      <c r="B197" s="65"/>
      <c r="C197" s="61" t="s">
        <v>394</v>
      </c>
      <c r="D197" s="61" t="s">
        <v>377</v>
      </c>
      <c r="E197" s="58">
        <v>-33.700000000000003</v>
      </c>
      <c r="F197" s="58">
        <v>-24.3</v>
      </c>
      <c r="G197" s="58">
        <v>-21.4</v>
      </c>
      <c r="H197" s="53">
        <v>89.65</v>
      </c>
      <c r="I197" s="53">
        <v>5.87</v>
      </c>
      <c r="J197" s="53">
        <v>1.9</v>
      </c>
      <c r="K197" s="53">
        <v>0.41</v>
      </c>
      <c r="L197" s="53">
        <v>0.5</v>
      </c>
      <c r="M197" s="53">
        <v>0.12</v>
      </c>
      <c r="N197" s="53">
        <v>0.1</v>
      </c>
      <c r="O197" s="53" t="s">
        <v>175</v>
      </c>
      <c r="P197" s="53">
        <v>0.96</v>
      </c>
      <c r="Q197" s="61" t="s">
        <v>354</v>
      </c>
    </row>
    <row r="198" spans="1:17" x14ac:dyDescent="0.2">
      <c r="A198" s="65"/>
      <c r="B198" s="65"/>
      <c r="C198" s="61" t="s">
        <v>395</v>
      </c>
      <c r="D198" s="61" t="s">
        <v>377</v>
      </c>
      <c r="E198" s="58">
        <v>-33.299999999999997</v>
      </c>
      <c r="F198" s="58">
        <v>-24.8</v>
      </c>
      <c r="G198" s="58">
        <v>-22.1</v>
      </c>
      <c r="H198" s="53">
        <v>91.81</v>
      </c>
      <c r="I198" s="53">
        <v>5.23</v>
      </c>
      <c r="J198" s="53">
        <v>1.4</v>
      </c>
      <c r="K198" s="53">
        <v>0.28999999999999998</v>
      </c>
      <c r="L198" s="53">
        <v>0.32</v>
      </c>
      <c r="M198" s="53">
        <v>0.08</v>
      </c>
      <c r="N198" s="53">
        <v>0.06</v>
      </c>
      <c r="O198" s="53" t="s">
        <v>175</v>
      </c>
      <c r="P198" s="53">
        <v>0.48</v>
      </c>
      <c r="Q198" s="61" t="s">
        <v>354</v>
      </c>
    </row>
    <row r="199" spans="1:17" x14ac:dyDescent="0.2">
      <c r="A199" s="65"/>
      <c r="B199" s="65"/>
      <c r="C199" s="61" t="s">
        <v>396</v>
      </c>
      <c r="D199" s="61" t="s">
        <v>377</v>
      </c>
      <c r="E199" s="58">
        <v>-31.9</v>
      </c>
      <c r="F199" s="58">
        <v>-23.9</v>
      </c>
      <c r="G199" s="58">
        <v>-21.1</v>
      </c>
      <c r="H199" s="53">
        <v>88.93</v>
      </c>
      <c r="I199" s="53">
        <v>5.46</v>
      </c>
      <c r="J199" s="53">
        <v>1.77</v>
      </c>
      <c r="K199" s="53">
        <v>0.37</v>
      </c>
      <c r="L199" s="53">
        <v>0.47</v>
      </c>
      <c r="M199" s="53">
        <v>0.12</v>
      </c>
      <c r="N199" s="53">
        <v>0.1</v>
      </c>
      <c r="O199" s="53" t="s">
        <v>175</v>
      </c>
      <c r="P199" s="53">
        <v>2.36</v>
      </c>
      <c r="Q199" s="61" t="s">
        <v>354</v>
      </c>
    </row>
    <row r="200" spans="1:17" x14ac:dyDescent="0.2">
      <c r="A200" s="65"/>
      <c r="B200" s="65"/>
      <c r="C200" s="61" t="s">
        <v>397</v>
      </c>
      <c r="D200" s="61" t="s">
        <v>398</v>
      </c>
      <c r="E200" s="58">
        <v>-34</v>
      </c>
      <c r="F200" s="58">
        <v>-24.6</v>
      </c>
      <c r="G200" s="58">
        <v>-22</v>
      </c>
      <c r="H200" s="53">
        <v>91.95</v>
      </c>
      <c r="I200" s="53">
        <v>4.8499999999999996</v>
      </c>
      <c r="J200" s="53">
        <v>1.36</v>
      </c>
      <c r="K200" s="53">
        <v>0.3</v>
      </c>
      <c r="L200" s="53">
        <v>0.32</v>
      </c>
      <c r="M200" s="53">
        <v>0.08</v>
      </c>
      <c r="N200" s="53">
        <v>0.06</v>
      </c>
      <c r="O200" s="53" t="s">
        <v>175</v>
      </c>
      <c r="P200" s="53">
        <v>0.89</v>
      </c>
      <c r="Q200" s="61" t="s">
        <v>354</v>
      </c>
    </row>
    <row r="201" spans="1:17" x14ac:dyDescent="0.2">
      <c r="A201" s="65"/>
      <c r="B201" s="65"/>
      <c r="C201" s="61" t="s">
        <v>399</v>
      </c>
      <c r="D201" s="61" t="s">
        <v>377</v>
      </c>
      <c r="E201" s="58">
        <v>-32.700000000000003</v>
      </c>
      <c r="F201" s="58">
        <v>-25.2</v>
      </c>
      <c r="G201" s="58">
        <v>-22.2</v>
      </c>
      <c r="H201" s="53">
        <v>91.03</v>
      </c>
      <c r="I201" s="53">
        <v>4.9400000000000004</v>
      </c>
      <c r="J201" s="53">
        <v>1.4</v>
      </c>
      <c r="K201" s="53">
        <v>0.31</v>
      </c>
      <c r="L201" s="53">
        <v>0.34</v>
      </c>
      <c r="M201" s="53">
        <v>0.09</v>
      </c>
      <c r="N201" s="53">
        <v>0.06</v>
      </c>
      <c r="O201" s="53" t="s">
        <v>175</v>
      </c>
      <c r="P201" s="53">
        <v>1.49</v>
      </c>
      <c r="Q201" s="61" t="s">
        <v>354</v>
      </c>
    </row>
    <row r="202" spans="1:17" x14ac:dyDescent="0.2">
      <c r="A202" s="66"/>
      <c r="B202" s="66"/>
      <c r="C202" s="61" t="s">
        <v>400</v>
      </c>
      <c r="D202" s="61" t="s">
        <v>386</v>
      </c>
      <c r="E202" s="58">
        <v>-32.799999999999997</v>
      </c>
      <c r="F202" s="58">
        <v>-24.5</v>
      </c>
      <c r="G202" s="58">
        <v>-22</v>
      </c>
      <c r="H202" s="53">
        <v>91.58</v>
      </c>
      <c r="I202" s="53">
        <v>4.3499999999999996</v>
      </c>
      <c r="J202" s="53">
        <v>1.1399999999999999</v>
      </c>
      <c r="K202" s="53">
        <v>0.25</v>
      </c>
      <c r="L202" s="53">
        <v>0.27</v>
      </c>
      <c r="M202" s="53">
        <v>7.0000000000000007E-2</v>
      </c>
      <c r="N202" s="53">
        <v>0.05</v>
      </c>
      <c r="O202" s="53" t="s">
        <v>175</v>
      </c>
      <c r="P202" s="53">
        <v>2.0699999999999998</v>
      </c>
      <c r="Q202" s="61" t="s">
        <v>354</v>
      </c>
    </row>
    <row r="203" spans="1:17" x14ac:dyDescent="0.2">
      <c r="A203" s="69" t="s">
        <v>493</v>
      </c>
      <c r="B203" s="70"/>
      <c r="C203" s="61" t="s">
        <v>401</v>
      </c>
      <c r="D203" s="61" t="s">
        <v>225</v>
      </c>
      <c r="E203" s="58">
        <v>-36.4</v>
      </c>
      <c r="F203" s="71">
        <v>-28.5</v>
      </c>
      <c r="G203" s="71">
        <v>-30.1</v>
      </c>
      <c r="H203" s="59">
        <v>2</v>
      </c>
      <c r="I203" s="59">
        <v>0.22</v>
      </c>
      <c r="J203" s="59">
        <v>0.48</v>
      </c>
      <c r="K203" s="59">
        <v>0.21</v>
      </c>
      <c r="L203" s="59">
        <v>0.27</v>
      </c>
      <c r="M203" s="59">
        <v>0</v>
      </c>
      <c r="N203" s="59">
        <v>0</v>
      </c>
      <c r="O203" s="59">
        <v>0.22</v>
      </c>
      <c r="P203" s="59">
        <v>52.56</v>
      </c>
      <c r="Q203" s="61" t="s">
        <v>176</v>
      </c>
    </row>
    <row r="204" spans="1:17" x14ac:dyDescent="0.2">
      <c r="A204" s="72"/>
      <c r="B204" s="73"/>
      <c r="C204" s="61" t="s">
        <v>402</v>
      </c>
      <c r="D204" s="61" t="s">
        <v>183</v>
      </c>
      <c r="E204" s="58">
        <v>-35.1</v>
      </c>
      <c r="F204" s="71">
        <v>-27.9</v>
      </c>
      <c r="G204" s="71">
        <v>-27.9</v>
      </c>
      <c r="H204" s="59">
        <v>65.400000000000006</v>
      </c>
      <c r="I204" s="59">
        <v>3.99</v>
      </c>
      <c r="J204" s="59">
        <v>3.44</v>
      </c>
      <c r="K204" s="59">
        <v>1.01</v>
      </c>
      <c r="L204" s="59">
        <v>1.38</v>
      </c>
      <c r="M204" s="59">
        <v>0.28000000000000003</v>
      </c>
      <c r="N204" s="59">
        <v>0.54</v>
      </c>
      <c r="O204" s="59">
        <v>4.9000000000000002E-2</v>
      </c>
      <c r="P204" s="59">
        <v>21.69</v>
      </c>
      <c r="Q204" s="61" t="s">
        <v>176</v>
      </c>
    </row>
    <row r="205" spans="1:17" x14ac:dyDescent="0.2">
      <c r="A205" s="72"/>
      <c r="B205" s="73"/>
      <c r="C205" s="61" t="s">
        <v>402</v>
      </c>
      <c r="D205" s="61" t="s">
        <v>403</v>
      </c>
      <c r="E205" s="58">
        <v>-35.6</v>
      </c>
      <c r="F205" s="71">
        <v>-28.2</v>
      </c>
      <c r="G205" s="71">
        <v>-28</v>
      </c>
      <c r="H205" s="59">
        <v>32.81</v>
      </c>
      <c r="I205" s="59">
        <v>6.15</v>
      </c>
      <c r="J205" s="59">
        <v>4.92</v>
      </c>
      <c r="K205" s="59">
        <v>1.77</v>
      </c>
      <c r="L205" s="59">
        <v>2.96</v>
      </c>
      <c r="M205" s="59">
        <v>0.67</v>
      </c>
      <c r="N205" s="59">
        <v>0.92</v>
      </c>
      <c r="O205" s="59">
        <v>0.18</v>
      </c>
      <c r="P205" s="59">
        <v>49.53</v>
      </c>
      <c r="Q205" s="61" t="s">
        <v>176</v>
      </c>
    </row>
    <row r="206" spans="1:17" x14ac:dyDescent="0.2">
      <c r="A206" s="72"/>
      <c r="B206" s="73"/>
      <c r="C206" s="61" t="s">
        <v>404</v>
      </c>
      <c r="D206" s="61" t="s">
        <v>403</v>
      </c>
      <c r="E206" s="58">
        <v>-35.299999999999997</v>
      </c>
      <c r="F206" s="71">
        <v>-27.8</v>
      </c>
      <c r="G206" s="71">
        <v>-25.5</v>
      </c>
      <c r="H206" s="59">
        <v>72.88</v>
      </c>
      <c r="I206" s="59">
        <v>8.25</v>
      </c>
      <c r="J206" s="59">
        <v>6.47</v>
      </c>
      <c r="K206" s="59">
        <v>1.35</v>
      </c>
      <c r="L206" s="59">
        <v>2.16</v>
      </c>
      <c r="M206" s="59">
        <v>0.66</v>
      </c>
      <c r="N206" s="59">
        <v>0.16</v>
      </c>
      <c r="O206" s="59">
        <v>0.16</v>
      </c>
      <c r="P206" s="59">
        <v>7.75</v>
      </c>
      <c r="Q206" s="61" t="s">
        <v>176</v>
      </c>
    </row>
    <row r="207" spans="1:17" x14ac:dyDescent="0.2">
      <c r="A207" s="72"/>
      <c r="B207" s="73"/>
      <c r="C207" s="61" t="s">
        <v>404</v>
      </c>
      <c r="D207" s="61" t="s">
        <v>403</v>
      </c>
      <c r="E207" s="58">
        <v>-35</v>
      </c>
      <c r="F207" s="71">
        <v>-26.3</v>
      </c>
      <c r="G207" s="71">
        <v>-26.8</v>
      </c>
      <c r="H207" s="59">
        <v>73.069999999999993</v>
      </c>
      <c r="I207" s="59">
        <v>8.18</v>
      </c>
      <c r="J207" s="59">
        <v>6.05</v>
      </c>
      <c r="K207" s="59">
        <v>1.19</v>
      </c>
      <c r="L207" s="59">
        <v>1.87</v>
      </c>
      <c r="M207" s="59">
        <v>0</v>
      </c>
      <c r="N207" s="59">
        <v>0</v>
      </c>
      <c r="O207" s="59">
        <v>0.24</v>
      </c>
      <c r="P207" s="59">
        <v>8.7899999999999991</v>
      </c>
      <c r="Q207" s="61" t="s">
        <v>176</v>
      </c>
    </row>
    <row r="208" spans="1:17" x14ac:dyDescent="0.2">
      <c r="A208" s="72"/>
      <c r="B208" s="73"/>
      <c r="C208" s="61" t="s">
        <v>402</v>
      </c>
      <c r="D208" s="61" t="s">
        <v>403</v>
      </c>
      <c r="E208" s="58">
        <v>-36.5</v>
      </c>
      <c r="F208" s="71">
        <v>-27.5</v>
      </c>
      <c r="G208" s="71">
        <v>-27.8</v>
      </c>
      <c r="H208" s="59">
        <v>47.99</v>
      </c>
      <c r="I208" s="59">
        <v>8.1</v>
      </c>
      <c r="J208" s="59">
        <v>10.32</v>
      </c>
      <c r="K208" s="59">
        <v>3.53</v>
      </c>
      <c r="L208" s="59">
        <v>5.23</v>
      </c>
      <c r="M208" s="59">
        <v>1.61</v>
      </c>
      <c r="N208" s="59">
        <v>2.46</v>
      </c>
      <c r="O208" s="59">
        <v>5.5E-2</v>
      </c>
      <c r="P208" s="59">
        <v>18.32</v>
      </c>
      <c r="Q208" s="61" t="s">
        <v>176</v>
      </c>
    </row>
    <row r="209" spans="1:17" x14ac:dyDescent="0.2">
      <c r="A209" s="72"/>
      <c r="B209" s="73"/>
      <c r="C209" s="61" t="s">
        <v>404</v>
      </c>
      <c r="D209" s="61" t="s">
        <v>405</v>
      </c>
      <c r="E209" s="58">
        <v>-38.1</v>
      </c>
      <c r="F209" s="58">
        <v>-24.5</v>
      </c>
      <c r="G209" s="58">
        <v>-25.2</v>
      </c>
      <c r="H209" s="53">
        <v>89.712199999999996</v>
      </c>
      <c r="I209" s="53">
        <v>5.1632999999999996</v>
      </c>
      <c r="J209" s="53">
        <v>2.0284</v>
      </c>
      <c r="K209" s="59">
        <v>0.63670000000000004</v>
      </c>
      <c r="L209" s="59" t="s">
        <v>175</v>
      </c>
      <c r="M209" s="59" t="s">
        <v>175</v>
      </c>
      <c r="N209" s="59" t="s">
        <v>175</v>
      </c>
      <c r="O209" s="59" t="s">
        <v>175</v>
      </c>
      <c r="P209" s="59" t="s">
        <v>175</v>
      </c>
      <c r="Q209" s="61" t="s">
        <v>176</v>
      </c>
    </row>
    <row r="210" spans="1:17" x14ac:dyDescent="0.2">
      <c r="A210" s="72"/>
      <c r="B210" s="73"/>
      <c r="C210" s="61" t="s">
        <v>404</v>
      </c>
      <c r="D210" s="61" t="s">
        <v>225</v>
      </c>
      <c r="E210" s="58">
        <v>-38.700000000000003</v>
      </c>
      <c r="F210" s="58">
        <v>-23.6</v>
      </c>
      <c r="G210" s="58">
        <v>-24.6</v>
      </c>
      <c r="H210" s="53">
        <v>70.947400000000002</v>
      </c>
      <c r="I210" s="53">
        <v>3.7458</v>
      </c>
      <c r="J210" s="53">
        <v>1.1263000000000001</v>
      </c>
      <c r="K210" s="59">
        <v>0.28599999999999998</v>
      </c>
      <c r="L210" s="59" t="s">
        <v>175</v>
      </c>
      <c r="M210" s="59" t="s">
        <v>175</v>
      </c>
      <c r="N210" s="59" t="s">
        <v>175</v>
      </c>
      <c r="O210" s="59" t="s">
        <v>175</v>
      </c>
      <c r="P210" s="59" t="s">
        <v>175</v>
      </c>
      <c r="Q210" s="61" t="s">
        <v>176</v>
      </c>
    </row>
    <row r="211" spans="1:17" x14ac:dyDescent="0.2">
      <c r="A211" s="72"/>
      <c r="B211" s="73"/>
      <c r="C211" s="61" t="s">
        <v>404</v>
      </c>
      <c r="D211" s="61" t="s">
        <v>225</v>
      </c>
      <c r="E211" s="58">
        <v>-37.9</v>
      </c>
      <c r="F211" s="58">
        <v>-26.4</v>
      </c>
      <c r="G211" s="58">
        <v>-23.3</v>
      </c>
      <c r="H211" s="59">
        <v>77.400000000000006</v>
      </c>
      <c r="I211" s="59">
        <v>3.45</v>
      </c>
      <c r="J211" s="59">
        <v>1.05</v>
      </c>
      <c r="K211" s="59">
        <v>0.3</v>
      </c>
      <c r="L211" s="59">
        <v>0.12</v>
      </c>
      <c r="M211" s="59">
        <v>0.04</v>
      </c>
      <c r="N211" s="59">
        <v>0.02</v>
      </c>
      <c r="O211" s="59">
        <v>0.32</v>
      </c>
      <c r="P211" s="59">
        <v>17.329999999999998</v>
      </c>
      <c r="Q211" s="61" t="s">
        <v>176</v>
      </c>
    </row>
    <row r="212" spans="1:17" x14ac:dyDescent="0.2">
      <c r="A212" s="72"/>
      <c r="B212" s="73"/>
      <c r="C212" s="63" t="s">
        <v>401</v>
      </c>
      <c r="D212" s="63" t="s">
        <v>403</v>
      </c>
      <c r="E212" s="58">
        <v>-34.700000000000003</v>
      </c>
      <c r="F212" s="71">
        <v>-27.9</v>
      </c>
      <c r="G212" s="71">
        <v>-27</v>
      </c>
      <c r="H212" s="59">
        <v>75.400000000000006</v>
      </c>
      <c r="I212" s="59">
        <v>8.1300000000000008</v>
      </c>
      <c r="J212" s="59">
        <v>2.6</v>
      </c>
      <c r="K212" s="59">
        <v>0.55000000000000004</v>
      </c>
      <c r="L212" s="59">
        <v>0.65</v>
      </c>
      <c r="M212" s="59">
        <v>0.2</v>
      </c>
      <c r="N212" s="59">
        <v>0.3</v>
      </c>
      <c r="O212" s="59">
        <v>0.19</v>
      </c>
      <c r="P212" s="59">
        <v>11.15</v>
      </c>
      <c r="Q212" s="61" t="s">
        <v>176</v>
      </c>
    </row>
    <row r="213" spans="1:17" x14ac:dyDescent="0.2">
      <c r="A213" s="72"/>
      <c r="B213" s="73"/>
      <c r="C213" s="63" t="s">
        <v>402</v>
      </c>
      <c r="D213" s="63" t="s">
        <v>403</v>
      </c>
      <c r="E213" s="58">
        <v>-33.799999999999997</v>
      </c>
      <c r="F213" s="71">
        <v>-27.3</v>
      </c>
      <c r="G213" s="71">
        <v>-26.8</v>
      </c>
      <c r="H213" s="59">
        <v>62.8</v>
      </c>
      <c r="I213" s="59">
        <v>7.39</v>
      </c>
      <c r="J213" s="59">
        <v>5.2</v>
      </c>
      <c r="K213" s="59">
        <v>2.0499999999999998</v>
      </c>
      <c r="L213" s="59">
        <v>1.7</v>
      </c>
      <c r="M213" s="59">
        <v>0.61</v>
      </c>
      <c r="N213" s="59">
        <v>0.5</v>
      </c>
      <c r="O213" s="59">
        <v>0.01</v>
      </c>
      <c r="P213" s="59">
        <v>17.899999999999999</v>
      </c>
      <c r="Q213" s="61" t="s">
        <v>176</v>
      </c>
    </row>
    <row r="214" spans="1:17" x14ac:dyDescent="0.2">
      <c r="A214" s="74"/>
      <c r="B214" s="75"/>
      <c r="C214" s="63" t="s">
        <v>406</v>
      </c>
      <c r="D214" s="63" t="s">
        <v>403</v>
      </c>
      <c r="E214" s="58">
        <v>-34.9</v>
      </c>
      <c r="F214" s="71">
        <v>-28</v>
      </c>
      <c r="G214" s="71">
        <v>-26.6</v>
      </c>
      <c r="H214" s="59">
        <v>66.7</v>
      </c>
      <c r="I214" s="59">
        <v>10.85</v>
      </c>
      <c r="J214" s="59">
        <v>5.17</v>
      </c>
      <c r="K214" s="59">
        <v>1.08</v>
      </c>
      <c r="L214" s="59">
        <v>1.5</v>
      </c>
      <c r="M214" s="59">
        <v>0.22</v>
      </c>
      <c r="N214" s="59">
        <v>0.36</v>
      </c>
      <c r="O214" s="59">
        <v>3.58</v>
      </c>
      <c r="P214" s="59">
        <v>6.78</v>
      </c>
      <c r="Q214" s="61" t="s">
        <v>176</v>
      </c>
    </row>
    <row r="215" spans="1:17" x14ac:dyDescent="0.2">
      <c r="A215" s="64" t="s">
        <v>494</v>
      </c>
      <c r="B215" s="60" t="s">
        <v>407</v>
      </c>
      <c r="C215" s="63" t="s">
        <v>408</v>
      </c>
      <c r="D215" s="61" t="s">
        <v>72</v>
      </c>
      <c r="E215" s="58">
        <v>-41.7</v>
      </c>
      <c r="F215" s="58">
        <v>-29.5</v>
      </c>
      <c r="G215" s="58">
        <v>-28.6</v>
      </c>
      <c r="H215" s="53">
        <v>70.570357613210405</v>
      </c>
      <c r="I215" s="53">
        <v>7.9627190760814504</v>
      </c>
      <c r="J215" s="53">
        <v>5.9163205349002101</v>
      </c>
      <c r="K215" s="53">
        <v>1.29672778847128</v>
      </c>
      <c r="L215" s="53">
        <v>3.7179617060074999</v>
      </c>
      <c r="M215" s="53">
        <v>1.49934150541992</v>
      </c>
      <c r="N215" s="53">
        <v>1.9957451119440801</v>
      </c>
      <c r="O215" s="53">
        <v>3.4545638739742701</v>
      </c>
      <c r="P215" s="53">
        <v>0.89150035457400501</v>
      </c>
      <c r="Q215" s="61" t="s">
        <v>176</v>
      </c>
    </row>
    <row r="216" spans="1:17" x14ac:dyDescent="0.2">
      <c r="A216" s="65"/>
      <c r="B216" s="60"/>
      <c r="C216" s="63" t="s">
        <v>409</v>
      </c>
      <c r="D216" s="61" t="s">
        <v>72</v>
      </c>
      <c r="E216" s="58">
        <v>-40.700000000000003</v>
      </c>
      <c r="F216" s="58">
        <v>-29.9</v>
      </c>
      <c r="G216" s="58">
        <v>-28.6</v>
      </c>
      <c r="H216" s="53">
        <v>80.135135135135101</v>
      </c>
      <c r="I216" s="53">
        <v>8.8461538461538503</v>
      </c>
      <c r="J216" s="53">
        <v>3.7422037422037402</v>
      </c>
      <c r="K216" s="53">
        <v>0.509355509355509</v>
      </c>
      <c r="L216" s="53">
        <v>1.2993762993763001</v>
      </c>
      <c r="M216" s="53">
        <v>0.54054054054054101</v>
      </c>
      <c r="N216" s="53">
        <v>0.79002079002078995</v>
      </c>
      <c r="O216" s="53">
        <v>2.5259875259875302</v>
      </c>
      <c r="P216" s="53">
        <v>0.343035343035343</v>
      </c>
      <c r="Q216" s="61" t="s">
        <v>176</v>
      </c>
    </row>
    <row r="217" spans="1:17" x14ac:dyDescent="0.2">
      <c r="A217" s="65"/>
      <c r="B217" s="60"/>
      <c r="C217" s="63" t="s">
        <v>410</v>
      </c>
      <c r="D217" s="61" t="s">
        <v>72</v>
      </c>
      <c r="E217" s="58">
        <v>-43.6</v>
      </c>
      <c r="F217" s="58">
        <v>-31.3</v>
      </c>
      <c r="G217" s="58">
        <v>-28.8</v>
      </c>
      <c r="H217" s="53">
        <v>76.332687799408802</v>
      </c>
      <c r="I217" s="53">
        <v>9.7135867903373807</v>
      </c>
      <c r="J217" s="53">
        <v>4.9434308429313996</v>
      </c>
      <c r="K217" s="53">
        <v>0.72367750484150495</v>
      </c>
      <c r="L217" s="53">
        <v>1.77351951890735</v>
      </c>
      <c r="M217" s="53">
        <v>0.61155845479563797</v>
      </c>
      <c r="N217" s="53">
        <v>0.87656711854041403</v>
      </c>
      <c r="O217" s="53">
        <v>2.4462338191825501</v>
      </c>
      <c r="P217" s="53">
        <v>1.17215370502497</v>
      </c>
      <c r="Q217" s="61" t="s">
        <v>176</v>
      </c>
    </row>
    <row r="218" spans="1:17" x14ac:dyDescent="0.2">
      <c r="A218" s="65"/>
      <c r="B218" s="60"/>
      <c r="C218" s="63" t="s">
        <v>411</v>
      </c>
      <c r="D218" s="61" t="s">
        <v>284</v>
      </c>
      <c r="E218" s="58">
        <v>-44.2</v>
      </c>
      <c r="F218" s="58" t="s">
        <v>175</v>
      </c>
      <c r="G218" s="58" t="s">
        <v>175</v>
      </c>
      <c r="H218" s="53">
        <v>79.211429837191304</v>
      </c>
      <c r="I218" s="53">
        <v>0.40979067449329898</v>
      </c>
      <c r="J218" s="53">
        <v>4.3637169121718902</v>
      </c>
      <c r="K218" s="53">
        <v>1.6059364270683401</v>
      </c>
      <c r="L218" s="53">
        <v>5.1943736847934403</v>
      </c>
      <c r="M218" s="53">
        <v>2.5141211651345698</v>
      </c>
      <c r="N218" s="53">
        <v>3.40015505593089</v>
      </c>
      <c r="O218" s="53">
        <v>0</v>
      </c>
      <c r="P218" s="53">
        <v>0</v>
      </c>
      <c r="Q218" s="61" t="s">
        <v>176</v>
      </c>
    </row>
    <row r="219" spans="1:17" x14ac:dyDescent="0.2">
      <c r="A219" s="65"/>
      <c r="B219" s="60"/>
      <c r="C219" s="63" t="s">
        <v>412</v>
      </c>
      <c r="D219" s="61" t="s">
        <v>72</v>
      </c>
      <c r="E219" s="58">
        <v>-44.5</v>
      </c>
      <c r="F219" s="58">
        <v>-27.8</v>
      </c>
      <c r="G219" s="58">
        <v>-22.1</v>
      </c>
      <c r="H219" s="53">
        <v>96.439395015843203</v>
      </c>
      <c r="I219" s="53">
        <v>1.3194192119616499</v>
      </c>
      <c r="J219" s="53">
        <v>0.48717017057045597</v>
      </c>
      <c r="K219" s="53">
        <v>9.0329469126605402E-2</v>
      </c>
      <c r="L219" s="53">
        <v>0.14209129974971599</v>
      </c>
      <c r="M219" s="53">
        <v>4.0597514214204697E-2</v>
      </c>
      <c r="N219" s="53">
        <v>1.3194192119616499E-2</v>
      </c>
      <c r="O219" s="53">
        <v>0.14209129974971599</v>
      </c>
      <c r="P219" s="53">
        <v>1.3194192119616499</v>
      </c>
      <c r="Q219" s="61" t="s">
        <v>176</v>
      </c>
    </row>
    <row r="220" spans="1:17" x14ac:dyDescent="0.2">
      <c r="A220" s="65"/>
      <c r="B220" s="60"/>
      <c r="C220" s="63" t="s">
        <v>413</v>
      </c>
      <c r="D220" s="61" t="s">
        <v>72</v>
      </c>
      <c r="E220" s="58">
        <v>-43.3</v>
      </c>
      <c r="F220" s="58">
        <v>-27.7</v>
      </c>
      <c r="G220" s="58">
        <v>-22.9</v>
      </c>
      <c r="H220" s="53">
        <v>92.491680532445898</v>
      </c>
      <c r="I220" s="53">
        <v>1.8718801996672201</v>
      </c>
      <c r="J220" s="53">
        <v>1.14392678868552</v>
      </c>
      <c r="K220" s="53">
        <v>0.32237936772046599</v>
      </c>
      <c r="L220" s="53">
        <v>0.86314475873544105</v>
      </c>
      <c r="M220" s="53">
        <v>0.53036605657237901</v>
      </c>
      <c r="N220" s="53">
        <v>0.73835274542429297</v>
      </c>
      <c r="O220" s="53">
        <v>0.18718801996672199</v>
      </c>
      <c r="P220" s="53">
        <v>0.82154742096505795</v>
      </c>
      <c r="Q220" s="61" t="s">
        <v>176</v>
      </c>
    </row>
    <row r="221" spans="1:17" x14ac:dyDescent="0.2">
      <c r="A221" s="65"/>
      <c r="B221" s="60"/>
      <c r="C221" s="63" t="s">
        <v>414</v>
      </c>
      <c r="D221" s="61" t="s">
        <v>72</v>
      </c>
      <c r="E221" s="58">
        <v>-45.7</v>
      </c>
      <c r="F221" s="58">
        <v>-29.8</v>
      </c>
      <c r="G221" s="58" t="s">
        <v>175</v>
      </c>
      <c r="H221" s="53">
        <v>98.410897079148</v>
      </c>
      <c r="I221" s="53">
        <v>0.96929723772069198</v>
      </c>
      <c r="J221" s="53">
        <v>9.8018821791980099E-2</v>
      </c>
      <c r="K221" s="53">
        <v>0</v>
      </c>
      <c r="L221" s="53">
        <v>9.9107919811891008E-3</v>
      </c>
      <c r="M221" s="53">
        <v>0</v>
      </c>
      <c r="N221" s="53">
        <v>0</v>
      </c>
      <c r="O221" s="53">
        <v>0.14158274258841599</v>
      </c>
      <c r="P221" s="53">
        <v>0.370293326769703</v>
      </c>
      <c r="Q221" s="61" t="s">
        <v>176</v>
      </c>
    </row>
    <row r="222" spans="1:17" x14ac:dyDescent="0.2">
      <c r="A222" s="65"/>
      <c r="B222" s="60"/>
      <c r="C222" s="61" t="s">
        <v>415</v>
      </c>
      <c r="D222" s="61" t="s">
        <v>416</v>
      </c>
      <c r="E222" s="58">
        <v>-42.4</v>
      </c>
      <c r="F222" s="58">
        <v>-21.49</v>
      </c>
      <c r="G222" s="58">
        <v>-17.170000000000002</v>
      </c>
      <c r="H222" s="53">
        <v>97.05</v>
      </c>
      <c r="I222" s="53">
        <v>0.52</v>
      </c>
      <c r="J222" s="53">
        <v>4.9000000000000002E-2</v>
      </c>
      <c r="K222" s="53">
        <v>1.0999999999999999E-2</v>
      </c>
      <c r="L222" s="53">
        <v>1.7999999999999999E-2</v>
      </c>
      <c r="M222" s="53">
        <v>5.0000000000000001E-3</v>
      </c>
      <c r="N222" s="53">
        <v>4.0000000000000001E-3</v>
      </c>
      <c r="O222" s="53">
        <v>7.0000000000000007E-2</v>
      </c>
      <c r="P222" s="53">
        <v>1.71</v>
      </c>
      <c r="Q222" s="61" t="s">
        <v>176</v>
      </c>
    </row>
    <row r="223" spans="1:17" x14ac:dyDescent="0.2">
      <c r="A223" s="65"/>
      <c r="B223" s="60"/>
      <c r="C223" s="61" t="s">
        <v>417</v>
      </c>
      <c r="D223" s="61" t="s">
        <v>495</v>
      </c>
      <c r="E223" s="58">
        <v>-42.3</v>
      </c>
      <c r="F223" s="58">
        <v>-29.74</v>
      </c>
      <c r="G223" s="58">
        <v>-28.15</v>
      </c>
      <c r="H223" s="53">
        <v>82.89</v>
      </c>
      <c r="I223" s="53">
        <v>7.19</v>
      </c>
      <c r="J223" s="53">
        <v>3.81</v>
      </c>
      <c r="K223" s="53">
        <v>0.65</v>
      </c>
      <c r="L223" s="53">
        <v>1.27</v>
      </c>
      <c r="M223" s="53">
        <v>0.31</v>
      </c>
      <c r="N223" s="53">
        <v>0.41</v>
      </c>
      <c r="O223" s="53">
        <v>0.51</v>
      </c>
      <c r="P223" s="53">
        <v>0.81</v>
      </c>
      <c r="Q223" s="61" t="s">
        <v>176</v>
      </c>
    </row>
    <row r="224" spans="1:17" x14ac:dyDescent="0.2">
      <c r="A224" s="65"/>
      <c r="B224" s="60"/>
      <c r="C224" s="61" t="s">
        <v>418</v>
      </c>
      <c r="D224" s="61" t="s">
        <v>496</v>
      </c>
      <c r="E224" s="58">
        <v>-37</v>
      </c>
      <c r="F224" s="58">
        <v>-26.24</v>
      </c>
      <c r="G224" s="58">
        <v>-24</v>
      </c>
      <c r="H224" s="53">
        <v>84.05</v>
      </c>
      <c r="I224" s="53">
        <v>8.11</v>
      </c>
      <c r="J224" s="53">
        <v>2.81</v>
      </c>
      <c r="K224" s="53">
        <v>0.52</v>
      </c>
      <c r="L224" s="53">
        <v>0.75</v>
      </c>
      <c r="M224" s="53">
        <v>0.26</v>
      </c>
      <c r="N224" s="53">
        <v>0.33</v>
      </c>
      <c r="O224" s="53">
        <v>0.7</v>
      </c>
      <c r="P224" s="53">
        <v>0.38</v>
      </c>
      <c r="Q224" s="61" t="s">
        <v>176</v>
      </c>
    </row>
    <row r="225" spans="1:17" x14ac:dyDescent="0.2">
      <c r="A225" s="65"/>
      <c r="B225" s="60"/>
      <c r="C225" s="61" t="s">
        <v>419</v>
      </c>
      <c r="D225" s="61" t="s">
        <v>497</v>
      </c>
      <c r="E225" s="58">
        <v>-46</v>
      </c>
      <c r="F225" s="58">
        <v>-29.84</v>
      </c>
      <c r="G225" s="58">
        <v>-28.38</v>
      </c>
      <c r="H225" s="53">
        <v>85.17</v>
      </c>
      <c r="I225" s="53">
        <v>5.5</v>
      </c>
      <c r="J225" s="53">
        <v>3.49</v>
      </c>
      <c r="K225" s="53">
        <v>0.68</v>
      </c>
      <c r="L225" s="53">
        <v>1.1299999999999999</v>
      </c>
      <c r="M225" s="53">
        <v>0.32</v>
      </c>
      <c r="N225" s="53">
        <v>0.26</v>
      </c>
      <c r="O225" s="53">
        <v>0.21</v>
      </c>
      <c r="P225" s="53">
        <v>1.1399999999999999</v>
      </c>
      <c r="Q225" s="61" t="s">
        <v>176</v>
      </c>
    </row>
    <row r="226" spans="1:17" x14ac:dyDescent="0.2">
      <c r="A226" s="65"/>
      <c r="B226" s="60"/>
      <c r="C226" s="61" t="s">
        <v>420</v>
      </c>
      <c r="D226" s="61" t="s">
        <v>498</v>
      </c>
      <c r="E226" s="58">
        <v>-42.4</v>
      </c>
      <c r="F226" s="58">
        <v>-29.19</v>
      </c>
      <c r="G226" s="58">
        <v>-27.66</v>
      </c>
      <c r="H226" s="53">
        <v>84.77</v>
      </c>
      <c r="I226" s="53">
        <v>6.66</v>
      </c>
      <c r="J226" s="53">
        <v>3.01</v>
      </c>
      <c r="K226" s="53">
        <v>0.46</v>
      </c>
      <c r="L226" s="53">
        <v>0.72</v>
      </c>
      <c r="M226" s="53">
        <v>0.18</v>
      </c>
      <c r="N226" s="53">
        <v>0.21</v>
      </c>
      <c r="O226" s="53">
        <v>0.45</v>
      </c>
      <c r="P226" s="53">
        <v>1.98</v>
      </c>
      <c r="Q226" s="61" t="s">
        <v>176</v>
      </c>
    </row>
    <row r="227" spans="1:17" x14ac:dyDescent="0.2">
      <c r="A227" s="65"/>
      <c r="B227" s="60"/>
      <c r="C227" s="61" t="s">
        <v>421</v>
      </c>
      <c r="D227" s="61" t="s">
        <v>495</v>
      </c>
      <c r="E227" s="58">
        <v>-38.200000000000003</v>
      </c>
      <c r="F227" s="58">
        <v>-27.28</v>
      </c>
      <c r="G227" s="58">
        <v>-25.44</v>
      </c>
      <c r="H227" s="53">
        <v>83.15</v>
      </c>
      <c r="I227" s="53">
        <v>8.06</v>
      </c>
      <c r="J227" s="53">
        <v>3.27</v>
      </c>
      <c r="K227" s="53">
        <v>0.56999999999999995</v>
      </c>
      <c r="L227" s="53">
        <v>0.96</v>
      </c>
      <c r="M227" s="53">
        <v>0.28999999999999998</v>
      </c>
      <c r="N227" s="53">
        <v>0.37</v>
      </c>
      <c r="O227" s="53">
        <v>0.22</v>
      </c>
      <c r="P227" s="53">
        <v>0.76</v>
      </c>
      <c r="Q227" s="61" t="s">
        <v>176</v>
      </c>
    </row>
    <row r="228" spans="1:17" x14ac:dyDescent="0.2">
      <c r="A228" s="65"/>
      <c r="B228" s="60"/>
      <c r="C228" s="61" t="s">
        <v>422</v>
      </c>
      <c r="D228" s="61" t="s">
        <v>495</v>
      </c>
      <c r="E228" s="58">
        <v>-37.6</v>
      </c>
      <c r="F228" s="58">
        <v>-27.32</v>
      </c>
      <c r="G228" s="58">
        <v>-25.61</v>
      </c>
      <c r="H228" s="53">
        <v>85.61</v>
      </c>
      <c r="I228" s="53">
        <v>6.89</v>
      </c>
      <c r="J228" s="53">
        <v>2.71</v>
      </c>
      <c r="K228" s="53">
        <v>0.45</v>
      </c>
      <c r="L228" s="53">
        <v>0.74</v>
      </c>
      <c r="M228" s="53">
        <v>0.21</v>
      </c>
      <c r="N228" s="53">
        <v>0.28000000000000003</v>
      </c>
      <c r="O228" s="53">
        <v>0.4</v>
      </c>
      <c r="P228" s="53">
        <v>0.81</v>
      </c>
      <c r="Q228" s="61" t="s">
        <v>176</v>
      </c>
    </row>
    <row r="229" spans="1:17" x14ac:dyDescent="0.2">
      <c r="A229" s="65"/>
      <c r="B229" s="60"/>
      <c r="C229" s="61" t="s">
        <v>423</v>
      </c>
      <c r="D229" s="61" t="s">
        <v>496</v>
      </c>
      <c r="E229" s="58">
        <v>-44.9</v>
      </c>
      <c r="F229" s="58">
        <v>-27</v>
      </c>
      <c r="G229" s="58">
        <v>-26.14</v>
      </c>
      <c r="H229" s="53">
        <v>77.17</v>
      </c>
      <c r="I229" s="53">
        <v>9.51</v>
      </c>
      <c r="J229" s="53">
        <v>4.7300000000000004</v>
      </c>
      <c r="K229" s="53">
        <v>0.97</v>
      </c>
      <c r="L229" s="53">
        <v>1.4</v>
      </c>
      <c r="M229" s="53">
        <v>0.54</v>
      </c>
      <c r="N229" s="53">
        <v>0.65</v>
      </c>
      <c r="O229" s="53">
        <v>0.23</v>
      </c>
      <c r="P229" s="53">
        <v>0.69</v>
      </c>
      <c r="Q229" s="61" t="s">
        <v>176</v>
      </c>
    </row>
    <row r="230" spans="1:17" x14ac:dyDescent="0.2">
      <c r="A230" s="65"/>
      <c r="B230" s="60"/>
      <c r="C230" s="61" t="s">
        <v>424</v>
      </c>
      <c r="D230" s="61" t="s">
        <v>72</v>
      </c>
      <c r="E230" s="58">
        <v>-40.4</v>
      </c>
      <c r="F230" s="58">
        <v>-29.04</v>
      </c>
      <c r="G230" s="58">
        <v>-26.72</v>
      </c>
      <c r="H230" s="53">
        <v>80.52</v>
      </c>
      <c r="I230" s="53">
        <v>8.57</v>
      </c>
      <c r="J230" s="53">
        <v>3.86</v>
      </c>
      <c r="K230" s="53">
        <v>0.66</v>
      </c>
      <c r="L230" s="53">
        <v>1.41</v>
      </c>
      <c r="M230" s="53">
        <v>0.39</v>
      </c>
      <c r="N230" s="53">
        <v>0.6</v>
      </c>
      <c r="O230" s="53">
        <v>1</v>
      </c>
      <c r="P230" s="53">
        <v>0.72</v>
      </c>
      <c r="Q230" s="61" t="s">
        <v>176</v>
      </c>
    </row>
    <row r="231" spans="1:17" x14ac:dyDescent="0.2">
      <c r="A231" s="65"/>
      <c r="B231" s="60"/>
      <c r="C231" s="61" t="s">
        <v>425</v>
      </c>
      <c r="D231" s="61" t="s">
        <v>72</v>
      </c>
      <c r="E231" s="58">
        <v>-43.7</v>
      </c>
      <c r="F231" s="58">
        <v>-30.2</v>
      </c>
      <c r="G231" s="58">
        <v>-29.8</v>
      </c>
      <c r="H231" s="53">
        <v>84.77</v>
      </c>
      <c r="I231" s="53">
        <v>6.05</v>
      </c>
      <c r="J231" s="53">
        <v>3.68</v>
      </c>
      <c r="K231" s="53">
        <v>0.5</v>
      </c>
      <c r="L231" s="53">
        <v>1.38</v>
      </c>
      <c r="M231" s="53">
        <v>0.28999999999999998</v>
      </c>
      <c r="N231" s="53">
        <v>0.41</v>
      </c>
      <c r="O231" s="53">
        <v>1.08</v>
      </c>
      <c r="P231" s="53">
        <v>0.79</v>
      </c>
      <c r="Q231" s="61" t="s">
        <v>176</v>
      </c>
    </row>
    <row r="232" spans="1:17" x14ac:dyDescent="0.2">
      <c r="A232" s="65"/>
      <c r="B232" s="60"/>
      <c r="C232" s="61" t="s">
        <v>426</v>
      </c>
      <c r="D232" s="61" t="s">
        <v>499</v>
      </c>
      <c r="E232" s="58">
        <v>-44.9</v>
      </c>
      <c r="F232" s="58">
        <v>-27.73</v>
      </c>
      <c r="G232" s="58">
        <v>-26.61</v>
      </c>
      <c r="H232" s="53">
        <v>75.7</v>
      </c>
      <c r="I232" s="53">
        <v>8.3699999999999992</v>
      </c>
      <c r="J232" s="53">
        <v>4.72</v>
      </c>
      <c r="K232" s="53">
        <v>1.2</v>
      </c>
      <c r="L232" s="53">
        <v>2.37</v>
      </c>
      <c r="M232" s="53">
        <v>0.73</v>
      </c>
      <c r="N232" s="53">
        <v>0.9</v>
      </c>
      <c r="O232" s="53">
        <v>0.61</v>
      </c>
      <c r="P232" s="53">
        <v>0.13</v>
      </c>
      <c r="Q232" s="61" t="s">
        <v>176</v>
      </c>
    </row>
    <row r="233" spans="1:17" x14ac:dyDescent="0.2">
      <c r="A233" s="65"/>
      <c r="B233" s="60"/>
      <c r="C233" s="61" t="s">
        <v>427</v>
      </c>
      <c r="D233" s="61" t="s">
        <v>496</v>
      </c>
      <c r="E233" s="58">
        <v>-47.3</v>
      </c>
      <c r="F233" s="58">
        <v>-28.81</v>
      </c>
      <c r="G233" s="58">
        <v>-27.6</v>
      </c>
      <c r="H233" s="53">
        <v>77.790000000000006</v>
      </c>
      <c r="I233" s="53">
        <v>7.7</v>
      </c>
      <c r="J233" s="53">
        <v>4.55</v>
      </c>
      <c r="K233" s="53">
        <v>0.85</v>
      </c>
      <c r="L233" s="53">
        <v>2.02</v>
      </c>
      <c r="M233" s="53">
        <v>0.54</v>
      </c>
      <c r="N233" s="53">
        <v>0.77</v>
      </c>
      <c r="O233" s="53">
        <v>0.27</v>
      </c>
      <c r="P233" s="53">
        <v>1.85</v>
      </c>
      <c r="Q233" s="61" t="s">
        <v>176</v>
      </c>
    </row>
    <row r="234" spans="1:17" x14ac:dyDescent="0.2">
      <c r="A234" s="65"/>
      <c r="B234" s="60"/>
      <c r="C234" s="61" t="s">
        <v>428</v>
      </c>
      <c r="D234" s="61" t="s">
        <v>429</v>
      </c>
      <c r="E234" s="58">
        <v>-47.2</v>
      </c>
      <c r="F234" s="58">
        <v>-26.42</v>
      </c>
      <c r="G234" s="58">
        <v>-25.8</v>
      </c>
      <c r="H234" s="53">
        <v>94.52</v>
      </c>
      <c r="I234" s="53">
        <v>1.8</v>
      </c>
      <c r="J234" s="53">
        <v>0.44</v>
      </c>
      <c r="K234" s="53">
        <v>0.08</v>
      </c>
      <c r="L234" s="53">
        <v>0.12</v>
      </c>
      <c r="M234" s="53">
        <v>3.3000000000000002E-2</v>
      </c>
      <c r="N234" s="53">
        <v>4.2999999999999997E-2</v>
      </c>
      <c r="O234" s="53">
        <v>1.58</v>
      </c>
      <c r="P234" s="53">
        <v>0.89</v>
      </c>
      <c r="Q234" s="61" t="s">
        <v>176</v>
      </c>
    </row>
    <row r="235" spans="1:17" x14ac:dyDescent="0.2">
      <c r="A235" s="65"/>
      <c r="B235" s="60"/>
      <c r="C235" s="61" t="s">
        <v>430</v>
      </c>
      <c r="D235" s="61" t="s">
        <v>499</v>
      </c>
      <c r="E235" s="58">
        <v>-44</v>
      </c>
      <c r="F235" s="58">
        <v>-28.68</v>
      </c>
      <c r="G235" s="58">
        <v>-25.19</v>
      </c>
      <c r="H235" s="53">
        <v>89.01</v>
      </c>
      <c r="I235" s="53">
        <v>3.54</v>
      </c>
      <c r="J235" s="53">
        <v>1.56</v>
      </c>
      <c r="K235" s="53">
        <v>0.42</v>
      </c>
      <c r="L235" s="53">
        <v>0.83</v>
      </c>
      <c r="M235" s="53">
        <v>0.34</v>
      </c>
      <c r="N235" s="53">
        <v>0.32</v>
      </c>
      <c r="O235" s="53">
        <v>0.27</v>
      </c>
      <c r="P235" s="53">
        <v>1.24</v>
      </c>
      <c r="Q235" s="61" t="s">
        <v>176</v>
      </c>
    </row>
    <row r="236" spans="1:17" x14ac:dyDescent="0.2">
      <c r="A236" s="65"/>
      <c r="B236" s="60"/>
      <c r="C236" s="61" t="s">
        <v>431</v>
      </c>
      <c r="D236" s="61" t="s">
        <v>432</v>
      </c>
      <c r="E236" s="58">
        <v>-47</v>
      </c>
      <c r="F236" s="58">
        <v>-26.87</v>
      </c>
      <c r="G236" s="58">
        <v>-23.2</v>
      </c>
      <c r="H236" s="53">
        <v>84.39</v>
      </c>
      <c r="I236" s="53">
        <v>6</v>
      </c>
      <c r="J236" s="53">
        <v>3.02</v>
      </c>
      <c r="K236" s="53">
        <v>0.84</v>
      </c>
      <c r="L236" s="53">
        <v>0.8</v>
      </c>
      <c r="M236" s="53">
        <v>0.32</v>
      </c>
      <c r="N236" s="53">
        <v>0.1</v>
      </c>
      <c r="O236" s="53">
        <v>0.16</v>
      </c>
      <c r="P236" s="53">
        <v>1.56</v>
      </c>
      <c r="Q236" s="61" t="s">
        <v>176</v>
      </c>
    </row>
    <row r="237" spans="1:17" x14ac:dyDescent="0.2">
      <c r="A237" s="65"/>
      <c r="B237" s="60"/>
      <c r="C237" s="61" t="s">
        <v>433</v>
      </c>
      <c r="D237" s="61" t="s">
        <v>498</v>
      </c>
      <c r="E237" s="58">
        <v>-43.2</v>
      </c>
      <c r="F237" s="58">
        <v>-29.48</v>
      </c>
      <c r="G237" s="58">
        <v>-28.59</v>
      </c>
      <c r="H237" s="53">
        <v>77.650000000000006</v>
      </c>
      <c r="I237" s="53">
        <v>7.68</v>
      </c>
      <c r="J237" s="53">
        <v>4.03</v>
      </c>
      <c r="K237" s="53">
        <v>0.73</v>
      </c>
      <c r="L237" s="53">
        <v>1.7</v>
      </c>
      <c r="M237" s="53">
        <v>0.52</v>
      </c>
      <c r="N237" s="53">
        <v>0.81</v>
      </c>
      <c r="O237" s="53">
        <v>0.41</v>
      </c>
      <c r="P237" s="53">
        <v>1.33</v>
      </c>
      <c r="Q237" s="61" t="s">
        <v>176</v>
      </c>
    </row>
    <row r="238" spans="1:17" x14ac:dyDescent="0.2">
      <c r="A238" s="65"/>
      <c r="B238" s="60"/>
      <c r="C238" s="61" t="s">
        <v>434</v>
      </c>
      <c r="D238" s="61" t="s">
        <v>498</v>
      </c>
      <c r="E238" s="58">
        <v>-45.8</v>
      </c>
      <c r="F238" s="58">
        <v>-29.8</v>
      </c>
      <c r="G238" s="58">
        <v>-28.8</v>
      </c>
      <c r="H238" s="53">
        <v>74.900000000000006</v>
      </c>
      <c r="I238" s="53">
        <v>7.68</v>
      </c>
      <c r="J238" s="53">
        <v>4.8099999999999996</v>
      </c>
      <c r="K238" s="53">
        <v>1.21</v>
      </c>
      <c r="L238" s="53">
        <v>2.35</v>
      </c>
      <c r="M238" s="53">
        <v>0.62</v>
      </c>
      <c r="N238" s="53">
        <v>0.82</v>
      </c>
      <c r="O238" s="53">
        <v>0.61</v>
      </c>
      <c r="P238" s="53">
        <v>1.18</v>
      </c>
      <c r="Q238" s="61" t="s">
        <v>176</v>
      </c>
    </row>
    <row r="239" spans="1:17" x14ac:dyDescent="0.2">
      <c r="A239" s="65"/>
      <c r="B239" s="60"/>
      <c r="C239" s="58" t="s">
        <v>435</v>
      </c>
      <c r="D239" s="58" t="s">
        <v>436</v>
      </c>
      <c r="E239" s="58">
        <v>-37.6</v>
      </c>
      <c r="F239" s="58">
        <v>-27.6</v>
      </c>
      <c r="G239" s="58">
        <v>-26.1</v>
      </c>
      <c r="H239" s="53">
        <v>86.72</v>
      </c>
      <c r="I239" s="53">
        <v>5.98</v>
      </c>
      <c r="J239" s="53">
        <v>3.04</v>
      </c>
      <c r="K239" s="53">
        <v>0.91</v>
      </c>
      <c r="L239" s="53">
        <v>1.01</v>
      </c>
      <c r="M239" s="53">
        <v>0.35</v>
      </c>
      <c r="N239" s="53">
        <v>0.3</v>
      </c>
      <c r="O239" s="53">
        <v>1.01</v>
      </c>
      <c r="P239" s="53">
        <v>0.19</v>
      </c>
      <c r="Q239" s="61" t="s">
        <v>176</v>
      </c>
    </row>
    <row r="240" spans="1:17" x14ac:dyDescent="0.2">
      <c r="A240" s="65"/>
      <c r="B240" s="60"/>
      <c r="C240" s="68" t="s">
        <v>437</v>
      </c>
      <c r="D240" s="68" t="s">
        <v>438</v>
      </c>
      <c r="E240" s="68">
        <v>-36.799999999999997</v>
      </c>
      <c r="F240" s="68">
        <v>-26.7</v>
      </c>
      <c r="G240" s="68">
        <v>-25</v>
      </c>
      <c r="H240" s="76">
        <v>86.47</v>
      </c>
      <c r="I240" s="76">
        <v>6.94</v>
      </c>
      <c r="J240" s="76">
        <v>3.03</v>
      </c>
      <c r="K240" s="76">
        <v>0.43</v>
      </c>
      <c r="L240" s="76">
        <v>0.73</v>
      </c>
      <c r="M240" s="76">
        <v>0.12</v>
      </c>
      <c r="N240" s="76">
        <v>0.13</v>
      </c>
      <c r="O240" s="76">
        <v>0.1</v>
      </c>
      <c r="P240" s="76">
        <v>1.92</v>
      </c>
      <c r="Q240" s="67" t="s">
        <v>176</v>
      </c>
    </row>
    <row r="241" spans="1:17" x14ac:dyDescent="0.2">
      <c r="A241" s="65"/>
      <c r="B241" s="64" t="s">
        <v>439</v>
      </c>
      <c r="C241" s="63" t="s">
        <v>440</v>
      </c>
      <c r="D241" s="61" t="s">
        <v>72</v>
      </c>
      <c r="E241" s="58">
        <v>-42.1</v>
      </c>
      <c r="F241" s="58">
        <v>-26.4</v>
      </c>
      <c r="G241" s="58">
        <v>-24.9</v>
      </c>
      <c r="H241" s="53">
        <v>87.74</v>
      </c>
      <c r="I241" s="53">
        <v>8.26</v>
      </c>
      <c r="J241" s="53">
        <v>1.28</v>
      </c>
      <c r="K241" s="53">
        <v>0.14000000000000001</v>
      </c>
      <c r="L241" s="53">
        <v>0.44</v>
      </c>
      <c r="M241" s="53">
        <v>9.2999999999999999E-2</v>
      </c>
      <c r="N241" s="53">
        <v>0.16</v>
      </c>
      <c r="O241" s="53">
        <v>0.19</v>
      </c>
      <c r="P241" s="53">
        <v>1.62</v>
      </c>
      <c r="Q241" s="61" t="s">
        <v>176</v>
      </c>
    </row>
    <row r="242" spans="1:17" x14ac:dyDescent="0.2">
      <c r="A242" s="65"/>
      <c r="B242" s="65"/>
      <c r="C242" s="63" t="s">
        <v>441</v>
      </c>
      <c r="D242" s="61" t="s">
        <v>72</v>
      </c>
      <c r="E242" s="58">
        <v>-43.4</v>
      </c>
      <c r="F242" s="58" t="s">
        <v>175</v>
      </c>
      <c r="G242" s="58" t="s">
        <v>175</v>
      </c>
      <c r="H242" s="53">
        <v>98.4</v>
      </c>
      <c r="I242" s="53">
        <v>0.2</v>
      </c>
      <c r="J242" s="53">
        <v>0</v>
      </c>
      <c r="K242" s="53">
        <v>0</v>
      </c>
      <c r="L242" s="53">
        <v>0</v>
      </c>
      <c r="M242" s="53">
        <v>1E-3</v>
      </c>
      <c r="N242" s="53">
        <v>0</v>
      </c>
      <c r="O242" s="53">
        <v>0</v>
      </c>
      <c r="P242" s="53">
        <v>1.34</v>
      </c>
      <c r="Q242" s="61" t="s">
        <v>176</v>
      </c>
    </row>
    <row r="243" spans="1:17" x14ac:dyDescent="0.2">
      <c r="A243" s="65"/>
      <c r="B243" s="65"/>
      <c r="C243" s="63" t="s">
        <v>442</v>
      </c>
      <c r="D243" s="61" t="s">
        <v>72</v>
      </c>
      <c r="E243" s="58">
        <v>-42.4</v>
      </c>
      <c r="F243" s="58">
        <v>-28.1</v>
      </c>
      <c r="G243" s="58">
        <v>-26.7</v>
      </c>
      <c r="H243" s="53">
        <v>82.07</v>
      </c>
      <c r="I243" s="53">
        <v>12.02</v>
      </c>
      <c r="J243" s="53">
        <v>1.74</v>
      </c>
      <c r="K243" s="53">
        <v>0.22</v>
      </c>
      <c r="L243" s="53">
        <v>0.56000000000000005</v>
      </c>
      <c r="M243" s="53">
        <v>7.4999999999999997E-2</v>
      </c>
      <c r="N243" s="53">
        <v>9.4E-2</v>
      </c>
      <c r="O243" s="53">
        <v>0.45</v>
      </c>
      <c r="P243" s="53">
        <v>2.75</v>
      </c>
      <c r="Q243" s="61" t="s">
        <v>176</v>
      </c>
    </row>
    <row r="244" spans="1:17" ht="25.5" x14ac:dyDescent="0.2">
      <c r="A244" s="65"/>
      <c r="B244" s="65"/>
      <c r="C244" s="63" t="s">
        <v>443</v>
      </c>
      <c r="D244" s="61" t="s">
        <v>72</v>
      </c>
      <c r="E244" s="58">
        <v>-40.4</v>
      </c>
      <c r="F244" s="58" t="s">
        <v>175</v>
      </c>
      <c r="G244" s="58" t="s">
        <v>175</v>
      </c>
      <c r="H244" s="53">
        <v>99.64</v>
      </c>
      <c r="I244" s="53">
        <v>3.4000000000000002E-2</v>
      </c>
      <c r="J244" s="53">
        <v>9.4000000000000004E-3</v>
      </c>
      <c r="K244" s="53">
        <v>0</v>
      </c>
      <c r="L244" s="53">
        <v>1.4999999999999999E-2</v>
      </c>
      <c r="M244" s="53">
        <v>7.1000000000000004E-3</v>
      </c>
      <c r="N244" s="53">
        <v>1.7999999999999999E-2</v>
      </c>
      <c r="O244" s="53">
        <v>4.3999999999999997E-2</v>
      </c>
      <c r="P244" s="53">
        <v>0.21</v>
      </c>
      <c r="Q244" s="61" t="s">
        <v>176</v>
      </c>
    </row>
    <row r="245" spans="1:17" ht="25.5" x14ac:dyDescent="0.2">
      <c r="A245" s="65"/>
      <c r="B245" s="65"/>
      <c r="C245" s="63" t="s">
        <v>444</v>
      </c>
      <c r="D245" s="61" t="s">
        <v>72</v>
      </c>
      <c r="E245" s="58">
        <v>-43.9</v>
      </c>
      <c r="F245" s="58" t="s">
        <v>175</v>
      </c>
      <c r="G245" s="58" t="s">
        <v>175</v>
      </c>
      <c r="H245" s="53">
        <v>98.97</v>
      </c>
      <c r="I245" s="53">
        <v>0.34</v>
      </c>
      <c r="J245" s="53">
        <v>1.7999999999999999E-2</v>
      </c>
      <c r="K245" s="53">
        <v>0</v>
      </c>
      <c r="L245" s="53">
        <v>2.5000000000000001E-2</v>
      </c>
      <c r="M245" s="53">
        <v>1.0999999999999999E-2</v>
      </c>
      <c r="N245" s="53">
        <v>3.2000000000000001E-2</v>
      </c>
      <c r="O245" s="53">
        <v>2.3E-2</v>
      </c>
      <c r="P245" s="53">
        <v>0.54</v>
      </c>
      <c r="Q245" s="61" t="s">
        <v>176</v>
      </c>
    </row>
    <row r="246" spans="1:17" x14ac:dyDescent="0.2">
      <c r="A246" s="65"/>
      <c r="B246" s="65"/>
      <c r="C246" s="63" t="s">
        <v>445</v>
      </c>
      <c r="D246" s="61" t="s">
        <v>72</v>
      </c>
      <c r="E246" s="58">
        <v>-45</v>
      </c>
      <c r="F246" s="58">
        <v>-28.8</v>
      </c>
      <c r="G246" s="58">
        <v>-25.9</v>
      </c>
      <c r="H246" s="53">
        <v>84.81</v>
      </c>
      <c r="I246" s="53">
        <v>10.68</v>
      </c>
      <c r="J246" s="53">
        <v>1.25</v>
      </c>
      <c r="K246" s="53">
        <v>0.15</v>
      </c>
      <c r="L246" s="53">
        <v>0.51</v>
      </c>
      <c r="M246" s="53">
        <v>0.12</v>
      </c>
      <c r="N246" s="53">
        <v>0.2</v>
      </c>
      <c r="O246" s="53">
        <v>0.62</v>
      </c>
      <c r="P246" s="53">
        <v>1.43</v>
      </c>
      <c r="Q246" s="61" t="s">
        <v>176</v>
      </c>
    </row>
    <row r="247" spans="1:17" x14ac:dyDescent="0.2">
      <c r="A247" s="65"/>
      <c r="B247" s="65"/>
      <c r="C247" s="63" t="s">
        <v>446</v>
      </c>
      <c r="D247" s="61" t="s">
        <v>72</v>
      </c>
      <c r="E247" s="58">
        <v>-40.200000000000003</v>
      </c>
      <c r="F247" s="58">
        <v>-27</v>
      </c>
      <c r="G247" s="58">
        <v>-25.5</v>
      </c>
      <c r="H247" s="53">
        <v>86.84</v>
      </c>
      <c r="I247" s="53">
        <v>8.9499999999999993</v>
      </c>
      <c r="J247" s="53">
        <v>1.25</v>
      </c>
      <c r="K247" s="53">
        <v>0.13</v>
      </c>
      <c r="L247" s="53">
        <v>0.46</v>
      </c>
      <c r="M247" s="53">
        <v>0.17</v>
      </c>
      <c r="N247" s="53">
        <v>6.2E-2</v>
      </c>
      <c r="O247" s="53">
        <v>0.43</v>
      </c>
      <c r="P247" s="53">
        <v>1.57</v>
      </c>
      <c r="Q247" s="61" t="s">
        <v>176</v>
      </c>
    </row>
    <row r="248" spans="1:17" x14ac:dyDescent="0.2">
      <c r="A248" s="65"/>
      <c r="B248" s="65"/>
      <c r="C248" s="63" t="s">
        <v>447</v>
      </c>
      <c r="D248" s="61" t="s">
        <v>72</v>
      </c>
      <c r="E248" s="58">
        <v>-40.5</v>
      </c>
      <c r="F248" s="58">
        <v>-27.3</v>
      </c>
      <c r="G248" s="58">
        <v>-25.9</v>
      </c>
      <c r="H248" s="53">
        <v>85.53</v>
      </c>
      <c r="I248" s="53">
        <v>9.82</v>
      </c>
      <c r="J248" s="53">
        <v>1.28</v>
      </c>
      <c r="K248" s="53">
        <v>0.17</v>
      </c>
      <c r="L248" s="53">
        <v>0.51</v>
      </c>
      <c r="M248" s="53">
        <v>0.13</v>
      </c>
      <c r="N248" s="53">
        <v>0.2</v>
      </c>
      <c r="O248" s="53">
        <v>0.78</v>
      </c>
      <c r="P248" s="53">
        <v>1.53</v>
      </c>
      <c r="Q248" s="61" t="s">
        <v>176</v>
      </c>
    </row>
    <row r="249" spans="1:17" x14ac:dyDescent="0.2">
      <c r="A249" s="65"/>
      <c r="B249" s="65"/>
      <c r="C249" s="63" t="s">
        <v>448</v>
      </c>
      <c r="D249" s="61" t="s">
        <v>72</v>
      </c>
      <c r="E249" s="58">
        <v>-39.6</v>
      </c>
      <c r="F249" s="58">
        <v>-27.1</v>
      </c>
      <c r="G249" s="58">
        <v>-25.3</v>
      </c>
      <c r="H249" s="53">
        <v>82.2</v>
      </c>
      <c r="I249" s="53">
        <v>7.91</v>
      </c>
      <c r="J249" s="53">
        <v>4.55</v>
      </c>
      <c r="K249" s="53">
        <v>0.65</v>
      </c>
      <c r="L249" s="53">
        <v>1.95</v>
      </c>
      <c r="M249" s="53">
        <v>0.6</v>
      </c>
      <c r="N249" s="53">
        <v>0.94</v>
      </c>
      <c r="O249" s="53">
        <v>0.34</v>
      </c>
      <c r="P249" s="53">
        <v>0.09</v>
      </c>
      <c r="Q249" s="61" t="s">
        <v>176</v>
      </c>
    </row>
    <row r="250" spans="1:17" x14ac:dyDescent="0.2">
      <c r="A250" s="65"/>
      <c r="B250" s="65"/>
      <c r="C250" s="63" t="s">
        <v>449</v>
      </c>
      <c r="D250" s="61" t="s">
        <v>72</v>
      </c>
      <c r="E250" s="58">
        <v>-48.9</v>
      </c>
      <c r="F250" s="58">
        <v>-28.4</v>
      </c>
      <c r="G250" s="58">
        <v>-24.5</v>
      </c>
      <c r="H250" s="53">
        <v>88.18</v>
      </c>
      <c r="I250" s="53">
        <v>8.4</v>
      </c>
      <c r="J250" s="53">
        <v>0.62</v>
      </c>
      <c r="K250" s="53">
        <v>0.27</v>
      </c>
      <c r="L250" s="53">
        <v>0.47</v>
      </c>
      <c r="M250" s="53">
        <v>0.19</v>
      </c>
      <c r="N250" s="53">
        <v>0.21</v>
      </c>
      <c r="O250" s="53">
        <v>0.7</v>
      </c>
      <c r="P250" s="53">
        <v>0.82</v>
      </c>
      <c r="Q250" s="61" t="s">
        <v>176</v>
      </c>
    </row>
    <row r="251" spans="1:17" x14ac:dyDescent="0.2">
      <c r="A251" s="65"/>
      <c r="B251" s="65"/>
      <c r="C251" s="63" t="s">
        <v>450</v>
      </c>
      <c r="D251" s="61" t="s">
        <v>72</v>
      </c>
      <c r="E251" s="58">
        <v>-44.3</v>
      </c>
      <c r="F251" s="58">
        <v>-28.5</v>
      </c>
      <c r="G251" s="58">
        <v>-25.1</v>
      </c>
      <c r="H251" s="53">
        <v>85.57</v>
      </c>
      <c r="I251" s="53">
        <v>10.130000000000001</v>
      </c>
      <c r="J251" s="53">
        <v>1.39</v>
      </c>
      <c r="K251" s="53">
        <v>0.2</v>
      </c>
      <c r="L251" s="53">
        <v>0.46</v>
      </c>
      <c r="M251" s="53">
        <v>0.08</v>
      </c>
      <c r="N251" s="53">
        <v>0.11</v>
      </c>
      <c r="O251" s="53">
        <v>0.1</v>
      </c>
      <c r="P251" s="53">
        <v>1.93</v>
      </c>
      <c r="Q251" s="61" t="s">
        <v>176</v>
      </c>
    </row>
    <row r="252" spans="1:17" x14ac:dyDescent="0.2">
      <c r="A252" s="65"/>
      <c r="B252" s="65"/>
      <c r="C252" s="63" t="s">
        <v>451</v>
      </c>
      <c r="D252" s="61" t="s">
        <v>72</v>
      </c>
      <c r="E252" s="58">
        <v>-38.299999999999997</v>
      </c>
      <c r="F252" s="58">
        <v>-28.6</v>
      </c>
      <c r="G252" s="58">
        <v>-25.4</v>
      </c>
      <c r="H252" s="53">
        <v>96.59</v>
      </c>
      <c r="I252" s="53">
        <v>0.91</v>
      </c>
      <c r="J252" s="53">
        <v>1.26</v>
      </c>
      <c r="K252" s="53">
        <v>0.21</v>
      </c>
      <c r="L252" s="53">
        <v>0.45</v>
      </c>
      <c r="M252" s="53">
        <v>0.12</v>
      </c>
      <c r="N252" s="53">
        <v>0.15</v>
      </c>
      <c r="O252" s="53">
        <v>0.01</v>
      </c>
      <c r="P252" s="53">
        <v>0.27</v>
      </c>
      <c r="Q252" s="61" t="s">
        <v>176</v>
      </c>
    </row>
    <row r="253" spans="1:17" x14ac:dyDescent="0.2">
      <c r="A253" s="65"/>
      <c r="B253" s="65"/>
      <c r="C253" s="63" t="s">
        <v>452</v>
      </c>
      <c r="D253" s="61" t="s">
        <v>72</v>
      </c>
      <c r="E253" s="58">
        <v>-36.200000000000003</v>
      </c>
      <c r="F253" s="58">
        <v>-26.1</v>
      </c>
      <c r="G253" s="58">
        <v>-23.4</v>
      </c>
      <c r="H253" s="53">
        <v>89.4</v>
      </c>
      <c r="I253" s="53">
        <v>7.76</v>
      </c>
      <c r="J253" s="53">
        <v>0.94</v>
      </c>
      <c r="K253" s="53">
        <v>0.12</v>
      </c>
      <c r="L253" s="53">
        <v>0.31</v>
      </c>
      <c r="M253" s="53">
        <v>6.6000000000000003E-2</v>
      </c>
      <c r="N253" s="53">
        <v>0.1</v>
      </c>
      <c r="O253" s="53">
        <v>4.7E-2</v>
      </c>
      <c r="P253" s="53">
        <v>1.22</v>
      </c>
      <c r="Q253" s="61" t="s">
        <v>176</v>
      </c>
    </row>
    <row r="254" spans="1:17" x14ac:dyDescent="0.2">
      <c r="A254" s="65"/>
      <c r="B254" s="65"/>
      <c r="C254" s="63" t="s">
        <v>453</v>
      </c>
      <c r="D254" s="61" t="s">
        <v>72</v>
      </c>
      <c r="E254" s="58">
        <v>-43.2</v>
      </c>
      <c r="F254" s="58">
        <v>-26.2</v>
      </c>
      <c r="G254" s="58">
        <v>-16.100000000000001</v>
      </c>
      <c r="H254" s="53">
        <v>97.33</v>
      </c>
      <c r="I254" s="53">
        <v>1.04</v>
      </c>
      <c r="J254" s="53">
        <v>4.2999999999999997E-2</v>
      </c>
      <c r="K254" s="53">
        <v>8.6999999999999994E-2</v>
      </c>
      <c r="L254" s="53">
        <v>1.0999999999999999E-2</v>
      </c>
      <c r="M254" s="53">
        <v>3.8999999999999998E-3</v>
      </c>
      <c r="N254" s="53">
        <v>4.1999999999999997E-3</v>
      </c>
      <c r="O254" s="53">
        <v>4.4999999999999998E-2</v>
      </c>
      <c r="P254" s="53">
        <v>1.41</v>
      </c>
      <c r="Q254" s="61" t="s">
        <v>176</v>
      </c>
    </row>
    <row r="255" spans="1:17" x14ac:dyDescent="0.2">
      <c r="A255" s="65"/>
      <c r="B255" s="65"/>
      <c r="C255" s="63" t="s">
        <v>454</v>
      </c>
      <c r="D255" s="61" t="s">
        <v>455</v>
      </c>
      <c r="E255" s="58">
        <v>-37.200000000000003</v>
      </c>
      <c r="F255" s="58">
        <v>-27.2</v>
      </c>
      <c r="G255" s="58">
        <v>-24.7</v>
      </c>
      <c r="H255" s="53">
        <v>62.65</v>
      </c>
      <c r="I255" s="53">
        <v>4.76</v>
      </c>
      <c r="J255" s="53">
        <v>0.56000000000000005</v>
      </c>
      <c r="K255" s="53">
        <v>6.0999999999999999E-2</v>
      </c>
      <c r="L255" s="53">
        <v>0.14000000000000001</v>
      </c>
      <c r="M255" s="53">
        <v>1.7999999999999999E-2</v>
      </c>
      <c r="N255" s="53">
        <v>2.9000000000000001E-2</v>
      </c>
      <c r="O255" s="53">
        <v>0.15</v>
      </c>
      <c r="P255" s="53">
        <v>31.17</v>
      </c>
      <c r="Q255" s="61" t="s">
        <v>176</v>
      </c>
    </row>
    <row r="256" spans="1:17" x14ac:dyDescent="0.2">
      <c r="A256" s="65"/>
      <c r="B256" s="65"/>
      <c r="C256" s="63" t="s">
        <v>456</v>
      </c>
      <c r="D256" s="61" t="s">
        <v>457</v>
      </c>
      <c r="E256" s="58">
        <v>-36.299999999999997</v>
      </c>
      <c r="F256" s="58">
        <v>-26.6</v>
      </c>
      <c r="G256" s="58">
        <v>-24.5</v>
      </c>
      <c r="H256" s="53">
        <v>63.39</v>
      </c>
      <c r="I256" s="53">
        <v>4.63</v>
      </c>
      <c r="J256" s="53">
        <v>0.7</v>
      </c>
      <c r="K256" s="53">
        <v>0.12</v>
      </c>
      <c r="L256" s="53">
        <v>0.28000000000000003</v>
      </c>
      <c r="M256" s="53">
        <v>6.8000000000000005E-2</v>
      </c>
      <c r="N256" s="53">
        <v>0.12</v>
      </c>
      <c r="O256" s="53">
        <v>7.2999999999999995E-2</v>
      </c>
      <c r="P256" s="53">
        <v>30.16</v>
      </c>
      <c r="Q256" s="61" t="s">
        <v>176</v>
      </c>
    </row>
    <row r="257" spans="1:17" x14ac:dyDescent="0.2">
      <c r="A257" s="65"/>
      <c r="B257" s="65"/>
      <c r="C257" s="63" t="s">
        <v>423</v>
      </c>
      <c r="D257" s="61" t="s">
        <v>455</v>
      </c>
      <c r="E257" s="58">
        <v>-31</v>
      </c>
      <c r="F257" s="58">
        <v>-24.8</v>
      </c>
      <c r="G257" s="58">
        <v>-23.8</v>
      </c>
      <c r="H257" s="53">
        <v>91.77</v>
      </c>
      <c r="I257" s="53">
        <v>4.8</v>
      </c>
      <c r="J257" s="53">
        <v>0.7</v>
      </c>
      <c r="K257" s="53">
        <v>0.12</v>
      </c>
      <c r="L257" s="53">
        <v>0.26</v>
      </c>
      <c r="M257" s="53">
        <v>5.7000000000000002E-2</v>
      </c>
      <c r="N257" s="53">
        <v>0.1</v>
      </c>
      <c r="O257" s="53">
        <v>0.16</v>
      </c>
      <c r="P257" s="53">
        <v>2</v>
      </c>
      <c r="Q257" s="61" t="s">
        <v>176</v>
      </c>
    </row>
    <row r="258" spans="1:17" x14ac:dyDescent="0.2">
      <c r="A258" s="65"/>
      <c r="B258" s="65"/>
      <c r="C258" s="63" t="s">
        <v>458</v>
      </c>
      <c r="D258" s="61" t="s">
        <v>72</v>
      </c>
      <c r="E258" s="58">
        <v>-41.5</v>
      </c>
      <c r="F258" s="58">
        <v>-26.5</v>
      </c>
      <c r="G258" s="58">
        <v>-25.8</v>
      </c>
      <c r="H258" s="53">
        <v>93.93</v>
      </c>
      <c r="I258" s="53">
        <v>4.93</v>
      </c>
      <c r="J258" s="53">
        <v>0.14000000000000001</v>
      </c>
      <c r="K258" s="53">
        <v>3.5000000000000003E-2</v>
      </c>
      <c r="L258" s="53">
        <v>5.3999999999999999E-2</v>
      </c>
      <c r="M258" s="53">
        <v>2.7E-2</v>
      </c>
      <c r="N258" s="53">
        <v>1.4999999999999999E-2</v>
      </c>
      <c r="O258" s="53">
        <v>6.7000000000000004E-2</v>
      </c>
      <c r="P258" s="53">
        <v>0.78</v>
      </c>
      <c r="Q258" s="61" t="s">
        <v>176</v>
      </c>
    </row>
    <row r="259" spans="1:17" x14ac:dyDescent="0.2">
      <c r="A259" s="65"/>
      <c r="B259" s="65"/>
      <c r="C259" s="63" t="s">
        <v>459</v>
      </c>
      <c r="D259" s="61" t="s">
        <v>72</v>
      </c>
      <c r="E259" s="58">
        <v>-44</v>
      </c>
      <c r="F259" s="58" t="s">
        <v>175</v>
      </c>
      <c r="G259" s="58" t="s">
        <v>175</v>
      </c>
      <c r="H259" s="53">
        <v>99.51</v>
      </c>
      <c r="I259" s="53">
        <v>0.1</v>
      </c>
      <c r="J259" s="53">
        <v>0</v>
      </c>
      <c r="K259" s="53">
        <v>0</v>
      </c>
      <c r="L259" s="53">
        <v>0</v>
      </c>
      <c r="M259" s="53">
        <v>0</v>
      </c>
      <c r="N259" s="53">
        <v>0</v>
      </c>
      <c r="O259" s="53">
        <v>1.6E-2</v>
      </c>
      <c r="P259" s="53">
        <v>0.38</v>
      </c>
      <c r="Q259" s="61" t="s">
        <v>176</v>
      </c>
    </row>
    <row r="260" spans="1:17" x14ac:dyDescent="0.2">
      <c r="A260" s="65"/>
      <c r="B260" s="65"/>
      <c r="C260" s="63" t="s">
        <v>460</v>
      </c>
      <c r="D260" s="61" t="s">
        <v>72</v>
      </c>
      <c r="E260" s="58">
        <v>-49.4</v>
      </c>
      <c r="F260" s="58">
        <v>-38.700000000000003</v>
      </c>
      <c r="G260" s="58">
        <v>-27.2</v>
      </c>
      <c r="H260" s="53">
        <v>98.63</v>
      </c>
      <c r="I260" s="53">
        <v>0.8</v>
      </c>
      <c r="J260" s="53">
        <v>5.3999999999999999E-2</v>
      </c>
      <c r="K260" s="53">
        <v>7.1999999999999998E-3</v>
      </c>
      <c r="L260" s="53">
        <v>7.1000000000000004E-3</v>
      </c>
      <c r="M260" s="53">
        <v>1.4E-3</v>
      </c>
      <c r="N260" s="53">
        <v>1.9E-3</v>
      </c>
      <c r="O260" s="53">
        <v>0.04</v>
      </c>
      <c r="P260" s="53">
        <v>0.46</v>
      </c>
      <c r="Q260" s="61" t="s">
        <v>176</v>
      </c>
    </row>
    <row r="261" spans="1:17" x14ac:dyDescent="0.2">
      <c r="A261" s="65"/>
      <c r="B261" s="65"/>
      <c r="C261" s="63" t="s">
        <v>461</v>
      </c>
      <c r="D261" s="61" t="s">
        <v>72</v>
      </c>
      <c r="E261" s="58">
        <v>-45.7</v>
      </c>
      <c r="F261" s="58">
        <v>-26.6</v>
      </c>
      <c r="G261" s="58">
        <v>-27.5</v>
      </c>
      <c r="H261" s="53">
        <v>98.68</v>
      </c>
      <c r="I261" s="53">
        <v>0.93</v>
      </c>
      <c r="J261" s="53">
        <v>4.4999999999999998E-2</v>
      </c>
      <c r="K261" s="53">
        <v>2.1999999999999999E-2</v>
      </c>
      <c r="L261" s="53">
        <v>8.6E-3</v>
      </c>
      <c r="M261" s="53">
        <v>4.0000000000000001E-3</v>
      </c>
      <c r="N261" s="53">
        <v>6.4999999999999997E-3</v>
      </c>
      <c r="O261" s="53">
        <v>1.0999999999999999E-2</v>
      </c>
      <c r="P261" s="53">
        <v>0.28000000000000003</v>
      </c>
      <c r="Q261" s="61" t="s">
        <v>176</v>
      </c>
    </row>
    <row r="262" spans="1:17" x14ac:dyDescent="0.2">
      <c r="A262" s="65"/>
      <c r="B262" s="65"/>
      <c r="C262" s="63" t="s">
        <v>462</v>
      </c>
      <c r="D262" s="61" t="s">
        <v>72</v>
      </c>
      <c r="E262" s="58">
        <v>-41.1</v>
      </c>
      <c r="F262" s="58">
        <v>-26</v>
      </c>
      <c r="G262" s="58">
        <v>-27.5</v>
      </c>
      <c r="H262" s="53">
        <v>98.26</v>
      </c>
      <c r="I262" s="53">
        <v>0.48</v>
      </c>
      <c r="J262" s="53">
        <v>3.3000000000000002E-2</v>
      </c>
      <c r="K262" s="53">
        <v>7.1000000000000004E-3</v>
      </c>
      <c r="L262" s="53">
        <v>1.0999999999999999E-2</v>
      </c>
      <c r="M262" s="53">
        <v>7.1999999999999995E-2</v>
      </c>
      <c r="N262" s="53">
        <v>0.28999999999999998</v>
      </c>
      <c r="O262" s="53">
        <v>8.8999999999999996E-2</v>
      </c>
      <c r="P262" s="53">
        <v>0.67</v>
      </c>
      <c r="Q262" s="61" t="s">
        <v>176</v>
      </c>
    </row>
    <row r="263" spans="1:17" x14ac:dyDescent="0.2">
      <c r="A263" s="65"/>
      <c r="B263" s="65"/>
      <c r="C263" s="63" t="s">
        <v>463</v>
      </c>
      <c r="D263" s="61" t="s">
        <v>72</v>
      </c>
      <c r="E263" s="58">
        <v>-46.4</v>
      </c>
      <c r="F263" s="58">
        <v>-31.1</v>
      </c>
      <c r="G263" s="58">
        <v>-26.9</v>
      </c>
      <c r="H263" s="53">
        <v>89.05</v>
      </c>
      <c r="I263" s="53">
        <v>6.7</v>
      </c>
      <c r="J263" s="53">
        <v>1.19</v>
      </c>
      <c r="K263" s="53">
        <v>0.24</v>
      </c>
      <c r="L263" s="53">
        <v>0.42</v>
      </c>
      <c r="M263" s="53">
        <v>7.0000000000000007E-2</v>
      </c>
      <c r="N263" s="53">
        <v>9.2999999999999999E-2</v>
      </c>
      <c r="O263" s="53">
        <v>0.51</v>
      </c>
      <c r="P263" s="53">
        <v>1.71</v>
      </c>
      <c r="Q263" s="61" t="s">
        <v>176</v>
      </c>
    </row>
    <row r="264" spans="1:17" x14ac:dyDescent="0.2">
      <c r="A264" s="65"/>
      <c r="B264" s="65"/>
      <c r="C264" s="63" t="s">
        <v>464</v>
      </c>
      <c r="D264" s="61" t="s">
        <v>72</v>
      </c>
      <c r="E264" s="58">
        <v>-40.1</v>
      </c>
      <c r="F264" s="58">
        <v>-27.5</v>
      </c>
      <c r="G264" s="58">
        <v>-25.3</v>
      </c>
      <c r="H264" s="53">
        <v>87.27</v>
      </c>
      <c r="I264" s="53">
        <v>9.5299999999999994</v>
      </c>
      <c r="J264" s="53">
        <v>1.1599999999999999</v>
      </c>
      <c r="K264" s="53">
        <v>9.2999999999999999E-2</v>
      </c>
      <c r="L264" s="53">
        <v>0.24</v>
      </c>
      <c r="M264" s="53">
        <v>1.9E-2</v>
      </c>
      <c r="N264" s="53">
        <v>2.5999999999999999E-2</v>
      </c>
      <c r="O264" s="53">
        <v>0.21</v>
      </c>
      <c r="P264" s="53">
        <v>1.45</v>
      </c>
      <c r="Q264" s="61" t="s">
        <v>176</v>
      </c>
    </row>
    <row r="265" spans="1:17" x14ac:dyDescent="0.2">
      <c r="A265" s="65"/>
      <c r="B265" s="65"/>
      <c r="C265" s="63" t="s">
        <v>465</v>
      </c>
      <c r="D265" s="61" t="s">
        <v>72</v>
      </c>
      <c r="E265" s="58">
        <v>-44.6</v>
      </c>
      <c r="F265" s="58">
        <v>-29.5</v>
      </c>
      <c r="G265" s="58">
        <v>-23.5</v>
      </c>
      <c r="H265" s="53">
        <v>89.05</v>
      </c>
      <c r="I265" s="53">
        <v>8.8000000000000007</v>
      </c>
      <c r="J265" s="53">
        <v>0.27</v>
      </c>
      <c r="K265" s="53">
        <v>3.2000000000000002E-3</v>
      </c>
      <c r="L265" s="53">
        <v>1.9E-2</v>
      </c>
      <c r="M265" s="53">
        <v>1.9E-2</v>
      </c>
      <c r="N265" s="53">
        <v>8.5999999999999993E-2</v>
      </c>
      <c r="O265" s="53">
        <v>0.85</v>
      </c>
      <c r="P265" s="53">
        <v>0.83</v>
      </c>
      <c r="Q265" s="61" t="s">
        <v>176</v>
      </c>
    </row>
    <row r="266" spans="1:17" x14ac:dyDescent="0.2">
      <c r="A266" s="65"/>
      <c r="B266" s="65"/>
      <c r="C266" s="63" t="s">
        <v>466</v>
      </c>
      <c r="D266" s="61" t="s">
        <v>72</v>
      </c>
      <c r="E266" s="58">
        <v>-38.6</v>
      </c>
      <c r="F266" s="58">
        <v>-27.6</v>
      </c>
      <c r="G266" s="58">
        <v>-25.9</v>
      </c>
      <c r="H266" s="53">
        <v>90.57</v>
      </c>
      <c r="I266" s="53">
        <v>5.09</v>
      </c>
      <c r="J266" s="53">
        <v>1.27</v>
      </c>
      <c r="K266" s="53">
        <v>0.2</v>
      </c>
      <c r="L266" s="53">
        <v>0.38</v>
      </c>
      <c r="M266" s="53">
        <v>0.06</v>
      </c>
      <c r="N266" s="53">
        <v>8.2000000000000003E-2</v>
      </c>
      <c r="O266" s="53">
        <v>0.12</v>
      </c>
      <c r="P266" s="53">
        <v>2.2000000000000002</v>
      </c>
      <c r="Q266" s="61" t="s">
        <v>176</v>
      </c>
    </row>
    <row r="267" spans="1:17" x14ac:dyDescent="0.2">
      <c r="A267" s="65"/>
      <c r="B267" s="65"/>
      <c r="C267" s="77" t="s">
        <v>467</v>
      </c>
      <c r="D267" s="61" t="s">
        <v>72</v>
      </c>
      <c r="E267" s="58">
        <v>-41.3</v>
      </c>
      <c r="F267" s="58">
        <v>-28.1</v>
      </c>
      <c r="G267" s="58">
        <v>-24</v>
      </c>
      <c r="H267" s="53">
        <v>89.25</v>
      </c>
      <c r="I267" s="53">
        <v>5.96</v>
      </c>
      <c r="J267" s="53">
        <v>2.0699999999999998</v>
      </c>
      <c r="K267" s="53">
        <v>0.47</v>
      </c>
      <c r="L267" s="53">
        <v>0.57999999999999996</v>
      </c>
      <c r="M267" s="53">
        <v>0.22</v>
      </c>
      <c r="N267" s="53">
        <v>0.2</v>
      </c>
      <c r="O267" s="53">
        <v>0.28000000000000003</v>
      </c>
      <c r="P267" s="53">
        <v>0.59</v>
      </c>
      <c r="Q267" s="61" t="s">
        <v>176</v>
      </c>
    </row>
    <row r="268" spans="1:17" x14ac:dyDescent="0.2">
      <c r="A268" s="65"/>
      <c r="B268" s="65"/>
      <c r="C268" s="61" t="s">
        <v>468</v>
      </c>
      <c r="D268" s="61" t="s">
        <v>72</v>
      </c>
      <c r="E268" s="58">
        <v>-40.200000000000003</v>
      </c>
      <c r="F268" s="58">
        <v>-29.5</v>
      </c>
      <c r="G268" s="58">
        <v>-28.5</v>
      </c>
      <c r="H268" s="53">
        <v>66.91</v>
      </c>
      <c r="I268" s="53">
        <v>9.56</v>
      </c>
      <c r="J268" s="53">
        <v>9.08</v>
      </c>
      <c r="K268" s="53">
        <v>1.95</v>
      </c>
      <c r="L268" s="53">
        <v>4.09</v>
      </c>
      <c r="M268" s="53">
        <v>1.24</v>
      </c>
      <c r="N268" s="53">
        <v>1.34</v>
      </c>
      <c r="O268" s="53">
        <v>3.12</v>
      </c>
      <c r="P268" s="53">
        <v>2.0499999999999998</v>
      </c>
      <c r="Q268" s="61" t="s">
        <v>176</v>
      </c>
    </row>
    <row r="269" spans="1:17" x14ac:dyDescent="0.2">
      <c r="A269" s="65"/>
      <c r="B269" s="65"/>
      <c r="C269" s="61" t="s">
        <v>469</v>
      </c>
      <c r="D269" s="61" t="s">
        <v>72</v>
      </c>
      <c r="E269" s="58">
        <v>-41</v>
      </c>
      <c r="F269" s="58">
        <v>-23.4</v>
      </c>
      <c r="G269" s="58">
        <v>-19.600000000000001</v>
      </c>
      <c r="H269" s="53">
        <v>88.8</v>
      </c>
      <c r="I269" s="53">
        <v>1.22</v>
      </c>
      <c r="J269" s="53">
        <v>0.98</v>
      </c>
      <c r="K269" s="53">
        <v>0.12</v>
      </c>
      <c r="L269" s="53">
        <v>0.25</v>
      </c>
      <c r="M269" s="53">
        <v>2.5000000000000001E-2</v>
      </c>
      <c r="N269" s="53">
        <v>2.9000000000000001E-2</v>
      </c>
      <c r="O269" s="53">
        <v>5.63</v>
      </c>
      <c r="P269" s="53">
        <v>2.4500000000000002</v>
      </c>
      <c r="Q269" s="61" t="s">
        <v>176</v>
      </c>
    </row>
    <row r="270" spans="1:17" x14ac:dyDescent="0.2">
      <c r="A270" s="65"/>
      <c r="B270" s="65"/>
      <c r="C270" s="61" t="s">
        <v>470</v>
      </c>
      <c r="D270" s="61" t="s">
        <v>455</v>
      </c>
      <c r="E270" s="58">
        <v>-42.7</v>
      </c>
      <c r="F270" s="58">
        <v>-27.4</v>
      </c>
      <c r="G270" s="58">
        <v>-24.8</v>
      </c>
      <c r="H270" s="53">
        <v>79.260000000000005</v>
      </c>
      <c r="I270" s="53">
        <v>9.4</v>
      </c>
      <c r="J270" s="53">
        <v>4.22</v>
      </c>
      <c r="K270" s="53">
        <v>0.71</v>
      </c>
      <c r="L270" s="53">
        <v>1.1499999999999999</v>
      </c>
      <c r="M270" s="53">
        <v>0.28000000000000003</v>
      </c>
      <c r="N270" s="53">
        <v>0.28000000000000003</v>
      </c>
      <c r="O270" s="53">
        <v>1.82</v>
      </c>
      <c r="P270" s="53">
        <v>2.35</v>
      </c>
      <c r="Q270" s="61" t="s">
        <v>176</v>
      </c>
    </row>
    <row r="271" spans="1:17" x14ac:dyDescent="0.2">
      <c r="A271" s="65"/>
      <c r="B271" s="65"/>
      <c r="C271" s="61" t="s">
        <v>471</v>
      </c>
      <c r="D271" s="61" t="s">
        <v>455</v>
      </c>
      <c r="E271" s="58">
        <v>-43.3</v>
      </c>
      <c r="F271" s="58">
        <v>-27.7</v>
      </c>
      <c r="G271" s="58">
        <v>-25.1</v>
      </c>
      <c r="H271" s="53">
        <v>78.09</v>
      </c>
      <c r="I271" s="53">
        <v>9.82</v>
      </c>
      <c r="J271" s="53">
        <v>4.46</v>
      </c>
      <c r="K271" s="53">
        <v>0.7</v>
      </c>
      <c r="L271" s="53">
        <v>1.1100000000000001</v>
      </c>
      <c r="M271" s="53">
        <v>0.26</v>
      </c>
      <c r="N271" s="53">
        <v>0.25</v>
      </c>
      <c r="O271" s="53">
        <v>1.49</v>
      </c>
      <c r="P271" s="53">
        <v>2.98</v>
      </c>
      <c r="Q271" s="61" t="s">
        <v>176</v>
      </c>
    </row>
    <row r="272" spans="1:17" x14ac:dyDescent="0.2">
      <c r="A272" s="65"/>
      <c r="B272" s="65"/>
      <c r="C272" s="61" t="s">
        <v>163</v>
      </c>
      <c r="D272" s="61" t="s">
        <v>455</v>
      </c>
      <c r="E272" s="58">
        <v>-41.6</v>
      </c>
      <c r="F272" s="58">
        <v>-28.4</v>
      </c>
      <c r="G272" s="58">
        <v>-21</v>
      </c>
      <c r="H272" s="53">
        <v>81.93</v>
      </c>
      <c r="I272" s="53">
        <v>6.96</v>
      </c>
      <c r="J272" s="53">
        <v>0.55000000000000004</v>
      </c>
      <c r="K272" s="53">
        <v>0.54</v>
      </c>
      <c r="L272" s="53">
        <v>0</v>
      </c>
      <c r="M272" s="53">
        <v>0.14000000000000001</v>
      </c>
      <c r="N272" s="53">
        <v>0.16</v>
      </c>
      <c r="O272" s="53">
        <v>1.1399999999999999</v>
      </c>
      <c r="P272" s="53">
        <v>4.3499999999999996</v>
      </c>
      <c r="Q272" s="61" t="s">
        <v>176</v>
      </c>
    </row>
    <row r="273" spans="1:24" x14ac:dyDescent="0.2">
      <c r="A273" s="65"/>
      <c r="B273" s="65"/>
      <c r="C273" s="61" t="s">
        <v>472</v>
      </c>
      <c r="D273" s="61" t="s">
        <v>72</v>
      </c>
      <c r="E273" s="58">
        <v>-48.9</v>
      </c>
      <c r="F273" s="58">
        <v>-31.2</v>
      </c>
      <c r="G273" s="58">
        <v>-29.8</v>
      </c>
      <c r="H273" s="53">
        <v>87.62</v>
      </c>
      <c r="I273" s="53">
        <v>5.54</v>
      </c>
      <c r="J273" s="53">
        <v>3.1</v>
      </c>
      <c r="K273" s="53">
        <v>0.49</v>
      </c>
      <c r="L273" s="53">
        <v>0.89</v>
      </c>
      <c r="M273" s="53">
        <v>0.24</v>
      </c>
      <c r="N273" s="53">
        <v>0.23</v>
      </c>
      <c r="O273" s="53">
        <v>0.18</v>
      </c>
      <c r="P273" s="53">
        <v>1.39</v>
      </c>
      <c r="Q273" s="61" t="s">
        <v>176</v>
      </c>
    </row>
    <row r="274" spans="1:24" x14ac:dyDescent="0.2">
      <c r="A274" s="65"/>
      <c r="B274" s="65"/>
      <c r="C274" s="61" t="s">
        <v>473</v>
      </c>
      <c r="D274" s="61" t="s">
        <v>72</v>
      </c>
      <c r="E274" s="58">
        <v>-39.4</v>
      </c>
      <c r="F274" s="58">
        <v>-28.4</v>
      </c>
      <c r="G274" s="58">
        <v>-25.9</v>
      </c>
      <c r="H274" s="53">
        <v>83.19</v>
      </c>
      <c r="I274" s="53">
        <v>7.58</v>
      </c>
      <c r="J274" s="53">
        <v>1.3</v>
      </c>
      <c r="K274" s="53">
        <v>0.11</v>
      </c>
      <c r="L274" s="53">
        <v>0.2</v>
      </c>
      <c r="M274" s="53">
        <v>5.2999999999999999E-2</v>
      </c>
      <c r="N274" s="53">
        <v>6.4000000000000001E-2</v>
      </c>
      <c r="O274" s="53">
        <v>0.89</v>
      </c>
      <c r="P274" s="53">
        <v>5.0599999999999996</v>
      </c>
      <c r="Q274" s="61" t="s">
        <v>176</v>
      </c>
    </row>
    <row r="275" spans="1:24" x14ac:dyDescent="0.2">
      <c r="A275" s="65"/>
      <c r="B275" s="65"/>
      <c r="C275" s="61" t="s">
        <v>474</v>
      </c>
      <c r="D275" s="61" t="s">
        <v>72</v>
      </c>
      <c r="E275" s="58">
        <v>-45.4</v>
      </c>
      <c r="F275" s="58">
        <v>-31.1</v>
      </c>
      <c r="G275" s="58">
        <v>-28</v>
      </c>
      <c r="H275" s="53">
        <v>82.46</v>
      </c>
      <c r="I275" s="53">
        <v>8.81</v>
      </c>
      <c r="J275" s="53">
        <v>4.59</v>
      </c>
      <c r="K275" s="53">
        <v>0.57999999999999996</v>
      </c>
      <c r="L275" s="53">
        <v>1.0900000000000001</v>
      </c>
      <c r="M275" s="53">
        <v>0.27</v>
      </c>
      <c r="N275" s="53">
        <v>0.28000000000000003</v>
      </c>
      <c r="O275" s="53">
        <v>1.5</v>
      </c>
      <c r="P275" s="53">
        <v>0.13</v>
      </c>
      <c r="Q275" s="61" t="s">
        <v>176</v>
      </c>
    </row>
    <row r="276" spans="1:24" x14ac:dyDescent="0.2">
      <c r="A276" s="65"/>
      <c r="B276" s="65"/>
      <c r="C276" s="61" t="s">
        <v>475</v>
      </c>
      <c r="D276" s="61" t="s">
        <v>72</v>
      </c>
      <c r="E276" s="58">
        <v>-45.7</v>
      </c>
      <c r="F276" s="58">
        <v>-30.4</v>
      </c>
      <c r="G276" s="58">
        <v>-27.8</v>
      </c>
      <c r="H276" s="53">
        <v>84.75</v>
      </c>
      <c r="I276" s="53">
        <v>7.89</v>
      </c>
      <c r="J276" s="53">
        <v>4.34</v>
      </c>
      <c r="K276" s="53">
        <v>0.52</v>
      </c>
      <c r="L276" s="53">
        <v>0.95</v>
      </c>
      <c r="M276" s="53">
        <v>0.18</v>
      </c>
      <c r="N276" s="53">
        <v>0.16</v>
      </c>
      <c r="O276" s="53">
        <v>0.76</v>
      </c>
      <c r="P276" s="53">
        <v>0.25</v>
      </c>
      <c r="Q276" s="61" t="s">
        <v>176</v>
      </c>
    </row>
    <row r="277" spans="1:24" x14ac:dyDescent="0.2">
      <c r="A277" s="65"/>
      <c r="B277" s="65"/>
      <c r="C277" s="61" t="s">
        <v>476</v>
      </c>
      <c r="D277" s="61" t="s">
        <v>455</v>
      </c>
      <c r="E277" s="58">
        <v>-45.8</v>
      </c>
      <c r="F277" s="58">
        <v>-26.7</v>
      </c>
      <c r="G277" s="58">
        <v>-25.6</v>
      </c>
      <c r="H277" s="53">
        <v>91.9</v>
      </c>
      <c r="I277" s="53">
        <v>0.52</v>
      </c>
      <c r="J277" s="53">
        <v>0.81</v>
      </c>
      <c r="K277" s="53">
        <v>0.54</v>
      </c>
      <c r="L277" s="53">
        <v>0.8</v>
      </c>
      <c r="M277" s="53">
        <v>0.38</v>
      </c>
      <c r="N277" s="53">
        <v>0.31</v>
      </c>
      <c r="O277" s="53">
        <v>0.26</v>
      </c>
      <c r="P277" s="53">
        <v>3.9</v>
      </c>
      <c r="Q277" s="61" t="s">
        <v>176</v>
      </c>
    </row>
    <row r="278" spans="1:24" x14ac:dyDescent="0.2">
      <c r="A278" s="65"/>
      <c r="B278" s="65"/>
      <c r="C278" s="61" t="s">
        <v>477</v>
      </c>
      <c r="D278" s="61" t="s">
        <v>455</v>
      </c>
      <c r="E278" s="58">
        <v>-37.200000000000003</v>
      </c>
      <c r="F278" s="58">
        <v>-27</v>
      </c>
      <c r="G278" s="58">
        <v>-25.9</v>
      </c>
      <c r="H278" s="53">
        <v>85.7</v>
      </c>
      <c r="I278" s="53">
        <v>7.14</v>
      </c>
      <c r="J278" s="53">
        <v>3.16</v>
      </c>
      <c r="K278" s="53">
        <v>0.84</v>
      </c>
      <c r="L278" s="53">
        <v>1.04</v>
      </c>
      <c r="M278" s="53">
        <v>0.28999999999999998</v>
      </c>
      <c r="N278" s="53">
        <v>0.28000000000000003</v>
      </c>
      <c r="O278" s="53">
        <v>0.45</v>
      </c>
      <c r="P278" s="53">
        <v>0.83</v>
      </c>
      <c r="Q278" s="61" t="s">
        <v>176</v>
      </c>
    </row>
    <row r="279" spans="1:24" x14ac:dyDescent="0.2">
      <c r="A279" s="65"/>
      <c r="B279" s="65"/>
      <c r="C279" s="61" t="s">
        <v>478</v>
      </c>
      <c r="D279" s="61" t="s">
        <v>72</v>
      </c>
      <c r="E279" s="58">
        <v>-42</v>
      </c>
      <c r="F279" s="58">
        <v>-27</v>
      </c>
      <c r="G279" s="58">
        <v>-26.8</v>
      </c>
      <c r="H279" s="53">
        <v>84.51</v>
      </c>
      <c r="I279" s="53">
        <v>5.46</v>
      </c>
      <c r="J279" s="53">
        <v>3.84</v>
      </c>
      <c r="K279" s="53">
        <v>1.1200000000000001</v>
      </c>
      <c r="L279" s="53">
        <v>1.57</v>
      </c>
      <c r="M279" s="53">
        <v>0.59</v>
      </c>
      <c r="N279" s="53">
        <v>0.56999999999999995</v>
      </c>
      <c r="O279" s="53">
        <v>0.7</v>
      </c>
      <c r="P279" s="53">
        <v>1.02</v>
      </c>
      <c r="Q279" s="61" t="s">
        <v>176</v>
      </c>
    </row>
    <row r="280" spans="1:24" x14ac:dyDescent="0.2">
      <c r="A280" s="65"/>
      <c r="B280" s="65"/>
      <c r="C280" s="61" t="s">
        <v>479</v>
      </c>
      <c r="D280" s="61" t="s">
        <v>455</v>
      </c>
      <c r="E280" s="58">
        <v>-36.799999999999997</v>
      </c>
      <c r="F280" s="58">
        <v>-27.6</v>
      </c>
      <c r="G280" s="58">
        <v>-25.8</v>
      </c>
      <c r="H280" s="53">
        <v>85.51</v>
      </c>
      <c r="I280" s="53">
        <v>7.37</v>
      </c>
      <c r="J280" s="53">
        <v>3.31</v>
      </c>
      <c r="K280" s="53">
        <v>0.77</v>
      </c>
      <c r="L280" s="53">
        <v>0.9</v>
      </c>
      <c r="M280" s="53">
        <v>0.22</v>
      </c>
      <c r="N280" s="53">
        <v>0.2</v>
      </c>
      <c r="O280" s="53">
        <v>0.19</v>
      </c>
      <c r="P280" s="53">
        <v>1.31</v>
      </c>
      <c r="Q280" s="61" t="s">
        <v>176</v>
      </c>
    </row>
    <row r="281" spans="1:24" x14ac:dyDescent="0.2">
      <c r="A281" s="65"/>
      <c r="B281" s="65"/>
      <c r="C281" s="61" t="s">
        <v>480</v>
      </c>
      <c r="D281" s="61" t="s">
        <v>455</v>
      </c>
      <c r="E281" s="58">
        <v>-36.6</v>
      </c>
      <c r="F281" s="58">
        <v>-27.4</v>
      </c>
      <c r="G281" s="58">
        <v>-25.6</v>
      </c>
      <c r="H281" s="53">
        <v>83.49</v>
      </c>
      <c r="I281" s="53">
        <v>9</v>
      </c>
      <c r="J281" s="53">
        <v>3.57</v>
      </c>
      <c r="K281" s="53">
        <v>0.77</v>
      </c>
      <c r="L281" s="53">
        <v>0.85</v>
      </c>
      <c r="M281" s="53">
        <v>0.21</v>
      </c>
      <c r="N281" s="53">
        <v>0.26</v>
      </c>
      <c r="O281" s="53">
        <v>0.46</v>
      </c>
      <c r="P281" s="53">
        <v>0.8</v>
      </c>
      <c r="Q281" s="61" t="s">
        <v>176</v>
      </c>
    </row>
    <row r="282" spans="1:24" x14ac:dyDescent="0.2">
      <c r="A282" s="65"/>
      <c r="B282" s="65"/>
      <c r="C282" s="61" t="s">
        <v>481</v>
      </c>
      <c r="D282" s="61" t="s">
        <v>455</v>
      </c>
      <c r="E282" s="58">
        <v>-31.9</v>
      </c>
      <c r="F282" s="58">
        <v>-26.2</v>
      </c>
      <c r="G282" s="58">
        <v>-25.7</v>
      </c>
      <c r="H282" s="53">
        <v>85.21</v>
      </c>
      <c r="I282" s="53">
        <v>5.08</v>
      </c>
      <c r="J282" s="53">
        <v>2.8</v>
      </c>
      <c r="K282" s="53">
        <v>1.01</v>
      </c>
      <c r="L282" s="53">
        <v>1.29</v>
      </c>
      <c r="M282" s="53">
        <v>0.6</v>
      </c>
      <c r="N282" s="53">
        <v>0.63</v>
      </c>
      <c r="O282" s="53">
        <v>0.28000000000000003</v>
      </c>
      <c r="P282" s="53">
        <v>2.12</v>
      </c>
      <c r="Q282" s="61" t="s">
        <v>176</v>
      </c>
    </row>
    <row r="283" spans="1:24" x14ac:dyDescent="0.2">
      <c r="A283" s="65"/>
      <c r="B283" s="65"/>
      <c r="C283" s="61" t="s">
        <v>482</v>
      </c>
      <c r="D283" s="61" t="s">
        <v>455</v>
      </c>
      <c r="E283" s="58">
        <v>-38.6</v>
      </c>
      <c r="F283" s="58">
        <v>-27.6</v>
      </c>
      <c r="G283" s="58">
        <v>-25.3</v>
      </c>
      <c r="H283" s="53">
        <v>88.74</v>
      </c>
      <c r="I283" s="53">
        <v>3.98</v>
      </c>
      <c r="J283" s="53">
        <v>2.36</v>
      </c>
      <c r="K283" s="53">
        <v>0.61</v>
      </c>
      <c r="L283" s="53">
        <v>0.84</v>
      </c>
      <c r="M283" s="53">
        <v>0.31</v>
      </c>
      <c r="N283" s="53">
        <v>0.28999999999999998</v>
      </c>
      <c r="O283" s="53">
        <v>0.45</v>
      </c>
      <c r="P283" s="53">
        <v>1.87</v>
      </c>
      <c r="Q283" s="61" t="s">
        <v>176</v>
      </c>
    </row>
    <row r="284" spans="1:24" x14ac:dyDescent="0.2">
      <c r="A284" s="65"/>
      <c r="B284" s="65"/>
      <c r="C284" s="61" t="s">
        <v>483</v>
      </c>
      <c r="D284" s="61" t="s">
        <v>455</v>
      </c>
      <c r="E284" s="58">
        <v>-42.3</v>
      </c>
      <c r="F284" s="58">
        <v>-29.9</v>
      </c>
      <c r="G284" s="58">
        <v>-26.7</v>
      </c>
      <c r="H284" s="53">
        <v>91.8</v>
      </c>
      <c r="I284" s="53">
        <v>3.71</v>
      </c>
      <c r="J284" s="53">
        <v>1.83</v>
      </c>
      <c r="K284" s="53">
        <v>0.35</v>
      </c>
      <c r="L284" s="53">
        <v>0.47</v>
      </c>
      <c r="M284" s="53">
        <v>0.14000000000000001</v>
      </c>
      <c r="N284" s="53">
        <v>0.12</v>
      </c>
      <c r="O284" s="53">
        <v>0.2</v>
      </c>
      <c r="P284" s="53">
        <v>1.1499999999999999</v>
      </c>
      <c r="Q284" s="61" t="s">
        <v>176</v>
      </c>
    </row>
    <row r="285" spans="1:24" x14ac:dyDescent="0.2">
      <c r="A285" s="65"/>
      <c r="B285" s="65"/>
      <c r="C285" s="61" t="s">
        <v>484</v>
      </c>
      <c r="D285" s="61" t="s">
        <v>455</v>
      </c>
      <c r="E285" s="58">
        <v>-38.1</v>
      </c>
      <c r="F285" s="58">
        <v>-25.1</v>
      </c>
      <c r="G285" s="58">
        <v>-24.5</v>
      </c>
      <c r="H285" s="53">
        <v>81.38</v>
      </c>
      <c r="I285" s="53">
        <v>6.93</v>
      </c>
      <c r="J285" s="53">
        <v>3.81</v>
      </c>
      <c r="K285" s="53">
        <v>2.1800000000000002</v>
      </c>
      <c r="L285" s="53">
        <v>1.43</v>
      </c>
      <c r="M285" s="53">
        <v>0.48</v>
      </c>
      <c r="N285" s="53">
        <v>0.38</v>
      </c>
      <c r="O285" s="53">
        <v>0.24</v>
      </c>
      <c r="P285" s="53">
        <v>2.39</v>
      </c>
      <c r="Q285" s="61" t="s">
        <v>176</v>
      </c>
    </row>
    <row r="286" spans="1:24" x14ac:dyDescent="0.2">
      <c r="A286" s="65"/>
      <c r="B286" s="65"/>
      <c r="C286" s="61" t="s">
        <v>485</v>
      </c>
      <c r="D286" s="61" t="s">
        <v>455</v>
      </c>
      <c r="E286" s="58">
        <v>-42.6</v>
      </c>
      <c r="F286" s="58">
        <v>-30.1</v>
      </c>
      <c r="G286" s="58">
        <v>-26.9</v>
      </c>
      <c r="H286" s="53">
        <v>75.540000000000006</v>
      </c>
      <c r="I286" s="53">
        <v>11.27</v>
      </c>
      <c r="J286" s="53">
        <v>6.17</v>
      </c>
      <c r="K286" s="53">
        <v>1.04</v>
      </c>
      <c r="L286" s="53">
        <v>2.15</v>
      </c>
      <c r="M286" s="53">
        <v>0.57999999999999996</v>
      </c>
      <c r="N286" s="53">
        <v>0.74</v>
      </c>
      <c r="O286" s="53">
        <v>1.34</v>
      </c>
      <c r="P286" s="53">
        <v>0.42</v>
      </c>
      <c r="Q286" s="61" t="s">
        <v>176</v>
      </c>
      <c r="U286" s="78"/>
      <c r="V286" s="78"/>
      <c r="W286" s="78"/>
      <c r="X286" s="78"/>
    </row>
    <row r="287" spans="1:24" x14ac:dyDescent="0.2">
      <c r="A287" s="65"/>
      <c r="B287" s="65"/>
      <c r="C287" s="61" t="s">
        <v>486</v>
      </c>
      <c r="D287" s="61" t="s">
        <v>72</v>
      </c>
      <c r="E287" s="58">
        <v>-41.3</v>
      </c>
      <c r="F287" s="58">
        <v>-28.3</v>
      </c>
      <c r="G287" s="58">
        <v>-26.5</v>
      </c>
      <c r="H287" s="53">
        <v>74.55</v>
      </c>
      <c r="I287" s="53">
        <v>10.17</v>
      </c>
      <c r="J287" s="53">
        <v>4.62</v>
      </c>
      <c r="K287" s="53">
        <v>0.72</v>
      </c>
      <c r="L287" s="53">
        <v>1.43</v>
      </c>
      <c r="M287" s="53">
        <v>0.34</v>
      </c>
      <c r="N287" s="53">
        <v>0.35</v>
      </c>
      <c r="O287" s="53">
        <v>2.95</v>
      </c>
      <c r="P287" s="53">
        <v>4.1500000000000004</v>
      </c>
      <c r="Q287" s="61" t="s">
        <v>176</v>
      </c>
      <c r="U287" s="78"/>
      <c r="V287" s="78"/>
      <c r="W287" s="78"/>
      <c r="X287" s="78"/>
    </row>
    <row r="288" spans="1:24" x14ac:dyDescent="0.2">
      <c r="A288" s="65"/>
      <c r="B288" s="65"/>
      <c r="C288" s="61" t="s">
        <v>487</v>
      </c>
      <c r="D288" s="61" t="s">
        <v>72</v>
      </c>
      <c r="E288" s="58">
        <v>-41.4</v>
      </c>
      <c r="F288" s="58">
        <v>-28.5</v>
      </c>
      <c r="G288" s="58">
        <v>-26.6</v>
      </c>
      <c r="H288" s="53">
        <v>73.209999999999994</v>
      </c>
      <c r="I288" s="53">
        <v>12.37</v>
      </c>
      <c r="J288" s="53">
        <v>6.41</v>
      </c>
      <c r="K288" s="53">
        <v>1.04</v>
      </c>
      <c r="L288" s="53">
        <v>2.1800000000000002</v>
      </c>
      <c r="M288" s="53">
        <v>0.56999999999999995</v>
      </c>
      <c r="N288" s="53">
        <v>0.64</v>
      </c>
      <c r="O288" s="53">
        <v>2.2799999999999998</v>
      </c>
      <c r="P288" s="53">
        <v>0.66</v>
      </c>
      <c r="Q288" s="61" t="s">
        <v>176</v>
      </c>
      <c r="U288" s="78"/>
      <c r="V288" s="78"/>
      <c r="W288" s="78"/>
      <c r="X288" s="78"/>
    </row>
    <row r="289" spans="1:24" x14ac:dyDescent="0.2">
      <c r="A289" s="66"/>
      <c r="B289" s="66"/>
      <c r="C289" s="61" t="s">
        <v>488</v>
      </c>
      <c r="D289" s="61" t="s">
        <v>72</v>
      </c>
      <c r="E289" s="58">
        <v>-39.5</v>
      </c>
      <c r="F289" s="58">
        <v>-28.9</v>
      </c>
      <c r="G289" s="58">
        <v>-27.3</v>
      </c>
      <c r="H289" s="53">
        <v>78.680000000000007</v>
      </c>
      <c r="I289" s="53">
        <v>9.51</v>
      </c>
      <c r="J289" s="53">
        <v>4.78</v>
      </c>
      <c r="K289" s="53">
        <v>0.86</v>
      </c>
      <c r="L289" s="53">
        <v>1.8</v>
      </c>
      <c r="M289" s="53">
        <v>0.56000000000000005</v>
      </c>
      <c r="N289" s="53">
        <v>0.66</v>
      </c>
      <c r="O289" s="53">
        <v>2.04</v>
      </c>
      <c r="P289" s="53">
        <v>0.24</v>
      </c>
      <c r="Q289" s="61" t="s">
        <v>176</v>
      </c>
      <c r="U289" s="78"/>
      <c r="V289" s="78"/>
      <c r="W289" s="78"/>
      <c r="X289" s="78"/>
    </row>
    <row r="290" spans="1:24" x14ac:dyDescent="0.2">
      <c r="A290" s="79" t="s">
        <v>512</v>
      </c>
      <c r="B290" s="79" t="s">
        <v>513</v>
      </c>
      <c r="C290" s="58" t="s">
        <v>500</v>
      </c>
      <c r="D290" s="58"/>
      <c r="E290" s="58">
        <v>-42.36</v>
      </c>
      <c r="F290" s="58">
        <v>-42.05</v>
      </c>
      <c r="G290" s="58">
        <v>-36.340000000000003</v>
      </c>
      <c r="H290" s="58">
        <v>81.900000000000006</v>
      </c>
      <c r="I290" s="58">
        <v>8.6</v>
      </c>
      <c r="J290" s="58">
        <v>5.0999999999999996</v>
      </c>
      <c r="K290" s="58">
        <v>0.7</v>
      </c>
      <c r="L290" s="58">
        <v>1.9</v>
      </c>
      <c r="M290" s="58">
        <v>0.4</v>
      </c>
      <c r="N290" s="58">
        <v>0.6</v>
      </c>
      <c r="O290" s="58">
        <v>0.9</v>
      </c>
      <c r="P290" s="11"/>
      <c r="Q290" s="80" t="s">
        <v>514</v>
      </c>
      <c r="U290" s="78"/>
      <c r="V290" s="78"/>
      <c r="W290" s="78"/>
      <c r="X290" s="78"/>
    </row>
    <row r="291" spans="1:24" x14ac:dyDescent="0.2">
      <c r="A291" s="79"/>
      <c r="B291" s="79"/>
      <c r="C291" s="58" t="s">
        <v>501</v>
      </c>
      <c r="D291" s="58"/>
      <c r="E291" s="58">
        <v>-42.72</v>
      </c>
      <c r="F291" s="58">
        <v>-42.02</v>
      </c>
      <c r="G291" s="58">
        <v>-36.4</v>
      </c>
      <c r="H291" s="58">
        <v>84.4</v>
      </c>
      <c r="I291" s="58">
        <v>7.7</v>
      </c>
      <c r="J291" s="58">
        <v>4.3</v>
      </c>
      <c r="K291" s="58">
        <v>0.6</v>
      </c>
      <c r="L291" s="58">
        <v>1.5</v>
      </c>
      <c r="M291" s="58">
        <v>0.3</v>
      </c>
      <c r="N291" s="58">
        <v>0.4</v>
      </c>
      <c r="O291" s="58">
        <v>0.8</v>
      </c>
      <c r="P291" s="11"/>
      <c r="Q291" s="80" t="s">
        <v>514</v>
      </c>
      <c r="U291" s="78"/>
      <c r="V291" s="78"/>
      <c r="W291" s="78"/>
      <c r="X291" s="78"/>
    </row>
    <row r="292" spans="1:24" x14ac:dyDescent="0.2">
      <c r="A292" s="79"/>
      <c r="B292" s="79"/>
      <c r="C292" s="58" t="s">
        <v>502</v>
      </c>
      <c r="D292" s="58"/>
      <c r="E292" s="58">
        <v>-42.37</v>
      </c>
      <c r="F292" s="58">
        <v>-41.99</v>
      </c>
      <c r="G292" s="58">
        <v>-36.49</v>
      </c>
      <c r="H292" s="58">
        <v>86.7</v>
      </c>
      <c r="I292" s="58">
        <v>6.7</v>
      </c>
      <c r="J292" s="58">
        <v>3.6</v>
      </c>
      <c r="K292" s="58">
        <v>0.5</v>
      </c>
      <c r="L292" s="58">
        <v>1.2</v>
      </c>
      <c r="M292" s="58">
        <v>0.2</v>
      </c>
      <c r="N292" s="58">
        <v>0.3</v>
      </c>
      <c r="O292" s="58">
        <v>0.7</v>
      </c>
      <c r="P292" s="11"/>
      <c r="Q292" s="80" t="s">
        <v>514</v>
      </c>
    </row>
    <row r="293" spans="1:24" ht="15" customHeight="1" x14ac:dyDescent="0.2">
      <c r="A293" s="79"/>
      <c r="B293" s="79"/>
      <c r="C293" s="58" t="s">
        <v>503</v>
      </c>
      <c r="D293" s="58"/>
      <c r="E293" s="58">
        <v>-49.43</v>
      </c>
      <c r="F293" s="58">
        <v>-43.67</v>
      </c>
      <c r="G293" s="58">
        <v>-36.85</v>
      </c>
      <c r="H293" s="58">
        <v>78.099999999999994</v>
      </c>
      <c r="I293" s="58">
        <v>12.3</v>
      </c>
      <c r="J293" s="58">
        <v>5.9</v>
      </c>
      <c r="K293" s="58">
        <v>0.6</v>
      </c>
      <c r="L293" s="58">
        <v>1.6</v>
      </c>
      <c r="M293" s="58">
        <v>0.3</v>
      </c>
      <c r="N293" s="58">
        <v>0.4</v>
      </c>
      <c r="O293" s="58">
        <v>0.8</v>
      </c>
      <c r="P293" s="11"/>
      <c r="Q293" s="80" t="s">
        <v>514</v>
      </c>
    </row>
    <row r="294" spans="1:24" ht="14.25" customHeight="1" x14ac:dyDescent="0.2">
      <c r="A294" s="79"/>
      <c r="B294" s="79"/>
      <c r="C294" s="58" t="s">
        <v>504</v>
      </c>
      <c r="D294" s="58"/>
      <c r="E294" s="58">
        <v>-44.84</v>
      </c>
      <c r="F294" s="58">
        <v>-42.79</v>
      </c>
      <c r="G294" s="58">
        <v>-36.590000000000003</v>
      </c>
      <c r="H294" s="58">
        <v>80.7</v>
      </c>
      <c r="I294" s="58">
        <v>9.8000000000000007</v>
      </c>
      <c r="J294" s="58">
        <v>5.5</v>
      </c>
      <c r="K294" s="58">
        <v>0.6</v>
      </c>
      <c r="L294" s="58">
        <v>1.8</v>
      </c>
      <c r="M294" s="58">
        <v>0.3</v>
      </c>
      <c r="N294" s="58">
        <v>0.5</v>
      </c>
      <c r="O294" s="58">
        <v>0.8</v>
      </c>
      <c r="P294" s="11"/>
      <c r="Q294" s="80" t="s">
        <v>514</v>
      </c>
    </row>
    <row r="295" spans="1:24" x14ac:dyDescent="0.2">
      <c r="A295" s="79"/>
      <c r="B295" s="79"/>
      <c r="C295" s="58" t="s">
        <v>505</v>
      </c>
      <c r="D295" s="58"/>
      <c r="E295" s="58">
        <v>-43.9</v>
      </c>
      <c r="F295" s="58">
        <v>-42.41</v>
      </c>
      <c r="G295" s="58">
        <v>-36.380000000000003</v>
      </c>
      <c r="H295" s="58">
        <v>82.5</v>
      </c>
      <c r="I295" s="58">
        <v>9</v>
      </c>
      <c r="J295" s="58">
        <v>4.9000000000000004</v>
      </c>
      <c r="K295" s="58">
        <v>0.6</v>
      </c>
      <c r="L295" s="58">
        <v>1.5</v>
      </c>
      <c r="M295" s="58">
        <v>0.3</v>
      </c>
      <c r="N295" s="58">
        <v>0.4</v>
      </c>
      <c r="O295" s="58">
        <v>0.8</v>
      </c>
      <c r="P295" s="11"/>
      <c r="Q295" s="80" t="s">
        <v>514</v>
      </c>
    </row>
    <row r="296" spans="1:24" x14ac:dyDescent="0.2">
      <c r="A296" s="79"/>
      <c r="B296" s="79"/>
      <c r="C296" s="58" t="s">
        <v>61</v>
      </c>
      <c r="D296" s="58"/>
      <c r="E296" s="58">
        <v>-53.04</v>
      </c>
      <c r="F296" s="58">
        <v>-42.29</v>
      </c>
      <c r="G296" s="58">
        <v>-36.22</v>
      </c>
      <c r="H296" s="58">
        <v>72.2</v>
      </c>
      <c r="I296" s="58">
        <v>15.6</v>
      </c>
      <c r="J296" s="58">
        <v>7.3</v>
      </c>
      <c r="K296" s="58">
        <v>0.7</v>
      </c>
      <c r="L296" s="58">
        <v>2.1</v>
      </c>
      <c r="M296" s="58">
        <v>0.4</v>
      </c>
      <c r="N296" s="58">
        <v>0.6</v>
      </c>
      <c r="O296" s="58">
        <v>1</v>
      </c>
      <c r="P296" s="11"/>
      <c r="Q296" s="80" t="s">
        <v>514</v>
      </c>
    </row>
    <row r="297" spans="1:24" x14ac:dyDescent="0.2">
      <c r="A297" s="79"/>
      <c r="B297" s="79"/>
      <c r="C297" s="58" t="s">
        <v>60</v>
      </c>
      <c r="D297" s="58"/>
      <c r="E297" s="58">
        <v>-52.37</v>
      </c>
      <c r="F297" s="58">
        <v>-41.6</v>
      </c>
      <c r="G297" s="58">
        <v>-35.75</v>
      </c>
      <c r="H297" s="58">
        <v>74</v>
      </c>
      <c r="I297" s="58">
        <v>15</v>
      </c>
      <c r="J297" s="58">
        <v>6.6</v>
      </c>
      <c r="K297" s="58">
        <v>0.7</v>
      </c>
      <c r="L297" s="58">
        <v>1.9</v>
      </c>
      <c r="M297" s="58">
        <v>0.4</v>
      </c>
      <c r="N297" s="58">
        <v>0.5</v>
      </c>
      <c r="O297" s="58">
        <v>0.9</v>
      </c>
      <c r="P297" s="11"/>
      <c r="Q297" s="80" t="s">
        <v>514</v>
      </c>
    </row>
    <row r="298" spans="1:24" x14ac:dyDescent="0.2">
      <c r="A298" s="79"/>
      <c r="B298" s="79"/>
      <c r="C298" s="58" t="s">
        <v>506</v>
      </c>
      <c r="D298" s="58"/>
      <c r="E298" s="58">
        <v>-52.26</v>
      </c>
      <c r="F298" s="58">
        <v>-41.4</v>
      </c>
      <c r="G298" s="58">
        <v>-35.67</v>
      </c>
      <c r="H298" s="58">
        <v>73.900000000000006</v>
      </c>
      <c r="I298" s="58">
        <v>15.2</v>
      </c>
      <c r="J298" s="58">
        <v>6.6</v>
      </c>
      <c r="K298" s="58">
        <v>0.7</v>
      </c>
      <c r="L298" s="58">
        <v>1.8</v>
      </c>
      <c r="M298" s="58">
        <v>0.3</v>
      </c>
      <c r="N298" s="58">
        <v>0.5</v>
      </c>
      <c r="O298" s="58">
        <v>1</v>
      </c>
      <c r="P298" s="11"/>
      <c r="Q298" s="80" t="s">
        <v>514</v>
      </c>
    </row>
    <row r="299" spans="1:24" x14ac:dyDescent="0.2">
      <c r="A299" s="79"/>
      <c r="B299" s="79"/>
      <c r="C299" s="58" t="s">
        <v>507</v>
      </c>
      <c r="D299" s="58"/>
      <c r="E299" s="58">
        <v>-51.28</v>
      </c>
      <c r="F299" s="58">
        <v>-40.880000000000003</v>
      </c>
      <c r="G299" s="58">
        <v>-35.22</v>
      </c>
      <c r="H299" s="58">
        <v>74.400000000000006</v>
      </c>
      <c r="I299" s="58">
        <v>15.1</v>
      </c>
      <c r="J299" s="58">
        <v>6.5</v>
      </c>
      <c r="K299" s="58">
        <v>0.7</v>
      </c>
      <c r="L299" s="58">
        <v>1.6</v>
      </c>
      <c r="M299" s="58">
        <v>0.3</v>
      </c>
      <c r="N299" s="58">
        <v>0.4</v>
      </c>
      <c r="O299" s="58">
        <v>1</v>
      </c>
      <c r="P299" s="11"/>
      <c r="Q299" s="80" t="s">
        <v>514</v>
      </c>
    </row>
    <row r="300" spans="1:24" x14ac:dyDescent="0.2">
      <c r="A300" s="79"/>
      <c r="B300" s="79"/>
      <c r="C300" s="58" t="s">
        <v>508</v>
      </c>
      <c r="D300" s="58"/>
      <c r="E300" s="58">
        <v>-52.03</v>
      </c>
      <c r="F300" s="58">
        <v>-41.74</v>
      </c>
      <c r="G300" s="58">
        <v>-35.81</v>
      </c>
      <c r="H300" s="58">
        <v>73.3</v>
      </c>
      <c r="I300" s="58">
        <v>15.2</v>
      </c>
      <c r="J300" s="58">
        <v>6.9</v>
      </c>
      <c r="K300" s="58">
        <v>0.7</v>
      </c>
      <c r="L300" s="58">
        <v>2</v>
      </c>
      <c r="M300" s="58">
        <v>0.3</v>
      </c>
      <c r="N300" s="58">
        <v>0.6</v>
      </c>
      <c r="O300" s="58">
        <v>0.9</v>
      </c>
      <c r="P300" s="11"/>
      <c r="Q300" s="80" t="s">
        <v>514</v>
      </c>
    </row>
    <row r="301" spans="1:24" x14ac:dyDescent="0.2">
      <c r="A301" s="79"/>
      <c r="B301" s="79"/>
      <c r="C301" s="58" t="s">
        <v>509</v>
      </c>
      <c r="D301" s="58"/>
      <c r="E301" s="58">
        <v>-52.6</v>
      </c>
      <c r="F301" s="58">
        <v>-42.89</v>
      </c>
      <c r="G301" s="58">
        <v>-36.36</v>
      </c>
      <c r="H301" s="58">
        <v>73.8</v>
      </c>
      <c r="I301" s="58">
        <v>15.1</v>
      </c>
      <c r="J301" s="58">
        <v>6.8</v>
      </c>
      <c r="K301" s="58">
        <v>0.7</v>
      </c>
      <c r="L301" s="58">
        <v>1.8</v>
      </c>
      <c r="M301" s="58">
        <v>0.3</v>
      </c>
      <c r="N301" s="58">
        <v>0.5</v>
      </c>
      <c r="O301" s="58">
        <v>1</v>
      </c>
      <c r="P301" s="11"/>
      <c r="Q301" s="80" t="s">
        <v>514</v>
      </c>
    </row>
    <row r="302" spans="1:24" x14ac:dyDescent="0.2">
      <c r="A302" s="79"/>
      <c r="B302" s="79"/>
      <c r="C302" s="58" t="s">
        <v>510</v>
      </c>
      <c r="D302" s="58"/>
      <c r="E302" s="58">
        <v>-52.67</v>
      </c>
      <c r="F302" s="58">
        <v>-43.21</v>
      </c>
      <c r="G302" s="58">
        <v>-36.58</v>
      </c>
      <c r="H302" s="58">
        <v>73.599999999999994</v>
      </c>
      <c r="I302" s="58">
        <v>15.5</v>
      </c>
      <c r="J302" s="58">
        <v>7.2</v>
      </c>
      <c r="K302" s="58">
        <v>0.7</v>
      </c>
      <c r="L302" s="58">
        <v>1.3</v>
      </c>
      <c r="M302" s="58">
        <v>0.3</v>
      </c>
      <c r="N302" s="58">
        <v>0.5</v>
      </c>
      <c r="O302" s="58">
        <v>1</v>
      </c>
      <c r="P302" s="11"/>
      <c r="Q302" s="80" t="s">
        <v>514</v>
      </c>
    </row>
    <row r="303" spans="1:24" x14ac:dyDescent="0.2">
      <c r="A303" s="79"/>
      <c r="B303" s="79"/>
      <c r="C303" s="58" t="s">
        <v>511</v>
      </c>
      <c r="D303" s="58"/>
      <c r="E303" s="58">
        <v>-47.28</v>
      </c>
      <c r="F303" s="58">
        <v>-40.01</v>
      </c>
      <c r="G303" s="58">
        <v>-34.71</v>
      </c>
      <c r="H303" s="58">
        <v>75.2</v>
      </c>
      <c r="I303" s="58">
        <v>13.7</v>
      </c>
      <c r="J303" s="58">
        <v>6.4</v>
      </c>
      <c r="K303" s="58">
        <v>0.7</v>
      </c>
      <c r="L303" s="58">
        <v>1.9</v>
      </c>
      <c r="M303" s="58">
        <v>0.4</v>
      </c>
      <c r="N303" s="58">
        <v>0.5</v>
      </c>
      <c r="O303" s="58">
        <v>1</v>
      </c>
      <c r="P303" s="11"/>
      <c r="Q303" s="80" t="s">
        <v>514</v>
      </c>
    </row>
    <row r="304" spans="1:24" x14ac:dyDescent="0.2">
      <c r="A304" s="79"/>
      <c r="B304" s="79"/>
      <c r="C304" s="58" t="s">
        <v>65</v>
      </c>
      <c r="D304" s="58"/>
      <c r="E304" s="58">
        <v>-50.9</v>
      </c>
      <c r="F304" s="58">
        <v>-40.869999999999997</v>
      </c>
      <c r="G304" s="58">
        <v>-35.25</v>
      </c>
      <c r="H304" s="58">
        <v>72.099999999999994</v>
      </c>
      <c r="I304" s="58">
        <v>15.9</v>
      </c>
      <c r="J304" s="58">
        <v>7.3</v>
      </c>
      <c r="K304" s="58">
        <v>0.7</v>
      </c>
      <c r="L304" s="58">
        <v>2</v>
      </c>
      <c r="M304" s="58">
        <v>0.4</v>
      </c>
      <c r="N304" s="58">
        <v>0.5</v>
      </c>
      <c r="O304" s="58">
        <v>1</v>
      </c>
      <c r="P304" s="11"/>
      <c r="Q304" s="80" t="s">
        <v>514</v>
      </c>
    </row>
    <row r="305" spans="1:17" ht="16.5" customHeight="1" x14ac:dyDescent="0.2">
      <c r="A305" s="79" t="s">
        <v>515</v>
      </c>
      <c r="B305" s="79" t="s">
        <v>516</v>
      </c>
      <c r="C305" s="58" t="s">
        <v>517</v>
      </c>
      <c r="D305" s="11"/>
      <c r="E305" s="58">
        <v>-46</v>
      </c>
      <c r="F305" s="58">
        <v>-32.9</v>
      </c>
      <c r="G305" s="58">
        <v>-29.3</v>
      </c>
      <c r="H305" s="58">
        <v>77.599999999999994</v>
      </c>
      <c r="I305" s="58">
        <v>12.7</v>
      </c>
      <c r="J305" s="58">
        <v>55.8</v>
      </c>
      <c r="K305" s="58">
        <v>0.7</v>
      </c>
      <c r="L305" s="58">
        <v>1.9</v>
      </c>
      <c r="M305" s="58">
        <v>0.5</v>
      </c>
      <c r="N305" s="58">
        <v>0.5</v>
      </c>
      <c r="O305" s="11"/>
      <c r="P305" s="11"/>
      <c r="Q305" s="80" t="s">
        <v>523</v>
      </c>
    </row>
    <row r="306" spans="1:17" x14ac:dyDescent="0.2">
      <c r="A306" s="79"/>
      <c r="B306" s="79"/>
      <c r="C306" s="58" t="s">
        <v>518</v>
      </c>
      <c r="D306" s="11"/>
      <c r="E306" s="58">
        <v>-47.3</v>
      </c>
      <c r="F306" s="58">
        <v>-32.9</v>
      </c>
      <c r="G306" s="58">
        <v>-28.9</v>
      </c>
      <c r="H306" s="58">
        <v>78</v>
      </c>
      <c r="I306" s="58">
        <v>12.2</v>
      </c>
      <c r="J306" s="58">
        <v>5.5</v>
      </c>
      <c r="K306" s="58">
        <v>0.7</v>
      </c>
      <c r="L306" s="58">
        <v>1.6</v>
      </c>
      <c r="M306" s="58">
        <v>0.4</v>
      </c>
      <c r="N306" s="58">
        <v>0.6</v>
      </c>
      <c r="O306" s="11"/>
      <c r="P306" s="11"/>
      <c r="Q306" s="80" t="s">
        <v>523</v>
      </c>
    </row>
    <row r="307" spans="1:17" x14ac:dyDescent="0.2">
      <c r="A307" s="79"/>
      <c r="B307" s="79"/>
      <c r="C307" s="58" t="s">
        <v>16</v>
      </c>
      <c r="D307" s="11"/>
      <c r="E307" s="58">
        <v>-46.8</v>
      </c>
      <c r="F307" s="58">
        <v>-33.700000000000003</v>
      </c>
      <c r="G307" s="58">
        <v>-29.3</v>
      </c>
      <c r="H307" s="58">
        <v>76.8</v>
      </c>
      <c r="I307" s="58">
        <v>13.1</v>
      </c>
      <c r="J307" s="58">
        <v>6.2</v>
      </c>
      <c r="K307" s="58">
        <v>0.7</v>
      </c>
      <c r="L307" s="58">
        <v>1.4</v>
      </c>
      <c r="M307" s="58">
        <v>0.3</v>
      </c>
      <c r="N307" s="58">
        <v>0.8</v>
      </c>
      <c r="O307" s="11"/>
      <c r="P307" s="11"/>
      <c r="Q307" s="80" t="s">
        <v>523</v>
      </c>
    </row>
    <row r="308" spans="1:17" x14ac:dyDescent="0.2">
      <c r="A308" s="79"/>
      <c r="B308" s="79"/>
      <c r="C308" s="58" t="s">
        <v>519</v>
      </c>
      <c r="D308" s="11"/>
      <c r="E308" s="58">
        <v>-46.3</v>
      </c>
      <c r="F308" s="58">
        <v>-32.9</v>
      </c>
      <c r="G308" s="58">
        <v>-28.8</v>
      </c>
      <c r="H308" s="58">
        <v>79.400000000000006</v>
      </c>
      <c r="I308" s="58">
        <v>11.7</v>
      </c>
      <c r="J308" s="58">
        <v>4.9000000000000004</v>
      </c>
      <c r="K308" s="58">
        <v>0.6</v>
      </c>
      <c r="L308" s="58">
        <v>1.4</v>
      </c>
      <c r="M308" s="58">
        <v>0.3</v>
      </c>
      <c r="N308" s="58">
        <v>0.8</v>
      </c>
      <c r="O308" s="11"/>
      <c r="P308" s="11"/>
      <c r="Q308" s="80" t="s">
        <v>523</v>
      </c>
    </row>
    <row r="309" spans="1:17" x14ac:dyDescent="0.2">
      <c r="A309" s="79"/>
      <c r="B309" s="79"/>
      <c r="C309" s="58" t="s">
        <v>520</v>
      </c>
      <c r="D309" s="11"/>
      <c r="E309" s="58">
        <v>-47.1</v>
      </c>
      <c r="F309" s="58">
        <v>-33.4</v>
      </c>
      <c r="G309" s="58">
        <v>-29.3</v>
      </c>
      <c r="H309" s="80">
        <v>76.900000000000006</v>
      </c>
      <c r="I309" s="58">
        <v>12.4</v>
      </c>
      <c r="J309" s="58">
        <v>5.5</v>
      </c>
      <c r="K309" s="58">
        <v>0.7</v>
      </c>
      <c r="L309" s="58">
        <v>1.6</v>
      </c>
      <c r="M309" s="58">
        <v>0.4</v>
      </c>
      <c r="N309" s="58">
        <v>0.9</v>
      </c>
      <c r="O309" s="11"/>
      <c r="P309" s="11"/>
      <c r="Q309" s="80" t="s">
        <v>523</v>
      </c>
    </row>
    <row r="310" spans="1:17" x14ac:dyDescent="0.2">
      <c r="A310" s="79"/>
      <c r="B310" s="79"/>
      <c r="C310" s="58" t="s">
        <v>521</v>
      </c>
      <c r="D310" s="11"/>
      <c r="E310" s="58">
        <v>-45.6</v>
      </c>
      <c r="F310" s="58">
        <v>-33</v>
      </c>
      <c r="G310" s="58">
        <v>-29.3</v>
      </c>
      <c r="H310" s="58">
        <v>58.5</v>
      </c>
      <c r="I310" s="58">
        <v>17.899999999999999</v>
      </c>
      <c r="J310" s="58">
        <v>13.1</v>
      </c>
      <c r="K310" s="58">
        <v>2.1</v>
      </c>
      <c r="L310" s="58">
        <v>5.5</v>
      </c>
      <c r="M310" s="58">
        <v>1.5</v>
      </c>
      <c r="N310" s="58">
        <v>1.7</v>
      </c>
      <c r="O310" s="11"/>
      <c r="P310" s="11"/>
      <c r="Q310" s="80" t="s">
        <v>523</v>
      </c>
    </row>
    <row r="311" spans="1:17" x14ac:dyDescent="0.2">
      <c r="A311" s="79"/>
      <c r="B311" s="79"/>
      <c r="C311" s="58" t="s">
        <v>522</v>
      </c>
      <c r="D311" s="11"/>
      <c r="E311" s="58">
        <v>-47.8</v>
      </c>
      <c r="F311" s="58">
        <v>-34.200000000000003</v>
      </c>
      <c r="G311" s="58">
        <v>-29.8</v>
      </c>
      <c r="H311" s="58">
        <v>70.400000000000006</v>
      </c>
      <c r="I311" s="58">
        <v>15.3</v>
      </c>
      <c r="J311" s="58">
        <v>8.8000000000000007</v>
      </c>
      <c r="K311" s="58">
        <v>1.3</v>
      </c>
      <c r="L311" s="58">
        <v>3.3</v>
      </c>
      <c r="M311" s="58">
        <v>0.9</v>
      </c>
      <c r="N311" s="58">
        <v>1.1000000000000001</v>
      </c>
      <c r="O311" s="11"/>
      <c r="P311" s="11"/>
      <c r="Q311" s="80" t="s">
        <v>523</v>
      </c>
    </row>
  </sheetData>
  <mergeCells count="23">
    <mergeCell ref="B305:B311"/>
    <mergeCell ref="A305:A311"/>
    <mergeCell ref="A290:A304"/>
    <mergeCell ref="B290:B304"/>
    <mergeCell ref="A166:A202"/>
    <mergeCell ref="B166:B202"/>
    <mergeCell ref="A203:B214"/>
    <mergeCell ref="A215:A289"/>
    <mergeCell ref="B215:B240"/>
    <mergeCell ref="B241:B289"/>
    <mergeCell ref="Q3:Q4"/>
    <mergeCell ref="A5:B50"/>
    <mergeCell ref="A51:A96"/>
    <mergeCell ref="B51:B79"/>
    <mergeCell ref="B80:B96"/>
    <mergeCell ref="A97:A165"/>
    <mergeCell ref="B97:B128"/>
    <mergeCell ref="B129:B165"/>
    <mergeCell ref="A3:B4"/>
    <mergeCell ref="C3:C4"/>
    <mergeCell ref="D3:D4"/>
    <mergeCell ref="E3:G3"/>
    <mergeCell ref="H3:P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generation calculation</vt:lpstr>
      <vt:lpstr>microbial oxidation calculation</vt:lpstr>
      <vt:lpstr>Type III kerogen</vt:lpstr>
      <vt:lpstr>C25 cracking </vt:lpstr>
      <vt:lpstr>PS data</vt:lpstr>
      <vt:lpstr>calculated Ro</vt:lpstr>
      <vt:lpstr>Bulk isotope data </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2023-08-07T02:43:50Z</dcterms:created>
  <dcterms:modified xsi:type="dcterms:W3CDTF">2023-08-07T03:37:14Z</dcterms:modified>
</cp:coreProperties>
</file>