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a\Desktop\UNI\Python\lab_plasmi\"/>
    </mc:Choice>
  </mc:AlternateContent>
  <xr:revisionPtr revIDLastSave="0" documentId="13_ncr:1_{2B077F0D-CF64-4489-A25B-E561367E4B23}" xr6:coauthVersionLast="47" xr6:coauthVersionMax="47" xr10:uidLastSave="{00000000-0000-0000-0000-000000000000}"/>
  <bookViews>
    <workbookView xWindow="-120" yWindow="-120" windowWidth="20730" windowHeight="11160" activeTab="3" xr2:uid="{FA225798-F237-4429-90E8-CE27921C247E}"/>
  </bookViews>
  <sheets>
    <sheet name="parte 1" sheetId="1" r:id="rId1"/>
    <sheet name="presa 3" sheetId="5" r:id="rId2"/>
    <sheet name="parte 2" sheetId="2" r:id="rId3"/>
    <sheet name="2_1" sheetId="6" r:id="rId4"/>
  </sheets>
  <definedNames>
    <definedName name="V_alim">'presa 3'!$A:$A</definedName>
    <definedName name="v_plasma">'presa 3'!$B:$B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O10" i="2" s="1"/>
  <c r="N9" i="2"/>
  <c r="O9" i="2"/>
  <c r="O5" i="2"/>
  <c r="O6" i="2"/>
  <c r="O7" i="2"/>
  <c r="O8" i="2"/>
  <c r="O4" i="2"/>
  <c r="N5" i="2"/>
  <c r="N6" i="2"/>
  <c r="N7" i="2"/>
  <c r="N8" i="2"/>
  <c r="N4" i="2"/>
  <c r="G4" i="2"/>
  <c r="E6" i="2"/>
  <c r="F5" i="2" s="1"/>
  <c r="F6" i="2" s="1"/>
  <c r="F7" i="2" s="1"/>
  <c r="F8" i="2" s="1"/>
  <c r="F4" i="2"/>
  <c r="AD3" i="1"/>
  <c r="W3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T20" i="1"/>
  <c r="S20" i="1"/>
  <c r="K9" i="1"/>
  <c r="J10" i="1"/>
  <c r="K10" i="1"/>
  <c r="J9" i="1"/>
  <c r="L9" i="1" s="1"/>
  <c r="J3" i="1"/>
  <c r="J2" i="1"/>
  <c r="C6" i="1"/>
</calcChain>
</file>

<file path=xl/sharedStrings.xml><?xml version="1.0" encoding="utf-8"?>
<sst xmlns="http://schemas.openxmlformats.org/spreadsheetml/2006/main" count="89" uniqueCount="64">
  <si>
    <t>CURVE CARATTERISTICHE VI</t>
  </si>
  <si>
    <t>DATI</t>
  </si>
  <si>
    <t xml:space="preserve">I del B </t>
  </si>
  <si>
    <t>Ampere</t>
  </si>
  <si>
    <t>pressione</t>
  </si>
  <si>
    <t>mbar</t>
  </si>
  <si>
    <t>I filamento</t>
  </si>
  <si>
    <t>v scarica</t>
  </si>
  <si>
    <t>resistenza (sulla I plasma)</t>
  </si>
  <si>
    <t>Ohm</t>
  </si>
  <si>
    <t>errore</t>
  </si>
  <si>
    <t>boh</t>
  </si>
  <si>
    <t>i plasma</t>
  </si>
  <si>
    <t>PRESA 1</t>
  </si>
  <si>
    <t>volt</t>
  </si>
  <si>
    <t>ARGON IN B</t>
  </si>
  <si>
    <t>v plasma MIN</t>
  </si>
  <si>
    <t>v plasma MAX</t>
  </si>
  <si>
    <t xml:space="preserve">err voltaggio i plasma </t>
  </si>
  <si>
    <t>err voltaggio plasma innesco</t>
  </si>
  <si>
    <t>VOLT</t>
  </si>
  <si>
    <t>MILLIVOLT</t>
  </si>
  <si>
    <t>Volt min</t>
  </si>
  <si>
    <t>volt max</t>
  </si>
  <si>
    <t>v pl / 5</t>
  </si>
  <si>
    <t>(da togliere)</t>
  </si>
  <si>
    <t>oss: lo zero del generatore è a 5volt</t>
  </si>
  <si>
    <t>sopra i 17V non va per controllo di potenza</t>
  </si>
  <si>
    <t>VOLT INNESCO</t>
  </si>
  <si>
    <t>ERR</t>
  </si>
  <si>
    <t>NUOVA V</t>
  </si>
  <si>
    <t>ACCESO PLASMA: fa resistenza e abbassa il voltaggio</t>
  </si>
  <si>
    <t>PRESA 2</t>
  </si>
  <si>
    <t>PRESA 3</t>
  </si>
  <si>
    <t>CORRENTE PL (Volt)</t>
  </si>
  <si>
    <t>PRESA 4</t>
  </si>
  <si>
    <t>PRESSIONE</t>
  </si>
  <si>
    <t>v medio (V)</t>
  </si>
  <si>
    <t>I medio (A)</t>
  </si>
  <si>
    <t>mBar</t>
  </si>
  <si>
    <t>3 cd</t>
  </si>
  <si>
    <t>2 cd</t>
  </si>
  <si>
    <t>tens minima</t>
  </si>
  <si>
    <t>Imin (V)</t>
  </si>
  <si>
    <t>Imax(V)</t>
  </si>
  <si>
    <t>inizia a sbarellare</t>
  </si>
  <si>
    <t>PRESA 5</t>
  </si>
  <si>
    <t>CURVE DI INNESCO</t>
  </si>
  <si>
    <t xml:space="preserve">I B </t>
  </si>
  <si>
    <t xml:space="preserve">PRESA 1 </t>
  </si>
  <si>
    <t>PRESSIONE MIN</t>
  </si>
  <si>
    <t>PRESSIONE MAX</t>
  </si>
  <si>
    <t>press prevision</t>
  </si>
  <si>
    <t>alimentatore</t>
  </si>
  <si>
    <t>V INNESCO pre</t>
  </si>
  <si>
    <t>V INNESCO post MIN</t>
  </si>
  <si>
    <t>V INNESCO post MAX</t>
  </si>
  <si>
    <t>mean</t>
  </si>
  <si>
    <t>devst</t>
  </si>
  <si>
    <t>la caduta di tensione avviene che già c'è un po' di corrente (enigamtico Delli)</t>
  </si>
  <si>
    <t>V_alim</t>
  </si>
  <si>
    <t>I_plasma</t>
  </si>
  <si>
    <t>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</si>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</sst>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3" borderId="0" xfId="0" applyFill="1"/>
    <xf numFmtId="0" fontId="0" fillId="0" borderId="3" xfId="0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'presa 3'!$A$2:$A$18</c:f>
              <c:numCache>
                <c:formatCode>General</c:formatCode>
                <c:ptCount val="17"/>
                <c:pt idx="0">
                  <c:v>10.06</c:v>
                </c:pt>
                <c:pt idx="1">
                  <c:v>12.26</c:v>
                </c:pt>
                <c:pt idx="2">
                  <c:v>14.065000000000001</c:v>
                </c:pt>
                <c:pt idx="3">
                  <c:v>15.984999999999999</c:v>
                </c:pt>
                <c:pt idx="4">
                  <c:v>16.04</c:v>
                </c:pt>
                <c:pt idx="5">
                  <c:v>16.09</c:v>
                </c:pt>
                <c:pt idx="6">
                  <c:v>16.11</c:v>
                </c:pt>
                <c:pt idx="7">
                  <c:v>16.255000000000003</c:v>
                </c:pt>
                <c:pt idx="8">
                  <c:v>16.29</c:v>
                </c:pt>
                <c:pt idx="9">
                  <c:v>16.34</c:v>
                </c:pt>
                <c:pt idx="10">
                  <c:v>16.54</c:v>
                </c:pt>
                <c:pt idx="11">
                  <c:v>16.71</c:v>
                </c:pt>
                <c:pt idx="12">
                  <c:v>16.774999999999999</c:v>
                </c:pt>
                <c:pt idx="13">
                  <c:v>16.84</c:v>
                </c:pt>
                <c:pt idx="14">
                  <c:v>16.98</c:v>
                </c:pt>
                <c:pt idx="15">
                  <c:v>17.064999999999998</c:v>
                </c:pt>
                <c:pt idx="16">
                  <c:v>17.155000000000001</c:v>
                </c:pt>
              </c:numCache>
            </c:numRef>
          </c:xVal>
          <c:yVal>
            <c:numRef>
              <c:f>'presa 3'!$B$2:$B$18</c:f>
              <c:numCache>
                <c:formatCode>General</c:formatCode>
                <c:ptCount val="17"/>
                <c:pt idx="0">
                  <c:v>4.0000000000000003E-5</c:v>
                </c:pt>
                <c:pt idx="1">
                  <c:v>5.0000000000000002E-5</c:v>
                </c:pt>
                <c:pt idx="2">
                  <c:v>5.9999999999999995E-5</c:v>
                </c:pt>
                <c:pt idx="3">
                  <c:v>0.2044</c:v>
                </c:pt>
                <c:pt idx="4">
                  <c:v>0.20789999999999997</c:v>
                </c:pt>
                <c:pt idx="5">
                  <c:v>0.33189999999999997</c:v>
                </c:pt>
                <c:pt idx="6">
                  <c:v>0.37559999999999999</c:v>
                </c:pt>
                <c:pt idx="7">
                  <c:v>0.44800000000000006</c:v>
                </c:pt>
                <c:pt idx="8">
                  <c:v>0.46783000000000002</c:v>
                </c:pt>
                <c:pt idx="9">
                  <c:v>0.53360000000000007</c:v>
                </c:pt>
                <c:pt idx="10">
                  <c:v>0.65179999999999993</c:v>
                </c:pt>
                <c:pt idx="11">
                  <c:v>1.496</c:v>
                </c:pt>
                <c:pt idx="12">
                  <c:v>1.5619999999999998</c:v>
                </c:pt>
                <c:pt idx="13">
                  <c:v>1.6270000000000002</c:v>
                </c:pt>
                <c:pt idx="14">
                  <c:v>1.7600000000000002</c:v>
                </c:pt>
                <c:pt idx="15">
                  <c:v>1.8399999999999999</c:v>
                </c:pt>
                <c:pt idx="16">
                  <c:v>1.9239999999999999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8-400D-ACF8-2539B81B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43968"/>
        <c:axId val="532342528"/>
      </c:scatterChart>
      <c:valAx>
        <c:axId val="5323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342528"/>
        <c:crosses val="autoZero"/>
        <c:crossBetween val="midCat"/>
      </c:valAx>
      <c:valAx>
        <c:axId val="532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3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14287</xdr:rowOff>
    </xdr:from>
    <xdr:to>
      <xdr:col>12</xdr:col>
      <xdr:colOff>533400</xdr:colOff>
      <xdr:row>18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C442F8E-5890-3D40-976B-41207044A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871E-A4D6-4616-9728-BAC11FF743CB}">
  <dimension ref="B1:AG56"/>
  <sheetViews>
    <sheetView topLeftCell="K12" zoomScale="85" zoomScaleNormal="85" workbookViewId="0">
      <selection activeCell="T20" sqref="T20:T36"/>
    </sheetView>
  </sheetViews>
  <sheetFormatPr defaultRowHeight="15" x14ac:dyDescent="0.25"/>
  <cols>
    <col min="2" max="2" width="25.7109375" bestFit="1" customWidth="1"/>
    <col min="10" max="10" width="12.85546875" bestFit="1" customWidth="1"/>
    <col min="11" max="11" width="13.42578125" bestFit="1" customWidth="1"/>
    <col min="13" max="13" width="48.28515625" bestFit="1" customWidth="1"/>
    <col min="14" max="14" width="14.140625" bestFit="1" customWidth="1"/>
  </cols>
  <sheetData>
    <row r="1" spans="2:33" x14ac:dyDescent="0.25">
      <c r="U1" s="4"/>
    </row>
    <row r="2" spans="2:33" x14ac:dyDescent="0.25">
      <c r="B2" t="s">
        <v>0</v>
      </c>
      <c r="C2" t="s">
        <v>15</v>
      </c>
      <c r="G2" t="s">
        <v>13</v>
      </c>
      <c r="H2" t="s">
        <v>4</v>
      </c>
      <c r="J2">
        <f>6*10^(-3)</f>
        <v>6.0000000000000001E-3</v>
      </c>
      <c r="L2" t="s">
        <v>5</v>
      </c>
      <c r="U2" s="4"/>
      <c r="V2" t="s">
        <v>35</v>
      </c>
      <c r="Y2" t="s">
        <v>42</v>
      </c>
      <c r="Z2">
        <v>5.33</v>
      </c>
      <c r="AC2" t="s">
        <v>46</v>
      </c>
      <c r="AF2" t="s">
        <v>42</v>
      </c>
      <c r="AG2">
        <v>5.33</v>
      </c>
    </row>
    <row r="3" spans="2:33" ht="15.75" thickBot="1" x14ac:dyDescent="0.3">
      <c r="H3" t="s">
        <v>10</v>
      </c>
      <c r="J3">
        <f>0.5*10^(-3)</f>
        <v>5.0000000000000001E-4</v>
      </c>
      <c r="L3" t="s">
        <v>5</v>
      </c>
      <c r="U3" s="4"/>
      <c r="V3" t="s">
        <v>36</v>
      </c>
      <c r="W3">
        <f>8.2*10^(-4)</f>
        <v>8.1999999999999998E-4</v>
      </c>
      <c r="X3" t="s">
        <v>39</v>
      </c>
      <c r="Y3">
        <v>2.0000000000000002E-5</v>
      </c>
      <c r="AC3" t="s">
        <v>36</v>
      </c>
      <c r="AD3">
        <f>5*10^(-2)</f>
        <v>0.05</v>
      </c>
      <c r="AE3" t="s">
        <v>39</v>
      </c>
      <c r="AF3">
        <v>5.0000000000000001E-4</v>
      </c>
    </row>
    <row r="4" spans="2:33" ht="15.75" thickBot="1" x14ac:dyDescent="0.3">
      <c r="B4" t="s">
        <v>1</v>
      </c>
      <c r="E4" t="s">
        <v>10</v>
      </c>
      <c r="H4" s="1" t="s">
        <v>7</v>
      </c>
      <c r="J4" t="s">
        <v>16</v>
      </c>
      <c r="K4" t="s">
        <v>17</v>
      </c>
      <c r="L4" s="1" t="s">
        <v>12</v>
      </c>
      <c r="N4" t="s">
        <v>28</v>
      </c>
      <c r="O4">
        <v>19</v>
      </c>
      <c r="P4" t="s">
        <v>29</v>
      </c>
      <c r="Q4">
        <v>0.3</v>
      </c>
      <c r="R4" t="s">
        <v>20</v>
      </c>
      <c r="U4" s="4"/>
    </row>
    <row r="5" spans="2:33" x14ac:dyDescent="0.25">
      <c r="B5" t="s">
        <v>2</v>
      </c>
      <c r="C5">
        <v>80</v>
      </c>
      <c r="D5" t="s">
        <v>3</v>
      </c>
      <c r="E5">
        <v>1</v>
      </c>
      <c r="H5" t="s">
        <v>22</v>
      </c>
      <c r="I5" t="s">
        <v>23</v>
      </c>
      <c r="J5" t="s">
        <v>14</v>
      </c>
      <c r="L5" t="s">
        <v>24</v>
      </c>
      <c r="N5" t="s">
        <v>30</v>
      </c>
      <c r="O5">
        <v>16.3</v>
      </c>
      <c r="Q5">
        <v>0.01</v>
      </c>
      <c r="U5" s="4"/>
    </row>
    <row r="6" spans="2:33" x14ac:dyDescent="0.25">
      <c r="B6" t="s">
        <v>6</v>
      </c>
      <c r="C6">
        <f xml:space="preserve"> 1000*3.758/98.9</f>
        <v>37.997977755308391</v>
      </c>
      <c r="D6" t="s">
        <v>3</v>
      </c>
      <c r="E6" t="s">
        <v>40</v>
      </c>
      <c r="H6">
        <v>0</v>
      </c>
      <c r="N6" t="s">
        <v>32</v>
      </c>
      <c r="U6" s="4"/>
    </row>
    <row r="7" spans="2:33" x14ac:dyDescent="0.25">
      <c r="B7" t="s">
        <v>8</v>
      </c>
      <c r="C7">
        <v>5</v>
      </c>
      <c r="D7" t="s">
        <v>9</v>
      </c>
      <c r="E7" t="s">
        <v>11</v>
      </c>
      <c r="H7">
        <v>2</v>
      </c>
      <c r="O7" t="s">
        <v>22</v>
      </c>
      <c r="P7" t="s">
        <v>23</v>
      </c>
      <c r="Q7" t="s">
        <v>14</v>
      </c>
      <c r="S7" t="s">
        <v>24</v>
      </c>
      <c r="U7" s="4"/>
      <c r="V7" t="s">
        <v>22</v>
      </c>
      <c r="W7" t="s">
        <v>23</v>
      </c>
      <c r="X7" t="s">
        <v>43</v>
      </c>
      <c r="Y7" t="s">
        <v>44</v>
      </c>
      <c r="Z7" t="s">
        <v>24</v>
      </c>
      <c r="AC7" t="s">
        <v>22</v>
      </c>
      <c r="AD7" t="s">
        <v>23</v>
      </c>
      <c r="AE7" t="s">
        <v>43</v>
      </c>
      <c r="AF7" t="s">
        <v>44</v>
      </c>
      <c r="AG7" t="s">
        <v>24</v>
      </c>
    </row>
    <row r="8" spans="2:33" x14ac:dyDescent="0.25">
      <c r="E8" t="s">
        <v>41</v>
      </c>
      <c r="H8">
        <v>4</v>
      </c>
      <c r="M8" s="2" t="s">
        <v>26</v>
      </c>
      <c r="O8">
        <v>16.329999999999998</v>
      </c>
      <c r="P8">
        <v>16.34</v>
      </c>
      <c r="Q8">
        <v>2.7959999999999998</v>
      </c>
      <c r="R8">
        <v>2.8079999999999998</v>
      </c>
      <c r="U8" s="4"/>
      <c r="V8">
        <v>6.35</v>
      </c>
      <c r="W8">
        <v>6.35</v>
      </c>
      <c r="X8">
        <v>2.0000000000000001E-4</v>
      </c>
      <c r="Y8">
        <v>2.0000000000000001E-4</v>
      </c>
      <c r="AC8">
        <v>6.24</v>
      </c>
      <c r="AE8">
        <v>1E-4</v>
      </c>
    </row>
    <row r="9" spans="2:33" x14ac:dyDescent="0.25">
      <c r="B9" t="s">
        <v>19</v>
      </c>
      <c r="C9">
        <v>0.01</v>
      </c>
      <c r="D9" t="s">
        <v>20</v>
      </c>
      <c r="H9">
        <v>6.01</v>
      </c>
      <c r="I9">
        <v>6.03</v>
      </c>
      <c r="J9">
        <f>0.1*10^(-3)</f>
        <v>1E-4</v>
      </c>
      <c r="K9">
        <f>0.1*10^(-3)</f>
        <v>1E-4</v>
      </c>
      <c r="L9">
        <f>J9/5</f>
        <v>2.0000000000000002E-5</v>
      </c>
      <c r="O9">
        <v>16.399999999999999</v>
      </c>
      <c r="Q9">
        <v>2.9590000000000001</v>
      </c>
      <c r="R9">
        <v>2.96</v>
      </c>
      <c r="U9" s="4"/>
      <c r="V9">
        <v>7</v>
      </c>
      <c r="W9">
        <v>7</v>
      </c>
      <c r="X9">
        <v>2.0000000000000001E-4</v>
      </c>
      <c r="Y9">
        <v>2.0000000000000001E-4</v>
      </c>
      <c r="AC9">
        <v>8.0399999999999991</v>
      </c>
      <c r="AD9">
        <v>8.0500000000000007</v>
      </c>
      <c r="AE9">
        <v>2.0000000000000001E-4</v>
      </c>
    </row>
    <row r="10" spans="2:33" x14ac:dyDescent="0.25">
      <c r="B10" t="s">
        <v>18</v>
      </c>
      <c r="C10">
        <v>0.1</v>
      </c>
      <c r="D10" t="s">
        <v>21</v>
      </c>
      <c r="H10">
        <v>8.02</v>
      </c>
      <c r="I10">
        <v>8.0399999999999991</v>
      </c>
      <c r="J10">
        <f>0.1*10^(-3)</f>
        <v>1E-4</v>
      </c>
      <c r="K10">
        <f>0.2*10^(-3)</f>
        <v>2.0000000000000001E-4</v>
      </c>
      <c r="O10">
        <v>16.489999999999998</v>
      </c>
      <c r="Q10">
        <v>3.2040000000000002</v>
      </c>
      <c r="R10">
        <v>3.2080000000000002</v>
      </c>
      <c r="U10" s="4"/>
      <c r="V10">
        <v>8.0500000000000007</v>
      </c>
      <c r="W10">
        <v>8.0500000000000007</v>
      </c>
      <c r="X10">
        <v>2.0000000000000001E-4</v>
      </c>
      <c r="Y10">
        <v>2.0000000000000001E-4</v>
      </c>
      <c r="AC10">
        <v>10.18</v>
      </c>
      <c r="AE10">
        <v>2.0000000000000001E-4</v>
      </c>
    </row>
    <row r="11" spans="2:33" x14ac:dyDescent="0.25">
      <c r="B11" t="s">
        <v>18</v>
      </c>
      <c r="C11">
        <v>0.01</v>
      </c>
      <c r="D11" t="s">
        <v>14</v>
      </c>
      <c r="H11">
        <v>10.06</v>
      </c>
      <c r="I11">
        <v>10.06</v>
      </c>
      <c r="J11">
        <v>2.0000000000000001E-4</v>
      </c>
      <c r="K11">
        <v>2.0000000000000001E-4</v>
      </c>
      <c r="O11">
        <v>16.5</v>
      </c>
      <c r="Q11">
        <v>5</v>
      </c>
      <c r="U11" s="4"/>
      <c r="V11">
        <v>8.6199999999999992</v>
      </c>
      <c r="W11">
        <v>8.6199999999999992</v>
      </c>
      <c r="X11">
        <v>2.0000000000000001E-4</v>
      </c>
      <c r="Y11">
        <v>2.0000000000000001E-4</v>
      </c>
      <c r="AC11">
        <v>11.05</v>
      </c>
      <c r="AE11">
        <v>2.0000000000000001E-4</v>
      </c>
    </row>
    <row r="12" spans="2:33" x14ac:dyDescent="0.25">
      <c r="H12">
        <v>12.26</v>
      </c>
      <c r="I12">
        <v>12.26</v>
      </c>
      <c r="J12">
        <v>2.0000000000000001E-4</v>
      </c>
      <c r="K12">
        <v>2.9999999999999997E-4</v>
      </c>
      <c r="U12" s="4"/>
      <c r="V12">
        <v>9.3699999999999992</v>
      </c>
      <c r="W12">
        <v>9.3699999999999992</v>
      </c>
      <c r="X12">
        <v>2.0000000000000001E-4</v>
      </c>
      <c r="Y12">
        <v>2.0000000000000001E-4</v>
      </c>
      <c r="AC12">
        <v>12.72</v>
      </c>
      <c r="AE12">
        <v>2.9999999999999997E-4</v>
      </c>
    </row>
    <row r="13" spans="2:33" x14ac:dyDescent="0.25">
      <c r="H13">
        <v>14.06</v>
      </c>
      <c r="I13">
        <v>14.07</v>
      </c>
      <c r="J13">
        <v>2.9999999999999997E-4</v>
      </c>
      <c r="K13">
        <v>2.9999999999999997E-4</v>
      </c>
      <c r="U13" s="4"/>
      <c r="V13">
        <v>9.9499999999999993</v>
      </c>
      <c r="W13">
        <v>9.9700000000000006</v>
      </c>
      <c r="X13">
        <v>2.9999999999999997E-4</v>
      </c>
      <c r="Y13">
        <v>2.9999999999999997E-4</v>
      </c>
      <c r="AC13">
        <v>14.06</v>
      </c>
      <c r="AE13">
        <v>2.9999999999999997E-4</v>
      </c>
    </row>
    <row r="14" spans="2:33" x14ac:dyDescent="0.25">
      <c r="H14">
        <v>16</v>
      </c>
      <c r="I14">
        <v>16</v>
      </c>
      <c r="J14">
        <v>4.0000000000000002E-4</v>
      </c>
      <c r="K14">
        <v>4.0000000000000002E-4</v>
      </c>
      <c r="U14" s="4"/>
      <c r="V14">
        <v>10.130000000000001</v>
      </c>
      <c r="W14">
        <v>10.130000000000001</v>
      </c>
      <c r="X14">
        <v>2.9999999999999997E-4</v>
      </c>
      <c r="Y14">
        <v>2.9999999999999997E-4</v>
      </c>
      <c r="AC14">
        <v>16.100000000000001</v>
      </c>
      <c r="AE14">
        <v>2.9999999999999997E-4</v>
      </c>
    </row>
    <row r="15" spans="2:33" x14ac:dyDescent="0.25">
      <c r="H15">
        <v>18.07</v>
      </c>
      <c r="I15">
        <v>18.079999999999998</v>
      </c>
      <c r="J15">
        <v>5.0000000000000001E-4</v>
      </c>
      <c r="K15">
        <v>5.9999999999999995E-4</v>
      </c>
      <c r="M15" s="2" t="s">
        <v>25</v>
      </c>
      <c r="U15" s="4"/>
      <c r="V15">
        <v>10.48</v>
      </c>
      <c r="W15">
        <v>10.5</v>
      </c>
      <c r="X15">
        <v>2.9999999999999997E-4</v>
      </c>
      <c r="Y15">
        <v>2.9999999999999997E-4</v>
      </c>
      <c r="AC15">
        <v>16.420000000000002</v>
      </c>
      <c r="AD15">
        <v>16.43</v>
      </c>
      <c r="AE15">
        <v>5.6000000000000001E-2</v>
      </c>
      <c r="AF15">
        <v>5.7000000000000002E-2</v>
      </c>
    </row>
    <row r="16" spans="2:33" x14ac:dyDescent="0.25">
      <c r="H16">
        <v>16.14</v>
      </c>
      <c r="I16">
        <v>16.14</v>
      </c>
      <c r="J16">
        <v>1.9730000000000001</v>
      </c>
      <c r="K16">
        <v>1.9750000000000001</v>
      </c>
      <c r="M16" s="2" t="s">
        <v>31</v>
      </c>
      <c r="U16" s="4"/>
      <c r="V16">
        <v>11.18</v>
      </c>
      <c r="W16">
        <v>11.2</v>
      </c>
      <c r="X16">
        <v>2.9999999999999997E-4</v>
      </c>
      <c r="Y16">
        <v>2.9999999999999997E-4</v>
      </c>
      <c r="AC16">
        <v>17.600000000000001</v>
      </c>
      <c r="AE16">
        <v>0.249</v>
      </c>
      <c r="AF16">
        <v>0.251</v>
      </c>
    </row>
    <row r="17" spans="8:32" x14ac:dyDescent="0.25">
      <c r="H17">
        <v>16.16</v>
      </c>
      <c r="J17">
        <v>1.9550000000000001</v>
      </c>
      <c r="U17" s="4"/>
      <c r="V17">
        <v>11.65</v>
      </c>
      <c r="W17">
        <v>11.65</v>
      </c>
      <c r="X17">
        <v>2.9999999999999997E-4</v>
      </c>
      <c r="Y17">
        <v>2.9999999999999997E-4</v>
      </c>
      <c r="AC17">
        <v>18.3</v>
      </c>
      <c r="AE17">
        <v>0.44500000000000001</v>
      </c>
      <c r="AF17">
        <v>0.44700000000000001</v>
      </c>
    </row>
    <row r="18" spans="8:32" x14ac:dyDescent="0.25">
      <c r="H18">
        <v>16.98</v>
      </c>
      <c r="J18">
        <v>8.49</v>
      </c>
      <c r="O18" t="s">
        <v>22</v>
      </c>
      <c r="P18" t="s">
        <v>23</v>
      </c>
      <c r="Q18" t="s">
        <v>34</v>
      </c>
      <c r="S18" t="s">
        <v>37</v>
      </c>
      <c r="T18" t="s">
        <v>38</v>
      </c>
      <c r="U18" s="4"/>
      <c r="V18">
        <v>11.97</v>
      </c>
      <c r="W18">
        <v>11.97</v>
      </c>
      <c r="X18">
        <v>2.9999999999999997E-4</v>
      </c>
      <c r="Y18">
        <v>2.9999999999999997E-4</v>
      </c>
      <c r="AC18">
        <v>19</v>
      </c>
      <c r="AE18">
        <v>1.9650000000000001</v>
      </c>
      <c r="AF18">
        <v>1.9670000000000001</v>
      </c>
    </row>
    <row r="19" spans="8:32" x14ac:dyDescent="0.25">
      <c r="H19">
        <v>17.22</v>
      </c>
      <c r="J19">
        <v>9.81</v>
      </c>
      <c r="M19" s="2" t="s">
        <v>27</v>
      </c>
      <c r="U19" s="4"/>
      <c r="V19">
        <v>12.09</v>
      </c>
      <c r="W19">
        <v>12.09</v>
      </c>
      <c r="X19">
        <v>2.9999999999999997E-4</v>
      </c>
      <c r="Y19">
        <v>2.9999999999999997E-4</v>
      </c>
      <c r="AC19">
        <v>19.12</v>
      </c>
      <c r="AD19">
        <v>19.14</v>
      </c>
      <c r="AE19">
        <v>2.9289999999999998</v>
      </c>
      <c r="AF19">
        <v>2.93</v>
      </c>
    </row>
    <row r="20" spans="8:32" x14ac:dyDescent="0.25">
      <c r="O20" s="3">
        <v>10.06</v>
      </c>
      <c r="P20" s="3">
        <v>10.06</v>
      </c>
      <c r="Q20" s="3">
        <v>2.0000000000000001E-4</v>
      </c>
      <c r="R20" s="3">
        <v>2.0000000000000001E-4</v>
      </c>
      <c r="S20">
        <f>(O20+P20)/2</f>
        <v>10.06</v>
      </c>
      <c r="T20">
        <f>(R20+Q20)/10</f>
        <v>4.0000000000000003E-5</v>
      </c>
      <c r="U20" s="4"/>
      <c r="V20">
        <v>12.65</v>
      </c>
      <c r="W20">
        <v>12.65</v>
      </c>
      <c r="X20">
        <v>2.9999999999999997E-4</v>
      </c>
      <c r="Y20">
        <v>2.9999999999999997E-4</v>
      </c>
      <c r="AC20">
        <v>19.7</v>
      </c>
      <c r="AE20">
        <v>3.5</v>
      </c>
    </row>
    <row r="21" spans="8:32" x14ac:dyDescent="0.25">
      <c r="N21" t="s">
        <v>33</v>
      </c>
      <c r="O21" s="3">
        <v>12.26</v>
      </c>
      <c r="P21" s="3">
        <v>12.26</v>
      </c>
      <c r="Q21" s="3">
        <v>2.0000000000000001E-4</v>
      </c>
      <c r="R21" s="3">
        <v>2.9999999999999997E-4</v>
      </c>
      <c r="S21">
        <f t="shared" ref="S21:S36" si="0">(O21+P21)/2</f>
        <v>12.26</v>
      </c>
      <c r="T21">
        <f t="shared" ref="T21:T36" si="1">(R21+Q21)/10</f>
        <v>5.0000000000000002E-5</v>
      </c>
      <c r="U21" s="4"/>
      <c r="V21">
        <v>13.21</v>
      </c>
      <c r="W21">
        <v>13.23</v>
      </c>
      <c r="X21">
        <v>2.9999999999999997E-4</v>
      </c>
      <c r="Y21">
        <v>2.9999999999999997E-4</v>
      </c>
      <c r="Z21" t="s">
        <v>45</v>
      </c>
      <c r="AC21">
        <v>16.41</v>
      </c>
      <c r="AD21">
        <v>16.420000000000002</v>
      </c>
      <c r="AE21">
        <v>7.5</v>
      </c>
    </row>
    <row r="22" spans="8:32" x14ac:dyDescent="0.25">
      <c r="O22" s="3">
        <v>14.06</v>
      </c>
      <c r="P22" s="3">
        <v>14.07</v>
      </c>
      <c r="Q22" s="3">
        <v>2.9999999999999997E-4</v>
      </c>
      <c r="R22" s="3">
        <v>2.9999999999999997E-4</v>
      </c>
      <c r="S22">
        <f t="shared" si="0"/>
        <v>14.065000000000001</v>
      </c>
      <c r="T22">
        <f t="shared" si="1"/>
        <v>5.9999999999999995E-5</v>
      </c>
      <c r="U22" s="4"/>
      <c r="V22">
        <v>13.84</v>
      </c>
      <c r="W22">
        <v>13.84</v>
      </c>
      <c r="X22">
        <v>4.0000000000000002E-4</v>
      </c>
      <c r="Y22">
        <v>4.0000000000000002E-4</v>
      </c>
    </row>
    <row r="23" spans="8:32" x14ac:dyDescent="0.25">
      <c r="O23">
        <v>15.98</v>
      </c>
      <c r="P23">
        <v>15.99</v>
      </c>
      <c r="Q23">
        <v>1.022</v>
      </c>
      <c r="R23" s="3">
        <v>1.022</v>
      </c>
      <c r="S23">
        <f t="shared" si="0"/>
        <v>15.984999999999999</v>
      </c>
      <c r="T23">
        <f t="shared" si="1"/>
        <v>0.2044</v>
      </c>
      <c r="U23" s="4"/>
      <c r="V23">
        <v>14.29</v>
      </c>
      <c r="W23">
        <v>14.29</v>
      </c>
      <c r="X23">
        <v>4.0000000000000002E-4</v>
      </c>
      <c r="Y23">
        <v>4.0000000000000002E-4</v>
      </c>
    </row>
    <row r="24" spans="8:32" x14ac:dyDescent="0.25">
      <c r="O24">
        <v>16.04</v>
      </c>
      <c r="P24">
        <v>16.04</v>
      </c>
      <c r="Q24">
        <v>1.038</v>
      </c>
      <c r="R24">
        <v>1.0409999999999999</v>
      </c>
      <c r="S24">
        <f t="shared" si="0"/>
        <v>16.04</v>
      </c>
      <c r="T24">
        <f t="shared" si="1"/>
        <v>0.20789999999999997</v>
      </c>
      <c r="U24" s="4"/>
      <c r="V24">
        <v>14.55</v>
      </c>
      <c r="W24">
        <v>14.55</v>
      </c>
      <c r="X24">
        <v>4.0000000000000002E-4</v>
      </c>
      <c r="Y24">
        <v>4.0000000000000002E-4</v>
      </c>
    </row>
    <row r="25" spans="8:32" x14ac:dyDescent="0.25">
      <c r="O25">
        <v>16.09</v>
      </c>
      <c r="P25">
        <v>16.09</v>
      </c>
      <c r="Q25">
        <v>1.655</v>
      </c>
      <c r="R25">
        <v>1.6639999999999999</v>
      </c>
      <c r="S25">
        <f t="shared" si="0"/>
        <v>16.09</v>
      </c>
      <c r="T25">
        <f t="shared" si="1"/>
        <v>0.33189999999999997</v>
      </c>
      <c r="U25" s="4"/>
      <c r="V25">
        <v>15.19</v>
      </c>
      <c r="W25">
        <v>15.19</v>
      </c>
      <c r="X25">
        <v>4.0000000000000002E-4</v>
      </c>
      <c r="Y25">
        <v>4.0000000000000002E-4</v>
      </c>
    </row>
    <row r="26" spans="8:32" x14ac:dyDescent="0.25">
      <c r="O26">
        <v>16.11</v>
      </c>
      <c r="P26">
        <v>16.11</v>
      </c>
      <c r="Q26">
        <v>1.8779999999999999</v>
      </c>
      <c r="R26">
        <v>1.8779999999999999</v>
      </c>
      <c r="S26">
        <f t="shared" si="0"/>
        <v>16.11</v>
      </c>
      <c r="T26">
        <f t="shared" si="1"/>
        <v>0.37559999999999999</v>
      </c>
      <c r="U26" s="4"/>
      <c r="V26">
        <v>15.9</v>
      </c>
      <c r="W26">
        <v>15.9</v>
      </c>
      <c r="X26">
        <v>4.0000000000000002E-4</v>
      </c>
      <c r="Y26">
        <v>5.0000000000000001E-4</v>
      </c>
    </row>
    <row r="27" spans="8:32" x14ac:dyDescent="0.25">
      <c r="O27">
        <v>16.260000000000002</v>
      </c>
      <c r="P27">
        <v>16.25</v>
      </c>
      <c r="Q27">
        <v>2.2389999999999999</v>
      </c>
      <c r="R27">
        <v>2.2410000000000001</v>
      </c>
      <c r="S27">
        <f t="shared" si="0"/>
        <v>16.255000000000003</v>
      </c>
      <c r="T27">
        <f t="shared" si="1"/>
        <v>0.44800000000000006</v>
      </c>
      <c r="U27" s="4"/>
      <c r="V27">
        <v>16.149999999999999</v>
      </c>
      <c r="W27">
        <v>16.149999999999999</v>
      </c>
      <c r="X27">
        <v>4.0000000000000002E-4</v>
      </c>
      <c r="Y27">
        <v>5.0000000000000001E-4</v>
      </c>
    </row>
    <row r="28" spans="8:32" x14ac:dyDescent="0.25">
      <c r="O28">
        <v>16.29</v>
      </c>
      <c r="P28">
        <v>16.29</v>
      </c>
      <c r="Q28">
        <v>2.2423000000000002</v>
      </c>
      <c r="R28">
        <v>2.4359999999999999</v>
      </c>
      <c r="S28">
        <f t="shared" si="0"/>
        <v>16.29</v>
      </c>
      <c r="T28">
        <f t="shared" si="1"/>
        <v>0.46783000000000002</v>
      </c>
      <c r="U28" s="4"/>
      <c r="V28">
        <v>16.2</v>
      </c>
      <c r="W28">
        <v>16.2</v>
      </c>
      <c r="X28">
        <v>5.0000000000000001E-4</v>
      </c>
      <c r="Y28">
        <v>5.0000000000000001E-4</v>
      </c>
    </row>
    <row r="29" spans="8:32" x14ac:dyDescent="0.25">
      <c r="O29">
        <v>16.34</v>
      </c>
      <c r="P29">
        <v>16.34</v>
      </c>
      <c r="Q29">
        <v>2.6659999999999999</v>
      </c>
      <c r="R29">
        <v>2.67</v>
      </c>
      <c r="S29">
        <f t="shared" si="0"/>
        <v>16.34</v>
      </c>
      <c r="T29">
        <f t="shared" si="1"/>
        <v>0.53360000000000007</v>
      </c>
      <c r="U29" s="4"/>
      <c r="V29">
        <v>16.66</v>
      </c>
      <c r="W29">
        <v>16.66</v>
      </c>
      <c r="X29">
        <v>5.0000000000000001E-4</v>
      </c>
      <c r="Y29">
        <v>5.0000000000000001E-4</v>
      </c>
    </row>
    <row r="30" spans="8:32" x14ac:dyDescent="0.25">
      <c r="O30">
        <v>16.54</v>
      </c>
      <c r="P30">
        <v>16.54</v>
      </c>
      <c r="Q30">
        <v>3.258</v>
      </c>
      <c r="R30">
        <v>3.26</v>
      </c>
      <c r="S30">
        <f t="shared" si="0"/>
        <v>16.54</v>
      </c>
      <c r="T30">
        <f t="shared" si="1"/>
        <v>0.65179999999999993</v>
      </c>
      <c r="U30" s="4"/>
      <c r="V30">
        <v>16.8</v>
      </c>
      <c r="W30">
        <v>16.8</v>
      </c>
      <c r="X30">
        <v>5.0000000000000001E-4</v>
      </c>
      <c r="Y30">
        <v>5.0000000000000001E-4</v>
      </c>
    </row>
    <row r="31" spans="8:32" x14ac:dyDescent="0.25">
      <c r="O31">
        <v>16.71</v>
      </c>
      <c r="P31">
        <v>16.71</v>
      </c>
      <c r="Q31">
        <v>7.48</v>
      </c>
      <c r="R31">
        <v>7.48</v>
      </c>
      <c r="S31">
        <f t="shared" si="0"/>
        <v>16.71</v>
      </c>
      <c r="T31">
        <f t="shared" si="1"/>
        <v>1.496</v>
      </c>
      <c r="U31" s="4"/>
      <c r="V31">
        <v>17.11</v>
      </c>
      <c r="W31">
        <v>17.11</v>
      </c>
      <c r="X31">
        <v>5.0000000000000001E-4</v>
      </c>
      <c r="Y31">
        <v>5.0000000000000001E-4</v>
      </c>
    </row>
    <row r="32" spans="8:32" x14ac:dyDescent="0.25">
      <c r="O32">
        <v>16.77</v>
      </c>
      <c r="P32">
        <v>16.78</v>
      </c>
      <c r="Q32">
        <v>7.81</v>
      </c>
      <c r="R32">
        <v>7.81</v>
      </c>
      <c r="S32">
        <f t="shared" si="0"/>
        <v>16.774999999999999</v>
      </c>
      <c r="T32">
        <f t="shared" si="1"/>
        <v>1.5619999999999998</v>
      </c>
      <c r="U32" s="4"/>
      <c r="V32">
        <v>17.690000000000001</v>
      </c>
      <c r="W32">
        <v>17.690000000000001</v>
      </c>
      <c r="X32">
        <v>5.0000000000000001E-4</v>
      </c>
      <c r="Y32">
        <v>5.0000000000000001E-4</v>
      </c>
    </row>
    <row r="33" spans="15:25" x14ac:dyDescent="0.25">
      <c r="O33">
        <v>16.84</v>
      </c>
      <c r="P33">
        <v>16.84</v>
      </c>
      <c r="Q33">
        <v>8.1300000000000008</v>
      </c>
      <c r="R33">
        <v>8.14</v>
      </c>
      <c r="S33">
        <f t="shared" si="0"/>
        <v>16.84</v>
      </c>
      <c r="T33">
        <f t="shared" si="1"/>
        <v>1.6270000000000002</v>
      </c>
      <c r="U33" s="4"/>
      <c r="V33">
        <v>17.87</v>
      </c>
      <c r="W33">
        <v>17.87</v>
      </c>
      <c r="X33">
        <v>5.0000000000000001E-4</v>
      </c>
      <c r="Y33">
        <v>5.9999999999999995E-4</v>
      </c>
    </row>
    <row r="34" spans="15:25" x14ac:dyDescent="0.25">
      <c r="O34">
        <v>16.98</v>
      </c>
      <c r="P34">
        <v>16.98</v>
      </c>
      <c r="Q34">
        <v>8.8000000000000007</v>
      </c>
      <c r="R34">
        <v>8.8000000000000007</v>
      </c>
      <c r="S34">
        <f t="shared" si="0"/>
        <v>16.98</v>
      </c>
      <c r="T34">
        <f t="shared" si="1"/>
        <v>1.7600000000000002</v>
      </c>
      <c r="U34" s="4"/>
      <c r="V34">
        <v>18.45</v>
      </c>
      <c r="W34">
        <v>18.45</v>
      </c>
      <c r="X34">
        <v>5.9999999999999995E-4</v>
      </c>
    </row>
    <row r="35" spans="15:25" x14ac:dyDescent="0.25">
      <c r="O35">
        <v>17.059999999999999</v>
      </c>
      <c r="P35">
        <v>17.07</v>
      </c>
      <c r="Q35">
        <v>9.19</v>
      </c>
      <c r="R35">
        <v>9.2100000000000009</v>
      </c>
      <c r="S35">
        <f t="shared" si="0"/>
        <v>17.064999999999998</v>
      </c>
      <c r="T35">
        <f t="shared" si="1"/>
        <v>1.8399999999999999</v>
      </c>
      <c r="U35" s="4"/>
      <c r="V35">
        <v>19.48</v>
      </c>
      <c r="W35">
        <v>19.48</v>
      </c>
      <c r="X35">
        <v>6.9999999999999999E-4</v>
      </c>
    </row>
    <row r="36" spans="15:25" x14ac:dyDescent="0.25">
      <c r="O36">
        <v>17.149999999999999</v>
      </c>
      <c r="P36">
        <v>17.16</v>
      </c>
      <c r="Q36">
        <v>9.6199999999999992</v>
      </c>
      <c r="R36">
        <v>9.6199999999999992</v>
      </c>
      <c r="S36">
        <f t="shared" si="0"/>
        <v>17.155000000000001</v>
      </c>
      <c r="T36">
        <f t="shared" si="1"/>
        <v>1.9239999999999999</v>
      </c>
      <c r="U36" s="4"/>
      <c r="V36">
        <v>20</v>
      </c>
      <c r="W36">
        <v>20</v>
      </c>
      <c r="X36">
        <v>6.9999999999999999E-4</v>
      </c>
    </row>
    <row r="37" spans="15:25" x14ac:dyDescent="0.25">
      <c r="U37" s="4"/>
      <c r="V37">
        <v>20.6</v>
      </c>
      <c r="W37">
        <v>20.6</v>
      </c>
      <c r="X37">
        <v>8.0000000000000004E-4</v>
      </c>
    </row>
    <row r="38" spans="15:25" x14ac:dyDescent="0.25">
      <c r="U38" s="4"/>
      <c r="V38">
        <v>22.56</v>
      </c>
      <c r="W38">
        <v>22.56</v>
      </c>
      <c r="X38">
        <v>8.9999999999999998E-4</v>
      </c>
    </row>
    <row r="39" spans="15:25" x14ac:dyDescent="0.25">
      <c r="U39" s="4"/>
      <c r="V39">
        <v>23.46</v>
      </c>
      <c r="W39">
        <v>23.46</v>
      </c>
      <c r="X39">
        <v>1E-3</v>
      </c>
      <c r="Y39">
        <v>1E-3</v>
      </c>
    </row>
    <row r="40" spans="15:25" x14ac:dyDescent="0.25">
      <c r="U40" s="4"/>
      <c r="V40">
        <v>25.37</v>
      </c>
      <c r="W40">
        <v>25.37</v>
      </c>
      <c r="X40">
        <v>1.1000000000000001E-3</v>
      </c>
      <c r="Y40">
        <v>1.1000000000000001E-3</v>
      </c>
    </row>
    <row r="41" spans="15:25" x14ac:dyDescent="0.25">
      <c r="U41" s="4"/>
      <c r="V41">
        <v>27.58</v>
      </c>
      <c r="W41">
        <v>27.58</v>
      </c>
      <c r="X41">
        <v>1.1999999999999999E-3</v>
      </c>
      <c r="Y41">
        <v>1.1999999999999999E-3</v>
      </c>
    </row>
    <row r="42" spans="15:25" x14ac:dyDescent="0.25">
      <c r="V42">
        <v>28.89</v>
      </c>
      <c r="W42">
        <v>28.89</v>
      </c>
      <c r="X42">
        <v>1.2999999999999999E-3</v>
      </c>
      <c r="Y42">
        <v>1.2999999999999999E-3</v>
      </c>
    </row>
    <row r="43" spans="15:25" x14ac:dyDescent="0.25">
      <c r="V43">
        <v>30.1</v>
      </c>
      <c r="W43">
        <v>30.1</v>
      </c>
      <c r="X43">
        <v>1.4E-3</v>
      </c>
      <c r="Y43">
        <v>1.4E-3</v>
      </c>
    </row>
    <row r="44" spans="15:25" x14ac:dyDescent="0.25">
      <c r="V44">
        <v>24.19</v>
      </c>
      <c r="W44">
        <v>24.22</v>
      </c>
      <c r="X44">
        <v>6.44</v>
      </c>
      <c r="Y44">
        <v>6.46</v>
      </c>
    </row>
    <row r="45" spans="15:25" x14ac:dyDescent="0.25">
      <c r="V45">
        <v>24.24</v>
      </c>
      <c r="W45">
        <v>24.24</v>
      </c>
      <c r="X45">
        <v>6.74</v>
      </c>
      <c r="Y45">
        <v>6.75</v>
      </c>
    </row>
    <row r="46" spans="15:25" x14ac:dyDescent="0.25">
      <c r="V46">
        <v>24.35</v>
      </c>
      <c r="W46">
        <v>24.36</v>
      </c>
      <c r="X46">
        <v>6.99</v>
      </c>
      <c r="Y46">
        <v>7</v>
      </c>
    </row>
    <row r="47" spans="15:25" x14ac:dyDescent="0.25">
      <c r="V47">
        <v>24.44</v>
      </c>
      <c r="W47">
        <v>24.46</v>
      </c>
      <c r="X47">
        <v>7.17</v>
      </c>
      <c r="Y47">
        <v>7.2</v>
      </c>
    </row>
    <row r="48" spans="15:25" x14ac:dyDescent="0.25">
      <c r="V48">
        <v>24.51</v>
      </c>
      <c r="W48">
        <v>24.55</v>
      </c>
      <c r="X48">
        <v>7.36</v>
      </c>
      <c r="Y48">
        <v>7.41</v>
      </c>
    </row>
    <row r="49" spans="22:25" x14ac:dyDescent="0.25">
      <c r="V49">
        <v>24.63</v>
      </c>
      <c r="W49">
        <v>24.64</v>
      </c>
      <c r="X49">
        <v>7.62</v>
      </c>
      <c r="Y49">
        <v>7.63</v>
      </c>
    </row>
    <row r="50" spans="22:25" x14ac:dyDescent="0.25">
      <c r="V50">
        <v>24.79</v>
      </c>
      <c r="W50">
        <v>24.8</v>
      </c>
      <c r="X50">
        <v>7.9</v>
      </c>
      <c r="Y50">
        <v>7.91</v>
      </c>
    </row>
    <row r="51" spans="22:25" x14ac:dyDescent="0.25">
      <c r="V51">
        <v>24.82</v>
      </c>
      <c r="W51">
        <v>24.85</v>
      </c>
      <c r="X51">
        <v>8.09</v>
      </c>
      <c r="Y51">
        <v>8.1</v>
      </c>
    </row>
    <row r="52" spans="22:25" x14ac:dyDescent="0.25">
      <c r="V52">
        <v>24.86</v>
      </c>
      <c r="W52">
        <v>24.89</v>
      </c>
      <c r="X52">
        <v>8.2100000000000009</v>
      </c>
      <c r="Y52">
        <v>8.25</v>
      </c>
    </row>
    <row r="53" spans="22:25" x14ac:dyDescent="0.25">
      <c r="V53">
        <v>24.98</v>
      </c>
      <c r="W53">
        <v>25.01</v>
      </c>
      <c r="X53">
        <v>8.52</v>
      </c>
      <c r="Y53">
        <v>8.5399999999999991</v>
      </c>
    </row>
    <row r="54" spans="22:25" x14ac:dyDescent="0.25">
      <c r="V54">
        <v>25.17</v>
      </c>
      <c r="W54">
        <v>25.18</v>
      </c>
      <c r="X54">
        <v>8.91</v>
      </c>
      <c r="Y54">
        <v>8.94</v>
      </c>
    </row>
    <row r="55" spans="22:25" x14ac:dyDescent="0.25">
      <c r="V55">
        <v>25.3</v>
      </c>
      <c r="W55">
        <v>25.31</v>
      </c>
      <c r="X55">
        <v>9.1999999999999993</v>
      </c>
      <c r="Y55">
        <v>9.2200000000000006</v>
      </c>
    </row>
    <row r="56" spans="22:25" x14ac:dyDescent="0.25">
      <c r="V56">
        <v>25.47</v>
      </c>
      <c r="W56">
        <v>25.48</v>
      </c>
      <c r="X56">
        <v>9.61</v>
      </c>
      <c r="Y56">
        <v>9.65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66B0-0815-4897-AE64-60D7C6C5BD9D}">
  <dimension ref="A1:G18"/>
  <sheetViews>
    <sheetView workbookViewId="0">
      <selection activeCell="C6" sqref="C6"/>
    </sheetView>
  </sheetViews>
  <sheetFormatPr defaultRowHeight="15" x14ac:dyDescent="0.25"/>
  <cols>
    <col min="1" max="1" width="11.85546875" customWidth="1"/>
    <col min="2" max="2" width="11.7109375" customWidth="1"/>
    <col min="3" max="3" width="14.5703125" customWidth="1"/>
  </cols>
  <sheetData>
    <row r="1" spans="1:7" x14ac:dyDescent="0.25">
      <c r="A1" t="s">
        <v>60</v>
      </c>
      <c r="B1" t="s">
        <v>61</v>
      </c>
    </row>
    <row r="2" spans="1:7" x14ac:dyDescent="0.25">
      <c r="A2" s="3">
        <v>10.06</v>
      </c>
      <c r="B2">
        <v>4.0000000000000003E-5</v>
      </c>
    </row>
    <row r="3" spans="1:7" x14ac:dyDescent="0.25">
      <c r="A3" s="3">
        <v>12.26</v>
      </c>
      <c r="B3">
        <v>5.0000000000000002E-5</v>
      </c>
    </row>
    <row r="4" spans="1:7" x14ac:dyDescent="0.25">
      <c r="A4" s="3">
        <v>14.065000000000001</v>
      </c>
      <c r="B4">
        <v>5.9999999999999995E-5</v>
      </c>
    </row>
    <row r="5" spans="1:7" x14ac:dyDescent="0.25">
      <c r="A5">
        <v>15.984999999999999</v>
      </c>
      <c r="B5">
        <v>0.2044</v>
      </c>
    </row>
    <row r="6" spans="1:7" x14ac:dyDescent="0.25">
      <c r="A6">
        <v>16.04</v>
      </c>
      <c r="B6">
        <v>0.20789999999999997</v>
      </c>
    </row>
    <row r="7" spans="1:7" x14ac:dyDescent="0.25">
      <c r="A7">
        <v>16.09</v>
      </c>
      <c r="B7">
        <v>0.33189999999999997</v>
      </c>
    </row>
    <row r="8" spans="1:7" x14ac:dyDescent="0.25">
      <c r="A8">
        <v>16.11</v>
      </c>
      <c r="B8">
        <v>0.37559999999999999</v>
      </c>
    </row>
    <row r="9" spans="1:7" x14ac:dyDescent="0.25">
      <c r="A9">
        <v>16.255000000000003</v>
      </c>
      <c r="B9">
        <v>0.44800000000000006</v>
      </c>
    </row>
    <row r="10" spans="1:7" x14ac:dyDescent="0.25">
      <c r="A10">
        <v>16.29</v>
      </c>
      <c r="B10">
        <v>0.46783000000000002</v>
      </c>
    </row>
    <row r="11" spans="1:7" x14ac:dyDescent="0.25">
      <c r="A11">
        <v>16.34</v>
      </c>
      <c r="B11">
        <v>0.53360000000000007</v>
      </c>
      <c r="G11" s="5"/>
    </row>
    <row r="12" spans="1:7" x14ac:dyDescent="0.25">
      <c r="A12">
        <v>16.54</v>
      </c>
      <c r="B12">
        <v>0.65179999999999993</v>
      </c>
    </row>
    <row r="13" spans="1:7" x14ac:dyDescent="0.25">
      <c r="A13">
        <v>16.71</v>
      </c>
      <c r="B13">
        <v>1.496</v>
      </c>
    </row>
    <row r="14" spans="1:7" x14ac:dyDescent="0.25">
      <c r="A14">
        <v>16.774999999999999</v>
      </c>
      <c r="B14">
        <v>1.5619999999999998</v>
      </c>
    </row>
    <row r="15" spans="1:7" x14ac:dyDescent="0.25">
      <c r="A15">
        <v>16.84</v>
      </c>
      <c r="B15">
        <v>1.6270000000000002</v>
      </c>
    </row>
    <row r="16" spans="1:7" x14ac:dyDescent="0.25">
      <c r="A16">
        <v>16.98</v>
      </c>
      <c r="B16">
        <v>1.7600000000000002</v>
      </c>
    </row>
    <row r="17" spans="1:3" x14ac:dyDescent="0.25">
      <c r="A17">
        <v>17.064999999999998</v>
      </c>
      <c r="B17">
        <v>1.8399999999999999</v>
      </c>
      <c r="C17" s="5"/>
    </row>
    <row r="18" spans="1:3" x14ac:dyDescent="0.25">
      <c r="A18">
        <v>17.155000000000001</v>
      </c>
      <c r="B18">
        <v>1.9239999999999999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7994-04FC-4BEC-A072-0EB35527EE65}">
  <dimension ref="A2:T19"/>
  <sheetViews>
    <sheetView workbookViewId="0">
      <selection activeCell="Q18" sqref="Q18"/>
    </sheetView>
  </sheetViews>
  <sheetFormatPr defaultRowHeight="15" x14ac:dyDescent="0.25"/>
  <cols>
    <col min="6" max="6" width="14.5703125" bestFit="1" customWidth="1"/>
    <col min="7" max="7" width="10.7109375" bestFit="1" customWidth="1"/>
    <col min="8" max="8" width="15.42578125" bestFit="1" customWidth="1"/>
    <col min="9" max="9" width="15" bestFit="1" customWidth="1"/>
    <col min="10" max="13" width="15" customWidth="1"/>
    <col min="14" max="14" width="19.42578125" bestFit="1" customWidth="1"/>
  </cols>
  <sheetData>
    <row r="2" spans="1:20" x14ac:dyDescent="0.25">
      <c r="B2" t="s">
        <v>47</v>
      </c>
      <c r="G2" t="s">
        <v>5</v>
      </c>
      <c r="I2" t="s">
        <v>53</v>
      </c>
    </row>
    <row r="3" spans="1:20" x14ac:dyDescent="0.25">
      <c r="F3" t="s">
        <v>52</v>
      </c>
      <c r="G3" t="s">
        <v>50</v>
      </c>
      <c r="H3" t="s">
        <v>51</v>
      </c>
      <c r="I3" t="s">
        <v>54</v>
      </c>
      <c r="N3" t="s">
        <v>57</v>
      </c>
      <c r="O3" t="s">
        <v>58</v>
      </c>
      <c r="R3" t="s">
        <v>55</v>
      </c>
      <c r="S3" t="s">
        <v>56</v>
      </c>
    </row>
    <row r="4" spans="1:20" x14ac:dyDescent="0.25">
      <c r="A4" t="s">
        <v>49</v>
      </c>
      <c r="B4" t="s">
        <v>48</v>
      </c>
      <c r="C4">
        <v>80</v>
      </c>
      <c r="D4" t="s">
        <v>3</v>
      </c>
      <c r="F4">
        <f>5*10^(-4)</f>
        <v>5.0000000000000001E-4</v>
      </c>
      <c r="G4">
        <f>5*10^(-4)</f>
        <v>5.0000000000000001E-4</v>
      </c>
      <c r="I4">
        <v>41.7</v>
      </c>
      <c r="J4">
        <v>49.2</v>
      </c>
      <c r="K4">
        <v>49</v>
      </c>
      <c r="L4">
        <v>49.9</v>
      </c>
      <c r="M4">
        <v>48.6</v>
      </c>
      <c r="N4">
        <f>AVERAGE(I4:M4)</f>
        <v>47.68</v>
      </c>
      <c r="O4">
        <f>_xlfn.STDEV.S(I4:N4)</f>
        <v>3.019536388255653</v>
      </c>
      <c r="R4">
        <v>33.049999999999997</v>
      </c>
      <c r="S4">
        <v>33.56</v>
      </c>
    </row>
    <row r="5" spans="1:20" x14ac:dyDescent="0.25">
      <c r="F5">
        <f>5*10^(-4)+E6</f>
        <v>3.8E-3</v>
      </c>
      <c r="G5">
        <v>3.7000000000000002E-3</v>
      </c>
      <c r="I5">
        <v>16</v>
      </c>
      <c r="J5">
        <v>18</v>
      </c>
      <c r="K5">
        <v>18.2</v>
      </c>
      <c r="L5">
        <v>17.7</v>
      </c>
      <c r="M5">
        <v>16.399999999999999</v>
      </c>
      <c r="N5">
        <f t="shared" ref="N5:N10" si="0">AVERAGE(I5:M5)</f>
        <v>17.260000000000002</v>
      </c>
      <c r="O5">
        <f t="shared" ref="O5:O10" si="1">_xlfn.STDEV.S(I5:N5)</f>
        <v>0.88904443083571483</v>
      </c>
      <c r="R5">
        <v>15.69</v>
      </c>
      <c r="S5">
        <v>16.12</v>
      </c>
    </row>
    <row r="6" spans="1:20" x14ac:dyDescent="0.25">
      <c r="E6">
        <f>(5*10^(-2)-5*10^(-4))/15</f>
        <v>3.3E-3</v>
      </c>
      <c r="F6">
        <f>F5+$E$6</f>
        <v>7.1000000000000004E-3</v>
      </c>
      <c r="G6">
        <v>7.1000000000000004E-3</v>
      </c>
      <c r="I6">
        <v>17.5</v>
      </c>
      <c r="J6">
        <v>17.600000000000001</v>
      </c>
      <c r="K6">
        <v>18.399999999999999</v>
      </c>
      <c r="L6">
        <v>17.2</v>
      </c>
      <c r="M6">
        <v>17.170000000000002</v>
      </c>
      <c r="N6">
        <f t="shared" si="0"/>
        <v>17.574000000000002</v>
      </c>
      <c r="O6">
        <f t="shared" si="1"/>
        <v>0.44531337280616151</v>
      </c>
      <c r="R6">
        <v>15.74</v>
      </c>
      <c r="S6">
        <v>16.09</v>
      </c>
    </row>
    <row r="7" spans="1:20" x14ac:dyDescent="0.25">
      <c r="F7">
        <f t="shared" ref="F7:F8" si="2">F6+$E$6</f>
        <v>1.04E-2</v>
      </c>
      <c r="G7">
        <v>0.01</v>
      </c>
      <c r="I7">
        <v>16.899999999999999</v>
      </c>
      <c r="J7">
        <v>16.22</v>
      </c>
      <c r="K7">
        <v>17.48</v>
      </c>
      <c r="L7">
        <v>19.02</v>
      </c>
      <c r="M7">
        <v>19.39</v>
      </c>
      <c r="N7">
        <f t="shared" si="0"/>
        <v>17.802</v>
      </c>
      <c r="O7">
        <f t="shared" si="1"/>
        <v>1.2186287375570959</v>
      </c>
      <c r="R7">
        <v>14.9</v>
      </c>
      <c r="S7">
        <v>15.76</v>
      </c>
    </row>
    <row r="8" spans="1:20" x14ac:dyDescent="0.25">
      <c r="F8">
        <f t="shared" si="2"/>
        <v>1.37E-2</v>
      </c>
      <c r="G8">
        <v>1.4999999999999999E-2</v>
      </c>
      <c r="I8">
        <v>18.7</v>
      </c>
      <c r="J8">
        <v>17.8</v>
      </c>
      <c r="K8">
        <v>17.55</v>
      </c>
      <c r="L8">
        <v>19.260000000000002</v>
      </c>
      <c r="M8">
        <v>19.91</v>
      </c>
      <c r="N8">
        <f t="shared" si="0"/>
        <v>18.643999999999998</v>
      </c>
      <c r="O8">
        <f t="shared" si="1"/>
        <v>0.8825553806985712</v>
      </c>
      <c r="R8">
        <v>14.8</v>
      </c>
      <c r="S8">
        <v>15.25</v>
      </c>
    </row>
    <row r="9" spans="1:20" x14ac:dyDescent="0.25">
      <c r="G9">
        <v>0.02</v>
      </c>
      <c r="I9">
        <v>19.34</v>
      </c>
      <c r="J9">
        <v>18.899999999999999</v>
      </c>
      <c r="K9">
        <v>18.7</v>
      </c>
      <c r="L9">
        <v>18.600000000000001</v>
      </c>
      <c r="M9">
        <v>18.55</v>
      </c>
      <c r="N9">
        <f t="shared" si="0"/>
        <v>18.817999999999998</v>
      </c>
      <c r="O9">
        <f t="shared" si="1"/>
        <v>0.28722116913625945</v>
      </c>
      <c r="R9">
        <v>14.58</v>
      </c>
      <c r="S9">
        <v>14.75</v>
      </c>
      <c r="T9" t="s">
        <v>59</v>
      </c>
    </row>
    <row r="10" spans="1:20" x14ac:dyDescent="0.25">
      <c r="G10">
        <v>2.5000000000000001E-2</v>
      </c>
      <c r="I10">
        <v>18.899999999999999</v>
      </c>
      <c r="J10">
        <v>18.5</v>
      </c>
      <c r="K10">
        <v>17.600000000000001</v>
      </c>
      <c r="L10">
        <v>17.28</v>
      </c>
      <c r="M10">
        <v>18.16</v>
      </c>
      <c r="N10">
        <f t="shared" si="0"/>
        <v>18.088000000000001</v>
      </c>
      <c r="O10">
        <f t="shared" si="1"/>
        <v>0.58741467465496544</v>
      </c>
      <c r="R10">
        <v>14.95</v>
      </c>
      <c r="S10">
        <v>15.99</v>
      </c>
    </row>
    <row r="11" spans="1:20" x14ac:dyDescent="0.25">
      <c r="G11">
        <v>0.03</v>
      </c>
    </row>
    <row r="12" spans="1:20" x14ac:dyDescent="0.25">
      <c r="G12">
        <v>3.5000000000000003E-2</v>
      </c>
    </row>
    <row r="13" spans="1:20" x14ac:dyDescent="0.25">
      <c r="G13">
        <v>0.04</v>
      </c>
    </row>
    <row r="14" spans="1:20" x14ac:dyDescent="0.25">
      <c r="G14">
        <v>4.4999999999999998E-2</v>
      </c>
    </row>
    <row r="15" spans="1:20" x14ac:dyDescent="0.25">
      <c r="G15">
        <v>0.05</v>
      </c>
    </row>
    <row r="19" spans="6:6" x14ac:dyDescent="0.25">
      <c r="F1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BF4C-D7CE-4AC3-A54D-781D473D8ACA}">
  <dimension ref="A1:B10"/>
  <sheetViews>
    <sheetView tabSelected="1" workbookViewId="0">
      <selection activeCell="E2" sqref="E2"/>
    </sheetView>
  </sheetViews>
  <sheetFormatPr defaultRowHeight="15" x14ac:dyDescent="0.25"/>
  <sheetData>
    <row r="1" spans="1:2" x14ac:dyDescent="0.25">
      <c r="A1" t="s">
        <v>62</v>
      </c>
      <c r="B1" t="s">
        <v>63</v>
      </c>
    </row>
    <row r="2" spans="1:2" x14ac:dyDescent="0.25">
      <c r="A2">
        <v>5.0000000000000001E-4</v>
      </c>
      <c r="B2">
        <v>47.68</v>
      </c>
    </row>
    <row r="3" spans="1:2" x14ac:dyDescent="0.25">
      <c r="A3">
        <v>3.7000000000000002E-3</v>
      </c>
      <c r="B3">
        <v>17.260000000000002</v>
      </c>
    </row>
    <row r="4" spans="1:2" x14ac:dyDescent="0.25">
      <c r="A4">
        <v>7.1000000000000004E-3</v>
      </c>
      <c r="B4">
        <v>17.574000000000002</v>
      </c>
    </row>
    <row r="5" spans="1:2" x14ac:dyDescent="0.25">
      <c r="A5">
        <v>0.01</v>
      </c>
      <c r="B5">
        <v>17.802</v>
      </c>
    </row>
    <row r="6" spans="1:2" x14ac:dyDescent="0.25">
      <c r="A6">
        <v>1.4999999999999999E-2</v>
      </c>
      <c r="B6">
        <v>18.643999999999998</v>
      </c>
    </row>
    <row r="7" spans="1:2" x14ac:dyDescent="0.25">
      <c r="A7">
        <v>0.02</v>
      </c>
      <c r="B7">
        <v>18.817999999999998</v>
      </c>
    </row>
    <row r="8" spans="1:2" x14ac:dyDescent="0.25">
      <c r="A8">
        <v>2.5000000000000001E-2</v>
      </c>
      <c r="B8">
        <v>18.088000000000001</v>
      </c>
    </row>
    <row r="9" spans="1:2" x14ac:dyDescent="0.25">
      <c r="A9">
        <v>3.5000000000000003E-2</v>
      </c>
      <c r="B9">
        <v>19.66</v>
      </c>
    </row>
    <row r="10" spans="1:2" x14ac:dyDescent="0.25">
      <c r="A10">
        <v>0.05</v>
      </c>
      <c r="B10">
        <v>20.754000000000001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07F8D585FFEC48B5D48AAECB67FAA6" ma:contentTypeVersion="7" ma:contentTypeDescription="Creare un nuovo documento." ma:contentTypeScope="" ma:versionID="2999fc29645340609be1372538913674">
  <xsd:schema xmlns:xsd="http://www.w3.org/2001/XMLSchema" xmlns:xs="http://www.w3.org/2001/XMLSchema" xmlns:p="http://schemas.microsoft.com/office/2006/metadata/properties" xmlns:ns3="f985ec05-fa56-48d1-a148-c9337d7f2b35" xmlns:ns4="c749ac55-9d7d-4f50-bc9b-d05d935bb989" targetNamespace="http://schemas.microsoft.com/office/2006/metadata/properties" ma:root="true" ma:fieldsID="8aa074f5707de9b29adb52a8e0b4d07e" ns3:_="" ns4:_="">
    <xsd:import namespace="f985ec05-fa56-48d1-a148-c9337d7f2b35"/>
    <xsd:import namespace="c749ac55-9d7d-4f50-bc9b-d05d935bb9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5ec05-fa56-48d1-a148-c9337d7f2b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9ac55-9d7d-4f50-bc9b-d05d935bb9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C33507-D052-4895-9F48-59495C238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85ec05-fa56-48d1-a148-c9337d7f2b35"/>
    <ds:schemaRef ds:uri="c749ac55-9d7d-4f50-bc9b-d05d935bb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20061-8AD2-4014-8C5D-77FE1EA012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A2717A-A9F0-43AF-85B8-CEDFA782B8BA}">
  <ds:schemaRefs>
    <ds:schemaRef ds:uri="f985ec05-fa56-48d1-a148-c9337d7f2b3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749ac55-9d7d-4f50-bc9b-d05d935bb989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parte 1</vt:lpstr>
      <vt:lpstr>presa 3</vt:lpstr>
      <vt:lpstr>parte 2</vt:lpstr>
      <vt:lpstr>2_1</vt:lpstr>
      <vt:lpstr>V_alim</vt:lpstr>
      <vt:lpstr>v_plasma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</dc:creator>
  <cp:lastModifiedBy>Serena</cp:lastModifiedBy>
  <dcterms:created xsi:type="dcterms:W3CDTF">2023-03-07T07:40:57Z</dcterms:created>
  <dcterms:modified xsi:type="dcterms:W3CDTF">2023-03-09T09:08:29Z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0x010100BA07F8D585FFEC48B5D48AAECB67FAA6</vt:lpwstr>
  </property>
</Properties>
</file>