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etmgbr-my.sharepoint.com/personal/renataoliveira_cefetmg_br/Documents/01_disciplinas/ERE/gestao_qualidade_ere/qua_sinc_13_/"/>
    </mc:Choice>
  </mc:AlternateContent>
  <xr:revisionPtr revIDLastSave="51" documentId="10_ncr:100000_{A6C6D36F-90DD-4FE2-98DF-F91CA46F0D28}" xr6:coauthVersionLast="45" xr6:coauthVersionMax="45" xr10:uidLastSave="{E85464C0-EF88-4ADC-8BE3-64EB1FCE7BEB}"/>
  <bookViews>
    <workbookView xWindow="-120" yWindow="-120" windowWidth="29040" windowHeight="15990" xr2:uid="{00000000-000D-0000-FFFF-FFFF00000000}"/>
  </bookViews>
  <sheets>
    <sheet name="Histograma" sheetId="4" r:id="rId1"/>
    <sheet name="Dispersão" sheetId="2" r:id="rId2"/>
    <sheet name="CEP GRAFICO XR" sheetId="1" r:id="rId3"/>
    <sheet name="SIMULAÇÃO PARA X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2" i="1"/>
  <c r="G5" i="1"/>
  <c r="B12" i="2"/>
  <c r="B9" i="2"/>
  <c r="B10" i="2"/>
  <c r="O3" i="4" l="1"/>
  <c r="O4" i="4"/>
  <c r="O5" i="4"/>
  <c r="O6" i="4"/>
  <c r="O7" i="4"/>
  <c r="O8" i="4"/>
  <c r="O9" i="4"/>
  <c r="O10" i="4"/>
  <c r="O2" i="4"/>
  <c r="K1" i="4" l="1"/>
  <c r="K5" i="4" s="1"/>
  <c r="K2" i="4"/>
  <c r="M2" i="4" s="1"/>
  <c r="K3" i="4"/>
  <c r="K4" i="4" s="1"/>
  <c r="Q12" i="4"/>
  <c r="K6" i="4" l="1"/>
  <c r="N2" i="4" s="1"/>
  <c r="M3" i="4" l="1"/>
  <c r="L7" i="3"/>
  <c r="L6" i="3"/>
  <c r="L5" i="3"/>
  <c r="L4" i="3"/>
  <c r="L3" i="3"/>
  <c r="L2" i="3"/>
  <c r="H8" i="3"/>
  <c r="O18" i="3" s="1"/>
  <c r="O6" i="3" s="1"/>
  <c r="G7" i="3"/>
  <c r="G6" i="3"/>
  <c r="G5" i="3"/>
  <c r="G4" i="3"/>
  <c r="G3" i="3"/>
  <c r="G2" i="3"/>
  <c r="G8" i="3" s="1"/>
  <c r="K3" i="3" s="1"/>
  <c r="N3" i="4" l="1"/>
  <c r="M4" i="4"/>
  <c r="K7" i="3"/>
  <c r="O2" i="3"/>
  <c r="K2" i="3"/>
  <c r="O5" i="3"/>
  <c r="O11" i="3"/>
  <c r="I2" i="3" s="1"/>
  <c r="I3" i="3" s="1"/>
  <c r="I4" i="3" s="1"/>
  <c r="I5" i="3" s="1"/>
  <c r="I6" i="3" s="1"/>
  <c r="I7" i="3" s="1"/>
  <c r="K4" i="3"/>
  <c r="O13" i="3"/>
  <c r="O3" i="3"/>
  <c r="O17" i="3"/>
  <c r="K6" i="3"/>
  <c r="O7" i="3"/>
  <c r="K5" i="3"/>
  <c r="O4" i="3"/>
  <c r="O12" i="3"/>
  <c r="J5" i="3" s="1"/>
  <c r="O16" i="3"/>
  <c r="A16" i="2"/>
  <c r="B11" i="2"/>
  <c r="B13" i="2"/>
  <c r="J4" i="3" l="1"/>
  <c r="N4" i="4"/>
  <c r="M5" i="4"/>
  <c r="M4" i="3"/>
  <c r="M5" i="3"/>
  <c r="M6" i="3"/>
  <c r="M7" i="3"/>
  <c r="M2" i="3"/>
  <c r="M3" i="3"/>
  <c r="J6" i="3"/>
  <c r="J3" i="3"/>
  <c r="J7" i="3"/>
  <c r="J2" i="3"/>
  <c r="N4" i="3"/>
  <c r="N7" i="3"/>
  <c r="N2" i="3"/>
  <c r="N5" i="3"/>
  <c r="N3" i="3"/>
  <c r="N6" i="3"/>
  <c r="G38" i="1"/>
  <c r="G37" i="1"/>
  <c r="G33" i="1"/>
  <c r="G32" i="1"/>
  <c r="G28" i="1"/>
  <c r="G27" i="1"/>
  <c r="G23" i="1"/>
  <c r="G22" i="1"/>
  <c r="G18" i="1"/>
  <c r="G17" i="1"/>
  <c r="C37" i="1"/>
  <c r="C32" i="1"/>
  <c r="C27" i="1"/>
  <c r="C22" i="1"/>
  <c r="C17" i="1"/>
  <c r="C12" i="1"/>
  <c r="D12" i="1" s="1"/>
  <c r="E12" i="1" s="1"/>
  <c r="G4" i="1"/>
  <c r="K4" i="1" s="1"/>
  <c r="K5" i="1"/>
  <c r="G6" i="1"/>
  <c r="K6" i="1" s="1"/>
  <c r="G7" i="1"/>
  <c r="K7" i="1" s="1"/>
  <c r="G8" i="1"/>
  <c r="K8" i="1" s="1"/>
  <c r="G3" i="1"/>
  <c r="K3" i="1" s="1"/>
  <c r="N5" i="4" l="1"/>
  <c r="M6" i="4"/>
  <c r="G24" i="1"/>
  <c r="G34" i="1"/>
  <c r="C28" i="1"/>
  <c r="C29" i="1" s="1"/>
  <c r="C33" i="1"/>
  <c r="C34" i="1" s="1"/>
  <c r="D27" i="1"/>
  <c r="E27" i="1" s="1"/>
  <c r="C23" i="1"/>
  <c r="D22" i="1"/>
  <c r="E22" i="1" s="1"/>
  <c r="D37" i="1"/>
  <c r="E37" i="1" s="1"/>
  <c r="G19" i="1"/>
  <c r="G29" i="1"/>
  <c r="G39" i="1"/>
  <c r="D17" i="1"/>
  <c r="E17" i="1" s="1"/>
  <c r="C13" i="1"/>
  <c r="C18" i="1"/>
  <c r="C38" i="1"/>
  <c r="D32" i="1"/>
  <c r="E32" i="1" s="1"/>
  <c r="G9" i="1"/>
  <c r="D33" i="1" l="1"/>
  <c r="E33" i="1" s="1"/>
  <c r="N6" i="4"/>
  <c r="M7" i="4"/>
  <c r="D28" i="1"/>
  <c r="E28" i="1" s="1"/>
  <c r="J8" i="1"/>
  <c r="J4" i="1"/>
  <c r="J6" i="1"/>
  <c r="J7" i="1"/>
  <c r="J3" i="1"/>
  <c r="J5" i="1"/>
  <c r="P16" i="1"/>
  <c r="N23" i="1" s="1"/>
  <c r="N16" i="1"/>
  <c r="C39" i="1"/>
  <c r="D38" i="1"/>
  <c r="E38" i="1" s="1"/>
  <c r="C24" i="1"/>
  <c r="D23" i="1"/>
  <c r="E23" i="1" s="1"/>
  <c r="C19" i="1"/>
  <c r="D18" i="1"/>
  <c r="E18" i="1" s="1"/>
  <c r="C30" i="1"/>
  <c r="D29" i="1"/>
  <c r="E29" i="1" s="1"/>
  <c r="D13" i="1"/>
  <c r="E13" i="1" s="1"/>
  <c r="C14" i="1"/>
  <c r="C35" i="1"/>
  <c r="D34" i="1"/>
  <c r="E34" i="1" s="1"/>
  <c r="M8" i="4" l="1"/>
  <c r="N7" i="4"/>
  <c r="N18" i="1"/>
  <c r="H8" i="1"/>
  <c r="H6" i="1"/>
  <c r="H4" i="1"/>
  <c r="H7" i="1"/>
  <c r="M7" i="1"/>
  <c r="M3" i="1"/>
  <c r="M8" i="1"/>
  <c r="M4" i="1"/>
  <c r="M5" i="1"/>
  <c r="M6" i="1"/>
  <c r="N22" i="1"/>
  <c r="N8" i="1"/>
  <c r="N4" i="1"/>
  <c r="N5" i="1"/>
  <c r="N6" i="1"/>
  <c r="N7" i="1"/>
  <c r="N3" i="1"/>
  <c r="C31" i="1"/>
  <c r="D30" i="1"/>
  <c r="E30" i="1" s="1"/>
  <c r="C40" i="1"/>
  <c r="D39" i="1"/>
  <c r="E39" i="1" s="1"/>
  <c r="C36" i="1"/>
  <c r="D35" i="1"/>
  <c r="E35" i="1" s="1"/>
  <c r="C25" i="1"/>
  <c r="D24" i="1"/>
  <c r="E24" i="1" s="1"/>
  <c r="N19" i="1"/>
  <c r="D14" i="1"/>
  <c r="E14" i="1" s="1"/>
  <c r="C15" i="1"/>
  <c r="C20" i="1"/>
  <c r="D19" i="1"/>
  <c r="E19" i="1" s="1"/>
  <c r="H3" i="1" l="1"/>
  <c r="H5" i="1"/>
  <c r="M9" i="4"/>
  <c r="N8" i="4"/>
  <c r="I8" i="1"/>
  <c r="I6" i="1"/>
  <c r="I4" i="1"/>
  <c r="I7" i="1"/>
  <c r="I5" i="1"/>
  <c r="I3" i="1"/>
  <c r="L6" i="1"/>
  <c r="L7" i="1"/>
  <c r="L3" i="1"/>
  <c r="L8" i="1"/>
  <c r="L4" i="1"/>
  <c r="L5" i="1"/>
  <c r="C41" i="1"/>
  <c r="D40" i="1"/>
  <c r="E40" i="1" s="1"/>
  <c r="D31" i="1"/>
  <c r="E31" i="1" s="1"/>
  <c r="F27" i="1" s="1"/>
  <c r="C21" i="1"/>
  <c r="D20" i="1"/>
  <c r="E20" i="1" s="1"/>
  <c r="D36" i="1"/>
  <c r="E36" i="1" s="1"/>
  <c r="F32" i="1" s="1"/>
  <c r="D15" i="1"/>
  <c r="E15" i="1" s="1"/>
  <c r="C16" i="1"/>
  <c r="C26" i="1"/>
  <c r="D25" i="1"/>
  <c r="E25" i="1" s="1"/>
  <c r="N9" i="4" l="1"/>
  <c r="M10" i="4"/>
  <c r="N10" i="4" s="1"/>
  <c r="D21" i="1"/>
  <c r="E21" i="1" s="1"/>
  <c r="F17" i="1" s="1"/>
  <c r="D41" i="1"/>
  <c r="E41" i="1" s="1"/>
  <c r="F37" i="1" s="1"/>
  <c r="D26" i="1"/>
  <c r="E26" i="1" s="1"/>
  <c r="F22" i="1" s="1"/>
  <c r="D16" i="1"/>
  <c r="E16" i="1" s="1"/>
  <c r="F12" i="1" s="1"/>
</calcChain>
</file>

<file path=xl/sharedStrings.xml><?xml version="1.0" encoding="utf-8"?>
<sst xmlns="http://schemas.openxmlformats.org/spreadsheetml/2006/main" count="91" uniqueCount="56">
  <si>
    <t>A1</t>
  </si>
  <si>
    <t>A2</t>
  </si>
  <si>
    <t>A3</t>
  </si>
  <si>
    <t>A4</t>
  </si>
  <si>
    <t>A5</t>
  </si>
  <si>
    <t>A6</t>
  </si>
  <si>
    <t>Amostras</t>
  </si>
  <si>
    <t>Item 1</t>
  </si>
  <si>
    <t>Item 2</t>
  </si>
  <si>
    <t>Item 3</t>
  </si>
  <si>
    <t>Item 4</t>
  </si>
  <si>
    <t>Item 5</t>
  </si>
  <si>
    <t>Médias</t>
  </si>
  <si>
    <t>Média do Processo</t>
  </si>
  <si>
    <t>X</t>
  </si>
  <si>
    <t>Xi</t>
  </si>
  <si>
    <t>Xi-X</t>
  </si>
  <si>
    <t>(Xi-X)²</t>
  </si>
  <si>
    <t>S</t>
  </si>
  <si>
    <t>r</t>
  </si>
  <si>
    <t>LSC</t>
  </si>
  <si>
    <t>Variáveis</t>
  </si>
  <si>
    <t>LIC</t>
  </si>
  <si>
    <t>Amplitude</t>
  </si>
  <si>
    <t>LC</t>
  </si>
  <si>
    <t>LSCr</t>
  </si>
  <si>
    <t>LSIr</t>
  </si>
  <si>
    <t>LCr</t>
  </si>
  <si>
    <t>R</t>
  </si>
  <si>
    <t>GRAFICO X</t>
  </si>
  <si>
    <t>GRAFICO R</t>
  </si>
  <si>
    <t>Y = -8,135 + 109,23X</t>
  </si>
  <si>
    <t>Erro Padrão</t>
  </si>
  <si>
    <t>Determinação Amostra</t>
  </si>
  <si>
    <t>Correlação</t>
  </si>
  <si>
    <t>Inclinação</t>
  </si>
  <si>
    <t>Interseção</t>
  </si>
  <si>
    <t>Vendas</t>
  </si>
  <si>
    <t>Publicidade</t>
  </si>
  <si>
    <t>Mês</t>
  </si>
  <si>
    <t>D4</t>
  </si>
  <si>
    <t>D3</t>
  </si>
  <si>
    <t>Grafico X</t>
  </si>
  <si>
    <t>Gráfico S</t>
  </si>
  <si>
    <t>LSCs</t>
  </si>
  <si>
    <t>LSIs</t>
  </si>
  <si>
    <t>LCs</t>
  </si>
  <si>
    <t>Mais</t>
  </si>
  <si>
    <t>Cumprimento da Classe</t>
  </si>
  <si>
    <t>Intervalo de Classes</t>
  </si>
  <si>
    <t>Maior Valor</t>
  </si>
  <si>
    <t>Menor Valor</t>
  </si>
  <si>
    <t>Freqüência</t>
  </si>
  <si>
    <t>Bloco</t>
  </si>
  <si>
    <t>Intervalo das Classes</t>
  </si>
  <si>
    <t>Qtdade de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</si>
</sst>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_-* #,##0.000_-;\-* #,##0.000_-;_-* &quot;-&quot;??_-;_-@_-"/>
    <numFmt numFmtId="166" formatCode="#,##0_ ;\-#,##0\ "/>
  </numFmts>
  <fonts count="12" x14ac:knownFonts="1">
    <font>
      <sz val="11"/>
      <color theme="1"/>
      <name val="Calibri"/>
      <family val="2"/>
      <scheme val="minor"/>
    </font>
    <font>
      <sz val="18"/>
      <color rgb="FF000000"/>
      <name val="Arial"/>
      <family val="2"/>
    </font>
    <font>
      <b/>
      <sz val="14"/>
      <color rgb="FFAD0000"/>
      <name val="Arial"/>
      <family val="2"/>
    </font>
    <font>
      <b/>
      <sz val="18"/>
      <color rgb="FFAD0000"/>
      <name val="Arial"/>
      <family val="2"/>
    </font>
    <font>
      <b/>
      <sz val="18"/>
      <color rgb="FF000000"/>
      <name val="Arial"/>
      <family val="2"/>
    </font>
    <font>
      <b/>
      <sz val="18"/>
      <color rgb="FFAD0000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0000"/>
      <name val="Arial Rounded MT Bold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ECECDE"/>
        <bgColor indexed="64"/>
      </patternFill>
    </fill>
    <fill>
      <patternFill patternType="solid">
        <fgColor rgb="FFF6F6EF"/>
        <bgColor indexed="64"/>
      </patternFill>
    </fill>
  </fills>
  <borders count="36">
    <border>
      <left/>
      <right/>
      <top/>
      <bottom/>
      <diagonal/>
    </border>
    <border>
      <left style="medium">
        <color rgb="FFFFFFE1"/>
      </left>
      <right style="medium">
        <color rgb="FFFFFFE1"/>
      </right>
      <top style="medium">
        <color rgb="FFFFFFE1"/>
      </top>
      <bottom style="thick">
        <color rgb="FFFFFFE1"/>
      </bottom>
      <diagonal/>
    </border>
    <border>
      <left style="medium">
        <color rgb="FFFFFFE1"/>
      </left>
      <right style="medium">
        <color rgb="FFFFFFE1"/>
      </right>
      <top style="thick">
        <color rgb="FFFFFFE1"/>
      </top>
      <bottom style="medium">
        <color rgb="FFFFFFE1"/>
      </bottom>
      <diagonal/>
    </border>
    <border>
      <left style="medium">
        <color rgb="FFFFFFE1"/>
      </left>
      <right style="medium">
        <color rgb="FFFFFFE1"/>
      </right>
      <top style="medium">
        <color rgb="FFFFFFE1"/>
      </top>
      <bottom style="medium">
        <color rgb="FFFFFFE1"/>
      </bottom>
      <diagonal/>
    </border>
    <border>
      <left style="medium">
        <color rgb="FFFFFFE1"/>
      </left>
      <right style="medium">
        <color rgb="FFFFFFE1"/>
      </right>
      <top/>
      <bottom/>
      <diagonal/>
    </border>
    <border>
      <left style="medium">
        <color rgb="FFFFFFE1"/>
      </left>
      <right/>
      <top style="medium">
        <color rgb="FFFFFFE1"/>
      </top>
      <bottom/>
      <diagonal/>
    </border>
    <border>
      <left/>
      <right/>
      <top style="medium">
        <color rgb="FFFFFFE1"/>
      </top>
      <bottom/>
      <diagonal/>
    </border>
    <border>
      <left/>
      <right style="medium">
        <color rgb="FFFFFFE1"/>
      </right>
      <top style="medium">
        <color rgb="FFFFFFE1"/>
      </top>
      <bottom/>
      <diagonal/>
    </border>
    <border>
      <left style="medium">
        <color rgb="FFFFFFE1"/>
      </left>
      <right style="medium">
        <color rgb="FFFFFFE1"/>
      </right>
      <top style="medium">
        <color indexed="64"/>
      </top>
      <bottom style="medium">
        <color rgb="FFFFFFE1"/>
      </bottom>
      <diagonal/>
    </border>
    <border>
      <left/>
      <right style="medium">
        <color indexed="64"/>
      </right>
      <top/>
      <bottom/>
      <diagonal/>
    </border>
    <border>
      <left style="medium">
        <color rgb="FFFFFFE1"/>
      </left>
      <right style="medium">
        <color rgb="FFFFFFE1"/>
      </right>
      <top style="medium">
        <color rgb="FFFFFFE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E1"/>
      </left>
      <right style="medium">
        <color rgb="FFFFFFE1"/>
      </right>
      <top/>
      <bottom style="medium">
        <color indexed="64"/>
      </bottom>
      <diagonal/>
    </border>
    <border>
      <left style="medium">
        <color indexed="64"/>
      </left>
      <right style="medium">
        <color rgb="FFFFFFE1"/>
      </right>
      <top style="medium">
        <color indexed="64"/>
      </top>
      <bottom/>
      <diagonal/>
    </border>
    <border>
      <left style="medium">
        <color indexed="64"/>
      </left>
      <right style="medium">
        <color rgb="FFFFFFE1"/>
      </right>
      <top/>
      <bottom/>
      <diagonal/>
    </border>
    <border>
      <left style="medium">
        <color indexed="64"/>
      </left>
      <right style="medium">
        <color rgb="FFFFFFE1"/>
      </right>
      <top/>
      <bottom style="medium">
        <color indexed="64"/>
      </bottom>
      <diagonal/>
    </border>
    <border>
      <left style="medium">
        <color rgb="FFFFFFE1"/>
      </left>
      <right style="medium">
        <color rgb="FFFFFFE1"/>
      </right>
      <top style="thick">
        <color rgb="FFFFFFE1"/>
      </top>
      <bottom style="medium">
        <color indexed="64"/>
      </bottom>
      <diagonal/>
    </border>
    <border>
      <left style="medium">
        <color rgb="FFFFFFE1"/>
      </left>
      <right style="medium">
        <color rgb="FFFFFFE1"/>
      </right>
      <top style="medium">
        <color indexed="64"/>
      </top>
      <bottom/>
      <diagonal/>
    </border>
    <border>
      <left style="medium">
        <color rgb="FFFFFFE1"/>
      </left>
      <right style="medium">
        <color indexed="64"/>
      </right>
      <top style="medium">
        <color indexed="64"/>
      </top>
      <bottom/>
      <diagonal/>
    </border>
    <border>
      <left style="medium">
        <color rgb="FFFFFFE1"/>
      </left>
      <right style="medium">
        <color indexed="64"/>
      </right>
      <top/>
      <bottom/>
      <diagonal/>
    </border>
    <border>
      <left style="medium">
        <color rgb="FFFFFFE1"/>
      </left>
      <right style="medium">
        <color indexed="64"/>
      </right>
      <top/>
      <bottom style="medium">
        <color indexed="64"/>
      </bottom>
      <diagonal/>
    </border>
    <border>
      <left style="medium">
        <color rgb="FFFFFFE1"/>
      </left>
      <right/>
      <top style="medium">
        <color rgb="FFFFFFE1"/>
      </top>
      <bottom style="thick">
        <color rgb="FFFFFFE1"/>
      </bottom>
      <diagonal/>
    </border>
    <border>
      <left style="medium">
        <color rgb="FFFFFFE1"/>
      </left>
      <right/>
      <top style="thick">
        <color rgb="FFFFFFE1"/>
      </top>
      <bottom style="medium">
        <color rgb="FFFFFFE1"/>
      </bottom>
      <diagonal/>
    </border>
    <border>
      <left style="medium">
        <color rgb="FFFFFFE1"/>
      </left>
      <right/>
      <top style="medium">
        <color rgb="FFFFFFE1"/>
      </top>
      <bottom style="medium">
        <color rgb="FFFFFFE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FFFFE1"/>
      </right>
      <top style="medium">
        <color rgb="FFFFFFE1"/>
      </top>
      <bottom style="thick">
        <color rgb="FFFFFFE1"/>
      </bottom>
      <diagonal/>
    </border>
    <border>
      <left style="medium">
        <color indexed="64"/>
      </left>
      <right style="medium">
        <color rgb="FFFFFFE1"/>
      </right>
      <top style="thick">
        <color rgb="FFFFFFE1"/>
      </top>
      <bottom style="medium">
        <color rgb="FFFFFFE1"/>
      </bottom>
      <diagonal/>
    </border>
    <border>
      <left style="medium">
        <color indexed="64"/>
      </left>
      <right style="medium">
        <color rgb="FFFFFFE1"/>
      </right>
      <top style="thick">
        <color rgb="FFFFFFE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000000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76">
    <xf numFmtId="0" fontId="0" fillId="0" borderId="0" xfId="0"/>
    <xf numFmtId="0" fontId="1" fillId="3" borderId="2" xfId="0" applyFont="1" applyFill="1" applyBorder="1" applyAlignment="1">
      <alignment horizontal="center" vertical="center" wrapText="1" readingOrder="1"/>
    </xf>
    <xf numFmtId="0" fontId="1" fillId="4" borderId="3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1" fillId="4" borderId="8" xfId="0" applyFont="1" applyFill="1" applyBorder="1" applyAlignment="1">
      <alignment horizontal="center" vertical="center" wrapText="1" readingOrder="1"/>
    </xf>
    <xf numFmtId="0" fontId="0" fillId="0" borderId="9" xfId="0" applyBorder="1"/>
    <xf numFmtId="0" fontId="1" fillId="4" borderId="10" xfId="0" applyFont="1" applyFill="1" applyBorder="1" applyAlignment="1">
      <alignment horizontal="center" vertical="center" wrapText="1" readingOrder="1"/>
    </xf>
    <xf numFmtId="0" fontId="0" fillId="0" borderId="11" xfId="0" applyBorder="1"/>
    <xf numFmtId="0" fontId="1" fillId="3" borderId="8" xfId="0" applyFont="1" applyFill="1" applyBorder="1" applyAlignment="1">
      <alignment horizontal="center" vertical="center" wrapText="1" readingOrder="1"/>
    </xf>
    <xf numFmtId="0" fontId="1" fillId="3" borderId="10" xfId="0" applyFont="1" applyFill="1" applyBorder="1" applyAlignment="1">
      <alignment horizontal="center" vertical="center" wrapText="1" readingOrder="1"/>
    </xf>
    <xf numFmtId="0" fontId="1" fillId="3" borderId="16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horizontal="center"/>
    </xf>
    <xf numFmtId="0" fontId="1" fillId="4" borderId="18" xfId="0" applyFont="1" applyFill="1" applyBorder="1" applyAlignment="1">
      <alignment vertical="center" wrapText="1" readingOrder="1"/>
    </xf>
    <xf numFmtId="0" fontId="1" fillId="4" borderId="19" xfId="0" applyFont="1" applyFill="1" applyBorder="1" applyAlignment="1">
      <alignment vertical="center" wrapText="1" readingOrder="1"/>
    </xf>
    <xf numFmtId="0" fontId="1" fillId="4" borderId="20" xfId="0" applyFont="1" applyFill="1" applyBorder="1" applyAlignment="1">
      <alignment vertical="center" wrapText="1" readingOrder="1"/>
    </xf>
    <xf numFmtId="2" fontId="4" fillId="3" borderId="4" xfId="0" applyNumberFormat="1" applyFont="1" applyFill="1" applyBorder="1" applyAlignment="1">
      <alignment horizontal="center" vertical="center" wrapText="1" readingOrder="1"/>
    </xf>
    <xf numFmtId="0" fontId="6" fillId="0" borderId="0" xfId="0" applyFont="1"/>
    <xf numFmtId="0" fontId="7" fillId="0" borderId="0" xfId="0" applyFont="1"/>
    <xf numFmtId="2" fontId="6" fillId="0" borderId="0" xfId="0" applyNumberFormat="1" applyFont="1"/>
    <xf numFmtId="164" fontId="6" fillId="0" borderId="0" xfId="0" applyNumberFormat="1" applyFont="1"/>
    <xf numFmtId="0" fontId="7" fillId="0" borderId="0" xfId="0" applyFont="1" applyAlignment="1">
      <alignment horizontal="right"/>
    </xf>
    <xf numFmtId="0" fontId="5" fillId="2" borderId="14" xfId="0" applyFont="1" applyFill="1" applyBorder="1" applyAlignment="1">
      <alignment horizontal="center" vertical="center" wrapText="1" readingOrder="1"/>
    </xf>
    <xf numFmtId="2" fontId="0" fillId="0" borderId="0" xfId="0" applyNumberFormat="1"/>
    <xf numFmtId="2" fontId="7" fillId="0" borderId="0" xfId="0" applyNumberFormat="1" applyFont="1"/>
    <xf numFmtId="0" fontId="5" fillId="2" borderId="4" xfId="0" applyFont="1" applyFill="1" applyBorder="1" applyAlignment="1">
      <alignment horizontal="center" vertical="center" wrapText="1" readingOrder="1"/>
    </xf>
    <xf numFmtId="0" fontId="1" fillId="4" borderId="0" xfId="0" applyFont="1" applyFill="1" applyBorder="1" applyAlignment="1">
      <alignment vertical="center" wrapText="1" readingOrder="1"/>
    </xf>
    <xf numFmtId="0" fontId="0" fillId="0" borderId="0" xfId="0" applyBorder="1"/>
    <xf numFmtId="2" fontId="1" fillId="4" borderId="0" xfId="0" applyNumberFormat="1" applyFont="1" applyFill="1" applyBorder="1" applyAlignment="1">
      <alignment vertical="center" wrapText="1" readingOrder="1"/>
    </xf>
    <xf numFmtId="0" fontId="3" fillId="2" borderId="21" xfId="0" applyFont="1" applyFill="1" applyBorder="1" applyAlignment="1">
      <alignment horizontal="center" vertical="center" wrapText="1" readingOrder="1"/>
    </xf>
    <xf numFmtId="0" fontId="1" fillId="3" borderId="22" xfId="0" applyFont="1" applyFill="1" applyBorder="1" applyAlignment="1">
      <alignment horizontal="center" vertical="center" wrapText="1" readingOrder="1"/>
    </xf>
    <xf numFmtId="0" fontId="1" fillId="4" borderId="23" xfId="0" applyFont="1" applyFill="1" applyBorder="1" applyAlignment="1">
      <alignment horizontal="center" vertical="center" wrapText="1" readingOrder="1"/>
    </xf>
    <xf numFmtId="0" fontId="1" fillId="3" borderId="23" xfId="0" applyFont="1" applyFill="1" applyBorder="1" applyAlignment="1">
      <alignment horizontal="center" vertical="center" wrapText="1" readingOrder="1"/>
    </xf>
    <xf numFmtId="0" fontId="3" fillId="2" borderId="27" xfId="0" applyFont="1" applyFill="1" applyBorder="1" applyAlignment="1">
      <alignment horizontal="center" vertical="center" wrapText="1" readingOrder="1"/>
    </xf>
    <xf numFmtId="0" fontId="5" fillId="2" borderId="19" xfId="0" applyFont="1" applyFill="1" applyBorder="1" applyAlignment="1">
      <alignment horizontal="center" vertical="center" wrapText="1" readingOrder="1"/>
    </xf>
    <xf numFmtId="0" fontId="1" fillId="3" borderId="28" xfId="0" applyFont="1" applyFill="1" applyBorder="1" applyAlignment="1">
      <alignment horizontal="center" vertical="center" wrapText="1" readingOrder="1"/>
    </xf>
    <xf numFmtId="2" fontId="0" fillId="0" borderId="0" xfId="0" applyNumberFormat="1" applyBorder="1"/>
    <xf numFmtId="2" fontId="0" fillId="0" borderId="9" xfId="0" applyNumberFormat="1" applyBorder="1"/>
    <xf numFmtId="0" fontId="1" fillId="3" borderId="29" xfId="0" applyFont="1" applyFill="1" applyBorder="1" applyAlignment="1">
      <alignment horizontal="center" vertical="center" wrapText="1" readingOrder="1"/>
    </xf>
    <xf numFmtId="0" fontId="0" fillId="0" borderId="30" xfId="0" applyBorder="1"/>
    <xf numFmtId="2" fontId="0" fillId="0" borderId="30" xfId="0" applyNumberFormat="1" applyBorder="1"/>
    <xf numFmtId="2" fontId="0" fillId="0" borderId="11" xfId="0" applyNumberFormat="1" applyBorder="1"/>
    <xf numFmtId="0" fontId="0" fillId="0" borderId="31" xfId="0" applyBorder="1"/>
    <xf numFmtId="164" fontId="0" fillId="0" borderId="9" xfId="0" applyNumberFormat="1" applyBorder="1"/>
    <xf numFmtId="0" fontId="0" fillId="0" borderId="32" xfId="0" applyBorder="1"/>
    <xf numFmtId="164" fontId="0" fillId="0" borderId="11" xfId="0" applyNumberFormat="1" applyBorder="1"/>
    <xf numFmtId="165" fontId="0" fillId="0" borderId="0" xfId="1" applyNumberFormat="1" applyFont="1"/>
    <xf numFmtId="43" fontId="0" fillId="0" borderId="0" xfId="1" applyFont="1"/>
    <xf numFmtId="166" fontId="0" fillId="0" borderId="0" xfId="1" applyNumberFormat="1" applyFont="1"/>
    <xf numFmtId="0" fontId="5" fillId="2" borderId="1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0" fillId="0" borderId="31" xfId="0" applyNumberFormat="1" applyBorder="1"/>
    <xf numFmtId="2" fontId="1" fillId="3" borderId="28" xfId="0" applyNumberFormat="1" applyFont="1" applyFill="1" applyBorder="1" applyAlignment="1">
      <alignment horizontal="center" vertical="center" wrapText="1" readingOrder="1"/>
    </xf>
    <xf numFmtId="2" fontId="1" fillId="3" borderId="29" xfId="0" applyNumberFormat="1" applyFont="1" applyFill="1" applyBorder="1" applyAlignment="1">
      <alignment horizontal="center" vertical="center" wrapText="1" readingOrder="1"/>
    </xf>
    <xf numFmtId="0" fontId="10" fillId="0" borderId="33" xfId="0" applyFont="1" applyBorder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0" fillId="0" borderId="0" xfId="0" applyAlignment="1">
      <alignment horizontal="right"/>
    </xf>
    <xf numFmtId="0" fontId="10" fillId="0" borderId="35" xfId="0" applyFont="1" applyBorder="1" applyAlignment="1">
      <alignment horizontal="center" vertical="center" wrapText="1" readingOrder="1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30" xfId="0" applyFill="1" applyBorder="1" applyAlignment="1"/>
    <xf numFmtId="0" fontId="11" fillId="0" borderId="34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2" borderId="13" xfId="0" applyFont="1" applyFill="1" applyBorder="1" applyAlignment="1">
      <alignment horizontal="center" vertical="center" wrapText="1" readingOrder="1"/>
    </xf>
    <xf numFmtId="0" fontId="5" fillId="2" borderId="14" xfId="0" applyFont="1" applyFill="1" applyBorder="1" applyAlignment="1">
      <alignment horizontal="center" vertical="center" wrapText="1" readingOrder="1"/>
    </xf>
    <xf numFmtId="0" fontId="5" fillId="2" borderId="15" xfId="0" applyFont="1" applyFill="1" applyBorder="1" applyAlignment="1">
      <alignment horizontal="center" vertical="center" wrapText="1" readingOrder="1"/>
    </xf>
    <xf numFmtId="2" fontId="1" fillId="3" borderId="17" xfId="0" applyNumberFormat="1" applyFont="1" applyFill="1" applyBorder="1" applyAlignment="1">
      <alignment horizontal="center" vertical="center" wrapText="1" readingOrder="1"/>
    </xf>
    <xf numFmtId="2" fontId="1" fillId="3" borderId="4" xfId="0" applyNumberFormat="1" applyFont="1" applyFill="1" applyBorder="1" applyAlignment="1">
      <alignment horizontal="center" vertical="center" wrapText="1" readingOrder="1"/>
    </xf>
    <xf numFmtId="2" fontId="1" fillId="3" borderId="12" xfId="0" applyNumberFormat="1" applyFont="1" applyFill="1" applyBorder="1" applyAlignment="1">
      <alignment horizontal="center" vertical="center" wrapText="1" readingOrder="1"/>
    </xf>
    <xf numFmtId="0" fontId="4" fillId="3" borderId="5" xfId="0" applyFont="1" applyFill="1" applyBorder="1" applyAlignment="1">
      <alignment horizontal="center" vertical="center" wrapText="1" readingOrder="1"/>
    </xf>
    <xf numFmtId="0" fontId="4" fillId="3" borderId="6" xfId="0" applyFont="1" applyFill="1" applyBorder="1" applyAlignment="1">
      <alignment horizontal="center" vertical="center" wrapText="1" readingOrder="1"/>
    </xf>
    <xf numFmtId="0" fontId="4" fillId="3" borderId="7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Histograma!$N$2:$N$10</c:f>
              <c:numCache>
                <c:formatCode>0.00</c:formatCode>
                <c:ptCount val="9"/>
                <c:pt idx="0">
                  <c:v>72.8578055982873</c:v>
                </c:pt>
                <c:pt idx="1">
                  <c:v>75.015611196574596</c:v>
                </c:pt>
                <c:pt idx="2">
                  <c:v>77.173416794861893</c:v>
                </c:pt>
                <c:pt idx="3">
                  <c:v>79.33122239314919</c:v>
                </c:pt>
                <c:pt idx="4">
                  <c:v>81.489027991436487</c:v>
                </c:pt>
                <c:pt idx="5">
                  <c:v>83.646833589723784</c:v>
                </c:pt>
                <c:pt idx="6">
                  <c:v>85.80463918801108</c:v>
                </c:pt>
                <c:pt idx="7">
                  <c:v>87.962444786298377</c:v>
                </c:pt>
                <c:pt idx="8">
                  <c:v>90.120250384585674</c:v>
                </c:pt>
              </c:numCache>
            </c:numRef>
          </c:cat>
          <c:val>
            <c:numRef>
              <c:f>Histograma!$O$2:$O$10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11</c:v>
                </c:pt>
                <c:pt idx="7">
                  <c:v>9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A-414A-B971-0A32A05C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214640"/>
        <c:axId val="422215296"/>
      </c:barChart>
      <c:catAx>
        <c:axId val="42221464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215296"/>
        <c:crosses val="autoZero"/>
        <c:auto val="1"/>
        <c:lblAlgn val="ctr"/>
        <c:lblOffset val="100"/>
        <c:noMultiLvlLbl val="0"/>
      </c:catAx>
      <c:valAx>
        <c:axId val="4222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21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Dispersão!$C$1</c:f>
              <c:strCache>
                <c:ptCount val="1"/>
                <c:pt idx="0">
                  <c:v>Vendas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Dispersão!$B$2:$B$6</c:f>
              <c:numCache>
                <c:formatCode>_(* #,##0.00_);_(* \(#,##0.00\);_(* "-"??_);_(@_)</c:formatCode>
                <c:ptCount val="5"/>
                <c:pt idx="0">
                  <c:v>2.5</c:v>
                </c:pt>
                <c:pt idx="1">
                  <c:v>1.3</c:v>
                </c:pt>
                <c:pt idx="2">
                  <c:v>1.4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Dispersão!$C$2:$C$6</c:f>
              <c:numCache>
                <c:formatCode>#,##0_ ;\-#,##0\ </c:formatCode>
                <c:ptCount val="5"/>
                <c:pt idx="0">
                  <c:v>264</c:v>
                </c:pt>
                <c:pt idx="1">
                  <c:v>116</c:v>
                </c:pt>
                <c:pt idx="2">
                  <c:v>165</c:v>
                </c:pt>
                <c:pt idx="3">
                  <c:v>101</c:v>
                </c:pt>
                <c:pt idx="4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2-42AB-9AB8-78824FD1B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40080"/>
        <c:axId val="476931880"/>
      </c:scatterChart>
      <c:valAx>
        <c:axId val="4769400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931880"/>
        <c:crosses val="autoZero"/>
        <c:crossBetween val="midCat"/>
      </c:valAx>
      <c:valAx>
        <c:axId val="47693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_ ;\-#,##0\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94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'CEP GRAFICO XR'!$G$2</c:f>
              <c:strCache>
                <c:ptCount val="1"/>
                <c:pt idx="0">
                  <c:v>Médias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'CEP GRAFICO XR'!$G$3:$G$8</c:f>
              <c:numCache>
                <c:formatCode>General</c:formatCode>
                <c:ptCount val="6"/>
                <c:pt idx="0">
                  <c:v>31.8</c:v>
                </c:pt>
                <c:pt idx="1">
                  <c:v>31.4</c:v>
                </c:pt>
                <c:pt idx="2">
                  <c:v>32</c:v>
                </c:pt>
                <c:pt idx="3">
                  <c:v>31</c:v>
                </c:pt>
                <c:pt idx="4">
                  <c:v>31.2</c:v>
                </c:pt>
                <c:pt idx="5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8-4399-A82E-E0AEEF580074}"/>
            </c:ext>
          </c:extLst>
        </c:ser>
        <c:ser>
          <c:idx val="1"/>
          <c:order val="1"/>
          <c:tx>
            <c:strRef>
              <c:f>'CEP GRAFICO XR'!$H$2</c:f>
              <c:strCache>
                <c:ptCount val="1"/>
                <c:pt idx="0">
                  <c:v>LSC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'CEP GRAFICO XR'!$H$3:$H$8</c:f>
              <c:numCache>
                <c:formatCode>General</c:formatCode>
                <c:ptCount val="6"/>
                <c:pt idx="0">
                  <c:v>33.548999999999999</c:v>
                </c:pt>
                <c:pt idx="1">
                  <c:v>33.548999999999999</c:v>
                </c:pt>
                <c:pt idx="2">
                  <c:v>33.548999999999999</c:v>
                </c:pt>
                <c:pt idx="3">
                  <c:v>33.548999999999999</c:v>
                </c:pt>
                <c:pt idx="4">
                  <c:v>33.548999999999999</c:v>
                </c:pt>
                <c:pt idx="5">
                  <c:v>33.548999999999999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8-4399-A82E-E0AEEF580074}"/>
            </c:ext>
          </c:extLst>
        </c:ser>
        <c:ser>
          <c:idx val="2"/>
          <c:order val="2"/>
          <c:tx>
            <c:strRef>
              <c:f>'CEP GRAFICO XR'!$I$2</c:f>
              <c:strCache>
                <c:ptCount val="1"/>
                <c:pt idx="0">
                  <c:v>LIC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'CEP GRAFICO XR'!$I$3:$I$8</c:f>
              <c:numCache>
                <c:formatCode>0.00</c:formatCode>
                <c:ptCount val="6"/>
                <c:pt idx="0">
                  <c:v>29.317666666666668</c:v>
                </c:pt>
                <c:pt idx="1">
                  <c:v>29.317666666666668</c:v>
                </c:pt>
                <c:pt idx="2">
                  <c:v>29.317666666666668</c:v>
                </c:pt>
                <c:pt idx="3">
                  <c:v>29.317666666666668</c:v>
                </c:pt>
                <c:pt idx="4">
                  <c:v>29.317666666666668</c:v>
                </c:pt>
                <c:pt idx="5">
                  <c:v>29.317666666666668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18-4399-A82E-E0AEEF580074}"/>
            </c:ext>
          </c:extLst>
        </c:ser>
        <c:ser>
          <c:idx val="3"/>
          <c:order val="3"/>
          <c:tx>
            <c:strRef>
              <c:f>'CEP GRAFICO XR'!$J$2</c:f>
              <c:strCache>
                <c:ptCount val="1"/>
                <c:pt idx="0">
                  <c:v>LC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'CEP GRAFICO XR'!$J$3:$J$8</c:f>
              <c:numCache>
                <c:formatCode>0.00</c:formatCode>
                <c:ptCount val="6"/>
                <c:pt idx="0">
                  <c:v>31.433333333333334</c:v>
                </c:pt>
                <c:pt idx="1">
                  <c:v>31.433333333333334</c:v>
                </c:pt>
                <c:pt idx="2">
                  <c:v>31.433333333333334</c:v>
                </c:pt>
                <c:pt idx="3">
                  <c:v>31.433333333333334</c:v>
                </c:pt>
                <c:pt idx="4">
                  <c:v>31.433333333333334</c:v>
                </c:pt>
                <c:pt idx="5">
                  <c:v>31.433333333333334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18-4399-A82E-E0AEEF5800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2694768"/>
        <c:axId val="472692144"/>
      </c:lineChart>
      <c:catAx>
        <c:axId val="4726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692144"/>
        <c:crosses val="autoZero"/>
        <c:auto val="1"/>
        <c:lblAlgn val="ctr"/>
        <c:lblOffset val="100"/>
        <c:noMultiLvlLbl val="0"/>
      </c:catAx>
      <c:valAx>
        <c:axId val="47269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694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'CEP GRAFICO XR'!$K$2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'CEP GRAFICO XR'!$K$3:$K$8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3C5-A4CD-4B6B243EAE83}"/>
            </c:ext>
          </c:extLst>
        </c:ser>
        <c:ser>
          <c:idx val="1"/>
          <c:order val="1"/>
          <c:tx>
            <c:strRef>
              <c:f>'CEP GRAFICO XR'!$L$2</c:f>
              <c:strCache>
                <c:ptCount val="1"/>
                <c:pt idx="0">
                  <c:v>LSCr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'CEP GRAFICO XR'!$L$3:$L$8</c:f>
              <c:numCache>
                <c:formatCode>0.00</c:formatCode>
                <c:ptCount val="6"/>
                <c:pt idx="0">
                  <c:v>7.7550000000000008</c:v>
                </c:pt>
                <c:pt idx="1">
                  <c:v>7.7550000000000008</c:v>
                </c:pt>
                <c:pt idx="2">
                  <c:v>7.7550000000000008</c:v>
                </c:pt>
                <c:pt idx="3">
                  <c:v>7.7550000000000008</c:v>
                </c:pt>
                <c:pt idx="4">
                  <c:v>7.7550000000000008</c:v>
                </c:pt>
                <c:pt idx="5">
                  <c:v>7.7550000000000008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7-43C5-A4CD-4B6B243EAE83}"/>
            </c:ext>
          </c:extLst>
        </c:ser>
        <c:ser>
          <c:idx val="2"/>
          <c:order val="2"/>
          <c:tx>
            <c:strRef>
              <c:f>'CEP GRAFICO XR'!$M$2</c:f>
              <c:strCache>
                <c:ptCount val="1"/>
                <c:pt idx="0">
                  <c:v>LSIr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'CEP GRAFICO XR'!$M$3:$M$8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7-43C5-A4CD-4B6B243EAE83}"/>
            </c:ext>
          </c:extLst>
        </c:ser>
        <c:ser>
          <c:idx val="3"/>
          <c:order val="3"/>
          <c:tx>
            <c:strRef>
              <c:f>'CEP GRAFICO XR'!$N$2</c:f>
              <c:strCache>
                <c:ptCount val="1"/>
                <c:pt idx="0">
                  <c:v>LCr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'CEP GRAFICO XR'!$N$3:$N$8</c:f>
              <c:numCache>
                <c:formatCode>0.0000</c:formatCode>
                <c:ptCount val="6"/>
                <c:pt idx="0">
                  <c:v>3.6666666666666665</c:v>
                </c:pt>
                <c:pt idx="1">
                  <c:v>3.6666666666666665</c:v>
                </c:pt>
                <c:pt idx="2">
                  <c:v>3.6666666666666665</c:v>
                </c:pt>
                <c:pt idx="3">
                  <c:v>3.6666666666666665</c:v>
                </c:pt>
                <c:pt idx="4">
                  <c:v>3.6666666666666665</c:v>
                </c:pt>
                <c:pt idx="5">
                  <c:v>3.6666666666666665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7-43C5-A4CD-4B6B243E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035360"/>
        <c:axId val="472031752"/>
      </c:lineChart>
      <c:catAx>
        <c:axId val="4720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031752"/>
        <c:crosses val="autoZero"/>
        <c:auto val="1"/>
        <c:lblAlgn val="ctr"/>
        <c:lblOffset val="100"/>
        <c:noMultiLvlLbl val="0"/>
      </c:catAx>
      <c:valAx>
        <c:axId val="472031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203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'SIMULAÇÃO PARA XS'!$G$1</c:f>
              <c:strCache>
                <c:ptCount val="1"/>
                <c:pt idx="0">
                  <c:v>Médias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'SIMULAÇÃO PARA XS'!$G$2:$G$7</c:f>
              <c:numCache>
                <c:formatCode>0.00</c:formatCode>
                <c:ptCount val="6"/>
                <c:pt idx="0">
                  <c:v>31.8</c:v>
                </c:pt>
                <c:pt idx="1">
                  <c:v>31.4</c:v>
                </c:pt>
                <c:pt idx="2">
                  <c:v>32</c:v>
                </c:pt>
                <c:pt idx="3">
                  <c:v>31</c:v>
                </c:pt>
                <c:pt idx="4">
                  <c:v>31.2</c:v>
                </c:pt>
                <c:pt idx="5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E-4202-B4E1-FB23992967B8}"/>
            </c:ext>
          </c:extLst>
        </c:ser>
        <c:ser>
          <c:idx val="2"/>
          <c:order val="2"/>
          <c:tx>
            <c:strRef>
              <c:f>'SIMULAÇÃO PARA XS'!$I$1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'SIMULAÇÃO PARA XS'!$I$2:$I$7</c:f>
              <c:numCache>
                <c:formatCode>0.00</c:formatCode>
                <c:ptCount val="6"/>
                <c:pt idx="0">
                  <c:v>33.544909861742077</c:v>
                </c:pt>
                <c:pt idx="1">
                  <c:v>33.544909861742077</c:v>
                </c:pt>
                <c:pt idx="2">
                  <c:v>33.544909861742077</c:v>
                </c:pt>
                <c:pt idx="3">
                  <c:v>33.544909861742077</c:v>
                </c:pt>
                <c:pt idx="4">
                  <c:v>33.544909861742077</c:v>
                </c:pt>
                <c:pt idx="5">
                  <c:v>33.544909861742077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E-4202-B4E1-FB23992967B8}"/>
            </c:ext>
          </c:extLst>
        </c:ser>
        <c:ser>
          <c:idx val="3"/>
          <c:order val="3"/>
          <c:tx>
            <c:strRef>
              <c:f>'SIMULAÇÃO PARA XS'!$J$1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'SIMULAÇÃO PARA XS'!$J$2:$J$7</c:f>
              <c:numCache>
                <c:formatCode>0.00</c:formatCode>
                <c:ptCount val="6"/>
                <c:pt idx="0">
                  <c:v>29.321756804924593</c:v>
                </c:pt>
                <c:pt idx="1">
                  <c:v>29.321756804924593</c:v>
                </c:pt>
                <c:pt idx="2">
                  <c:v>29.321756804924593</c:v>
                </c:pt>
                <c:pt idx="3">
                  <c:v>29.321756804924593</c:v>
                </c:pt>
                <c:pt idx="4">
                  <c:v>29.321756804924593</c:v>
                </c:pt>
                <c:pt idx="5">
                  <c:v>29.321756804924593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E-4202-B4E1-FB23992967B8}"/>
            </c:ext>
          </c:extLst>
        </c:ser>
        <c:ser>
          <c:idx val="4"/>
          <c:order val="4"/>
          <c:tx>
            <c:strRef>
              <c:f>'SIMULAÇÃO PARA XS'!$K$1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'SIMULAÇÃO PARA XS'!$K$2:$K$7</c:f>
              <c:numCache>
                <c:formatCode>0.00</c:formatCode>
                <c:ptCount val="6"/>
                <c:pt idx="0">
                  <c:v>31.433333333333334</c:v>
                </c:pt>
                <c:pt idx="1">
                  <c:v>31.433333333333334</c:v>
                </c:pt>
                <c:pt idx="2">
                  <c:v>31.433333333333334</c:v>
                </c:pt>
                <c:pt idx="3">
                  <c:v>31.433333333333334</c:v>
                </c:pt>
                <c:pt idx="4">
                  <c:v>31.433333333333334</c:v>
                </c:pt>
                <c:pt idx="5">
                  <c:v>31.433333333333334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E-4202-B4E1-FB239929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910544"/>
        <c:axId val="5889092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'SIMULAÇÃO PARA XS'!$H$1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'SIMULAÇÃO PARA XS'!$H$2:$H$7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1.4832396974191324</c:v>
                      </c:pt>
                      <c:pt idx="1">
                        <c:v>1.1401754250991381</c:v>
                      </c:pt>
                      <c:pt idx="2">
                        <c:v>1.5811388300841898</c:v>
                      </c:pt>
                      <c:pt idx="3">
                        <c:v>1.5811388300841898</c:v>
                      </c:pt>
                      <c:pt idx="4">
                        <c:v>1.7888543819998317</c:v>
                      </c:pt>
                      <c:pt idx="5">
                        <c:v>1.3038404810405297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2E-4202-B4E1-FB23992967B8}"/>
                  </c:ext>
                </c:extLst>
              </c15:ser>
            </c15:filteredLineSeries>
          </c:ext>
        </c:extLst>
      </c:lineChart>
      <c:catAx>
        <c:axId val="58891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909232"/>
        <c:crosses val="autoZero"/>
        <c:auto val="1"/>
        <c:lblAlgn val="ctr"/>
        <c:lblOffset val="100"/>
        <c:noMultiLvlLbl val="0"/>
      </c:catAx>
      <c:valAx>
        <c:axId val="588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91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do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'SIMULAÇÃO PARA XS'!$L$1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'SIMULAÇÃO PARA XS'!$L$2:$L$7</c:f>
              <c:numCache>
                <c:formatCode>0.00</c:formatCode>
                <c:ptCount val="6"/>
                <c:pt idx="0">
                  <c:v>1.4832396974191324</c:v>
                </c:pt>
                <c:pt idx="1">
                  <c:v>1.1401754250991381</c:v>
                </c:pt>
                <c:pt idx="2">
                  <c:v>1.5811388300841898</c:v>
                </c:pt>
                <c:pt idx="3">
                  <c:v>1.5811388300841898</c:v>
                </c:pt>
                <c:pt idx="4">
                  <c:v>1.7888543819998317</c:v>
                </c:pt>
                <c:pt idx="5">
                  <c:v>1.3038404810405297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2-4A95-B497-6A5A5C5F56E1}"/>
            </c:ext>
          </c:extLst>
        </c:ser>
        <c:ser>
          <c:idx val="1"/>
          <c:order val="1"/>
          <c:tx>
            <c:strRef>
              <c:f>'SIMULAÇÃO PARA XS'!$M$1</c:f>
              <c:strCache>
                <c:ptCount val="1"/>
                <c:pt idx="0">
                  <c:v>LSCs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'SIMULAÇÃO PARA XS'!$M$2:$M$7</c:f>
              <c:numCache>
                <c:formatCode>0.00</c:formatCode>
                <c:ptCount val="6"/>
                <c:pt idx="0">
                  <c:v>3.0911586319872879</c:v>
                </c:pt>
                <c:pt idx="1">
                  <c:v>3.0911586319872879</c:v>
                </c:pt>
                <c:pt idx="2">
                  <c:v>3.0911586319872879</c:v>
                </c:pt>
                <c:pt idx="3">
                  <c:v>3.0911586319872879</c:v>
                </c:pt>
                <c:pt idx="4">
                  <c:v>3.0911586319872879</c:v>
                </c:pt>
                <c:pt idx="5">
                  <c:v>3.0911586319872879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D2-4A95-B497-6A5A5C5F56E1}"/>
            </c:ext>
          </c:extLst>
        </c:ser>
        <c:ser>
          <c:idx val="2"/>
          <c:order val="2"/>
          <c:tx>
            <c:strRef>
              <c:f>'SIMULAÇÃO PARA XS'!$N$1</c:f>
              <c:strCache>
                <c:ptCount val="1"/>
                <c:pt idx="0">
                  <c:v>LSIs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'SIMULAÇÃO PARA XS'!$N$2:$N$7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D2-4A95-B497-6A5A5C5F56E1}"/>
            </c:ext>
          </c:extLst>
        </c:ser>
        <c:ser>
          <c:idx val="3"/>
          <c:order val="3"/>
          <c:tx>
            <c:strRef>
              <c:f>'SIMULAÇÃO PARA XS'!$O$1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'SIMULAÇÃO PARA XS'!$O$2:$O$7</c:f>
              <c:numCache>
                <c:formatCode>0.00</c:formatCode>
                <c:ptCount val="6"/>
                <c:pt idx="0">
                  <c:v>1.4797312742878352</c:v>
                </c:pt>
                <c:pt idx="1">
                  <c:v>1.4797312742878352</c:v>
                </c:pt>
                <c:pt idx="2">
                  <c:v>1.4797312742878352</c:v>
                </c:pt>
                <c:pt idx="3">
                  <c:v>1.4797312742878352</c:v>
                </c:pt>
                <c:pt idx="4">
                  <c:v>1.4797312742878352</c:v>
                </c:pt>
                <c:pt idx="5">
                  <c:v>1.4797312742878352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D2-4A95-B497-6A5A5C5F5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645136"/>
        <c:axId val="356644152"/>
      </c:lineChart>
      <c:catAx>
        <c:axId val="356645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44152"/>
        <c:crosses val="autoZero"/>
        <c:auto val="1"/>
        <c:lblAlgn val="ctr"/>
        <c:lblOffset val="100"/>
        <c:noMultiLvlLbl val="0"/>
      </c:catAx>
      <c:valAx>
        <c:axId val="3566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664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0</xdr:row>
      <xdr:rowOff>31750</xdr:rowOff>
    </xdr:from>
    <xdr:to>
      <xdr:col>18</xdr:col>
      <xdr:colOff>463550</xdr:colOff>
      <xdr:row>11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76965D-D74B-4501-A05E-9FD12635A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3</xdr:row>
      <xdr:rowOff>73026</xdr:rowOff>
    </xdr:from>
    <xdr:to>
      <xdr:col>14</xdr:col>
      <xdr:colOff>531812</xdr:colOff>
      <xdr:row>17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67420-AB26-4BCD-A0E0-5DD854DC5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390525</xdr:colOff>
      <xdr:row>12</xdr:row>
      <xdr:rowOff>161925</xdr:rowOff>
    </xdr:from>
    <xdr:to>
      <xdr:col>15</xdr:col>
      <xdr:colOff>285750</xdr:colOff>
      <xdr:row>14</xdr:row>
      <xdr:rowOff>3175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228AB13-4960-4239-BD1B-A87D2B6E1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77425" y="4057650"/>
          <a:ext cx="1924050" cy="469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12</xdr:col>
      <xdr:colOff>458788</xdr:colOff>
      <xdr:row>13</xdr:row>
      <xdr:rowOff>266700</xdr:rowOff>
    </xdr:from>
    <xdr:to>
      <xdr:col>15</xdr:col>
      <xdr:colOff>293688</xdr:colOff>
      <xdr:row>15</xdr:row>
      <xdr:rowOff>107950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08E8FAA-AF3A-4D82-976A-857FC3BD2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8" y="4476750"/>
          <a:ext cx="1863725" cy="469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14</xdr:col>
      <xdr:colOff>390525</xdr:colOff>
      <xdr:row>0</xdr:row>
      <xdr:rowOff>228599</xdr:rowOff>
    </xdr:from>
    <xdr:to>
      <xdr:col>22</xdr:col>
      <xdr:colOff>590550</xdr:colOff>
      <xdr:row>10</xdr:row>
      <xdr:rowOff>161924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0DBE18-C44C-47AC-B990-6056CCE1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250824</xdr:colOff>
      <xdr:row>10</xdr:row>
      <xdr:rowOff>279402</xdr:rowOff>
    </xdr:from>
    <xdr:to>
      <xdr:col>24</xdr:col>
      <xdr:colOff>493712</xdr:colOff>
      <xdr:row>21</xdr:row>
      <xdr:rowOff>261937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86863AC-25F2-46AB-A695-F7094BD2C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21</xdr:row>
      <xdr:rowOff>0</xdr:rowOff>
    </xdr:from>
    <xdr:to>
      <xdr:col>12</xdr:col>
      <xdr:colOff>151474</xdr:colOff>
      <xdr:row>36</xdr:row>
      <xdr:rowOff>171071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E60B28F-9D20-4571-9D85-69C2D075C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257800"/>
          <a:ext cx="7409524" cy="30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</xdr:row>
      <xdr:rowOff>28575</xdr:rowOff>
    </xdr:from>
    <xdr:to>
      <xdr:col>7</xdr:col>
      <xdr:colOff>570904</xdr:colOff>
      <xdr:row>20</xdr:row>
      <xdr:rowOff>37813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47AE34D-8849-47F0-A9B2-680737A71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2809875"/>
          <a:ext cx="4771429" cy="2295238"/>
        </a:xfrm>
        <a:prstGeom prst="rect">
          <a:avLst/>
        </a:prstGeom>
      </xdr:spPr>
    </xdr:pic>
    <xdr:clientData/>
  </xdr:twoCellAnchor>
  <xdr:twoCellAnchor>
    <xdr:from>
      <xdr:col>25</xdr:col>
      <xdr:colOff>295275</xdr:colOff>
      <xdr:row>0</xdr:row>
      <xdr:rowOff>247650</xdr:rowOff>
    </xdr:from>
    <xdr:to>
      <xdr:col>36</xdr:col>
      <xdr:colOff>266700</xdr:colOff>
      <xdr:row>14</xdr:row>
      <xdr:rowOff>100013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C6029F-224A-45E3-942C-EB65CCFB2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104775</xdr:colOff>
      <xdr:row>5</xdr:row>
      <xdr:rowOff>204786</xdr:rowOff>
    </xdr:from>
    <xdr:to>
      <xdr:col>44</xdr:col>
      <xdr:colOff>104775</xdr:colOff>
      <xdr:row>20</xdr:row>
      <xdr:rowOff>161924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145F951-1A44-4479-BC0A-CDE93C68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9FDF-1C16-40FB-B8D4-18945870386F}">
  <dimension ref="A1:Q12"/>
  <sheetViews>
    <sheetView tabSelected="1" topLeftCell="K1" zoomScale="150" zoomScaleNormal="150" workbookViewId="0">
      <selection activeCell="N2" sqref="N2:O10"/>
    </sheetView>
  </sheetViews>
  <sheetFormatPr defaultRowHeight="15" x14ac:dyDescent="0.25"/>
  <cols>
    <col min="10" max="10" width="18.28515625" customWidth="1"/>
  </cols>
  <sheetData>
    <row r="1" spans="1:17" ht="20.25" thickTop="1" x14ac:dyDescent="0.25">
      <c r="A1" s="59">
        <v>81.8</v>
      </c>
      <c r="B1" s="59">
        <v>87.1</v>
      </c>
      <c r="C1" s="59">
        <v>82.7</v>
      </c>
      <c r="D1" s="59">
        <v>79.8</v>
      </c>
      <c r="E1" s="59">
        <v>81.3</v>
      </c>
      <c r="F1" s="59">
        <v>79.5</v>
      </c>
      <c r="G1" s="59">
        <v>88.5</v>
      </c>
      <c r="H1" s="59">
        <v>75.900000000000006</v>
      </c>
      <c r="J1" s="58" t="s">
        <v>55</v>
      </c>
      <c r="K1">
        <f>COUNT(A1:H10)</f>
        <v>80</v>
      </c>
      <c r="M1" t="s">
        <v>54</v>
      </c>
      <c r="P1" s="63" t="s">
        <v>53</v>
      </c>
      <c r="Q1" s="63" t="s">
        <v>52</v>
      </c>
    </row>
    <row r="2" spans="1:17" ht="19.5" x14ac:dyDescent="0.25">
      <c r="A2" s="57">
        <v>81.599999999999994</v>
      </c>
      <c r="B2" s="57">
        <v>73.900000000000006</v>
      </c>
      <c r="C2" s="57">
        <v>84.5</v>
      </c>
      <c r="D2" s="57">
        <v>87.1</v>
      </c>
      <c r="E2" s="57">
        <v>82</v>
      </c>
      <c r="F2" s="57">
        <v>79.3</v>
      </c>
      <c r="G2" s="57">
        <v>82.5</v>
      </c>
      <c r="H2" s="57">
        <v>87.1</v>
      </c>
      <c r="J2" s="58" t="s">
        <v>51</v>
      </c>
      <c r="K2">
        <f>SMALL(A1:H10,1)</f>
        <v>70.7</v>
      </c>
      <c r="M2" s="24">
        <f>K2</f>
        <v>70.7</v>
      </c>
      <c r="N2" s="24">
        <f t="shared" ref="N2:N10" si="0">M2+$K$6</f>
        <v>72.8578055982873</v>
      </c>
      <c r="O2">
        <f>Q2</f>
        <v>2</v>
      </c>
      <c r="P2" s="60">
        <v>72.8578055982873</v>
      </c>
      <c r="Q2" s="61">
        <v>2</v>
      </c>
    </row>
    <row r="3" spans="1:17" ht="19.5" x14ac:dyDescent="0.25">
      <c r="A3" s="57">
        <v>83</v>
      </c>
      <c r="B3" s="57">
        <v>87.3</v>
      </c>
      <c r="C3" s="57">
        <v>79.7</v>
      </c>
      <c r="D3" s="57">
        <v>82</v>
      </c>
      <c r="E3" s="57">
        <v>83.6</v>
      </c>
      <c r="F3" s="57">
        <v>84.5</v>
      </c>
      <c r="G3" s="57">
        <v>80.400000000000006</v>
      </c>
      <c r="H3" s="57">
        <v>78.099999999999994</v>
      </c>
      <c r="J3" s="58" t="s">
        <v>50</v>
      </c>
      <c r="K3">
        <f>LARGE(A1:H10,1)</f>
        <v>90</v>
      </c>
      <c r="M3" s="24">
        <f t="shared" ref="M3:M10" si="1">M2+$K$6</f>
        <v>72.8578055982873</v>
      </c>
      <c r="N3" s="24">
        <f t="shared" si="0"/>
        <v>75.015611196574596</v>
      </c>
      <c r="O3">
        <f t="shared" ref="O3:O10" si="2">Q3</f>
        <v>2</v>
      </c>
      <c r="P3" s="60">
        <v>75.015611196574596</v>
      </c>
      <c r="Q3" s="61">
        <v>2</v>
      </c>
    </row>
    <row r="4" spans="1:17" ht="19.5" x14ac:dyDescent="0.25">
      <c r="A4" s="57">
        <v>86.4</v>
      </c>
      <c r="B4" s="57">
        <v>76.7</v>
      </c>
      <c r="C4" s="57">
        <v>83.7</v>
      </c>
      <c r="D4" s="57">
        <v>78.400000000000006</v>
      </c>
      <c r="E4" s="57">
        <v>76</v>
      </c>
      <c r="F4" s="57">
        <v>80.900000000000006</v>
      </c>
      <c r="G4" s="57">
        <v>80.2</v>
      </c>
      <c r="H4" s="57">
        <v>78.900000000000006</v>
      </c>
      <c r="J4" s="58" t="s">
        <v>23</v>
      </c>
      <c r="K4">
        <f>K3-K2</f>
        <v>19.299999999999997</v>
      </c>
      <c r="M4" s="24">
        <f t="shared" si="1"/>
        <v>75.015611196574596</v>
      </c>
      <c r="N4" s="24">
        <f t="shared" si="0"/>
        <v>77.173416794861893</v>
      </c>
      <c r="O4">
        <f t="shared" si="2"/>
        <v>4</v>
      </c>
      <c r="P4" s="60">
        <v>77.173416794861893</v>
      </c>
      <c r="Q4" s="61">
        <v>4</v>
      </c>
    </row>
    <row r="5" spans="1:17" ht="19.5" x14ac:dyDescent="0.25">
      <c r="A5" s="57">
        <v>77.400000000000006</v>
      </c>
      <c r="B5" s="57">
        <v>78.5</v>
      </c>
      <c r="C5" s="57">
        <v>82.9</v>
      </c>
      <c r="D5" s="57">
        <v>81.900000000000006</v>
      </c>
      <c r="E5" s="57">
        <v>80.7</v>
      </c>
      <c r="F5" s="57">
        <v>78.400000000000006</v>
      </c>
      <c r="G5" s="57">
        <v>78</v>
      </c>
      <c r="H5" s="57">
        <v>81.400000000000006</v>
      </c>
      <c r="J5" s="58" t="s">
        <v>49</v>
      </c>
      <c r="K5">
        <f>SQRT(K1)</f>
        <v>8.9442719099991592</v>
      </c>
      <c r="M5" s="24">
        <f t="shared" si="1"/>
        <v>77.173416794861893</v>
      </c>
      <c r="N5" s="24">
        <f t="shared" si="0"/>
        <v>79.33122239314919</v>
      </c>
      <c r="O5">
        <f t="shared" si="2"/>
        <v>16</v>
      </c>
      <c r="P5" s="60">
        <v>79.33122239314919</v>
      </c>
      <c r="Q5" s="61">
        <v>16</v>
      </c>
    </row>
    <row r="6" spans="1:17" ht="19.5" x14ac:dyDescent="0.25">
      <c r="A6" s="57">
        <v>84.6</v>
      </c>
      <c r="B6" s="57">
        <v>79.5</v>
      </c>
      <c r="C6" s="57">
        <v>82.3</v>
      </c>
      <c r="D6" s="57">
        <v>80.5</v>
      </c>
      <c r="E6" s="57">
        <v>80.7</v>
      </c>
      <c r="F6" s="57">
        <v>79</v>
      </c>
      <c r="G6" s="57">
        <v>90</v>
      </c>
      <c r="H6" s="57">
        <v>79.900000000000006</v>
      </c>
      <c r="J6" s="58" t="s">
        <v>48</v>
      </c>
      <c r="K6">
        <f>K4/K5</f>
        <v>2.1578055982872968</v>
      </c>
      <c r="M6" s="24">
        <f t="shared" si="1"/>
        <v>79.33122239314919</v>
      </c>
      <c r="N6" s="24">
        <f t="shared" si="0"/>
        <v>81.489027991436487</v>
      </c>
      <c r="O6">
        <f t="shared" si="2"/>
        <v>17</v>
      </c>
      <c r="P6" s="60">
        <v>81.489027991436487</v>
      </c>
      <c r="Q6" s="61">
        <v>17</v>
      </c>
    </row>
    <row r="7" spans="1:17" ht="19.5" x14ac:dyDescent="0.25">
      <c r="A7" s="57">
        <v>86.8</v>
      </c>
      <c r="B7" s="57">
        <v>80.099999999999994</v>
      </c>
      <c r="C7" s="57">
        <v>83.2</v>
      </c>
      <c r="D7" s="57">
        <v>78.2</v>
      </c>
      <c r="E7" s="57">
        <v>80.400000000000006</v>
      </c>
      <c r="F7" s="57">
        <v>85.5</v>
      </c>
      <c r="G7" s="57">
        <v>85.5</v>
      </c>
      <c r="H7" s="57">
        <v>79.3</v>
      </c>
      <c r="M7" s="24">
        <f t="shared" si="1"/>
        <v>81.489027991436487</v>
      </c>
      <c r="N7" s="24">
        <f t="shared" si="0"/>
        <v>83.646833589723784</v>
      </c>
      <c r="O7">
        <f t="shared" si="2"/>
        <v>17</v>
      </c>
      <c r="P7" s="60">
        <v>83.646833589723784</v>
      </c>
      <c r="Q7" s="61">
        <v>17</v>
      </c>
    </row>
    <row r="8" spans="1:17" ht="19.5" x14ac:dyDescent="0.25">
      <c r="A8" s="57">
        <v>83</v>
      </c>
      <c r="B8" s="57">
        <v>78.099999999999994</v>
      </c>
      <c r="C8" s="57">
        <v>83.4</v>
      </c>
      <c r="D8" s="57">
        <v>83.6</v>
      </c>
      <c r="E8" s="57">
        <v>85.7</v>
      </c>
      <c r="F8" s="57">
        <v>86.8</v>
      </c>
      <c r="G8" s="57">
        <v>86.5</v>
      </c>
      <c r="H8" s="57">
        <v>83.8</v>
      </c>
      <c r="M8" s="24">
        <f t="shared" si="1"/>
        <v>83.646833589723784</v>
      </c>
      <c r="N8" s="24">
        <f t="shared" si="0"/>
        <v>85.80463918801108</v>
      </c>
      <c r="O8">
        <f t="shared" si="2"/>
        <v>11</v>
      </c>
      <c r="P8" s="60">
        <v>85.80463918801108</v>
      </c>
      <c r="Q8" s="61">
        <v>11</v>
      </c>
    </row>
    <row r="9" spans="1:17" ht="19.5" x14ac:dyDescent="0.25">
      <c r="A9" s="57">
        <v>86.8</v>
      </c>
      <c r="B9" s="57">
        <v>83.5</v>
      </c>
      <c r="C9" s="57">
        <v>79.900000000000006</v>
      </c>
      <c r="D9" s="57">
        <v>76.599999999999994</v>
      </c>
      <c r="E9" s="57">
        <v>84.3</v>
      </c>
      <c r="F9" s="57">
        <v>78.5</v>
      </c>
      <c r="G9" s="57">
        <v>74.400000000000006</v>
      </c>
      <c r="H9" s="57">
        <v>71.8</v>
      </c>
      <c r="M9" s="24">
        <f t="shared" si="1"/>
        <v>85.80463918801108</v>
      </c>
      <c r="N9" s="24">
        <f t="shared" si="0"/>
        <v>87.962444786298377</v>
      </c>
      <c r="O9">
        <f t="shared" si="2"/>
        <v>9</v>
      </c>
      <c r="P9" s="60">
        <v>87.962444786298377</v>
      </c>
      <c r="Q9" s="61">
        <v>9</v>
      </c>
    </row>
    <row r="10" spans="1:17" ht="20.25" thickBot="1" x14ac:dyDescent="0.3">
      <c r="A10" s="56">
        <v>79.099999999999994</v>
      </c>
      <c r="B10" s="56">
        <v>82.1</v>
      </c>
      <c r="C10" s="56">
        <v>84.5</v>
      </c>
      <c r="D10" s="56">
        <v>78.400000000000006</v>
      </c>
      <c r="E10" s="56">
        <v>80.7</v>
      </c>
      <c r="F10" s="56">
        <v>70.7</v>
      </c>
      <c r="G10" s="56">
        <v>78.5</v>
      </c>
      <c r="H10" s="56">
        <v>85.2</v>
      </c>
      <c r="M10" s="24">
        <f t="shared" si="1"/>
        <v>87.962444786298377</v>
      </c>
      <c r="N10" s="24">
        <f t="shared" si="0"/>
        <v>90.120250384585674</v>
      </c>
      <c r="O10">
        <f t="shared" si="2"/>
        <v>2</v>
      </c>
      <c r="P10" s="60">
        <v>90.120250384585674</v>
      </c>
      <c r="Q10" s="61">
        <v>2</v>
      </c>
    </row>
    <row r="11" spans="1:17" ht="16.5" thickTop="1" thickBot="1" x14ac:dyDescent="0.3">
      <c r="P11" s="62" t="s">
        <v>47</v>
      </c>
      <c r="Q11" s="62">
        <v>0</v>
      </c>
    </row>
    <row r="12" spans="1:17" x14ac:dyDescent="0.25">
      <c r="Q12">
        <f>SUM(Q2:Q11)</f>
        <v>80</v>
      </c>
    </row>
  </sheetData>
  <sortState xmlns:xlrd2="http://schemas.microsoft.com/office/spreadsheetml/2017/richdata2" ref="P2:P10">
    <sortCondition ref="P2"/>
  </sortState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zoomScale="130" zoomScaleNormal="130" workbookViewId="0">
      <selection activeCell="B13" sqref="B13"/>
    </sheetView>
  </sheetViews>
  <sheetFormatPr defaultRowHeight="15" x14ac:dyDescent="0.25"/>
  <cols>
    <col min="1" max="1" width="21.7109375" bestFit="1" customWidth="1"/>
    <col min="2" max="2" width="14.28515625" customWidth="1"/>
    <col min="3" max="3" width="15.28515625" customWidth="1"/>
  </cols>
  <sheetData>
    <row r="1" spans="1:3" x14ac:dyDescent="0.25">
      <c r="A1" t="s">
        <v>39</v>
      </c>
      <c r="B1" t="s">
        <v>38</v>
      </c>
      <c r="C1" t="s">
        <v>37</v>
      </c>
    </row>
    <row r="2" spans="1:3" x14ac:dyDescent="0.25">
      <c r="A2">
        <v>1</v>
      </c>
      <c r="B2" s="48">
        <v>2.5</v>
      </c>
      <c r="C2" s="49">
        <v>264</v>
      </c>
    </row>
    <row r="3" spans="1:3" x14ac:dyDescent="0.25">
      <c r="A3">
        <v>2</v>
      </c>
      <c r="B3" s="48">
        <v>1.3</v>
      </c>
      <c r="C3" s="49">
        <v>116</v>
      </c>
    </row>
    <row r="4" spans="1:3" x14ac:dyDescent="0.25">
      <c r="A4">
        <v>3</v>
      </c>
      <c r="B4" s="48">
        <v>1.4</v>
      </c>
      <c r="C4" s="49">
        <v>165</v>
      </c>
    </row>
    <row r="5" spans="1:3" x14ac:dyDescent="0.25">
      <c r="A5">
        <v>4</v>
      </c>
      <c r="B5" s="48">
        <v>1</v>
      </c>
      <c r="C5" s="49">
        <v>101</v>
      </c>
    </row>
    <row r="6" spans="1:3" x14ac:dyDescent="0.25">
      <c r="A6">
        <v>5</v>
      </c>
      <c r="B6" s="48">
        <v>2</v>
      </c>
      <c r="C6" s="49">
        <v>209</v>
      </c>
    </row>
    <row r="9" spans="1:3" x14ac:dyDescent="0.25">
      <c r="A9" t="s">
        <v>36</v>
      </c>
      <c r="B9" s="47">
        <f>INTERCEPT(C2:C6,B2:B6)</f>
        <v>-8.1349862258952612</v>
      </c>
    </row>
    <row r="10" spans="1:3" x14ac:dyDescent="0.25">
      <c r="A10" t="s">
        <v>35</v>
      </c>
      <c r="B10" s="48">
        <f>SLOPE(C2:C6,B2:B6)</f>
        <v>109.22865013774103</v>
      </c>
    </row>
    <row r="11" spans="1:3" x14ac:dyDescent="0.25">
      <c r="A11" t="s">
        <v>34</v>
      </c>
      <c r="B11" s="47">
        <f>CORREL(B2:B6,C2:C6)</f>
        <v>0.9795647663558853</v>
      </c>
    </row>
    <row r="12" spans="1:3" x14ac:dyDescent="0.25">
      <c r="A12" t="s">
        <v>33</v>
      </c>
      <c r="B12" s="48">
        <f>B11^2</f>
        <v>0.95954713148586013</v>
      </c>
    </row>
    <row r="13" spans="1:3" x14ac:dyDescent="0.25">
      <c r="A13" t="s">
        <v>32</v>
      </c>
      <c r="B13" s="48">
        <f>STEYX(C2:C6,B2:B6)</f>
        <v>15.602735744672813</v>
      </c>
    </row>
    <row r="15" spans="1:3" x14ac:dyDescent="0.25">
      <c r="A15" t="s">
        <v>31</v>
      </c>
      <c r="C15">
        <v>1.75</v>
      </c>
    </row>
    <row r="16" spans="1:3" x14ac:dyDescent="0.25">
      <c r="A16" s="47">
        <f>B9+(B10*C15)</f>
        <v>183.01515151515153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selection activeCell="G15" sqref="G15"/>
    </sheetView>
  </sheetViews>
  <sheetFormatPr defaultRowHeight="15" x14ac:dyDescent="0.25"/>
  <cols>
    <col min="1" max="1" width="14.5703125" customWidth="1"/>
    <col min="5" max="5" width="11" bestFit="1" customWidth="1"/>
    <col min="6" max="6" width="9.28515625" customWidth="1"/>
    <col min="7" max="11" width="13.28515625" customWidth="1"/>
    <col min="12" max="12" width="11.42578125" customWidth="1"/>
    <col min="13" max="13" width="11.7109375" bestFit="1" customWidth="1"/>
    <col min="14" max="14" width="9.5703125" bestFit="1" customWidth="1"/>
    <col min="16" max="16" width="9.5703125" bestFit="1" customWidth="1"/>
  </cols>
  <sheetData>
    <row r="1" spans="1:16" ht="19.5" thickBot="1" x14ac:dyDescent="0.35">
      <c r="G1" s="64" t="s">
        <v>29</v>
      </c>
      <c r="H1" s="65"/>
      <c r="I1" s="65"/>
      <c r="J1" s="66"/>
      <c r="K1" s="64" t="s">
        <v>30</v>
      </c>
      <c r="L1" s="65"/>
      <c r="M1" s="65"/>
      <c r="N1" s="66"/>
    </row>
    <row r="2" spans="1:16" ht="47.25" thickBot="1" x14ac:dyDescent="0.3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30" t="s">
        <v>11</v>
      </c>
      <c r="G2" s="34" t="s">
        <v>12</v>
      </c>
      <c r="H2" s="26" t="s">
        <v>20</v>
      </c>
      <c r="I2" s="26" t="s">
        <v>22</v>
      </c>
      <c r="J2" s="35" t="s">
        <v>24</v>
      </c>
      <c r="K2" s="23" t="s">
        <v>28</v>
      </c>
      <c r="L2" s="26" t="s">
        <v>25</v>
      </c>
      <c r="M2" s="26" t="s">
        <v>26</v>
      </c>
      <c r="N2" s="35" t="s">
        <v>27</v>
      </c>
    </row>
    <row r="3" spans="1:16" ht="24.75" thickTop="1" thickBot="1" x14ac:dyDescent="0.3">
      <c r="A3" s="1" t="s">
        <v>0</v>
      </c>
      <c r="B3" s="1">
        <v>32</v>
      </c>
      <c r="C3" s="1">
        <v>30</v>
      </c>
      <c r="D3" s="1">
        <v>31</v>
      </c>
      <c r="E3" s="1">
        <v>34</v>
      </c>
      <c r="F3" s="31">
        <v>32</v>
      </c>
      <c r="G3" s="36">
        <f>AVERAGE(B3:F3)</f>
        <v>31.8</v>
      </c>
      <c r="H3" s="28">
        <f>$N$18</f>
        <v>33.548999999999999</v>
      </c>
      <c r="I3" s="37">
        <f>$N$19</f>
        <v>29.317666666666668</v>
      </c>
      <c r="J3" s="38">
        <f>$G$9</f>
        <v>31.433333333333334</v>
      </c>
      <c r="K3" s="43">
        <f>LARGE(B3:G3,1)-SMALL(B3:G3,1)</f>
        <v>4</v>
      </c>
      <c r="L3" s="37">
        <f t="shared" ref="L3:L8" si="0">$N$22</f>
        <v>7.7550000000000008</v>
      </c>
      <c r="M3" s="28">
        <f t="shared" ref="M3:M8" si="1">$N$23</f>
        <v>0</v>
      </c>
      <c r="N3" s="44">
        <f t="shared" ref="N3:N8" si="2">$P$16</f>
        <v>3.6666666666666665</v>
      </c>
    </row>
    <row r="4" spans="1:16" ht="24.75" thickTop="1" thickBot="1" x14ac:dyDescent="0.3">
      <c r="A4" s="2" t="s">
        <v>1</v>
      </c>
      <c r="B4" s="2">
        <v>30</v>
      </c>
      <c r="C4" s="2">
        <v>33</v>
      </c>
      <c r="D4" s="2">
        <v>32</v>
      </c>
      <c r="E4" s="2">
        <v>31</v>
      </c>
      <c r="F4" s="32">
        <v>31</v>
      </c>
      <c r="G4" s="36">
        <f t="shared" ref="G4:G8" si="3">AVERAGE(B4:F4)</f>
        <v>31.4</v>
      </c>
      <c r="H4" s="28">
        <f t="shared" ref="H4:H8" si="4">$N$18</f>
        <v>33.548999999999999</v>
      </c>
      <c r="I4" s="37">
        <f t="shared" ref="I4:I8" si="5">$N$19</f>
        <v>29.317666666666668</v>
      </c>
      <c r="J4" s="38">
        <f t="shared" ref="J4:J8" si="6">$G$9</f>
        <v>31.433333333333334</v>
      </c>
      <c r="K4" s="43">
        <f t="shared" ref="K4:K8" si="7">LARGE(B4:G4,1)-SMALL(B4:G4,1)</f>
        <v>3</v>
      </c>
      <c r="L4" s="37">
        <f t="shared" si="0"/>
        <v>7.7550000000000008</v>
      </c>
      <c r="M4" s="28">
        <f t="shared" si="1"/>
        <v>0</v>
      </c>
      <c r="N4" s="44">
        <f t="shared" si="2"/>
        <v>3.6666666666666665</v>
      </c>
    </row>
    <row r="5" spans="1:16" ht="24.75" thickTop="1" thickBot="1" x14ac:dyDescent="0.3">
      <c r="A5" s="3" t="s">
        <v>2</v>
      </c>
      <c r="B5" s="3">
        <v>34</v>
      </c>
      <c r="C5" s="3">
        <v>32</v>
      </c>
      <c r="D5" s="3">
        <v>31</v>
      </c>
      <c r="E5" s="3">
        <v>33</v>
      </c>
      <c r="F5" s="33">
        <v>30</v>
      </c>
      <c r="G5" s="36">
        <f>AVERAGE(B5:F5)</f>
        <v>32</v>
      </c>
      <c r="H5" s="28">
        <f>$N$18</f>
        <v>33.548999999999999</v>
      </c>
      <c r="I5" s="37">
        <f t="shared" si="5"/>
        <v>29.317666666666668</v>
      </c>
      <c r="J5" s="38">
        <f t="shared" si="6"/>
        <v>31.433333333333334</v>
      </c>
      <c r="K5" s="43">
        <f t="shared" si="7"/>
        <v>4</v>
      </c>
      <c r="L5" s="37">
        <f t="shared" si="0"/>
        <v>7.7550000000000008</v>
      </c>
      <c r="M5" s="28">
        <f t="shared" si="1"/>
        <v>0</v>
      </c>
      <c r="N5" s="44">
        <f t="shared" si="2"/>
        <v>3.6666666666666665</v>
      </c>
    </row>
    <row r="6" spans="1:16" ht="24.75" thickTop="1" thickBot="1" x14ac:dyDescent="0.3">
      <c r="A6" s="2" t="s">
        <v>3</v>
      </c>
      <c r="B6" s="2">
        <v>29</v>
      </c>
      <c r="C6" s="2">
        <v>33</v>
      </c>
      <c r="D6" s="2">
        <v>32</v>
      </c>
      <c r="E6" s="2">
        <v>30</v>
      </c>
      <c r="F6" s="32">
        <v>31</v>
      </c>
      <c r="G6" s="36">
        <f t="shared" si="3"/>
        <v>31</v>
      </c>
      <c r="H6" s="28">
        <f t="shared" si="4"/>
        <v>33.548999999999999</v>
      </c>
      <c r="I6" s="37">
        <f t="shared" si="5"/>
        <v>29.317666666666668</v>
      </c>
      <c r="J6" s="38">
        <f t="shared" si="6"/>
        <v>31.433333333333334</v>
      </c>
      <c r="K6" s="43">
        <f t="shared" si="7"/>
        <v>4</v>
      </c>
      <c r="L6" s="37">
        <f t="shared" si="0"/>
        <v>7.7550000000000008</v>
      </c>
      <c r="M6" s="28">
        <f t="shared" si="1"/>
        <v>0</v>
      </c>
      <c r="N6" s="44">
        <f t="shared" si="2"/>
        <v>3.6666666666666665</v>
      </c>
    </row>
    <row r="7" spans="1:16" ht="24.75" thickTop="1" thickBot="1" x14ac:dyDescent="0.3">
      <c r="A7" s="3" t="s">
        <v>4</v>
      </c>
      <c r="B7" s="3">
        <v>30</v>
      </c>
      <c r="C7" s="3">
        <v>33</v>
      </c>
      <c r="D7" s="3">
        <v>29</v>
      </c>
      <c r="E7" s="3">
        <v>31</v>
      </c>
      <c r="F7" s="33">
        <v>33</v>
      </c>
      <c r="G7" s="36">
        <f t="shared" si="3"/>
        <v>31.2</v>
      </c>
      <c r="H7" s="28">
        <f t="shared" si="4"/>
        <v>33.548999999999999</v>
      </c>
      <c r="I7" s="37">
        <f t="shared" si="5"/>
        <v>29.317666666666668</v>
      </c>
      <c r="J7" s="38">
        <f t="shared" si="6"/>
        <v>31.433333333333334</v>
      </c>
      <c r="K7" s="43">
        <f t="shared" si="7"/>
        <v>4</v>
      </c>
      <c r="L7" s="37">
        <f t="shared" si="0"/>
        <v>7.7550000000000008</v>
      </c>
      <c r="M7" s="28">
        <f t="shared" si="1"/>
        <v>0</v>
      </c>
      <c r="N7" s="44">
        <f t="shared" si="2"/>
        <v>3.6666666666666665</v>
      </c>
    </row>
    <row r="8" spans="1:16" ht="24.75" thickTop="1" thickBot="1" x14ac:dyDescent="0.3">
      <c r="A8" s="2" t="s">
        <v>5</v>
      </c>
      <c r="B8" s="2">
        <v>33</v>
      </c>
      <c r="C8" s="2">
        <v>30</v>
      </c>
      <c r="D8" s="2">
        <v>32</v>
      </c>
      <c r="E8" s="2">
        <v>31</v>
      </c>
      <c r="F8" s="32">
        <v>30</v>
      </c>
      <c r="G8" s="39">
        <f t="shared" si="3"/>
        <v>31.2</v>
      </c>
      <c r="H8" s="28">
        <f t="shared" si="4"/>
        <v>33.548999999999999</v>
      </c>
      <c r="I8" s="37">
        <f t="shared" si="5"/>
        <v>29.317666666666668</v>
      </c>
      <c r="J8" s="42">
        <f t="shared" si="6"/>
        <v>31.433333333333334</v>
      </c>
      <c r="K8" s="45">
        <f t="shared" si="7"/>
        <v>3</v>
      </c>
      <c r="L8" s="41">
        <f t="shared" si="0"/>
        <v>7.7550000000000008</v>
      </c>
      <c r="M8" s="40">
        <f t="shared" si="1"/>
        <v>0</v>
      </c>
      <c r="N8" s="46">
        <f t="shared" si="2"/>
        <v>3.6666666666666665</v>
      </c>
    </row>
    <row r="9" spans="1:16" ht="23.25" x14ac:dyDescent="0.25">
      <c r="A9" s="73" t="s">
        <v>13</v>
      </c>
      <c r="B9" s="74"/>
      <c r="C9" s="74"/>
      <c r="D9" s="74"/>
      <c r="E9" s="74"/>
      <c r="F9" s="75"/>
      <c r="G9" s="17">
        <f>AVERAGE(G3:G8)</f>
        <v>31.433333333333334</v>
      </c>
      <c r="I9" s="24"/>
    </row>
    <row r="11" spans="1:16" ht="29.25" thickBot="1" x14ac:dyDescent="0.5">
      <c r="B11" s="13" t="s">
        <v>15</v>
      </c>
      <c r="C11" s="13" t="s">
        <v>14</v>
      </c>
      <c r="D11" s="13" t="s">
        <v>16</v>
      </c>
      <c r="E11" s="13" t="s">
        <v>17</v>
      </c>
      <c r="F11" s="13" t="s">
        <v>18</v>
      </c>
      <c r="G11" s="13" t="s">
        <v>19</v>
      </c>
      <c r="H11" s="13"/>
      <c r="I11" s="13"/>
      <c r="J11" s="13"/>
      <c r="K11" s="13"/>
    </row>
    <row r="12" spans="1:16" ht="24" thickBot="1" x14ac:dyDescent="0.3">
      <c r="A12" s="67" t="s">
        <v>0</v>
      </c>
      <c r="B12" s="10">
        <v>32</v>
      </c>
      <c r="C12" s="6">
        <f>AVERAGE(B12:B16)</f>
        <v>31.8</v>
      </c>
      <c r="D12" s="10">
        <f>B12-C12</f>
        <v>0.19999999999999929</v>
      </c>
      <c r="E12" s="6">
        <f>D12^2</f>
        <v>3.9999999999999716E-2</v>
      </c>
      <c r="F12" s="70">
        <f>SQRT(SUM(E12:E16)/4)</f>
        <v>1.4832396974191324</v>
      </c>
      <c r="G12" s="14">
        <f>LARGE(B12:B16,1)</f>
        <v>34</v>
      </c>
      <c r="H12" s="27"/>
      <c r="I12" s="27"/>
      <c r="J12" s="27"/>
      <c r="K12" s="29"/>
    </row>
    <row r="13" spans="1:16" ht="24.75" thickTop="1" thickBot="1" x14ac:dyDescent="0.3">
      <c r="A13" s="68"/>
      <c r="B13" s="1">
        <v>30</v>
      </c>
      <c r="C13" s="2">
        <f>C12</f>
        <v>31.8</v>
      </c>
      <c r="D13" s="3">
        <f t="shared" ref="D13:D16" si="8">B13-C13</f>
        <v>-1.8000000000000007</v>
      </c>
      <c r="E13" s="2">
        <f t="shared" ref="E13:E41" si="9">D13^2</f>
        <v>3.2400000000000024</v>
      </c>
      <c r="F13" s="71"/>
      <c r="G13" s="15">
        <f>SMALL(B12:B16,1)</f>
        <v>30</v>
      </c>
      <c r="H13" s="27"/>
      <c r="I13" s="27"/>
      <c r="J13" s="27"/>
      <c r="K13" s="29"/>
    </row>
    <row r="14" spans="1:16" ht="24.75" thickTop="1" thickBot="1" x14ac:dyDescent="0.3">
      <c r="A14" s="68"/>
      <c r="B14" s="1">
        <v>31</v>
      </c>
      <c r="C14" s="2">
        <f>C13</f>
        <v>31.8</v>
      </c>
      <c r="D14" s="3">
        <f t="shared" si="8"/>
        <v>-0.80000000000000071</v>
      </c>
      <c r="E14" s="2">
        <f t="shared" si="9"/>
        <v>0.64000000000000112</v>
      </c>
      <c r="F14" s="71"/>
      <c r="G14" s="15">
        <f>G12-G13</f>
        <v>4</v>
      </c>
      <c r="H14" s="27"/>
      <c r="I14" s="27"/>
      <c r="J14" s="27"/>
      <c r="K14" s="29"/>
    </row>
    <row r="15" spans="1:16" ht="24.75" thickTop="1" thickBot="1" x14ac:dyDescent="0.3">
      <c r="A15" s="68"/>
      <c r="B15" s="1">
        <v>34</v>
      </c>
      <c r="C15" s="2">
        <f>C14</f>
        <v>31.8</v>
      </c>
      <c r="D15" s="3">
        <f t="shared" si="8"/>
        <v>2.1999999999999993</v>
      </c>
      <c r="E15" s="2">
        <f t="shared" si="9"/>
        <v>4.8399999999999972</v>
      </c>
      <c r="F15" s="71"/>
      <c r="G15" s="15"/>
      <c r="H15" s="27"/>
      <c r="I15" s="27"/>
      <c r="J15" s="27"/>
      <c r="K15" s="29"/>
    </row>
    <row r="16" spans="1:16" ht="24.75" thickTop="1" thickBot="1" x14ac:dyDescent="0.35">
      <c r="A16" s="69"/>
      <c r="B16" s="12">
        <v>32</v>
      </c>
      <c r="C16" s="8">
        <f>C15</f>
        <v>31.8</v>
      </c>
      <c r="D16" s="11">
        <f t="shared" si="8"/>
        <v>0.19999999999999929</v>
      </c>
      <c r="E16" s="8">
        <f t="shared" si="9"/>
        <v>3.9999999999999716E-2</v>
      </c>
      <c r="F16" s="72"/>
      <c r="G16" s="16"/>
      <c r="H16" s="27"/>
      <c r="I16" s="27"/>
      <c r="J16" s="27"/>
      <c r="K16" s="29"/>
      <c r="M16" s="18" t="s">
        <v>21</v>
      </c>
      <c r="N16" s="20">
        <f>G9</f>
        <v>31.433333333333334</v>
      </c>
      <c r="O16" s="18">
        <v>0.57699999999999996</v>
      </c>
      <c r="P16" s="21">
        <f>(G14+G19+G24+G29+G34+G39)/6</f>
        <v>3.6666666666666665</v>
      </c>
    </row>
    <row r="17" spans="1:15" ht="24" thickBot="1" x14ac:dyDescent="0.3">
      <c r="A17" s="67" t="s">
        <v>1</v>
      </c>
      <c r="B17" s="6">
        <v>30</v>
      </c>
      <c r="C17" s="6">
        <f>AVERAGE(B17:B21)</f>
        <v>31.4</v>
      </c>
      <c r="D17" s="10">
        <f>B17-C17</f>
        <v>-1.3999999999999986</v>
      </c>
      <c r="E17" s="6">
        <f>D17^2</f>
        <v>1.959999999999996</v>
      </c>
      <c r="F17" s="70">
        <f>SQRT(SUM(E17:E21)/4)</f>
        <v>1.1401754250991381</v>
      </c>
      <c r="G17" s="14">
        <f>LARGE(B17:B21,1)</f>
        <v>33</v>
      </c>
      <c r="H17" s="27"/>
      <c r="I17" s="27"/>
      <c r="J17" s="27"/>
      <c r="K17" s="29"/>
    </row>
    <row r="18" spans="1:15" ht="24" thickBot="1" x14ac:dyDescent="0.4">
      <c r="A18" s="68"/>
      <c r="B18" s="2">
        <v>33</v>
      </c>
      <c r="C18" s="2">
        <f>C17</f>
        <v>31.4</v>
      </c>
      <c r="D18" s="3">
        <f t="shared" ref="D18:D21" si="10">B18-C18</f>
        <v>1.6000000000000014</v>
      </c>
      <c r="E18" s="2">
        <f t="shared" si="9"/>
        <v>2.5600000000000045</v>
      </c>
      <c r="F18" s="71"/>
      <c r="G18" s="15">
        <f>SMALL(B17:B21,1)</f>
        <v>30</v>
      </c>
      <c r="H18" s="27"/>
      <c r="I18" s="27"/>
      <c r="J18" s="27"/>
      <c r="K18" s="29"/>
      <c r="M18" s="19" t="s">
        <v>20</v>
      </c>
      <c r="N18" s="19">
        <f>N16+(O16*P16)</f>
        <v>33.548999999999999</v>
      </c>
    </row>
    <row r="19" spans="1:15" ht="24" thickBot="1" x14ac:dyDescent="0.4">
      <c r="A19" s="68"/>
      <c r="B19" s="2">
        <v>32</v>
      </c>
      <c r="C19" s="2">
        <f>C18</f>
        <v>31.4</v>
      </c>
      <c r="D19" s="3">
        <f t="shared" si="10"/>
        <v>0.60000000000000142</v>
      </c>
      <c r="E19" s="2">
        <f t="shared" si="9"/>
        <v>0.36000000000000171</v>
      </c>
      <c r="F19" s="71"/>
      <c r="G19" s="15">
        <f>G17-G18</f>
        <v>3</v>
      </c>
      <c r="H19" s="27"/>
      <c r="I19" s="27"/>
      <c r="J19" s="27"/>
      <c r="K19" s="29"/>
      <c r="M19" s="19" t="s">
        <v>22</v>
      </c>
      <c r="N19" s="19">
        <f>N16-(O16*P16)</f>
        <v>29.317666666666668</v>
      </c>
    </row>
    <row r="20" spans="1:15" ht="24" thickBot="1" x14ac:dyDescent="0.3">
      <c r="A20" s="68"/>
      <c r="B20" s="2">
        <v>31</v>
      </c>
      <c r="C20" s="2">
        <f>C19</f>
        <v>31.4</v>
      </c>
      <c r="D20" s="3">
        <f t="shared" si="10"/>
        <v>-0.39999999999999858</v>
      </c>
      <c r="E20" s="2">
        <f t="shared" si="9"/>
        <v>0.15999999999999887</v>
      </c>
      <c r="F20" s="71"/>
      <c r="G20" s="7"/>
      <c r="H20" s="27"/>
      <c r="I20" s="27"/>
      <c r="J20" s="27"/>
      <c r="K20" s="29"/>
      <c r="N20" t="s">
        <v>40</v>
      </c>
      <c r="O20" t="s">
        <v>41</v>
      </c>
    </row>
    <row r="21" spans="1:15" ht="24" thickBot="1" x14ac:dyDescent="0.4">
      <c r="A21" s="69"/>
      <c r="B21" s="8">
        <v>31</v>
      </c>
      <c r="C21" s="8">
        <f>C20</f>
        <v>31.4</v>
      </c>
      <c r="D21" s="11">
        <f t="shared" si="10"/>
        <v>-0.39999999999999858</v>
      </c>
      <c r="E21" s="8">
        <f t="shared" si="9"/>
        <v>0.15999999999999887</v>
      </c>
      <c r="F21" s="72"/>
      <c r="G21" s="9"/>
      <c r="H21" s="27"/>
      <c r="I21" s="27"/>
      <c r="J21" s="27"/>
      <c r="K21" s="29"/>
      <c r="M21" s="22" t="s">
        <v>23</v>
      </c>
      <c r="N21">
        <v>2.1150000000000002</v>
      </c>
      <c r="O21">
        <v>0</v>
      </c>
    </row>
    <row r="22" spans="1:15" ht="24" thickBot="1" x14ac:dyDescent="0.4">
      <c r="A22" s="67" t="s">
        <v>2</v>
      </c>
      <c r="B22" s="10">
        <v>34</v>
      </c>
      <c r="C22" s="6">
        <f>AVERAGE(B22:B26)</f>
        <v>32</v>
      </c>
      <c r="D22" s="10">
        <f>B22-C22</f>
        <v>2</v>
      </c>
      <c r="E22" s="6">
        <f>D22^2</f>
        <v>4</v>
      </c>
      <c r="F22" s="70">
        <f>SQRT(SUM(E22:E26)/4)</f>
        <v>1.5811388300841898</v>
      </c>
      <c r="G22" s="14">
        <f>LARGE(B22:B26,1)</f>
        <v>34</v>
      </c>
      <c r="H22" s="27"/>
      <c r="I22" s="27"/>
      <c r="J22" s="27"/>
      <c r="K22" s="29"/>
      <c r="M22" s="19" t="s">
        <v>20</v>
      </c>
      <c r="N22" s="25">
        <f>N21*P16</f>
        <v>7.7550000000000008</v>
      </c>
    </row>
    <row r="23" spans="1:15" ht="24" thickBot="1" x14ac:dyDescent="0.4">
      <c r="A23" s="68"/>
      <c r="B23" s="3">
        <v>32</v>
      </c>
      <c r="C23" s="2">
        <f>C22</f>
        <v>32</v>
      </c>
      <c r="D23" s="3">
        <f t="shared" ref="D23:D26" si="11">B23-C23</f>
        <v>0</v>
      </c>
      <c r="E23" s="2">
        <f t="shared" si="9"/>
        <v>0</v>
      </c>
      <c r="F23" s="71"/>
      <c r="G23" s="15">
        <f>SMALL(B22:B26,1)</f>
        <v>30</v>
      </c>
      <c r="H23" s="27"/>
      <c r="I23" s="27"/>
      <c r="J23" s="27"/>
      <c r="K23" s="29"/>
      <c r="M23" s="19" t="s">
        <v>22</v>
      </c>
      <c r="N23" s="19">
        <f>O21*P16</f>
        <v>0</v>
      </c>
    </row>
    <row r="24" spans="1:15" ht="24" thickBot="1" x14ac:dyDescent="0.3">
      <c r="A24" s="68"/>
      <c r="B24" s="3">
        <v>31</v>
      </c>
      <c r="C24" s="2">
        <f>C23</f>
        <v>32</v>
      </c>
      <c r="D24" s="3">
        <f t="shared" si="11"/>
        <v>-1</v>
      </c>
      <c r="E24" s="2">
        <f t="shared" si="9"/>
        <v>1</v>
      </c>
      <c r="F24" s="71"/>
      <c r="G24" s="15">
        <f>G22-G23</f>
        <v>4</v>
      </c>
      <c r="H24" s="27"/>
      <c r="I24" s="27"/>
      <c r="J24" s="27"/>
      <c r="K24" s="29"/>
    </row>
    <row r="25" spans="1:15" ht="24" thickBot="1" x14ac:dyDescent="0.3">
      <c r="A25" s="68"/>
      <c r="B25" s="3">
        <v>33</v>
      </c>
      <c r="C25" s="2">
        <f>C24</f>
        <v>32</v>
      </c>
      <c r="D25" s="3">
        <f t="shared" si="11"/>
        <v>1</v>
      </c>
      <c r="E25" s="2">
        <f t="shared" si="9"/>
        <v>1</v>
      </c>
      <c r="F25" s="71"/>
      <c r="G25" s="7"/>
      <c r="H25" s="27"/>
      <c r="I25" s="27"/>
      <c r="J25" s="27"/>
      <c r="K25" s="29"/>
    </row>
    <row r="26" spans="1:15" ht="24" thickBot="1" x14ac:dyDescent="0.3">
      <c r="A26" s="69"/>
      <c r="B26" s="11">
        <v>30</v>
      </c>
      <c r="C26" s="8">
        <f>C25</f>
        <v>32</v>
      </c>
      <c r="D26" s="11">
        <f t="shared" si="11"/>
        <v>-2</v>
      </c>
      <c r="E26" s="8">
        <f t="shared" si="9"/>
        <v>4</v>
      </c>
      <c r="F26" s="72"/>
      <c r="G26" s="9"/>
      <c r="H26" s="27"/>
      <c r="I26" s="27"/>
      <c r="J26" s="27"/>
      <c r="K26" s="29"/>
    </row>
    <row r="27" spans="1:15" ht="24" thickBot="1" x14ac:dyDescent="0.3">
      <c r="A27" s="67" t="s">
        <v>3</v>
      </c>
      <c r="B27" s="6">
        <v>29</v>
      </c>
      <c r="C27" s="6">
        <f>AVERAGE(B27:B31)</f>
        <v>31</v>
      </c>
      <c r="D27" s="10">
        <f>B27-C27</f>
        <v>-2</v>
      </c>
      <c r="E27" s="6">
        <f>D27^2</f>
        <v>4</v>
      </c>
      <c r="F27" s="70">
        <f>SQRT(SUM(E27:E31)/4)</f>
        <v>1.5811388300841898</v>
      </c>
      <c r="G27" s="14">
        <f>LARGE(B27:B31,1)</f>
        <v>33</v>
      </c>
      <c r="H27" s="27"/>
      <c r="I27" s="27"/>
      <c r="J27" s="27"/>
      <c r="K27" s="29"/>
    </row>
    <row r="28" spans="1:15" ht="24" thickBot="1" x14ac:dyDescent="0.3">
      <c r="A28" s="68"/>
      <c r="B28" s="2">
        <v>33</v>
      </c>
      <c r="C28" s="2">
        <f>C27</f>
        <v>31</v>
      </c>
      <c r="D28" s="3">
        <f t="shared" ref="D28:D31" si="12">B28-C28</f>
        <v>2</v>
      </c>
      <c r="E28" s="2">
        <f t="shared" si="9"/>
        <v>4</v>
      </c>
      <c r="F28" s="71"/>
      <c r="G28" s="15">
        <f>SMALL(B27:B31,1)</f>
        <v>29</v>
      </c>
      <c r="H28" s="27"/>
      <c r="I28" s="27"/>
      <c r="J28" s="27"/>
      <c r="K28" s="29"/>
    </row>
    <row r="29" spans="1:15" ht="24" thickBot="1" x14ac:dyDescent="0.3">
      <c r="A29" s="68"/>
      <c r="B29" s="2">
        <v>32</v>
      </c>
      <c r="C29" s="2">
        <f>C28</f>
        <v>31</v>
      </c>
      <c r="D29" s="3">
        <f t="shared" si="12"/>
        <v>1</v>
      </c>
      <c r="E29" s="2">
        <f t="shared" si="9"/>
        <v>1</v>
      </c>
      <c r="F29" s="71"/>
      <c r="G29" s="15">
        <f>G27-G28</f>
        <v>4</v>
      </c>
      <c r="H29" s="27"/>
      <c r="I29" s="27"/>
      <c r="J29" s="27"/>
      <c r="K29" s="29"/>
    </row>
    <row r="30" spans="1:15" ht="24" thickBot="1" x14ac:dyDescent="0.3">
      <c r="A30" s="68"/>
      <c r="B30" s="2">
        <v>30</v>
      </c>
      <c r="C30" s="2">
        <f>C29</f>
        <v>31</v>
      </c>
      <c r="D30" s="3">
        <f t="shared" si="12"/>
        <v>-1</v>
      </c>
      <c r="E30" s="2">
        <f t="shared" si="9"/>
        <v>1</v>
      </c>
      <c r="F30" s="71"/>
      <c r="G30" s="7"/>
      <c r="H30" s="27"/>
      <c r="I30" s="27"/>
      <c r="J30" s="27"/>
      <c r="K30" s="29"/>
    </row>
    <row r="31" spans="1:15" ht="24" thickBot="1" x14ac:dyDescent="0.3">
      <c r="A31" s="69"/>
      <c r="B31" s="8">
        <v>31</v>
      </c>
      <c r="C31" s="8">
        <f>C30</f>
        <v>31</v>
      </c>
      <c r="D31" s="11">
        <f t="shared" si="12"/>
        <v>0</v>
      </c>
      <c r="E31" s="8">
        <f t="shared" si="9"/>
        <v>0</v>
      </c>
      <c r="F31" s="72"/>
      <c r="G31" s="9"/>
      <c r="H31" s="27"/>
      <c r="I31" s="27"/>
      <c r="J31" s="27"/>
      <c r="K31" s="29"/>
    </row>
    <row r="32" spans="1:15" ht="24" thickBot="1" x14ac:dyDescent="0.3">
      <c r="A32" s="67" t="s">
        <v>4</v>
      </c>
      <c r="B32" s="10">
        <v>30</v>
      </c>
      <c r="C32" s="6">
        <f>AVERAGE(B32:B36)</f>
        <v>31.2</v>
      </c>
      <c r="D32" s="10">
        <f>B32-C32</f>
        <v>-1.1999999999999993</v>
      </c>
      <c r="E32" s="6">
        <f>D32^2</f>
        <v>1.4399999999999984</v>
      </c>
      <c r="F32" s="70">
        <f>SQRT(SUM(E32:E36)/4)</f>
        <v>1.7888543819998317</v>
      </c>
      <c r="G32" s="14">
        <f>LARGE(B32:B36,1)</f>
        <v>33</v>
      </c>
      <c r="H32" s="27"/>
      <c r="I32" s="27"/>
      <c r="J32" s="27"/>
      <c r="K32" s="29"/>
    </row>
    <row r="33" spans="1:11" ht="24" thickBot="1" x14ac:dyDescent="0.3">
      <c r="A33" s="68"/>
      <c r="B33" s="3">
        <v>33</v>
      </c>
      <c r="C33" s="2">
        <f>C32</f>
        <v>31.2</v>
      </c>
      <c r="D33" s="3">
        <f t="shared" ref="D33:D36" si="13">B33-C33</f>
        <v>1.8000000000000007</v>
      </c>
      <c r="E33" s="2">
        <f t="shared" si="9"/>
        <v>3.2400000000000024</v>
      </c>
      <c r="F33" s="71"/>
      <c r="G33" s="15">
        <f>SMALL(B32:B36,1)</f>
        <v>29</v>
      </c>
      <c r="H33" s="27"/>
      <c r="I33" s="27"/>
      <c r="J33" s="27"/>
      <c r="K33" s="29"/>
    </row>
    <row r="34" spans="1:11" ht="24" thickBot="1" x14ac:dyDescent="0.3">
      <c r="A34" s="68"/>
      <c r="B34" s="3">
        <v>29</v>
      </c>
      <c r="C34" s="2">
        <f>C33</f>
        <v>31.2</v>
      </c>
      <c r="D34" s="3">
        <f t="shared" si="13"/>
        <v>-2.1999999999999993</v>
      </c>
      <c r="E34" s="2">
        <f t="shared" si="9"/>
        <v>4.8399999999999972</v>
      </c>
      <c r="F34" s="71"/>
      <c r="G34" s="15">
        <f>G32-G33</f>
        <v>4</v>
      </c>
      <c r="H34" s="27"/>
      <c r="I34" s="27"/>
      <c r="J34" s="27"/>
      <c r="K34" s="29"/>
    </row>
    <row r="35" spans="1:11" ht="24" thickBot="1" x14ac:dyDescent="0.3">
      <c r="A35" s="68"/>
      <c r="B35" s="3">
        <v>31</v>
      </c>
      <c r="C35" s="2">
        <f>C34</f>
        <v>31.2</v>
      </c>
      <c r="D35" s="3">
        <f t="shared" si="13"/>
        <v>-0.19999999999999929</v>
      </c>
      <c r="E35" s="2">
        <f t="shared" si="9"/>
        <v>3.9999999999999716E-2</v>
      </c>
      <c r="F35" s="71"/>
      <c r="G35" s="7"/>
      <c r="H35" s="27"/>
      <c r="I35" s="27"/>
      <c r="J35" s="27"/>
      <c r="K35" s="29"/>
    </row>
    <row r="36" spans="1:11" ht="24" thickBot="1" x14ac:dyDescent="0.3">
      <c r="A36" s="69"/>
      <c r="B36" s="11">
        <v>33</v>
      </c>
      <c r="C36" s="8">
        <f>C35</f>
        <v>31.2</v>
      </c>
      <c r="D36" s="11">
        <f t="shared" si="13"/>
        <v>1.8000000000000007</v>
      </c>
      <c r="E36" s="8">
        <f t="shared" si="9"/>
        <v>3.2400000000000024</v>
      </c>
      <c r="F36" s="72"/>
      <c r="G36" s="9"/>
      <c r="H36" s="27"/>
      <c r="I36" s="27"/>
      <c r="J36" s="27"/>
      <c r="K36" s="29"/>
    </row>
    <row r="37" spans="1:11" ht="24" thickBot="1" x14ac:dyDescent="0.3">
      <c r="A37" s="67" t="s">
        <v>5</v>
      </c>
      <c r="B37" s="6">
        <v>33</v>
      </c>
      <c r="C37" s="6">
        <f>AVERAGE(B37:B41)</f>
        <v>31.2</v>
      </c>
      <c r="D37" s="10">
        <f>B37-C37</f>
        <v>1.8000000000000007</v>
      </c>
      <c r="E37" s="6">
        <f>D37^2</f>
        <v>3.2400000000000024</v>
      </c>
      <c r="F37" s="70">
        <f>SQRT(SUM(E37:E41)/4)</f>
        <v>1.3038404810405297</v>
      </c>
      <c r="G37" s="14">
        <f>LARGE(B37:B41,1)</f>
        <v>33</v>
      </c>
      <c r="H37" s="27"/>
      <c r="I37" s="27"/>
      <c r="J37" s="27"/>
      <c r="K37" s="29"/>
    </row>
    <row r="38" spans="1:11" ht="24" thickBot="1" x14ac:dyDescent="0.3">
      <c r="A38" s="68"/>
      <c r="B38" s="2">
        <v>30</v>
      </c>
      <c r="C38" s="2">
        <f>C37</f>
        <v>31.2</v>
      </c>
      <c r="D38" s="3">
        <f t="shared" ref="D38:D41" si="14">B38-C38</f>
        <v>-1.1999999999999993</v>
      </c>
      <c r="E38" s="2">
        <f t="shared" si="9"/>
        <v>1.4399999999999984</v>
      </c>
      <c r="F38" s="71"/>
      <c r="G38" s="15">
        <f>SMALL(B37:B41,1)</f>
        <v>30</v>
      </c>
      <c r="H38" s="27"/>
      <c r="I38" s="27"/>
      <c r="J38" s="27"/>
      <c r="K38" s="29"/>
    </row>
    <row r="39" spans="1:11" ht="24" thickBot="1" x14ac:dyDescent="0.3">
      <c r="A39" s="68"/>
      <c r="B39" s="2">
        <v>32</v>
      </c>
      <c r="C39" s="2">
        <f>C38</f>
        <v>31.2</v>
      </c>
      <c r="D39" s="3">
        <f t="shared" si="14"/>
        <v>0.80000000000000071</v>
      </c>
      <c r="E39" s="2">
        <f t="shared" si="9"/>
        <v>0.64000000000000112</v>
      </c>
      <c r="F39" s="71"/>
      <c r="G39" s="15">
        <f>G37-G38</f>
        <v>3</v>
      </c>
      <c r="H39" s="27"/>
      <c r="I39" s="27"/>
      <c r="J39" s="27"/>
      <c r="K39" s="29"/>
    </row>
    <row r="40" spans="1:11" ht="24" thickBot="1" x14ac:dyDescent="0.3">
      <c r="A40" s="68"/>
      <c r="B40" s="2">
        <v>31</v>
      </c>
      <c r="C40" s="2">
        <f>C39</f>
        <v>31.2</v>
      </c>
      <c r="D40" s="3">
        <f t="shared" si="14"/>
        <v>-0.19999999999999929</v>
      </c>
      <c r="E40" s="2">
        <f t="shared" si="9"/>
        <v>3.9999999999999716E-2</v>
      </c>
      <c r="F40" s="71"/>
      <c r="G40" s="7"/>
      <c r="H40" s="27"/>
      <c r="I40" s="27"/>
      <c r="J40" s="27"/>
      <c r="K40" s="29"/>
    </row>
    <row r="41" spans="1:11" ht="24" thickBot="1" x14ac:dyDescent="0.3">
      <c r="A41" s="69"/>
      <c r="B41" s="8">
        <v>30</v>
      </c>
      <c r="C41" s="8">
        <f>C40</f>
        <v>31.2</v>
      </c>
      <c r="D41" s="11">
        <f t="shared" si="14"/>
        <v>-1.1999999999999993</v>
      </c>
      <c r="E41" s="8">
        <f t="shared" si="9"/>
        <v>1.4399999999999984</v>
      </c>
      <c r="F41" s="72"/>
      <c r="G41" s="9"/>
      <c r="H41" s="27"/>
      <c r="I41" s="27"/>
      <c r="J41" s="27"/>
      <c r="K41" s="29"/>
    </row>
  </sheetData>
  <mergeCells count="15">
    <mergeCell ref="G1:J1"/>
    <mergeCell ref="K1:N1"/>
    <mergeCell ref="A32:A36"/>
    <mergeCell ref="A37:A41"/>
    <mergeCell ref="F12:F16"/>
    <mergeCell ref="F17:F21"/>
    <mergeCell ref="F22:F26"/>
    <mergeCell ref="F27:F31"/>
    <mergeCell ref="F32:F36"/>
    <mergeCell ref="F37:F41"/>
    <mergeCell ref="A9:F9"/>
    <mergeCell ref="A12:A16"/>
    <mergeCell ref="A17:A21"/>
    <mergeCell ref="A22:A26"/>
    <mergeCell ref="A27:A3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8"/>
  <sheetViews>
    <sheetView topLeftCell="Z1" workbookViewId="0">
      <selection activeCell="AP3" sqref="AP3"/>
    </sheetView>
  </sheetViews>
  <sheetFormatPr defaultRowHeight="15" x14ac:dyDescent="0.25"/>
  <cols>
    <col min="7" max="7" width="10" customWidth="1"/>
    <col min="8" max="8" width="11.28515625" customWidth="1"/>
    <col min="15" max="15" width="8.7109375" customWidth="1"/>
  </cols>
  <sheetData>
    <row r="1" spans="1:15" ht="47.25" thickBot="1" x14ac:dyDescent="0.3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30" t="s">
        <v>11</v>
      </c>
      <c r="G1" s="34" t="s">
        <v>12</v>
      </c>
      <c r="H1" s="51" t="s">
        <v>18</v>
      </c>
      <c r="I1" s="26" t="s">
        <v>20</v>
      </c>
      <c r="J1" s="26" t="s">
        <v>22</v>
      </c>
      <c r="K1" s="35" t="s">
        <v>24</v>
      </c>
      <c r="L1" s="50" t="s">
        <v>18</v>
      </c>
      <c r="M1" s="26" t="s">
        <v>44</v>
      </c>
      <c r="N1" s="26" t="s">
        <v>45</v>
      </c>
      <c r="O1" s="35" t="s">
        <v>46</v>
      </c>
    </row>
    <row r="2" spans="1:15" ht="24.75" thickTop="1" thickBot="1" x14ac:dyDescent="0.3">
      <c r="A2" s="1" t="s">
        <v>0</v>
      </c>
      <c r="B2" s="1">
        <v>32</v>
      </c>
      <c r="C2" s="1">
        <v>30</v>
      </c>
      <c r="D2" s="1">
        <v>31</v>
      </c>
      <c r="E2" s="1">
        <v>34</v>
      </c>
      <c r="F2" s="31">
        <v>32</v>
      </c>
      <c r="G2" s="54">
        <f>AVERAGE(B2:F2)</f>
        <v>31.8</v>
      </c>
      <c r="H2" s="52">
        <v>1.4832396974191324</v>
      </c>
      <c r="I2" s="37">
        <f>O11</f>
        <v>33.544909861742077</v>
      </c>
      <c r="J2" s="37">
        <f>$O$12</f>
        <v>29.321756804924593</v>
      </c>
      <c r="K2" s="38">
        <f>$G$8</f>
        <v>31.433333333333334</v>
      </c>
      <c r="L2" s="53">
        <f t="shared" ref="L2:L7" si="0">H2</f>
        <v>1.4832396974191324</v>
      </c>
      <c r="M2" s="37">
        <f>$O$16</f>
        <v>3.0911586319872879</v>
      </c>
      <c r="N2" s="28">
        <f>$O$17</f>
        <v>0</v>
      </c>
      <c r="O2" s="38">
        <f>$O$18</f>
        <v>1.4797312742878352</v>
      </c>
    </row>
    <row r="3" spans="1:15" ht="24.75" thickTop="1" thickBot="1" x14ac:dyDescent="0.3">
      <c r="A3" s="2" t="s">
        <v>1</v>
      </c>
      <c r="B3" s="2">
        <v>30</v>
      </c>
      <c r="C3" s="2">
        <v>33</v>
      </c>
      <c r="D3" s="2">
        <v>32</v>
      </c>
      <c r="E3" s="2">
        <v>31</v>
      </c>
      <c r="F3" s="32">
        <v>31</v>
      </c>
      <c r="G3" s="54">
        <f t="shared" ref="G3:G7" si="1">AVERAGE(B3:F3)</f>
        <v>31.4</v>
      </c>
      <c r="H3" s="52">
        <v>1.1401754250991381</v>
      </c>
      <c r="I3" s="37">
        <f>I2</f>
        <v>33.544909861742077</v>
      </c>
      <c r="J3" s="37">
        <f t="shared" ref="J3:J7" si="2">$O$12</f>
        <v>29.321756804924593</v>
      </c>
      <c r="K3" s="38">
        <f t="shared" ref="K3:K7" si="3">$G$8</f>
        <v>31.433333333333334</v>
      </c>
      <c r="L3" s="53">
        <f t="shared" si="0"/>
        <v>1.1401754250991381</v>
      </c>
      <c r="M3" s="37">
        <f t="shared" ref="M3:M7" si="4">$O$16</f>
        <v>3.0911586319872879</v>
      </c>
      <c r="N3" s="28">
        <f t="shared" ref="N3:N7" si="5">$O$17</f>
        <v>0</v>
      </c>
      <c r="O3" s="38">
        <f t="shared" ref="O3:O7" si="6">$O$18</f>
        <v>1.4797312742878352</v>
      </c>
    </row>
    <row r="4" spans="1:15" ht="24.75" thickTop="1" thickBot="1" x14ac:dyDescent="0.3">
      <c r="A4" s="3" t="s">
        <v>2</v>
      </c>
      <c r="B4" s="3">
        <v>34</v>
      </c>
      <c r="C4" s="3">
        <v>32</v>
      </c>
      <c r="D4" s="3">
        <v>31</v>
      </c>
      <c r="E4" s="3">
        <v>33</v>
      </c>
      <c r="F4" s="33">
        <v>30</v>
      </c>
      <c r="G4" s="54">
        <f t="shared" si="1"/>
        <v>32</v>
      </c>
      <c r="H4" s="52">
        <v>1.5811388300841898</v>
      </c>
      <c r="I4" s="37">
        <f>I3</f>
        <v>33.544909861742077</v>
      </c>
      <c r="J4" s="37">
        <f t="shared" si="2"/>
        <v>29.321756804924593</v>
      </c>
      <c r="K4" s="38">
        <f t="shared" si="3"/>
        <v>31.433333333333334</v>
      </c>
      <c r="L4" s="53">
        <f t="shared" si="0"/>
        <v>1.5811388300841898</v>
      </c>
      <c r="M4" s="37">
        <f t="shared" si="4"/>
        <v>3.0911586319872879</v>
      </c>
      <c r="N4" s="28">
        <f t="shared" si="5"/>
        <v>0</v>
      </c>
      <c r="O4" s="38">
        <f t="shared" si="6"/>
        <v>1.4797312742878352</v>
      </c>
    </row>
    <row r="5" spans="1:15" ht="24.75" thickTop="1" thickBot="1" x14ac:dyDescent="0.3">
      <c r="A5" s="2" t="s">
        <v>3</v>
      </c>
      <c r="B5" s="2">
        <v>29</v>
      </c>
      <c r="C5" s="2">
        <v>33</v>
      </c>
      <c r="D5" s="2">
        <v>32</v>
      </c>
      <c r="E5" s="2">
        <v>30</v>
      </c>
      <c r="F5" s="32">
        <v>31</v>
      </c>
      <c r="G5" s="54">
        <f t="shared" si="1"/>
        <v>31</v>
      </c>
      <c r="H5" s="52">
        <v>1.5811388300841898</v>
      </c>
      <c r="I5" s="37">
        <f>I4</f>
        <v>33.544909861742077</v>
      </c>
      <c r="J5" s="37">
        <f t="shared" si="2"/>
        <v>29.321756804924593</v>
      </c>
      <c r="K5" s="38">
        <f t="shared" si="3"/>
        <v>31.433333333333334</v>
      </c>
      <c r="L5" s="53">
        <f t="shared" si="0"/>
        <v>1.5811388300841898</v>
      </c>
      <c r="M5" s="37">
        <f t="shared" si="4"/>
        <v>3.0911586319872879</v>
      </c>
      <c r="N5" s="28">
        <f t="shared" si="5"/>
        <v>0</v>
      </c>
      <c r="O5" s="38">
        <f t="shared" si="6"/>
        <v>1.4797312742878352</v>
      </c>
    </row>
    <row r="6" spans="1:15" ht="24.75" thickTop="1" thickBot="1" x14ac:dyDescent="0.3">
      <c r="A6" s="3" t="s">
        <v>4</v>
      </c>
      <c r="B6" s="3">
        <v>30</v>
      </c>
      <c r="C6" s="3">
        <v>33</v>
      </c>
      <c r="D6" s="3">
        <v>29</v>
      </c>
      <c r="E6" s="3">
        <v>31</v>
      </c>
      <c r="F6" s="33">
        <v>33</v>
      </c>
      <c r="G6" s="54">
        <f t="shared" si="1"/>
        <v>31.2</v>
      </c>
      <c r="H6" s="52">
        <v>1.7888543819998317</v>
      </c>
      <c r="I6" s="37">
        <f>I5</f>
        <v>33.544909861742077</v>
      </c>
      <c r="J6" s="37">
        <f t="shared" si="2"/>
        <v>29.321756804924593</v>
      </c>
      <c r="K6" s="38">
        <f t="shared" si="3"/>
        <v>31.433333333333334</v>
      </c>
      <c r="L6" s="53">
        <f t="shared" si="0"/>
        <v>1.7888543819998317</v>
      </c>
      <c r="M6" s="37">
        <f t="shared" si="4"/>
        <v>3.0911586319872879</v>
      </c>
      <c r="N6" s="28">
        <f t="shared" si="5"/>
        <v>0</v>
      </c>
      <c r="O6" s="38">
        <f t="shared" si="6"/>
        <v>1.4797312742878352</v>
      </c>
    </row>
    <row r="7" spans="1:15" ht="24.75" thickTop="1" thickBot="1" x14ac:dyDescent="0.3">
      <c r="A7" s="2" t="s">
        <v>5</v>
      </c>
      <c r="B7" s="2">
        <v>33</v>
      </c>
      <c r="C7" s="2">
        <v>30</v>
      </c>
      <c r="D7" s="2">
        <v>32</v>
      </c>
      <c r="E7" s="2">
        <v>31</v>
      </c>
      <c r="F7" s="32">
        <v>30</v>
      </c>
      <c r="G7" s="55">
        <f t="shared" si="1"/>
        <v>31.2</v>
      </c>
      <c r="H7" s="52">
        <v>1.3038404810405297</v>
      </c>
      <c r="I7" s="37">
        <f>I6</f>
        <v>33.544909861742077</v>
      </c>
      <c r="J7" s="37">
        <f t="shared" si="2"/>
        <v>29.321756804924593</v>
      </c>
      <c r="K7" s="38">
        <f t="shared" si="3"/>
        <v>31.433333333333334</v>
      </c>
      <c r="L7" s="53">
        <f t="shared" si="0"/>
        <v>1.3038404810405297</v>
      </c>
      <c r="M7" s="37">
        <f t="shared" si="4"/>
        <v>3.0911586319872879</v>
      </c>
      <c r="N7" s="28">
        <f t="shared" si="5"/>
        <v>0</v>
      </c>
      <c r="O7" s="38">
        <f t="shared" si="6"/>
        <v>1.4797312742878352</v>
      </c>
    </row>
    <row r="8" spans="1:15" ht="23.25" x14ac:dyDescent="0.25">
      <c r="G8" s="17">
        <f>AVERAGE(G2:G7)</f>
        <v>31.433333333333334</v>
      </c>
      <c r="H8" s="52">
        <f>AVERAGE(H2:H7)</f>
        <v>1.4797312742878352</v>
      </c>
    </row>
    <row r="10" spans="1:15" x14ac:dyDescent="0.25">
      <c r="N10" t="s">
        <v>42</v>
      </c>
    </row>
    <row r="11" spans="1:15" x14ac:dyDescent="0.25">
      <c r="N11" t="s">
        <v>20</v>
      </c>
      <c r="O11" s="24">
        <f>G8+(1.427*H8)</f>
        <v>33.544909861742077</v>
      </c>
    </row>
    <row r="12" spans="1:15" x14ac:dyDescent="0.25">
      <c r="N12" t="s">
        <v>22</v>
      </c>
      <c r="O12" s="24">
        <f>G8-(1.427*H8)</f>
        <v>29.321756804924593</v>
      </c>
    </row>
    <row r="13" spans="1:15" x14ac:dyDescent="0.25">
      <c r="N13" t="s">
        <v>24</v>
      </c>
      <c r="O13" s="24">
        <f>G8</f>
        <v>31.433333333333334</v>
      </c>
    </row>
    <row r="15" spans="1:15" x14ac:dyDescent="0.25">
      <c r="N15" t="s">
        <v>43</v>
      </c>
    </row>
    <row r="16" spans="1:15" x14ac:dyDescent="0.25">
      <c r="N16" t="s">
        <v>20</v>
      </c>
      <c r="O16" s="24">
        <f>2.089*H8</f>
        <v>3.0911586319872879</v>
      </c>
    </row>
    <row r="17" spans="14:15" x14ac:dyDescent="0.25">
      <c r="N17" t="s">
        <v>22</v>
      </c>
      <c r="O17">
        <f>0*H8</f>
        <v>0</v>
      </c>
    </row>
    <row r="18" spans="14:15" x14ac:dyDescent="0.25">
      <c r="N18" t="s">
        <v>24</v>
      </c>
      <c r="O18" s="24">
        <f>H8</f>
        <v>1.4797312742878352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Histograma</vt:lpstr>
      <vt:lpstr>Dispersão</vt:lpstr>
      <vt:lpstr>CEP GRAFICO XR</vt:lpstr>
      <vt:lpstr>SIMULAÇÃO PARA 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SANCHES</dc:creator>
  <cp:lastModifiedBy>Renata Oliveira</cp:lastModifiedBy>
  <dcterms:created xsi:type="dcterms:W3CDTF">2017-11-01T18:26:55Z</dcterms:created>
  <dcterms:modified xsi:type="dcterms:W3CDTF">2020-11-11T21:28:04Z</dcterms:modified>
</cp:coreProperties>
</file>