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PSKILLING (Data Analyst)\PROJECTS (EXCEL)\Car Database\"/>
    </mc:Choice>
  </mc:AlternateContent>
  <xr:revisionPtr revIDLastSave="0" documentId="8_{61F58309-799E-4852-935E-25208B60477E}" xr6:coauthVersionLast="47" xr6:coauthVersionMax="47" xr10:uidLastSave="{00000000-0000-0000-0000-000000000000}"/>
  <bookViews>
    <workbookView xWindow="-120" yWindow="-120" windowWidth="29040" windowHeight="15720" xr2:uid="{E342AA29-6A8F-4160-BD66-18626EAFA054}"/>
  </bookViews>
  <sheets>
    <sheet name="Car Database Inventory" sheetId="1" r:id="rId1"/>
    <sheet name="car_inventory_database" sheetId="2" r:id="rId2"/>
  </sheets>
  <calcPr calcId="0"/>
  <pivotCaches>
    <pivotCache cacheId="4" r:id="rId3"/>
  </pivotCaches>
</workbook>
</file>

<file path=xl/calcChain.xml><?xml version="1.0" encoding="utf-8"?>
<calcChain xmlns="http://schemas.openxmlformats.org/spreadsheetml/2006/main">
  <c r="I2" i="1" l="1"/>
  <c r="M23" i="1"/>
  <c r="M24" i="1"/>
  <c r="M28" i="1"/>
  <c r="M29" i="1"/>
  <c r="M22" i="1"/>
  <c r="M19" i="1"/>
  <c r="M30" i="1"/>
  <c r="M37" i="1"/>
  <c r="M38" i="1"/>
  <c r="M48" i="1"/>
  <c r="M42" i="1"/>
  <c r="M52" i="1"/>
  <c r="M36" i="1"/>
  <c r="M47" i="1"/>
  <c r="M50" i="1"/>
  <c r="M32" i="1"/>
  <c r="M5" i="1"/>
  <c r="M7" i="1"/>
  <c r="M2" i="1"/>
  <c r="M3" i="1"/>
  <c r="M4" i="1"/>
  <c r="M14" i="1"/>
  <c r="M21" i="1"/>
  <c r="M16" i="1"/>
  <c r="M10" i="1"/>
  <c r="M49" i="1"/>
  <c r="M34" i="1"/>
  <c r="M45" i="1"/>
  <c r="M6" i="1"/>
  <c r="M12" i="1"/>
  <c r="M41" i="1"/>
  <c r="M31" i="1"/>
  <c r="M33" i="1"/>
  <c r="M40" i="1"/>
  <c r="M51" i="1"/>
  <c r="M17" i="1"/>
  <c r="M20" i="1"/>
  <c r="M25" i="1"/>
  <c r="M13" i="1"/>
  <c r="M53" i="1"/>
  <c r="M15" i="1"/>
  <c r="M26" i="1"/>
  <c r="M39" i="1"/>
  <c r="M8" i="1"/>
  <c r="M9" i="1"/>
  <c r="M11" i="1"/>
  <c r="M18" i="1"/>
  <c r="M35" i="1"/>
  <c r="M43" i="1"/>
  <c r="M46" i="1"/>
  <c r="M44" i="1"/>
  <c r="M27" i="1"/>
  <c r="F17" i="1"/>
  <c r="G17" i="1" s="1"/>
  <c r="I17" i="1" s="1"/>
  <c r="F27" i="1"/>
  <c r="G27" i="1" s="1"/>
  <c r="I27" i="1" s="1"/>
  <c r="F28" i="1"/>
  <c r="G28" i="1" s="1"/>
  <c r="I28" i="1" s="1"/>
  <c r="F29" i="1"/>
  <c r="G29" i="1" s="1"/>
  <c r="I29" i="1" s="1"/>
  <c r="F22" i="1"/>
  <c r="F19" i="1"/>
  <c r="G19" i="1" s="1"/>
  <c r="I19" i="1" s="1"/>
  <c r="F30" i="1"/>
  <c r="G30" i="1" s="1"/>
  <c r="I30" i="1" s="1"/>
  <c r="F37" i="1"/>
  <c r="G37" i="1" s="1"/>
  <c r="I37" i="1" s="1"/>
  <c r="F38" i="1"/>
  <c r="G38" i="1" s="1"/>
  <c r="I38" i="1" s="1"/>
  <c r="F48" i="1"/>
  <c r="G48" i="1" s="1"/>
  <c r="I48" i="1" s="1"/>
  <c r="F42" i="1"/>
  <c r="G42" i="1" s="1"/>
  <c r="I42" i="1" s="1"/>
  <c r="F52" i="1"/>
  <c r="G52" i="1" s="1"/>
  <c r="I52" i="1" s="1"/>
  <c r="F36" i="1"/>
  <c r="G36" i="1" s="1"/>
  <c r="I36" i="1" s="1"/>
  <c r="F47" i="1"/>
  <c r="G47" i="1" s="1"/>
  <c r="I47" i="1" s="1"/>
  <c r="F50" i="1"/>
  <c r="G50" i="1" s="1"/>
  <c r="I50" i="1" s="1"/>
  <c r="F32" i="1"/>
  <c r="G32" i="1" s="1"/>
  <c r="I32" i="1" s="1"/>
  <c r="F5" i="1"/>
  <c r="G5" i="1" s="1"/>
  <c r="I5" i="1" s="1"/>
  <c r="F7" i="1"/>
  <c r="G7" i="1" s="1"/>
  <c r="I7" i="1" s="1"/>
  <c r="F2" i="1"/>
  <c r="G2" i="1" s="1"/>
  <c r="F3" i="1"/>
  <c r="G3" i="1" s="1"/>
  <c r="I3" i="1" s="1"/>
  <c r="F4" i="1"/>
  <c r="G4" i="1" s="1"/>
  <c r="I4" i="1" s="1"/>
  <c r="F14" i="1"/>
  <c r="G14" i="1" s="1"/>
  <c r="I14" i="1" s="1"/>
  <c r="F21" i="1"/>
  <c r="G21" i="1" s="1"/>
  <c r="I21" i="1" s="1"/>
  <c r="F16" i="1"/>
  <c r="G16" i="1" s="1"/>
  <c r="I16" i="1" s="1"/>
  <c r="F10" i="1"/>
  <c r="G10" i="1" s="1"/>
  <c r="I10" i="1" s="1"/>
  <c r="F49" i="1"/>
  <c r="G49" i="1" s="1"/>
  <c r="I49" i="1" s="1"/>
  <c r="F34" i="1"/>
  <c r="G34" i="1" s="1"/>
  <c r="I34" i="1" s="1"/>
  <c r="F45" i="1"/>
  <c r="G45" i="1" s="1"/>
  <c r="I45" i="1" s="1"/>
  <c r="F6" i="1"/>
  <c r="G6" i="1" s="1"/>
  <c r="I6" i="1" s="1"/>
  <c r="F12" i="1"/>
  <c r="G12" i="1" s="1"/>
  <c r="I12" i="1" s="1"/>
  <c r="F41" i="1"/>
  <c r="G41" i="1" s="1"/>
  <c r="I41" i="1" s="1"/>
  <c r="F31" i="1"/>
  <c r="G31" i="1" s="1"/>
  <c r="I31" i="1" s="1"/>
  <c r="F33" i="1"/>
  <c r="G33" i="1" s="1"/>
  <c r="I33" i="1" s="1"/>
  <c r="F40" i="1"/>
  <c r="G40" i="1" s="1"/>
  <c r="I40" i="1" s="1"/>
  <c r="F51" i="1"/>
  <c r="G51" i="1" s="1"/>
  <c r="I51" i="1" s="1"/>
  <c r="F20" i="1"/>
  <c r="G20" i="1" s="1"/>
  <c r="I20" i="1" s="1"/>
  <c r="F25" i="1"/>
  <c r="G25" i="1" s="1"/>
  <c r="I25" i="1" s="1"/>
  <c r="F13" i="1"/>
  <c r="G13" i="1" s="1"/>
  <c r="I13" i="1" s="1"/>
  <c r="F53" i="1"/>
  <c r="G53" i="1" s="1"/>
  <c r="I53" i="1" s="1"/>
  <c r="F15" i="1"/>
  <c r="G15" i="1" s="1"/>
  <c r="I15" i="1" s="1"/>
  <c r="F26" i="1"/>
  <c r="G26" i="1" s="1"/>
  <c r="I26" i="1" s="1"/>
  <c r="F39" i="1"/>
  <c r="G39" i="1" s="1"/>
  <c r="I39" i="1" s="1"/>
  <c r="F8" i="1"/>
  <c r="G8" i="1" s="1"/>
  <c r="I8" i="1" s="1"/>
  <c r="F9" i="1"/>
  <c r="G9" i="1" s="1"/>
  <c r="I9" i="1" s="1"/>
  <c r="F11" i="1"/>
  <c r="G11" i="1" s="1"/>
  <c r="I11" i="1" s="1"/>
  <c r="F18" i="1"/>
  <c r="G18" i="1" s="1"/>
  <c r="I18" i="1" s="1"/>
  <c r="F35" i="1"/>
  <c r="G35" i="1" s="1"/>
  <c r="I35" i="1" s="1"/>
  <c r="F43" i="1"/>
  <c r="G43" i="1" s="1"/>
  <c r="I43" i="1" s="1"/>
  <c r="F46" i="1"/>
  <c r="G46" i="1" s="1"/>
  <c r="I46" i="1" s="1"/>
  <c r="F44" i="1"/>
  <c r="G44" i="1" s="1"/>
  <c r="I44" i="1" s="1"/>
  <c r="F23" i="1"/>
  <c r="G23" i="1" s="1"/>
  <c r="I23" i="1" s="1"/>
  <c r="F24" i="1"/>
  <c r="G24" i="1" s="1"/>
  <c r="I24" i="1" s="1"/>
  <c r="B27" i="1"/>
  <c r="C27" i="1" s="1"/>
  <c r="D13" i="1"/>
  <c r="E13" i="1" s="1"/>
  <c r="D27" i="1"/>
  <c r="E27" i="1" s="1"/>
  <c r="D32" i="1"/>
  <c r="E32" i="1" s="1"/>
  <c r="D5" i="1"/>
  <c r="E5" i="1" s="1"/>
  <c r="D7" i="1"/>
  <c r="E7" i="1" s="1"/>
  <c r="D2" i="1"/>
  <c r="E2" i="1" s="1"/>
  <c r="D3" i="1"/>
  <c r="E3" i="1" s="1"/>
  <c r="D4" i="1"/>
  <c r="E4" i="1" s="1"/>
  <c r="D14" i="1"/>
  <c r="E14" i="1" s="1"/>
  <c r="D21" i="1"/>
  <c r="E21" i="1" s="1"/>
  <c r="D16" i="1"/>
  <c r="E16" i="1" s="1"/>
  <c r="D10" i="1"/>
  <c r="E10" i="1" s="1"/>
  <c r="D49" i="1"/>
  <c r="E49" i="1" s="1"/>
  <c r="D34" i="1"/>
  <c r="E34" i="1" s="1"/>
  <c r="D45" i="1"/>
  <c r="E45" i="1" s="1"/>
  <c r="D6" i="1"/>
  <c r="E6" i="1" s="1"/>
  <c r="D12" i="1"/>
  <c r="E12" i="1" s="1"/>
  <c r="D41" i="1"/>
  <c r="E41" i="1" s="1"/>
  <c r="D31" i="1"/>
  <c r="E31" i="1" s="1"/>
  <c r="D33" i="1"/>
  <c r="E33" i="1" s="1"/>
  <c r="D40" i="1"/>
  <c r="E40" i="1" s="1"/>
  <c r="D51" i="1"/>
  <c r="E51" i="1" s="1"/>
  <c r="D17" i="1"/>
  <c r="E17" i="1" s="1"/>
  <c r="D20" i="1"/>
  <c r="E20" i="1" s="1"/>
  <c r="D25" i="1"/>
  <c r="E25" i="1" s="1"/>
  <c r="D53" i="1"/>
  <c r="E53" i="1" s="1"/>
  <c r="D15" i="1"/>
  <c r="E15" i="1" s="1"/>
  <c r="D26" i="1"/>
  <c r="E26" i="1" s="1"/>
  <c r="D39" i="1"/>
  <c r="E39" i="1" s="1"/>
  <c r="D8" i="1"/>
  <c r="E8" i="1" s="1"/>
  <c r="D9" i="1"/>
  <c r="E9" i="1" s="1"/>
  <c r="D11" i="1"/>
  <c r="E11" i="1" s="1"/>
  <c r="D18" i="1"/>
  <c r="E18" i="1" s="1"/>
  <c r="D35" i="1"/>
  <c r="E35" i="1" s="1"/>
  <c r="D43" i="1"/>
  <c r="E43" i="1" s="1"/>
  <c r="D46" i="1"/>
  <c r="E46" i="1" s="1"/>
  <c r="D44" i="1"/>
  <c r="E44" i="1" s="1"/>
  <c r="D23" i="1"/>
  <c r="E23" i="1" s="1"/>
  <c r="D24" i="1"/>
  <c r="E24" i="1" s="1"/>
  <c r="D28" i="1"/>
  <c r="E28" i="1" s="1"/>
  <c r="D29" i="1"/>
  <c r="E29" i="1" s="1"/>
  <c r="D22" i="1"/>
  <c r="E22" i="1" s="1"/>
  <c r="D19" i="1"/>
  <c r="E19" i="1" s="1"/>
  <c r="D30" i="1"/>
  <c r="E30" i="1" s="1"/>
  <c r="D37" i="1"/>
  <c r="E37" i="1" s="1"/>
  <c r="D38" i="1"/>
  <c r="E38" i="1" s="1"/>
  <c r="D48" i="1"/>
  <c r="E48" i="1" s="1"/>
  <c r="D42" i="1"/>
  <c r="E42" i="1" s="1"/>
  <c r="D52" i="1"/>
  <c r="E52" i="1" s="1"/>
  <c r="D36" i="1"/>
  <c r="E36" i="1" s="1"/>
  <c r="D47" i="1"/>
  <c r="E47" i="1" s="1"/>
  <c r="D50" i="1"/>
  <c r="E50" i="1" s="1"/>
  <c r="B23" i="1"/>
  <c r="C23" i="1" s="1"/>
  <c r="B24" i="1"/>
  <c r="C24" i="1" s="1"/>
  <c r="B28" i="1"/>
  <c r="C28" i="1" s="1"/>
  <c r="B29" i="1"/>
  <c r="C29" i="1" s="1"/>
  <c r="B22" i="1"/>
  <c r="C22" i="1" s="1"/>
  <c r="B19" i="1"/>
  <c r="C19" i="1" s="1"/>
  <c r="B30" i="1"/>
  <c r="C30" i="1" s="1"/>
  <c r="B37" i="1"/>
  <c r="C37" i="1" s="1"/>
  <c r="B38" i="1"/>
  <c r="C38" i="1" s="1"/>
  <c r="B48" i="1"/>
  <c r="C48" i="1" s="1"/>
  <c r="B42" i="1"/>
  <c r="C42" i="1" s="1"/>
  <c r="B52" i="1"/>
  <c r="C52" i="1" s="1"/>
  <c r="B36" i="1"/>
  <c r="C36" i="1" s="1"/>
  <c r="B47" i="1"/>
  <c r="C47" i="1" s="1"/>
  <c r="B50" i="1"/>
  <c r="C50" i="1" s="1"/>
  <c r="B32" i="1"/>
  <c r="C32" i="1" s="1"/>
  <c r="B5" i="1"/>
  <c r="C5" i="1" s="1"/>
  <c r="B7" i="1"/>
  <c r="C7" i="1" s="1"/>
  <c r="B2" i="1"/>
  <c r="C2" i="1" s="1"/>
  <c r="B3" i="1"/>
  <c r="N3" i="1" s="1"/>
  <c r="B4" i="1"/>
  <c r="C4" i="1" s="1"/>
  <c r="B14" i="1"/>
  <c r="C14" i="1" s="1"/>
  <c r="B21" i="1"/>
  <c r="C21" i="1" s="1"/>
  <c r="B16" i="1"/>
  <c r="C16" i="1" s="1"/>
  <c r="B10" i="1"/>
  <c r="C10" i="1" s="1"/>
  <c r="B49" i="1"/>
  <c r="C49" i="1" s="1"/>
  <c r="B34" i="1"/>
  <c r="C34" i="1" s="1"/>
  <c r="B45" i="1"/>
  <c r="C45" i="1" s="1"/>
  <c r="B6" i="1"/>
  <c r="B12" i="1"/>
  <c r="C12" i="1" s="1"/>
  <c r="B41" i="1"/>
  <c r="B31" i="1"/>
  <c r="N31" i="1" s="1"/>
  <c r="B33" i="1"/>
  <c r="C33" i="1" s="1"/>
  <c r="B40" i="1"/>
  <c r="C40" i="1" s="1"/>
  <c r="B51" i="1"/>
  <c r="C51" i="1" s="1"/>
  <c r="B17" i="1"/>
  <c r="C17" i="1" s="1"/>
  <c r="B20" i="1"/>
  <c r="C20" i="1" s="1"/>
  <c r="B25" i="1"/>
  <c r="C25" i="1" s="1"/>
  <c r="B13" i="1"/>
  <c r="C13" i="1" s="1"/>
  <c r="B53" i="1"/>
  <c r="C53" i="1" s="1"/>
  <c r="B15" i="1"/>
  <c r="B26" i="1"/>
  <c r="C26" i="1" s="1"/>
  <c r="B39" i="1"/>
  <c r="B8" i="1"/>
  <c r="C8" i="1" s="1"/>
  <c r="B9" i="1"/>
  <c r="C9" i="1" s="1"/>
  <c r="B11" i="1"/>
  <c r="C11" i="1" s="1"/>
  <c r="B18" i="1"/>
  <c r="C18" i="1" s="1"/>
  <c r="B35" i="1"/>
  <c r="C35" i="1" s="1"/>
  <c r="B43" i="1"/>
  <c r="C43" i="1" s="1"/>
  <c r="B46" i="1"/>
  <c r="C46" i="1" s="1"/>
  <c r="B44" i="1"/>
  <c r="C44" i="1" s="1"/>
  <c r="N41" i="1" l="1"/>
  <c r="N6" i="1"/>
  <c r="C31" i="1"/>
  <c r="C6" i="1"/>
  <c r="N39" i="1"/>
  <c r="N15" i="1"/>
  <c r="N26" i="1"/>
  <c r="N12" i="1"/>
  <c r="C3" i="1"/>
  <c r="C15" i="1"/>
  <c r="N22" i="1"/>
  <c r="N7" i="1"/>
  <c r="N19" i="1"/>
  <c r="C39" i="1"/>
  <c r="N35" i="1"/>
  <c r="N17" i="1"/>
  <c r="N16" i="1"/>
  <c r="N52" i="1"/>
  <c r="N18" i="1"/>
  <c r="N51" i="1"/>
  <c r="N21" i="1"/>
  <c r="N42" i="1"/>
  <c r="N11" i="1"/>
  <c r="N40" i="1"/>
  <c r="N14" i="1"/>
  <c r="N48" i="1"/>
  <c r="N9" i="1"/>
  <c r="N33" i="1"/>
  <c r="N4" i="1"/>
  <c r="N38" i="1"/>
  <c r="C41" i="1"/>
  <c r="N8" i="1"/>
  <c r="N37" i="1"/>
  <c r="G22" i="1"/>
  <c r="I22" i="1" s="1"/>
  <c r="N2" i="1"/>
  <c r="N30" i="1"/>
  <c r="N5" i="1"/>
  <c r="N27" i="1"/>
  <c r="N53" i="1"/>
  <c r="N45" i="1"/>
  <c r="N32" i="1"/>
  <c r="N29" i="1"/>
  <c r="N44" i="1"/>
  <c r="N13" i="1"/>
  <c r="N34" i="1"/>
  <c r="N50" i="1"/>
  <c r="N28" i="1"/>
  <c r="N46" i="1"/>
  <c r="N25" i="1"/>
  <c r="N49" i="1"/>
  <c r="N47" i="1"/>
  <c r="N24" i="1"/>
  <c r="N43" i="1"/>
  <c r="N20" i="1"/>
  <c r="N10" i="1"/>
  <c r="N36" i="1"/>
  <c r="N23" i="1"/>
</calcChain>
</file>

<file path=xl/sharedStrings.xml><?xml version="1.0" encoding="utf-8"?>
<sst xmlns="http://schemas.openxmlformats.org/spreadsheetml/2006/main" count="224" uniqueCount="125">
  <si>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</si>
  <si>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</si>
  <si>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</si>
  <si>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</si>
  <si>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</si>
  <si>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</si>
  <si>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</si>
  <si>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</si>
  <si>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</si>
  <si>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</si>
  <si>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</si>
  <si>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</si>
  <si>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</si>
  <si>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</si>
  <si>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</si>
  <si>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</si>
  <si>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</si>
  <si>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</si>
  <si>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</si>
  <si>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</si>
  <si>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</si>
  <si>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</si>
  <si>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</si>
  <si>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</si>
  <si>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</si>
  <si>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</si>
  <si>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</si>
  <si>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</si>
  <si>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</si>
  <si>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</si>
  <si>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</si>
  <si>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</si>
  <si>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</si>
  <si>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</si>
  <si>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</si>
  <si>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</si>
  <si>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</si>
  <si>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</si>
  <si>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</si>
  <si>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</si>
  <si>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</si>
  <si>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</si>
  <si>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</si>
  <si>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</si>
  <si>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</si>
  <si>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</si>
  <si>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</si>
  <si>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</si>
  <si>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</si>
  <si>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</si>
  <si>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</si>
  <si>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</si>
  <si>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</si>
  <si>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</si>
  <si>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</si>
  <si>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</si>
  <si>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</si>
  <si>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</si>
  <si>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</si>
  <si>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</si>
  <si>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</si>
  <si>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</si>
  <si>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</si>
  <si>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</si>
  <si>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</si>
  <si>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</si>
  <si>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</si>
  <si>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</si>
  <si>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</si>
  <si>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</si>
  <si>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</si>
  <si>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</si>
  <si>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</si>
  <si>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</si>
  <si>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</si>
  <si>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</si>
  <si>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</si>
  <si>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</si>
  <si>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</si>
  <si>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</si>
  <si>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</si>
  <si>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</si>
  <si>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</si>
  <si>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</si>
  <si>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FD</t>
  </si>
  <si>
    <t>CR</t>
  </si>
  <si>
    <t>HY</t>
  </si>
  <si>
    <t>HO</t>
  </si>
  <si>
    <t>TY</t>
  </si>
  <si>
    <t>GM</t>
  </si>
  <si>
    <t>Hyundai</t>
  </si>
  <si>
    <t>Chrysler</t>
  </si>
  <si>
    <t>Honda</t>
  </si>
  <si>
    <t>Toyota</t>
  </si>
  <si>
    <t>General Motors</t>
  </si>
  <si>
    <t>Ford</t>
  </si>
  <si>
    <t>CAM</t>
  </si>
  <si>
    <t>PTC</t>
  </si>
  <si>
    <t>CAR</t>
  </si>
  <si>
    <t>ELA</t>
  </si>
  <si>
    <t>SLV</t>
  </si>
  <si>
    <t>ODY</t>
  </si>
  <si>
    <t>CIV</t>
  </si>
  <si>
    <t>COR</t>
  </si>
  <si>
    <t>CMR</t>
  </si>
  <si>
    <t>FCS</t>
  </si>
  <si>
    <t>MTG</t>
  </si>
  <si>
    <t>Camrey</t>
  </si>
  <si>
    <t>Caravan</t>
  </si>
  <si>
    <t>Civic</t>
  </si>
  <si>
    <t>Camero</t>
  </si>
  <si>
    <t>Corola</t>
  </si>
  <si>
    <t>Elantra</t>
  </si>
  <si>
    <t>Focus</t>
  </si>
  <si>
    <t>Mustang</t>
  </si>
  <si>
    <t>Odyssey</t>
  </si>
  <si>
    <t>PT Cruiser</t>
  </si>
  <si>
    <t>Silverado</t>
  </si>
  <si>
    <t>HO10ODY040</t>
  </si>
  <si>
    <t>GM09CMR014</t>
  </si>
  <si>
    <t>FD06FCS006</t>
  </si>
  <si>
    <t>HO05ODY037</t>
  </si>
  <si>
    <t>Row Labels</t>
  </si>
  <si>
    <t>Grand Total</t>
  </si>
  <si>
    <t>Sum of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</si>
</sst>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8">
    <xf numFmtId="0" fontId="0" fillId="0" borderId="0" xfId="0"/>
    <xf numFmtId="0" fontId="1" fillId="14" borderId="11" xfId="24" applyBorder="1"/>
    <xf numFmtId="0" fontId="1" fillId="14" borderId="12" xfId="24" applyBorder="1"/>
    <xf numFmtId="0" fontId="1" fillId="14" borderId="13" xfId="24" applyBorder="1"/>
    <xf numFmtId="0" fontId="1" fillId="14" borderId="14" xfId="24" applyBorder="1"/>
    <xf numFmtId="0" fontId="1" fillId="14" borderId="15" xfId="24" applyBorder="1"/>
    <xf numFmtId="0" fontId="1" fillId="14" borderId="16" xfId="24" applyBorder="1"/>
    <xf numFmtId="0" fontId="1" fillId="18" borderId="17" xfId="28" applyBorder="1"/>
    <xf numFmtId="0" fontId="1" fillId="18" borderId="18" xfId="28" applyBorder="1"/>
    <xf numFmtId="0" fontId="1" fillId="18" borderId="19" xfId="28" applyBorder="1"/>
    <xf numFmtId="0" fontId="1" fillId="18" borderId="12" xfId="28" applyBorder="1"/>
    <xf numFmtId="0" fontId="1" fillId="18" borderId="14" xfId="28" applyBorder="1"/>
    <xf numFmtId="0" fontId="1" fillId="18" borderId="16" xfId="28" applyBorder="1"/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  <xf numFmtId="0" fontId="0" fillId="0" borderId="20" xfId="0" applyBorder="1"/>
    <xf numFmtId="0" fontId="1" fillId="19" borderId="20" xfId="29" applyBorder="1"/>
    <xf numFmtId="0" fontId="1" fillId="15" borderId="20" xfId="25" applyBorder="1"/>
    <xf numFmtId="0" fontId="1" fillId="32" borderId="20" xfId="42" applyBorder="1"/>
    <xf numFmtId="0" fontId="1" fillId="19" borderId="21" xfId="29" applyBorder="1"/>
    <xf numFmtId="0" fontId="1" fillId="15" borderId="21" xfId="25" applyBorder="1"/>
    <xf numFmtId="0" fontId="1" fillId="32" borderId="21" xfId="42" applyBorder="1"/>
    <xf numFmtId="43" fontId="0" fillId="0" borderId="20" xfId="1" applyFont="1" applyBorder="1"/>
    <xf numFmtId="43" fontId="0" fillId="0" borderId="27" xfId="1" applyFont="1" applyBorder="1"/>
    <xf numFmtId="0" fontId="0" fillId="0" borderId="21" xfId="0" applyBorder="1"/>
    <xf numFmtId="43" fontId="0" fillId="0" borderId="21" xfId="1" applyFont="1" applyBorder="1"/>
    <xf numFmtId="43" fontId="0" fillId="0" borderId="28" xfId="1" applyFont="1" applyBorder="1"/>
    <xf numFmtId="0" fontId="1" fillId="30" borderId="20" xfId="40" applyBorder="1" applyAlignment="1">
      <alignment horizontal="left"/>
    </xf>
    <xf numFmtId="0" fontId="1" fillId="10" borderId="21" xfId="20" applyBorder="1"/>
    <xf numFmtId="0" fontId="1" fillId="10" borderId="28" xfId="20" applyBorder="1"/>
    <xf numFmtId="0" fontId="1" fillId="10" borderId="20" xfId="20" applyBorder="1"/>
    <xf numFmtId="0" fontId="1" fillId="10" borderId="27" xfId="20" applyBorder="1"/>
    <xf numFmtId="0" fontId="1" fillId="14" borderId="30" xfId="24" applyBorder="1"/>
    <xf numFmtId="0" fontId="1" fillId="22" borderId="31" xfId="32" applyBorder="1"/>
    <xf numFmtId="0" fontId="1" fillId="14" borderId="32" xfId="24" applyBorder="1"/>
    <xf numFmtId="0" fontId="1" fillId="19" borderId="33" xfId="29" applyBorder="1"/>
    <xf numFmtId="0" fontId="1" fillId="15" borderId="33" xfId="25" applyBorder="1"/>
    <xf numFmtId="0" fontId="1" fillId="32" borderId="33" xfId="42" applyBorder="1"/>
    <xf numFmtId="0" fontId="0" fillId="0" borderId="33" xfId="0" applyBorder="1"/>
    <xf numFmtId="43" fontId="0" fillId="0" borderId="33" xfId="1" applyFont="1" applyBorder="1"/>
    <xf numFmtId="43" fontId="0" fillId="0" borderId="34" xfId="1" applyFont="1" applyBorder="1"/>
    <xf numFmtId="0" fontId="1" fillId="10" borderId="33" xfId="20" applyBorder="1"/>
    <xf numFmtId="0" fontId="1" fillId="10" borderId="34" xfId="20" applyBorder="1"/>
    <xf numFmtId="0" fontId="1" fillId="30" borderId="33" xfId="40" applyBorder="1" applyAlignment="1">
      <alignment horizontal="left"/>
    </xf>
    <xf numFmtId="0" fontId="1" fillId="22" borderId="35" xfId="32" applyBorder="1"/>
    <xf numFmtId="0" fontId="1" fillId="30" borderId="21" xfId="40" applyBorder="1" applyAlignment="1">
      <alignment horizontal="left"/>
    </xf>
    <xf numFmtId="0" fontId="1" fillId="22" borderId="36" xfId="32" applyBorder="1"/>
    <xf numFmtId="0" fontId="1" fillId="14" borderId="37" xfId="24" applyBorder="1"/>
    <xf numFmtId="0" fontId="1" fillId="10" borderId="22" xfId="20" applyBorder="1" applyAlignment="1">
      <alignment horizontal="center"/>
    </xf>
    <xf numFmtId="0" fontId="1" fillId="10" borderId="23" xfId="20" applyBorder="1" applyAlignment="1">
      <alignment horizontal="center"/>
    </xf>
    <xf numFmtId="0" fontId="1" fillId="10" borderId="25" xfId="20" applyBorder="1" applyAlignment="1">
      <alignment horizontal="center"/>
    </xf>
    <xf numFmtId="0" fontId="1" fillId="10" borderId="10" xfId="20" applyBorder="1" applyAlignment="1">
      <alignment horizontal="center"/>
    </xf>
    <xf numFmtId="0" fontId="1" fillId="10" borderId="26" xfId="20" applyBorder="1" applyAlignment="1">
      <alignment horizontal="center"/>
    </xf>
    <xf numFmtId="0" fontId="1" fillId="10" borderId="24" xfId="20" applyBorder="1" applyAlignment="1">
      <alignment horizontal="center"/>
    </xf>
    <xf numFmtId="43" fontId="1" fillId="10" borderId="23" xfId="20" applyNumberFormat="1" applyBorder="1" applyAlignment="1">
      <alignment horizontal="center"/>
    </xf>
    <xf numFmtId="0" fontId="1" fillId="10" borderId="29" xfId="20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[car_inventory_database.txt.xlsx]car_inventory_database!PivotTable1</c:name>
    <c:fmtId val="1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car_inventory_database!$B$3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car_inventory_database!$A$4:$A$21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car_inventory_database!$B$4:$B$21</c:f>
              <c:numCache>
                <c:formatCode>_(* #,##0.00_);_(* \(#,##0.00\);_(* "-"??_);_(@_)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D8-4D52-8428-8FBFEAA45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16343608"/>
        <c:axId val="916345048"/>
        <c:axId val="0"/>
      </c:bar3DChart>
      <c:catAx>
        <c:axId val="916343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345048"/>
        <c:crosses val="autoZero"/>
        <c:auto val="1"/>
        <c:lblAlgn val="ctr"/>
        <c:lblOffset val="100"/>
        <c:noMultiLvlLbl val="0"/>
      </c:catAx>
      <c:valAx>
        <c:axId val="916345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343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 Database Inventory'!$G$2:$G$53</c:f>
              <c:numCache>
                <c:formatCode>General</c:formatCode>
                <c:ptCount val="52"/>
                <c:pt idx="0">
                  <c:v>29</c:v>
                </c:pt>
                <c:pt idx="1">
                  <c:v>27</c:v>
                </c:pt>
                <c:pt idx="2">
                  <c:v>14</c:v>
                </c:pt>
                <c:pt idx="3">
                  <c:v>27</c:v>
                </c:pt>
                <c:pt idx="4">
                  <c:v>26</c:v>
                </c:pt>
                <c:pt idx="5">
                  <c:v>14</c:v>
                </c:pt>
                <c:pt idx="6">
                  <c:v>26</c:v>
                </c:pt>
                <c:pt idx="7">
                  <c:v>14</c:v>
                </c:pt>
                <c:pt idx="8">
                  <c:v>11</c:v>
                </c:pt>
                <c:pt idx="9">
                  <c:v>10</c:v>
                </c:pt>
                <c:pt idx="10">
                  <c:v>13</c:v>
                </c:pt>
                <c:pt idx="11">
                  <c:v>4</c:v>
                </c:pt>
                <c:pt idx="12">
                  <c:v>12</c:v>
                </c:pt>
                <c:pt idx="13">
                  <c:v>10</c:v>
                </c:pt>
                <c:pt idx="14">
                  <c:v>12</c:v>
                </c:pt>
                <c:pt idx="15">
                  <c:v>9</c:v>
                </c:pt>
                <c:pt idx="16">
                  <c:v>10</c:v>
                </c:pt>
                <c:pt idx="17">
                  <c:v>8</c:v>
                </c:pt>
                <c:pt idx="18">
                  <c:v>7</c:v>
                </c:pt>
                <c:pt idx="19">
                  <c:v>5</c:v>
                </c:pt>
                <c:pt idx="20">
                  <c:v>8</c:v>
                </c:pt>
                <c:pt idx="21">
                  <c:v>8</c:v>
                </c:pt>
                <c:pt idx="22">
                  <c:v>6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6">
                  <c:v>6</c:v>
                </c:pt>
                <c:pt idx="27">
                  <c:v>6</c:v>
                </c:pt>
                <c:pt idx="28">
                  <c:v>5</c:v>
                </c:pt>
                <c:pt idx="29">
                  <c:v>4</c:v>
                </c:pt>
                <c:pt idx="30">
                  <c:v>4</c:v>
                </c:pt>
                <c:pt idx="31">
                  <c:v>3</c:v>
                </c:pt>
                <c:pt idx="32">
                  <c:v>2</c:v>
                </c:pt>
                <c:pt idx="33">
                  <c:v>3</c:v>
                </c:pt>
                <c:pt idx="34">
                  <c:v>5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2</c:v>
                </c:pt>
                <c:pt idx="39">
                  <c:v>4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</c:numCache>
            </c:numRef>
          </c:xVal>
          <c:yVal>
            <c:numRef>
              <c:f>'Car Database Inventory'!$H$2:$H$53</c:f>
              <c:numCache>
                <c:formatCode>_(* #,##0.00_);_(* \(#,##0.00\);_(* "-"??_);_(@_)</c:formatCode>
                <c:ptCount val="52"/>
                <c:pt idx="0">
                  <c:v>114660.6</c:v>
                </c:pt>
                <c:pt idx="1">
                  <c:v>93382.6</c:v>
                </c:pt>
                <c:pt idx="2">
                  <c:v>85928</c:v>
                </c:pt>
                <c:pt idx="3">
                  <c:v>83162.7</c:v>
                </c:pt>
                <c:pt idx="4">
                  <c:v>82374</c:v>
                </c:pt>
                <c:pt idx="5">
                  <c:v>80685.8</c:v>
                </c:pt>
                <c:pt idx="6">
                  <c:v>79420.600000000006</c:v>
                </c:pt>
                <c:pt idx="7">
                  <c:v>77243.100000000006</c:v>
                </c:pt>
                <c:pt idx="8">
                  <c:v>73444.399999999994</c:v>
                </c:pt>
                <c:pt idx="9">
                  <c:v>72527.199999999997</c:v>
                </c:pt>
                <c:pt idx="10">
                  <c:v>69891.899999999994</c:v>
                </c:pt>
                <c:pt idx="11">
                  <c:v>68658.899999999994</c:v>
                </c:pt>
                <c:pt idx="12">
                  <c:v>67829.100000000006</c:v>
                </c:pt>
                <c:pt idx="13">
                  <c:v>64542</c:v>
                </c:pt>
                <c:pt idx="14">
                  <c:v>64467.4</c:v>
                </c:pt>
                <c:pt idx="15">
                  <c:v>60389.5</c:v>
                </c:pt>
                <c:pt idx="16">
                  <c:v>52699.4</c:v>
                </c:pt>
                <c:pt idx="17">
                  <c:v>52229.5</c:v>
                </c:pt>
                <c:pt idx="18">
                  <c:v>50854.1</c:v>
                </c:pt>
                <c:pt idx="19">
                  <c:v>48114.2</c:v>
                </c:pt>
                <c:pt idx="20">
                  <c:v>46311.4</c:v>
                </c:pt>
                <c:pt idx="21">
                  <c:v>44974.8</c:v>
                </c:pt>
                <c:pt idx="22">
                  <c:v>44946.5</c:v>
                </c:pt>
                <c:pt idx="23">
                  <c:v>42504.6</c:v>
                </c:pt>
                <c:pt idx="24">
                  <c:v>42074.2</c:v>
                </c:pt>
                <c:pt idx="25">
                  <c:v>40326.800000000003</c:v>
                </c:pt>
                <c:pt idx="26">
                  <c:v>37558.800000000003</c:v>
                </c:pt>
                <c:pt idx="27">
                  <c:v>36438.5</c:v>
                </c:pt>
                <c:pt idx="28">
                  <c:v>35137</c:v>
                </c:pt>
                <c:pt idx="29">
                  <c:v>33477.199999999997</c:v>
                </c:pt>
                <c:pt idx="30">
                  <c:v>31144.400000000001</c:v>
                </c:pt>
                <c:pt idx="31">
                  <c:v>30555.3</c:v>
                </c:pt>
                <c:pt idx="32">
                  <c:v>29601.9</c:v>
                </c:pt>
                <c:pt idx="33">
                  <c:v>29102.3</c:v>
                </c:pt>
                <c:pt idx="34">
                  <c:v>28464.799999999999</c:v>
                </c:pt>
                <c:pt idx="35">
                  <c:v>27637.1</c:v>
                </c:pt>
                <c:pt idx="36">
                  <c:v>27534.799999999999</c:v>
                </c:pt>
                <c:pt idx="37">
                  <c:v>27394.2</c:v>
                </c:pt>
                <c:pt idx="38">
                  <c:v>24513.200000000001</c:v>
                </c:pt>
                <c:pt idx="39">
                  <c:v>22573</c:v>
                </c:pt>
                <c:pt idx="40">
                  <c:v>22521.599999999999</c:v>
                </c:pt>
                <c:pt idx="41">
                  <c:v>22282</c:v>
                </c:pt>
                <c:pt idx="42">
                  <c:v>22188.5</c:v>
                </c:pt>
                <c:pt idx="43">
                  <c:v>22128.2</c:v>
                </c:pt>
                <c:pt idx="44">
                  <c:v>20223.900000000001</c:v>
                </c:pt>
                <c:pt idx="45">
                  <c:v>19421.099999999999</c:v>
                </c:pt>
                <c:pt idx="46">
                  <c:v>19341.7</c:v>
                </c:pt>
                <c:pt idx="47">
                  <c:v>17556.3</c:v>
                </c:pt>
                <c:pt idx="48">
                  <c:v>14289.6</c:v>
                </c:pt>
                <c:pt idx="49">
                  <c:v>13867.6</c:v>
                </c:pt>
                <c:pt idx="50">
                  <c:v>13682.9</c:v>
                </c:pt>
                <c:pt idx="51">
                  <c:v>3708.1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06-4087-9252-DA0261421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786344"/>
        <c:axId val="566786704"/>
      </c:scatterChart>
      <c:valAx>
        <c:axId val="566786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</a:t>
                </a:r>
                <a:r>
                  <a:rPr lang="en-US" baseline="0"/>
                  <a:t> Age (Years)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7665179352580928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786704"/>
        <c:crosses val="autoZero"/>
        <c:crossBetween val="midCat"/>
      </c:valAx>
      <c:valAx>
        <c:axId val="56678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</a:t>
                </a:r>
                <a:r>
                  <a:rPr lang="en-US" baseline="0"/>
                  <a:t> Driven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786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4761</xdr:rowOff>
    </xdr:from>
    <xdr:to>
      <xdr:col>11</xdr:col>
      <xdr:colOff>19050</xdr:colOff>
      <xdr:row>18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AE0E63-903F-8620-AA9D-1588C04CA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</xdr:colOff>
      <xdr:row>2</xdr:row>
      <xdr:rowOff>0</xdr:rowOff>
    </xdr:from>
    <xdr:to>
      <xdr:col>18</xdr:col>
      <xdr:colOff>323850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A8022C-14A9-4D90-A2B9-D653143F1B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onGehlee" refreshedDate="45898.642689351851" createdVersion="8" refreshedVersion="8" minRefreshableVersion="3" recordCount="52" xr:uid="{832FEBFB-E2A0-46CB-A122-05762105D7D7}">
  <cacheSource type="worksheet">
    <worksheetSource ref="A1:N53" sheet="Car Database 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0" maxValue="29"/>
    </cacheField>
    <cacheField name="Miles" numFmtId="43">
      <sharedItems containsSemiMixedTypes="0" containsString="0" containsNumber="1" minValue="3708.1" maxValue="114660.6" count="52">
        <n v="40326.800000000003"/>
        <n v="44974.8"/>
        <n v="44946.5"/>
        <n v="37558.800000000003"/>
        <n v="36438.5"/>
        <n v="46311.4"/>
        <n v="52229.5"/>
        <n v="35137"/>
        <n v="27637.1"/>
        <n v="27534.799999999999"/>
        <n v="19341.7"/>
        <n v="22521.599999999999"/>
        <n v="13682.9"/>
        <n v="28464.799999999999"/>
        <n v="19421.099999999999"/>
        <n v="14289.6"/>
        <n v="31144.400000000001"/>
        <n v="83162.7"/>
        <n v="80685.8"/>
        <n v="114660.6"/>
        <n v="93382.6"/>
        <n v="85928"/>
        <n v="67829.100000000006"/>
        <n v="48114.2"/>
        <n v="64467.4"/>
        <n v="73444.399999999994"/>
        <n v="17556.3"/>
        <n v="29601.9"/>
        <n v="22128.2"/>
        <n v="82374"/>
        <n v="69891.899999999994"/>
        <n v="22573"/>
        <n v="33477.199999999997"/>
        <n v="30555.3"/>
        <n v="24513.200000000001"/>
        <n v="13867.6"/>
        <n v="60389.5"/>
        <n v="50854.1"/>
        <n v="42504.6"/>
        <n v="68658.899999999994"/>
        <n v="3708.1"/>
        <n v="64542"/>
        <n v="42074.2"/>
        <n v="27394.2"/>
        <n v="79420.600000000006"/>
        <n v="77243.100000000006"/>
        <n v="72527.199999999997"/>
        <n v="52699.4"/>
        <n v="29102.3"/>
        <n v="22282"/>
        <n v="20223.900000000001"/>
        <n v="22188.5"/>
      </sharedItems>
    </cacheField>
    <cacheField name="Miles / Year" numFmtId="43">
      <sharedItems containsSemiMixedTypes="0" containsString="0" containsNumber="1" minValue="3054.6384615384618" maxValue="27637.1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s v="FD06MTG001"/>
    <s v="FD"/>
    <s v="Ford"/>
    <s v="MTG"/>
    <s v="Mustang"/>
    <s v="06"/>
    <n v="8"/>
    <x v="0"/>
    <n v="5040.8500000000004"/>
    <s v="Black"/>
    <x v="0"/>
    <n v="50000"/>
    <s v="Covered"/>
    <s v="FD06MTGBLA001"/>
  </r>
  <r>
    <s v="FD06MTG002"/>
    <s v="FD"/>
    <s v="Ford"/>
    <s v="MTG"/>
    <s v="Mustang"/>
    <s v="06"/>
    <n v="8"/>
    <x v="1"/>
    <n v="5621.85"/>
    <s v="White"/>
    <x v="1"/>
    <n v="50000"/>
    <s v="Covered"/>
    <s v="FD06MTGWHI002"/>
  </r>
  <r>
    <s v="FD08MTG003"/>
    <s v="FD"/>
    <s v="Ford"/>
    <s v="MTG"/>
    <s v="Mustang"/>
    <s v="08"/>
    <n v="6"/>
    <x v="2"/>
    <n v="7491.083333333333"/>
    <s v="Green"/>
    <x v="2"/>
    <n v="50000"/>
    <s v="Covered"/>
    <s v="FD08MTGGRE003"/>
  </r>
  <r>
    <s v="FD08MTG004"/>
    <s v="FD"/>
    <s v="Ford"/>
    <s v="MTG"/>
    <s v="Mustang"/>
    <s v="08"/>
    <n v="6"/>
    <x v="3"/>
    <n v="6259.8"/>
    <s v="Black"/>
    <x v="3"/>
    <n v="50000"/>
    <s v="Covered"/>
    <s v="FD08MTGBLA004"/>
  </r>
  <r>
    <s v="FD08MTG005"/>
    <s v="FD"/>
    <s v="Ford"/>
    <s v="MTG"/>
    <s v="Mustang"/>
    <s v="08"/>
    <n v="6"/>
    <x v="4"/>
    <n v="6073.083333333333"/>
    <s v="White"/>
    <x v="0"/>
    <n v="50000"/>
    <s v="Covered"/>
    <s v="FD08MTGWHI005"/>
  </r>
  <r>
    <s v="FD06FCS006"/>
    <s v="FD"/>
    <s v="Ford"/>
    <s v="FCS"/>
    <s v="Focus"/>
    <s v="06"/>
    <n v="8"/>
    <x v="5"/>
    <n v="5788.9250000000002"/>
    <s v="Green"/>
    <x v="4"/>
    <n v="75000"/>
    <s v="Covered"/>
    <s v="FD06FCSGRE006"/>
  </r>
  <r>
    <s v="FD06FCS007"/>
    <s v="FD"/>
    <s v="Ford"/>
    <s v="FCS"/>
    <s v="Focus"/>
    <s v="06"/>
    <n v="8"/>
    <x v="6"/>
    <n v="6528.6875"/>
    <s v="Green"/>
    <x v="2"/>
    <n v="75000"/>
    <s v="Covered"/>
    <s v="FD06FCSGRE007"/>
  </r>
  <r>
    <s v="FD09FCS008"/>
    <s v="FD"/>
    <s v="Ford"/>
    <s v="FCS"/>
    <s v="Focus"/>
    <s v="09"/>
    <n v="5"/>
    <x v="7"/>
    <n v="7027.4"/>
    <s v="Black"/>
    <x v="5"/>
    <n v="75000"/>
    <s v="Covered"/>
    <s v="FD09FCSBLA008"/>
  </r>
  <r>
    <s v="FD13FCS009"/>
    <s v="FD"/>
    <s v="Ford"/>
    <s v="FCS"/>
    <s v="Focus"/>
    <s v="13"/>
    <n v="1"/>
    <x v="8"/>
    <n v="27637.1"/>
    <s v="Black"/>
    <x v="0"/>
    <n v="75000"/>
    <s v="Covered"/>
    <s v="FD13FCSBLA009"/>
  </r>
  <r>
    <s v="FD13FCS010"/>
    <s v="FD"/>
    <s v="Ford"/>
    <s v="FCS"/>
    <s v="Focus"/>
    <s v="13"/>
    <n v="1"/>
    <x v="9"/>
    <n v="27534.799999999999"/>
    <s v="White"/>
    <x v="6"/>
    <n v="75000"/>
    <s v="Covered"/>
    <s v="FD13FCSWHI010"/>
  </r>
  <r>
    <s v="FD12FCS011"/>
    <s v="FD"/>
    <s v="Ford"/>
    <s v="FCS"/>
    <s v="Focus"/>
    <s v="12"/>
    <n v="2"/>
    <x v="10"/>
    <n v="9670.85"/>
    <s v="White"/>
    <x v="7"/>
    <n v="75000"/>
    <s v="Covered"/>
    <s v="FD12FCSWHI011"/>
  </r>
  <r>
    <s v="FD13FCS012"/>
    <s v="FD"/>
    <s v="Ford"/>
    <s v="FCS"/>
    <s v="Focus"/>
    <s v="13"/>
    <n v="1"/>
    <x v="11"/>
    <n v="22521.599999999999"/>
    <s v="Black"/>
    <x v="8"/>
    <n v="75000"/>
    <s v="Covered"/>
    <s v="FD13FCSBLA012"/>
  </r>
  <r>
    <s v="FD13FCS013"/>
    <s v="FD"/>
    <s v="Ford"/>
    <s v="FCS"/>
    <s v="Focus"/>
    <s v="13"/>
    <n v="1"/>
    <x v="12"/>
    <n v="13682.9"/>
    <s v="Black"/>
    <x v="9"/>
    <n v="75000"/>
    <s v="Covered"/>
    <s v="FD13FCSBLA013"/>
  </r>
  <r>
    <s v="GM09CMR014"/>
    <s v="GM"/>
    <s v="General Motors"/>
    <s v="CMR"/>
    <s v="Camero"/>
    <s v="09"/>
    <n v="5"/>
    <x v="13"/>
    <n v="5692.96"/>
    <s v="White"/>
    <x v="10"/>
    <n v="100000"/>
    <s v="Covered"/>
    <s v="GM09CMRWHI014"/>
  </r>
  <r>
    <s v="GM12CMR015"/>
    <s v="GM"/>
    <s v="General Motors"/>
    <s v="CMR"/>
    <s v="Camero"/>
    <s v="12"/>
    <n v="2"/>
    <x v="14"/>
    <n v="9710.5499999999993"/>
    <s v="Black"/>
    <x v="11"/>
    <n v="100000"/>
    <s v="Covered"/>
    <s v="GM12CMRBLA015"/>
  </r>
  <r>
    <s v="GM14CMR016"/>
    <s v="GM"/>
    <s v="General Motors"/>
    <s v="CMR"/>
    <s v="Camero"/>
    <s v="14"/>
    <n v="0"/>
    <x v="15"/>
    <n v="14290.1"/>
    <s v="White"/>
    <x v="12"/>
    <n v="100000"/>
    <s v="Covered"/>
    <s v="GM14CMRWHI016"/>
  </r>
  <r>
    <s v="GM10SLV017"/>
    <s v="GM"/>
    <s v="General Motors"/>
    <s v="SLV"/>
    <s v="Silverado"/>
    <s v="10"/>
    <n v="4"/>
    <x v="16"/>
    <n v="7786.1"/>
    <s v="Black"/>
    <x v="13"/>
    <n v="100000"/>
    <s v="Covered"/>
    <s v="GM10SLVBLA017"/>
  </r>
  <r>
    <s v="GM98SLV018"/>
    <s v="GM"/>
    <s v="General Motors"/>
    <s v="SLV"/>
    <s v="Silverado"/>
    <s v="98"/>
    <n v="27"/>
    <x v="17"/>
    <n v="3080.1"/>
    <s v="Black"/>
    <x v="10"/>
    <n v="100000"/>
    <s v="Covered"/>
    <s v="GM98SLVBLA018"/>
  </r>
  <r>
    <s v="GM00SLV019"/>
    <s v="GM"/>
    <s v="General Motors"/>
    <s v="SLV"/>
    <s v="Silverado"/>
    <s v="00"/>
    <n v="14"/>
    <x v="18"/>
    <n v="5763.2714285714292"/>
    <s v="Blue"/>
    <x v="8"/>
    <n v="100000"/>
    <s v="Covered"/>
    <s v="GM00SLVBLU019"/>
  </r>
  <r>
    <s v="TY96CAM020"/>
    <s v="TY"/>
    <s v="Toyota"/>
    <s v="CAM"/>
    <s v="Camrey"/>
    <s v="96"/>
    <n v="29"/>
    <x v="19"/>
    <n v="3953.8137931034485"/>
    <s v="Green"/>
    <x v="14"/>
    <n v="100000"/>
    <s v="Not Covered"/>
    <s v="TY96CAMGRE020"/>
  </r>
  <r>
    <s v="TY98CAM021"/>
    <s v="TY"/>
    <s v="Toyota"/>
    <s v="CAM"/>
    <s v="Camrey"/>
    <s v="98"/>
    <n v="27"/>
    <x v="20"/>
    <n v="3458.614814814815"/>
    <s v="Black"/>
    <x v="15"/>
    <n v="100000"/>
    <s v="Covered"/>
    <s v="TY98CAMBLA021"/>
  </r>
  <r>
    <s v="TY00CAM022"/>
    <s v="TY"/>
    <s v="Toyota"/>
    <s v="CAM"/>
    <s v="Camrey"/>
    <s v="00"/>
    <n v="14"/>
    <x v="21"/>
    <n v="6137.7142857142853"/>
    <s v="Green"/>
    <x v="4"/>
    <n v="100000"/>
    <s v="Covered"/>
    <s v="TY00CAMGRE022"/>
  </r>
  <r>
    <s v="TY02CAM023"/>
    <s v="TY"/>
    <s v="Toyota"/>
    <s v="CAM"/>
    <s v="Camrey"/>
    <s v="02"/>
    <n v="12"/>
    <x v="22"/>
    <n v="5652.4250000000002"/>
    <s v="Black"/>
    <x v="0"/>
    <n v="100000"/>
    <s v="Covered"/>
    <s v="TY02CAMBLA023"/>
  </r>
  <r>
    <s v="TY09CAM024"/>
    <s v="TY"/>
    <s v="Toyota"/>
    <s v="CAM"/>
    <s v="Camrey"/>
    <s v="09"/>
    <n v="5"/>
    <x v="23"/>
    <n v="9622.84"/>
    <s v="White"/>
    <x v="5"/>
    <n v="100000"/>
    <s v="Covered"/>
    <s v="TY09CAMWHI024"/>
  </r>
  <r>
    <s v="TY02COR025"/>
    <s v="TY"/>
    <s v="Toyota"/>
    <s v="COR"/>
    <s v="Corola"/>
    <s v="02"/>
    <n v="12"/>
    <x v="24"/>
    <n v="5372.2833333333338"/>
    <s v="Red"/>
    <x v="16"/>
    <n v="100000"/>
    <s v="Covered"/>
    <s v="TY02CORRED025"/>
  </r>
  <r>
    <s v="TY03COR026"/>
    <s v="TY"/>
    <s v="Toyota"/>
    <s v="COR"/>
    <s v="Corola"/>
    <s v="03"/>
    <n v="11"/>
    <x v="25"/>
    <n v="6676.7636363636357"/>
    <s v="Black"/>
    <x v="16"/>
    <n v="100000"/>
    <s v="Covered"/>
    <s v="TY03CORBLA026"/>
  </r>
  <r>
    <s v="TY14COR027"/>
    <s v="TY"/>
    <s v="Toyota"/>
    <s v="COR"/>
    <s v="Corola"/>
    <s v="14"/>
    <n v="0"/>
    <x v="26"/>
    <n v="17556.8"/>
    <s v="Blue"/>
    <x v="6"/>
    <n v="100000"/>
    <s v="Covered"/>
    <s v="TY14CORBLU027"/>
  </r>
  <r>
    <s v="TY12COR028"/>
    <s v="TY"/>
    <s v="Toyota"/>
    <s v="COR"/>
    <s v="Corola"/>
    <s v="12"/>
    <n v="2"/>
    <x v="27"/>
    <n v="14800.95"/>
    <s v="Black"/>
    <x v="10"/>
    <n v="100000"/>
    <s v="Covered"/>
    <s v="TY12CORBLA028"/>
  </r>
  <r>
    <s v="TY12CAM029"/>
    <s v="TY"/>
    <s v="Toyota"/>
    <s v="CAM"/>
    <s v="Camrey"/>
    <s v="12"/>
    <n v="2"/>
    <x v="28"/>
    <n v="11064.1"/>
    <s v="Blue"/>
    <x v="14"/>
    <n v="100000"/>
    <s v="Covered"/>
    <s v="TY12CAMBLU029"/>
  </r>
  <r>
    <s v="HO99CIV030"/>
    <s v="HO"/>
    <s v="Honda"/>
    <s v="CIV"/>
    <s v="Civic"/>
    <s v="99"/>
    <n v="26"/>
    <x v="29"/>
    <n v="3168.2307692307691"/>
    <s v="White"/>
    <x v="9"/>
    <n v="75000"/>
    <s v="Not Covered"/>
    <s v="HO99CIVWHI030"/>
  </r>
  <r>
    <s v="HO01CIV031"/>
    <s v="HO"/>
    <s v="Honda"/>
    <s v="CIV"/>
    <s v="Civic"/>
    <s v="01"/>
    <n v="13"/>
    <x v="30"/>
    <n v="5376.2999999999993"/>
    <s v="Blue"/>
    <x v="3"/>
    <n v="75000"/>
    <s v="Covered"/>
    <s v="HO01CIVBLU031"/>
  </r>
  <r>
    <s v="HO10CIV032"/>
    <s v="HO"/>
    <s v="Honda"/>
    <s v="CIV"/>
    <s v="Civic"/>
    <s v="10"/>
    <n v="4"/>
    <x v="31"/>
    <n v="5643.25"/>
    <s v="Blue"/>
    <x v="12"/>
    <n v="75000"/>
    <s v="Covered"/>
    <s v="HO10CIVBLU032"/>
  </r>
  <r>
    <s v="HO10CIV033"/>
    <s v="HO"/>
    <s v="Honda"/>
    <s v="CIV"/>
    <s v="Civic"/>
    <s v="10"/>
    <n v="4"/>
    <x v="32"/>
    <n v="8369.2999999999993"/>
    <s v="Black"/>
    <x v="15"/>
    <n v="75000"/>
    <s v="Covered"/>
    <s v="HO10CIVBLA033"/>
  </r>
  <r>
    <s v="HO11CIV034"/>
    <s v="HO"/>
    <s v="Honda"/>
    <s v="CIV"/>
    <s v="Civic"/>
    <s v="11"/>
    <n v="3"/>
    <x v="33"/>
    <n v="10185.1"/>
    <s v="Black"/>
    <x v="2"/>
    <n v="75000"/>
    <s v="Covered"/>
    <s v="HO11CIVBLA034"/>
  </r>
  <r>
    <s v="HO12CIV035"/>
    <s v="HO"/>
    <s v="Honda"/>
    <s v="CIV"/>
    <s v="Civic"/>
    <s v="12"/>
    <n v="2"/>
    <x v="34"/>
    <n v="12256.6"/>
    <s v="Black"/>
    <x v="13"/>
    <n v="75000"/>
    <s v="Covered"/>
    <s v="HO12CIVBLA035"/>
  </r>
  <r>
    <s v="HO13CIV036"/>
    <s v="HO"/>
    <s v="Honda"/>
    <s v="CIV"/>
    <s v="Civic"/>
    <s v="13"/>
    <n v="1"/>
    <x v="35"/>
    <n v="13867.6"/>
    <s v="Black"/>
    <x v="14"/>
    <n v="75000"/>
    <s v="Covered"/>
    <s v="HO13CIVBLA036"/>
  </r>
  <r>
    <s v="HO05ODY037"/>
    <s v="HO"/>
    <s v="Honda"/>
    <s v="ODY"/>
    <s v="Odyssey"/>
    <s v="05"/>
    <n v="9"/>
    <x v="36"/>
    <n v="6709.9444444444443"/>
    <s v="White"/>
    <x v="5"/>
    <n v="100000"/>
    <s v="Covered"/>
    <s v="HO05ODYWHI037"/>
  </r>
  <r>
    <s v="HO07ODY038"/>
    <s v="HO"/>
    <s v="Honda"/>
    <s v="ODY"/>
    <s v="Odyssey"/>
    <s v="07"/>
    <n v="7"/>
    <x v="37"/>
    <n v="7264.8714285714286"/>
    <s v="Black"/>
    <x v="15"/>
    <n v="100000"/>
    <s v="Covered"/>
    <s v="HO07ODYBLA038"/>
  </r>
  <r>
    <s v="HO08ODY039"/>
    <s v="HO"/>
    <s v="Honda"/>
    <s v="ODY"/>
    <s v="Odyssey"/>
    <s v="08"/>
    <n v="6"/>
    <x v="38"/>
    <n v="7084.0999999999995"/>
    <s v="White"/>
    <x v="9"/>
    <n v="100000"/>
    <s v="Covered"/>
    <s v="HO08ODYWHI039"/>
  </r>
  <r>
    <s v="HO10ODY040"/>
    <s v="HO"/>
    <s v="Honda"/>
    <s v="ODY"/>
    <s v="Odyssey"/>
    <s v="10"/>
    <n v="4"/>
    <x v="39"/>
    <n v="17164.724999999999"/>
    <s v="Black"/>
    <x v="0"/>
    <n v="100000"/>
    <s v="Covered"/>
    <s v="HO10ODYBLA040"/>
  </r>
  <r>
    <s v="HO14ODY041"/>
    <s v="HO"/>
    <s v="Honda"/>
    <s v="ODY"/>
    <s v="Odyssey"/>
    <s v="14"/>
    <n v="0"/>
    <x v="40"/>
    <n v="3708.6"/>
    <s v="Black"/>
    <x v="1"/>
    <n v="100000"/>
    <s v="Covered"/>
    <s v="HO14ODYBLA041"/>
  </r>
  <r>
    <s v="CR04PTC042"/>
    <s v="CR"/>
    <s v="Chrysler"/>
    <s v="PTC"/>
    <s v="PT Cruiser"/>
    <s v="04"/>
    <n v="10"/>
    <x v="41"/>
    <n v="6454.2"/>
    <s v="Blue"/>
    <x v="0"/>
    <n v="75000"/>
    <s v="Covered"/>
    <s v="CR04PTCBLU042"/>
  </r>
  <r>
    <s v="CR07PTC043"/>
    <s v="CR"/>
    <s v="Chrysler"/>
    <s v="PTC"/>
    <s v="PT Cruiser"/>
    <s v="07"/>
    <n v="7"/>
    <x v="42"/>
    <n v="6010.5999999999995"/>
    <s v="Green"/>
    <x v="16"/>
    <n v="75000"/>
    <s v="Covered"/>
    <s v="CR07PTCGRE043"/>
  </r>
  <r>
    <s v="CR11PTC044"/>
    <s v="CR"/>
    <s v="Chrysler"/>
    <s v="PTC"/>
    <s v="PT Cruiser"/>
    <s v="11"/>
    <n v="3"/>
    <x v="43"/>
    <n v="9131.4"/>
    <s v="Black"/>
    <x v="8"/>
    <n v="75000"/>
    <s v="Covered"/>
    <s v="CR11PTCBLA044"/>
  </r>
  <r>
    <s v="CR99CAR045"/>
    <s v="CR"/>
    <s v="Chrysler"/>
    <s v="CAR"/>
    <s v="Caravan"/>
    <s v="99"/>
    <n v="26"/>
    <x v="44"/>
    <n v="3054.6384615384618"/>
    <s v="Green"/>
    <x v="13"/>
    <n v="75000"/>
    <s v="Not Covered"/>
    <s v="CR99CARGRE045"/>
  </r>
  <r>
    <s v="CR00CAR046"/>
    <s v="CR"/>
    <s v="Chrysler"/>
    <s v="CAR"/>
    <s v="Caravan"/>
    <s v="00"/>
    <n v="14"/>
    <x v="45"/>
    <n v="5517.3642857142859"/>
    <s v="Black"/>
    <x v="3"/>
    <n v="75000"/>
    <s v="Not Covered"/>
    <s v="CR00CARBLA046"/>
  </r>
  <r>
    <s v="CR04CAR047"/>
    <s v="CR"/>
    <s v="Chrysler"/>
    <s v="CAR"/>
    <s v="Caravan"/>
    <s v="04"/>
    <n v="10"/>
    <x v="46"/>
    <n v="7252.7199999999993"/>
    <s v="White"/>
    <x v="11"/>
    <n v="75000"/>
    <s v="Covered"/>
    <s v="CR04CARWHI047"/>
  </r>
  <r>
    <s v="CR04CAR048"/>
    <s v="CR"/>
    <s v="Chrysler"/>
    <s v="CAR"/>
    <s v="Caravan"/>
    <s v="04"/>
    <n v="10"/>
    <x v="47"/>
    <n v="5269.9400000000005"/>
    <s v="Red"/>
    <x v="11"/>
    <n v="75000"/>
    <s v="Covered"/>
    <s v="CR04CARRED048"/>
  </r>
  <r>
    <s v="HY11ELA049"/>
    <s v="HY"/>
    <s v="Hyundai"/>
    <s v="ELA"/>
    <s v="Elantra"/>
    <s v="11"/>
    <n v="3"/>
    <x v="48"/>
    <n v="9700.7666666666664"/>
    <s v="Black"/>
    <x v="12"/>
    <n v="100000"/>
    <s v="Covered"/>
    <s v="HY11ELABLA049"/>
  </r>
  <r>
    <s v="HY12ELA050"/>
    <s v="HY"/>
    <s v="Hyundai"/>
    <s v="ELA"/>
    <s v="Elantra"/>
    <s v="12"/>
    <n v="2"/>
    <x v="49"/>
    <n v="11141"/>
    <s v="Blue"/>
    <x v="1"/>
    <n v="100000"/>
    <s v="Covered"/>
    <s v="HY12ELABLU050"/>
  </r>
  <r>
    <s v="HY13ELA051"/>
    <s v="HY"/>
    <s v="Hyundai"/>
    <s v="ELA"/>
    <s v="Elantra"/>
    <s v="13"/>
    <n v="1"/>
    <x v="50"/>
    <n v="20223.900000000001"/>
    <s v="Black"/>
    <x v="6"/>
    <n v="100000"/>
    <s v="Covered"/>
    <s v="HY13ELABLA051"/>
  </r>
  <r>
    <s v="HY13ELA052"/>
    <s v="HY"/>
    <s v="Hyundai"/>
    <s v="ELA"/>
    <s v="Elantra"/>
    <s v="13"/>
    <n v="1"/>
    <x v="51"/>
    <n v="22188.5"/>
    <s v="Blue"/>
    <x v="4"/>
    <n v="100000"/>
    <s v="Covered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29DE67-3660-4E91-A81F-0E236B4EC0D6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numFmtId="43" showAll="0">
      <items count="53">
        <item x="40"/>
        <item x="12"/>
        <item x="35"/>
        <item x="15"/>
        <item x="26"/>
        <item x="10"/>
        <item x="14"/>
        <item x="50"/>
        <item x="28"/>
        <item x="51"/>
        <item x="49"/>
        <item x="11"/>
        <item x="31"/>
        <item x="34"/>
        <item x="43"/>
        <item x="9"/>
        <item x="8"/>
        <item x="13"/>
        <item x="48"/>
        <item x="27"/>
        <item x="33"/>
        <item x="16"/>
        <item x="32"/>
        <item x="7"/>
        <item x="4"/>
        <item x="3"/>
        <item x="0"/>
        <item x="42"/>
        <item x="38"/>
        <item x="2"/>
        <item x="1"/>
        <item x="5"/>
        <item x="23"/>
        <item x="37"/>
        <item x="6"/>
        <item x="47"/>
        <item x="36"/>
        <item x="24"/>
        <item x="41"/>
        <item x="22"/>
        <item x="39"/>
        <item x="30"/>
        <item x="46"/>
        <item x="25"/>
        <item x="45"/>
        <item x="44"/>
        <item x="18"/>
        <item x="29"/>
        <item x="17"/>
        <item x="21"/>
        <item x="20"/>
        <item x="19"/>
        <item t="default"/>
      </items>
    </pivotField>
    <pivotField numFmtId="43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 numFmtId="43"/>
  </dataFields>
  <chartFormats count="1"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7DB6-FC15-44B7-8E53-30741E62F867}">
  <dimension ref="A1:N66"/>
  <sheetViews>
    <sheetView tabSelected="1" workbookViewId="0">
      <selection activeCell="P14" sqref="P14"/>
    </sheetView>
  </sheetViews>
  <sheetFormatPr defaultRowHeight="15" x14ac:dyDescent="0.25"/>
  <cols>
    <col min="1" max="1" width="22.28515625" customWidth="1"/>
    <col min="2" max="2" width="18.7109375" customWidth="1"/>
    <col min="3" max="3" width="23.85546875" customWidth="1"/>
    <col min="4" max="4" width="25" customWidth="1"/>
    <col min="5" max="5" width="22.140625" customWidth="1"/>
    <col min="6" max="6" width="21.7109375" customWidth="1"/>
    <col min="7" max="7" width="12.7109375" customWidth="1"/>
    <col min="8" max="8" width="15.85546875" style="13" customWidth="1"/>
    <col min="9" max="9" width="17.42578125" style="13" customWidth="1"/>
    <col min="12" max="12" width="16.140625" customWidth="1"/>
    <col min="13" max="13" width="14.42578125" customWidth="1"/>
    <col min="14" max="14" width="16.42578125" customWidth="1"/>
  </cols>
  <sheetData>
    <row r="1" spans="1:14" ht="15.75" thickBot="1" x14ac:dyDescent="0.3">
      <c r="A1" s="50" t="s">
        <v>0</v>
      </c>
      <c r="B1" s="51" t="s">
        <v>1</v>
      </c>
      <c r="C1" s="52" t="s">
        <v>2</v>
      </c>
      <c r="D1" s="53" t="s">
        <v>3</v>
      </c>
      <c r="E1" s="54" t="s">
        <v>4</v>
      </c>
      <c r="F1" s="55" t="s">
        <v>5</v>
      </c>
      <c r="G1" s="50" t="s">
        <v>6</v>
      </c>
      <c r="H1" s="56" t="s">
        <v>7</v>
      </c>
      <c r="I1" s="56" t="s">
        <v>8</v>
      </c>
      <c r="J1" s="51" t="s">
        <v>9</v>
      </c>
      <c r="K1" s="52" t="s">
        <v>10</v>
      </c>
      <c r="L1" s="51" t="s">
        <v>11</v>
      </c>
      <c r="M1" s="51" t="s">
        <v>12</v>
      </c>
      <c r="N1" s="57" t="s">
        <v>13</v>
      </c>
    </row>
    <row r="2" spans="1:14" x14ac:dyDescent="0.25">
      <c r="A2" s="49" t="s">
        <v>49</v>
      </c>
      <c r="B2" s="21" t="str">
        <f>LEFT(A2,2)</f>
        <v>TY</v>
      </c>
      <c r="C2" s="21" t="str">
        <f>VLOOKUP(B2,B$56:C61,2)</f>
        <v>Toyota</v>
      </c>
      <c r="D2" s="22" t="str">
        <f>MID(A2,5,3)</f>
        <v>CAM</v>
      </c>
      <c r="E2" s="22" t="str">
        <f>VLOOKUP(D2,E$56:F66,2)</f>
        <v>Camrey</v>
      </c>
      <c r="F2" s="23" t="str">
        <f>MID(A2,3,2)</f>
        <v>96</v>
      </c>
      <c r="G2" s="26">
        <f>IF(25-F2&lt;0,100-F2+25,14-F2)</f>
        <v>29</v>
      </c>
      <c r="H2" s="27">
        <v>114660.6</v>
      </c>
      <c r="I2" s="28">
        <f>IF(G2&gt;0,H2/G2,H2+0.5)</f>
        <v>3953.8137931034485</v>
      </c>
      <c r="J2" s="30" t="s">
        <v>21</v>
      </c>
      <c r="K2" s="31" t="s">
        <v>50</v>
      </c>
      <c r="L2" s="26">
        <v>100000</v>
      </c>
      <c r="M2" s="47" t="str">
        <f>IF(H2&lt;=L2,"Covered", "Not Covered")</f>
        <v>Not Covered</v>
      </c>
      <c r="N2" s="48" t="str">
        <f>B2 &amp; F2 &amp; D2 &amp; UPPER(LEFT(J2,3)) &amp; RIGHT(A2,3)</f>
        <v>TY96CAMGRE020</v>
      </c>
    </row>
    <row r="3" spans="1:14" x14ac:dyDescent="0.25">
      <c r="A3" s="34" t="s">
        <v>51</v>
      </c>
      <c r="B3" s="18" t="str">
        <f>LEFT(A3,2)</f>
        <v>TY</v>
      </c>
      <c r="C3" s="18" t="str">
        <f>VLOOKUP(B3,B$56:C62,2)</f>
        <v>Toyota</v>
      </c>
      <c r="D3" s="19" t="str">
        <f>MID(A3,5,3)</f>
        <v>CAM</v>
      </c>
      <c r="E3" s="19" t="str">
        <f>VLOOKUP(D3,E$56:F67,2)</f>
        <v>Camrey</v>
      </c>
      <c r="F3" s="20" t="str">
        <f>MID(A3,3,2)</f>
        <v>98</v>
      </c>
      <c r="G3" s="17">
        <f>IF(25-F3&lt;0,100-F3+25,14-F3)</f>
        <v>27</v>
      </c>
      <c r="H3" s="24">
        <v>93382.6</v>
      </c>
      <c r="I3" s="25">
        <f>IF(G3&gt;0,H3/G3,H3+0.5)</f>
        <v>3458.614814814815</v>
      </c>
      <c r="J3" s="32" t="s">
        <v>15</v>
      </c>
      <c r="K3" s="33" t="s">
        <v>52</v>
      </c>
      <c r="L3" s="17">
        <v>100000</v>
      </c>
      <c r="M3" s="29" t="str">
        <f>IF(H3&lt;=L3,"Covered", "Not Covered")</f>
        <v>Covered</v>
      </c>
      <c r="N3" s="35" t="str">
        <f>B3 &amp; F3 &amp; D3 &amp; UPPER(LEFT(J3,3)) &amp; RIGHT(A3,3)</f>
        <v>TY98CAMBLA021</v>
      </c>
    </row>
    <row r="4" spans="1:14" x14ac:dyDescent="0.25">
      <c r="A4" s="34" t="s">
        <v>53</v>
      </c>
      <c r="B4" s="18" t="str">
        <f>LEFT(A4,2)</f>
        <v>TY</v>
      </c>
      <c r="C4" s="18" t="str">
        <f>VLOOKUP(B4,B$56:C63,2)</f>
        <v>Toyota</v>
      </c>
      <c r="D4" s="19" t="str">
        <f>MID(A4,5,3)</f>
        <v>CAM</v>
      </c>
      <c r="E4" s="19" t="str">
        <f>VLOOKUP(D4,E$56:F68,2)</f>
        <v>Camrey</v>
      </c>
      <c r="F4" s="20" t="str">
        <f>MID(A4,3,2)</f>
        <v>00</v>
      </c>
      <c r="G4" s="17">
        <f>IF(25-F4&lt;0,100-F4+25,14-F4)</f>
        <v>14</v>
      </c>
      <c r="H4" s="24">
        <v>85928</v>
      </c>
      <c r="I4" s="25">
        <f>IF(G4&gt;0,H4/G4,H4+0.5)</f>
        <v>6137.7142857142853</v>
      </c>
      <c r="J4" s="32" t="s">
        <v>21</v>
      </c>
      <c r="K4" s="33" t="s">
        <v>26</v>
      </c>
      <c r="L4" s="17">
        <v>100000</v>
      </c>
      <c r="M4" s="29" t="str">
        <f>IF(H4&lt;=L4,"Covered", "Not Covered")</f>
        <v>Covered</v>
      </c>
      <c r="N4" s="35" t="str">
        <f>B4 &amp; F4 &amp; D4 &amp; UPPER(LEFT(J4,3)) &amp; RIGHT(A4,3)</f>
        <v>TY00CAMGRE022</v>
      </c>
    </row>
    <row r="5" spans="1:14" x14ac:dyDescent="0.25">
      <c r="A5" s="34" t="s">
        <v>46</v>
      </c>
      <c r="B5" s="18" t="str">
        <f>LEFT(A5,2)</f>
        <v>GM</v>
      </c>
      <c r="C5" s="18" t="str">
        <f>VLOOKUP(B5,B$56:C64,2)</f>
        <v>General Motors</v>
      </c>
      <c r="D5" s="19" t="str">
        <f>MID(A5,5,3)</f>
        <v>SLV</v>
      </c>
      <c r="E5" s="19" t="str">
        <f>VLOOKUP(D5,E$56:F69,2)</f>
        <v>Silverado</v>
      </c>
      <c r="F5" s="20" t="str">
        <f>MID(A5,3,2)</f>
        <v>98</v>
      </c>
      <c r="G5" s="17">
        <f>IF(25-F5&lt;0,100-F5+25,14-F5)</f>
        <v>27</v>
      </c>
      <c r="H5" s="24">
        <v>83162.7</v>
      </c>
      <c r="I5" s="25">
        <f>IF(G5&gt;0,H5/G5,H5+0.5)</f>
        <v>3080.1</v>
      </c>
      <c r="J5" s="32" t="s">
        <v>15</v>
      </c>
      <c r="K5" s="33" t="s">
        <v>39</v>
      </c>
      <c r="L5" s="17">
        <v>100000</v>
      </c>
      <c r="M5" s="29" t="str">
        <f>IF(H5&lt;=L5,"Covered", "Not Covered")</f>
        <v>Covered</v>
      </c>
      <c r="N5" s="35" t="str">
        <f>B5 &amp; F5 &amp; D5 &amp; UPPER(LEFT(J5,3)) &amp; RIGHT(A5,3)</f>
        <v>GM98SLVBLA018</v>
      </c>
    </row>
    <row r="6" spans="1:14" x14ac:dyDescent="0.25">
      <c r="A6" s="34" t="s">
        <v>63</v>
      </c>
      <c r="B6" s="18" t="str">
        <f>LEFT(A6,2)</f>
        <v>HO</v>
      </c>
      <c r="C6" s="18" t="str">
        <f>VLOOKUP(B6,B$56:C65,2)</f>
        <v>Honda</v>
      </c>
      <c r="D6" s="19" t="str">
        <f>MID(A6,5,3)</f>
        <v>CIV</v>
      </c>
      <c r="E6" s="19" t="str">
        <f>VLOOKUP(D6,E$56:F70,2)</f>
        <v>Civic</v>
      </c>
      <c r="F6" s="20" t="str">
        <f>MID(A6,3,2)</f>
        <v>99</v>
      </c>
      <c r="G6" s="17">
        <f>IF(25-F6&lt;0,100-F6+25,14-F6)</f>
        <v>26</v>
      </c>
      <c r="H6" s="24">
        <v>82374</v>
      </c>
      <c r="I6" s="25">
        <f>IF(G6&gt;0,H6/G6,H6+0.5)</f>
        <v>3168.2307692307691</v>
      </c>
      <c r="J6" s="32" t="s">
        <v>18</v>
      </c>
      <c r="K6" s="33" t="s">
        <v>38</v>
      </c>
      <c r="L6" s="17">
        <v>75000</v>
      </c>
      <c r="M6" s="29" t="str">
        <f>IF(H6&lt;=L6,"Covered", "Not Covered")</f>
        <v>Not Covered</v>
      </c>
      <c r="N6" s="35" t="str">
        <f>B6 &amp; F6 &amp; D6 &amp; UPPER(LEFT(J6,3)) &amp; RIGHT(A6,3)</f>
        <v>HO99CIVWHI030</v>
      </c>
    </row>
    <row r="7" spans="1:14" x14ac:dyDescent="0.25">
      <c r="A7" s="34" t="s">
        <v>47</v>
      </c>
      <c r="B7" s="18" t="str">
        <f>LEFT(A7,2)</f>
        <v>GM</v>
      </c>
      <c r="C7" s="18" t="str">
        <f>VLOOKUP(B7,B$56:C66,2)</f>
        <v>General Motors</v>
      </c>
      <c r="D7" s="19" t="str">
        <f>MID(A7,5,3)</f>
        <v>SLV</v>
      </c>
      <c r="E7" s="19" t="str">
        <f>VLOOKUP(D7,E$56:F71,2)</f>
        <v>Silverado</v>
      </c>
      <c r="F7" s="20" t="str">
        <f>MID(A7,3,2)</f>
        <v>00</v>
      </c>
      <c r="G7" s="17">
        <f>IF(25-F7&lt;0,100-F7+25,14-F7)</f>
        <v>14</v>
      </c>
      <c r="H7" s="24">
        <v>80685.8</v>
      </c>
      <c r="I7" s="25">
        <f>IF(G7&gt;0,H7/G7,H7+0.5)</f>
        <v>5763.2714285714292</v>
      </c>
      <c r="J7" s="32" t="s">
        <v>48</v>
      </c>
      <c r="K7" s="33" t="s">
        <v>36</v>
      </c>
      <c r="L7" s="17">
        <v>100000</v>
      </c>
      <c r="M7" s="29" t="str">
        <f>IF(H7&lt;=L7,"Covered", "Not Covered")</f>
        <v>Covered</v>
      </c>
      <c r="N7" s="35" t="str">
        <f>B7 &amp; F7 &amp; D7 &amp; UPPER(LEFT(J7,3)) &amp; RIGHT(A7,3)</f>
        <v>GM00SLVBLU019</v>
      </c>
    </row>
    <row r="8" spans="1:14" x14ac:dyDescent="0.25">
      <c r="A8" s="34" t="s">
        <v>76</v>
      </c>
      <c r="B8" s="18" t="str">
        <f>LEFT(A8,2)</f>
        <v>CR</v>
      </c>
      <c r="C8" s="18" t="str">
        <f>VLOOKUP(B8,B$56:C67,2)</f>
        <v>Chrysler</v>
      </c>
      <c r="D8" s="19" t="str">
        <f>MID(A8,5,3)</f>
        <v>CAR</v>
      </c>
      <c r="E8" s="19" t="str">
        <f>VLOOKUP(D8,E$56:F72,2)</f>
        <v>Caravan</v>
      </c>
      <c r="F8" s="20" t="str">
        <f>MID(A8,3,2)</f>
        <v>99</v>
      </c>
      <c r="G8" s="17">
        <f>IF(25-F8&lt;0,100-F8+25,14-F8)</f>
        <v>26</v>
      </c>
      <c r="H8" s="24">
        <v>79420.600000000006</v>
      </c>
      <c r="I8" s="25">
        <f>IF(G8&gt;0,H8/G8,H8+0.5)</f>
        <v>3054.6384615384618</v>
      </c>
      <c r="J8" s="32" t="s">
        <v>21</v>
      </c>
      <c r="K8" s="33" t="s">
        <v>45</v>
      </c>
      <c r="L8" s="17">
        <v>75000</v>
      </c>
      <c r="M8" s="29" t="str">
        <f>IF(H8&lt;=L8,"Covered", "Not Covered")</f>
        <v>Not Covered</v>
      </c>
      <c r="N8" s="35" t="str">
        <f>B8 &amp; F8 &amp; D8 &amp; UPPER(LEFT(J8,3)) &amp; RIGHT(A8,3)</f>
        <v>CR99CARGRE045</v>
      </c>
    </row>
    <row r="9" spans="1:14" x14ac:dyDescent="0.25">
      <c r="A9" s="34" t="s">
        <v>77</v>
      </c>
      <c r="B9" s="18" t="str">
        <f>LEFT(A9,2)</f>
        <v>CR</v>
      </c>
      <c r="C9" s="18" t="str">
        <f>VLOOKUP(B9,B$56:C68,2)</f>
        <v>Chrysler</v>
      </c>
      <c r="D9" s="19" t="str">
        <f>MID(A9,5,3)</f>
        <v>CAR</v>
      </c>
      <c r="E9" s="19" t="str">
        <f>VLOOKUP(D9,E$56:F73,2)</f>
        <v>Caravan</v>
      </c>
      <c r="F9" s="20" t="str">
        <f>MID(A9,3,2)</f>
        <v>00</v>
      </c>
      <c r="G9" s="17">
        <f>IF(25-F9&lt;0,100-F9+25,14-F9)</f>
        <v>14</v>
      </c>
      <c r="H9" s="24">
        <v>77243.100000000006</v>
      </c>
      <c r="I9" s="25">
        <f>IF(G9&gt;0,H9/G9,H9+0.5)</f>
        <v>5517.3642857142859</v>
      </c>
      <c r="J9" s="32" t="s">
        <v>15</v>
      </c>
      <c r="K9" s="33" t="s">
        <v>24</v>
      </c>
      <c r="L9" s="17">
        <v>75000</v>
      </c>
      <c r="M9" s="29" t="str">
        <f>IF(H9&lt;=L9,"Covered", "Not Covered")</f>
        <v>Not Covered</v>
      </c>
      <c r="N9" s="35" t="str">
        <f>B9 &amp; F9 &amp; D9 &amp; UPPER(LEFT(J9,3)) &amp; RIGHT(A9,3)</f>
        <v>CR00CARBLA046</v>
      </c>
    </row>
    <row r="10" spans="1:14" x14ac:dyDescent="0.25">
      <c r="A10" s="34" t="s">
        <v>59</v>
      </c>
      <c r="B10" s="18" t="str">
        <f>LEFT(A10,2)</f>
        <v>TY</v>
      </c>
      <c r="C10" s="18" t="str">
        <f>VLOOKUP(B10,B$56:C69,2)</f>
        <v>Toyota</v>
      </c>
      <c r="D10" s="19" t="str">
        <f>MID(A10,5,3)</f>
        <v>COR</v>
      </c>
      <c r="E10" s="19" t="str">
        <f>VLOOKUP(D10,E$56:F74,2)</f>
        <v>Corola</v>
      </c>
      <c r="F10" s="20" t="str">
        <f>MID(A10,3,2)</f>
        <v>03</v>
      </c>
      <c r="G10" s="17">
        <f>IF(25-F10&lt;0,100-F10+25,14-F10)</f>
        <v>11</v>
      </c>
      <c r="H10" s="24">
        <v>73444.399999999994</v>
      </c>
      <c r="I10" s="25">
        <f>IF(G10&gt;0,H10/G10,H10+0.5)</f>
        <v>6676.7636363636357</v>
      </c>
      <c r="J10" s="32" t="s">
        <v>15</v>
      </c>
      <c r="K10" s="33" t="s">
        <v>58</v>
      </c>
      <c r="L10" s="17">
        <v>100000</v>
      </c>
      <c r="M10" s="29" t="str">
        <f>IF(H10&lt;=L10,"Covered", "Not Covered")</f>
        <v>Covered</v>
      </c>
      <c r="N10" s="35" t="str">
        <f>B10 &amp; F10 &amp; D10 &amp; UPPER(LEFT(J10,3)) &amp; RIGHT(A10,3)</f>
        <v>TY03CORBLA026</v>
      </c>
    </row>
    <row r="11" spans="1:14" x14ac:dyDescent="0.25">
      <c r="A11" s="34" t="s">
        <v>78</v>
      </c>
      <c r="B11" s="18" t="str">
        <f>LEFT(A11,2)</f>
        <v>CR</v>
      </c>
      <c r="C11" s="18" t="str">
        <f>VLOOKUP(B11,B$56:C70,2)</f>
        <v>Chrysler</v>
      </c>
      <c r="D11" s="19" t="str">
        <f>MID(A11,5,3)</f>
        <v>CAR</v>
      </c>
      <c r="E11" s="19" t="str">
        <f>VLOOKUP(D11,E$56:F75,2)</f>
        <v>Caravan</v>
      </c>
      <c r="F11" s="20" t="str">
        <f>MID(A11,3,2)</f>
        <v>04</v>
      </c>
      <c r="G11" s="17">
        <f>IF(25-F11&lt;0,100-F11+25,14-F11)</f>
        <v>10</v>
      </c>
      <c r="H11" s="24">
        <v>72527.199999999997</v>
      </c>
      <c r="I11" s="25">
        <f>IF(G11&gt;0,H11/G11,H11+0.5)</f>
        <v>7252.7199999999993</v>
      </c>
      <c r="J11" s="32" t="s">
        <v>18</v>
      </c>
      <c r="K11" s="33" t="s">
        <v>41</v>
      </c>
      <c r="L11" s="17">
        <v>75000</v>
      </c>
      <c r="M11" s="29" t="str">
        <f>IF(H11&lt;=L11,"Covered", "Not Covered")</f>
        <v>Covered</v>
      </c>
      <c r="N11" s="35" t="str">
        <f>B11 &amp; F11 &amp; D11 &amp; UPPER(LEFT(J11,3)) &amp; RIGHT(A11,3)</f>
        <v>CR04CARWHI047</v>
      </c>
    </row>
    <row r="12" spans="1:14" x14ac:dyDescent="0.25">
      <c r="A12" s="34" t="s">
        <v>64</v>
      </c>
      <c r="B12" s="18" t="str">
        <f>LEFT(A12,2)</f>
        <v>HO</v>
      </c>
      <c r="C12" s="18" t="str">
        <f>VLOOKUP(B12,B$56:C71,2)</f>
        <v>Honda</v>
      </c>
      <c r="D12" s="19" t="str">
        <f>MID(A12,5,3)</f>
        <v>CIV</v>
      </c>
      <c r="E12" s="19" t="str">
        <f>VLOOKUP(D12,E$56:F76,2)</f>
        <v>Civic</v>
      </c>
      <c r="F12" s="20" t="str">
        <f>MID(A12,3,2)</f>
        <v>01</v>
      </c>
      <c r="G12" s="17">
        <f>IF(25-F12&lt;0,100-F12+25,14-F12)</f>
        <v>13</v>
      </c>
      <c r="H12" s="24">
        <v>69891.899999999994</v>
      </c>
      <c r="I12" s="25">
        <f>IF(G12&gt;0,H12/G12,H12+0.5)</f>
        <v>5376.2999999999993</v>
      </c>
      <c r="J12" s="32" t="s">
        <v>48</v>
      </c>
      <c r="K12" s="33" t="s">
        <v>24</v>
      </c>
      <c r="L12" s="17">
        <v>75000</v>
      </c>
      <c r="M12" s="29" t="str">
        <f>IF(H12&lt;=L12,"Covered", "Not Covered")</f>
        <v>Covered</v>
      </c>
      <c r="N12" s="35" t="str">
        <f>B12 &amp; F12 &amp; D12 &amp; UPPER(LEFT(J12,3)) &amp; RIGHT(A12,3)</f>
        <v>HO01CIVBLU031</v>
      </c>
    </row>
    <row r="13" spans="1:14" x14ac:dyDescent="0.25">
      <c r="A13" s="34" t="s">
        <v>118</v>
      </c>
      <c r="B13" s="18" t="str">
        <f>LEFT(A13,2)</f>
        <v>HO</v>
      </c>
      <c r="C13" s="18" t="str">
        <f>VLOOKUP(B13,B$56:C72,2)</f>
        <v>Honda</v>
      </c>
      <c r="D13" s="19" t="str">
        <f>MID(A13,5,3)</f>
        <v>ODY</v>
      </c>
      <c r="E13" s="19" t="str">
        <f>VLOOKUP(D13,E$56:F77,2)</f>
        <v>Odyssey</v>
      </c>
      <c r="F13" s="20" t="str">
        <f>MID(A13,3,2)</f>
        <v>10</v>
      </c>
      <c r="G13" s="17">
        <f>IF(25-F13&lt;0,100-F13+25,14-F13)</f>
        <v>4</v>
      </c>
      <c r="H13" s="24">
        <v>68658.899999999994</v>
      </c>
      <c r="I13" s="25">
        <f>IF(G13&gt;0,H13/G13,H13+0.5)</f>
        <v>17164.724999999999</v>
      </c>
      <c r="J13" s="32" t="s">
        <v>15</v>
      </c>
      <c r="K13" s="33" t="s">
        <v>16</v>
      </c>
      <c r="L13" s="17">
        <v>100000</v>
      </c>
      <c r="M13" s="29" t="str">
        <f>IF(H13&lt;=L13,"Covered", "Not Covered")</f>
        <v>Covered</v>
      </c>
      <c r="N13" s="35" t="str">
        <f>B13 &amp; F13 &amp; D13 &amp; UPPER(LEFT(J13,3)) &amp; RIGHT(A13,3)</f>
        <v>HO10ODYBLA040</v>
      </c>
    </row>
    <row r="14" spans="1:14" x14ac:dyDescent="0.25">
      <c r="A14" s="34" t="s">
        <v>54</v>
      </c>
      <c r="B14" s="18" t="str">
        <f>LEFT(A14,2)</f>
        <v>TY</v>
      </c>
      <c r="C14" s="18" t="str">
        <f>VLOOKUP(B14,B$56:C73,2)</f>
        <v>Toyota</v>
      </c>
      <c r="D14" s="19" t="str">
        <f>MID(A14,5,3)</f>
        <v>CAM</v>
      </c>
      <c r="E14" s="19" t="str">
        <f>VLOOKUP(D14,E$56:F78,2)</f>
        <v>Camrey</v>
      </c>
      <c r="F14" s="20" t="str">
        <f>MID(A14,3,2)</f>
        <v>02</v>
      </c>
      <c r="G14" s="17">
        <f>IF(25-F14&lt;0,100-F14+25,14-F14)</f>
        <v>12</v>
      </c>
      <c r="H14" s="24">
        <v>67829.100000000006</v>
      </c>
      <c r="I14" s="25">
        <f>IF(G14&gt;0,H14/G14,H14+0.5)</f>
        <v>5652.4250000000002</v>
      </c>
      <c r="J14" s="32" t="s">
        <v>15</v>
      </c>
      <c r="K14" s="33" t="s">
        <v>16</v>
      </c>
      <c r="L14" s="17">
        <v>100000</v>
      </c>
      <c r="M14" s="29" t="str">
        <f>IF(H14&lt;=L14,"Covered", "Not Covered")</f>
        <v>Covered</v>
      </c>
      <c r="N14" s="35" t="str">
        <f>B14 &amp; F14 &amp; D14 &amp; UPPER(LEFT(J14,3)) &amp; RIGHT(A14,3)</f>
        <v>TY02CAMBLA023</v>
      </c>
    </row>
    <row r="15" spans="1:14" x14ac:dyDescent="0.25">
      <c r="A15" s="34" t="s">
        <v>73</v>
      </c>
      <c r="B15" s="18" t="str">
        <f>LEFT(A15,2)</f>
        <v>CR</v>
      </c>
      <c r="C15" s="18" t="str">
        <f>VLOOKUP(B15,B$56:C74,2)</f>
        <v>Chrysler</v>
      </c>
      <c r="D15" s="19" t="str">
        <f>MID(A15,5,3)</f>
        <v>PTC</v>
      </c>
      <c r="E15" s="19" t="str">
        <f>VLOOKUP(D15,E$56:F79,2)</f>
        <v>PT Cruiser</v>
      </c>
      <c r="F15" s="20" t="str">
        <f>MID(A15,3,2)</f>
        <v>04</v>
      </c>
      <c r="G15" s="17">
        <f>IF(25-F15&lt;0,100-F15+25,14-F15)</f>
        <v>10</v>
      </c>
      <c r="H15" s="24">
        <v>64542</v>
      </c>
      <c r="I15" s="25">
        <f>IF(G15&gt;0,H15/G15,H15+0.5)</f>
        <v>6454.2</v>
      </c>
      <c r="J15" s="32" t="s">
        <v>48</v>
      </c>
      <c r="K15" s="33" t="s">
        <v>16</v>
      </c>
      <c r="L15" s="17">
        <v>75000</v>
      </c>
      <c r="M15" s="29" t="str">
        <f>IF(H15&lt;=L15,"Covered", "Not Covered")</f>
        <v>Covered</v>
      </c>
      <c r="N15" s="35" t="str">
        <f>B15 &amp; F15 &amp; D15 &amp; UPPER(LEFT(J15,3)) &amp; RIGHT(A15,3)</f>
        <v>CR04PTCBLU042</v>
      </c>
    </row>
    <row r="16" spans="1:14" x14ac:dyDescent="0.25">
      <c r="A16" s="34" t="s">
        <v>56</v>
      </c>
      <c r="B16" s="18" t="str">
        <f>LEFT(A16,2)</f>
        <v>TY</v>
      </c>
      <c r="C16" s="18" t="str">
        <f>VLOOKUP(B16,B$56:C75,2)</f>
        <v>Toyota</v>
      </c>
      <c r="D16" s="19" t="str">
        <f>MID(A16,5,3)</f>
        <v>COR</v>
      </c>
      <c r="E16" s="19" t="str">
        <f>VLOOKUP(D16,E$56:F80,2)</f>
        <v>Corola</v>
      </c>
      <c r="F16" s="20" t="str">
        <f>MID(A16,3,2)</f>
        <v>02</v>
      </c>
      <c r="G16" s="17">
        <f>IF(25-F16&lt;0,100-F16+25,14-F16)</f>
        <v>12</v>
      </c>
      <c r="H16" s="24">
        <v>64467.4</v>
      </c>
      <c r="I16" s="25">
        <f>IF(G16&gt;0,H16/G16,H16+0.5)</f>
        <v>5372.2833333333338</v>
      </c>
      <c r="J16" s="32" t="s">
        <v>57</v>
      </c>
      <c r="K16" s="33" t="s">
        <v>58</v>
      </c>
      <c r="L16" s="17">
        <v>100000</v>
      </c>
      <c r="M16" s="29" t="str">
        <f>IF(H16&lt;=L16,"Covered", "Not Covered")</f>
        <v>Covered</v>
      </c>
      <c r="N16" s="35" t="str">
        <f>B16 &amp; F16 &amp; D16 &amp; UPPER(LEFT(J16,3)) &amp; RIGHT(A16,3)</f>
        <v>TY02CORRED025</v>
      </c>
    </row>
    <row r="17" spans="1:14" x14ac:dyDescent="0.25">
      <c r="A17" s="34" t="s">
        <v>121</v>
      </c>
      <c r="B17" s="18" t="str">
        <f>LEFT(A17,2)</f>
        <v>HO</v>
      </c>
      <c r="C17" s="18" t="str">
        <f>VLOOKUP(B17,B$56:C76,2)</f>
        <v>Honda</v>
      </c>
      <c r="D17" s="19" t="str">
        <f>MID(A17,5,3)</f>
        <v>ODY</v>
      </c>
      <c r="E17" s="19" t="str">
        <f>VLOOKUP(D17,E$56:F81,2)</f>
        <v>Odyssey</v>
      </c>
      <c r="F17" s="20" t="str">
        <f>MID(A17,3,2)</f>
        <v>05</v>
      </c>
      <c r="G17" s="17">
        <f>IF(25-F17&lt;0,100-F17+25,14-F17)</f>
        <v>9</v>
      </c>
      <c r="H17" s="24">
        <v>60389.5</v>
      </c>
      <c r="I17" s="25">
        <f>IF(G17&gt;0,H17/G17,H17+0.5)</f>
        <v>6709.9444444444443</v>
      </c>
      <c r="J17" s="32" t="s">
        <v>18</v>
      </c>
      <c r="K17" s="33" t="s">
        <v>29</v>
      </c>
      <c r="L17" s="17">
        <v>100000</v>
      </c>
      <c r="M17" s="29" t="str">
        <f>IF(H17&lt;=L17,"Covered", "Not Covered")</f>
        <v>Covered</v>
      </c>
      <c r="N17" s="35" t="str">
        <f>B17 &amp; F17 &amp; D17 &amp; UPPER(LEFT(J17,3)) &amp; RIGHT(A17,3)</f>
        <v>HO05ODYWHI037</v>
      </c>
    </row>
    <row r="18" spans="1:14" x14ac:dyDescent="0.25">
      <c r="A18" s="34" t="s">
        <v>79</v>
      </c>
      <c r="B18" s="18" t="str">
        <f>LEFT(A18,2)</f>
        <v>CR</v>
      </c>
      <c r="C18" s="18" t="str">
        <f>VLOOKUP(B18,B$56:C77,2)</f>
        <v>Chrysler</v>
      </c>
      <c r="D18" s="19" t="str">
        <f>MID(A18,5,3)</f>
        <v>CAR</v>
      </c>
      <c r="E18" s="19" t="str">
        <f>VLOOKUP(D18,E$56:F82,2)</f>
        <v>Caravan</v>
      </c>
      <c r="F18" s="20" t="str">
        <f>MID(A18,3,2)</f>
        <v>04</v>
      </c>
      <c r="G18" s="17">
        <f>IF(25-F18&lt;0,100-F18+25,14-F18)</f>
        <v>10</v>
      </c>
      <c r="H18" s="24">
        <v>52699.4</v>
      </c>
      <c r="I18" s="25">
        <f>IF(G18&gt;0,H18/G18,H18+0.5)</f>
        <v>5269.9400000000005</v>
      </c>
      <c r="J18" s="32" t="s">
        <v>57</v>
      </c>
      <c r="K18" s="33" t="s">
        <v>41</v>
      </c>
      <c r="L18" s="17">
        <v>75000</v>
      </c>
      <c r="M18" s="29" t="str">
        <f>IF(H18&lt;=L18,"Covered", "Not Covered")</f>
        <v>Covered</v>
      </c>
      <c r="N18" s="35" t="str">
        <f>B18 &amp; F18 &amp; D18 &amp; UPPER(LEFT(J18,3)) &amp; RIGHT(A18,3)</f>
        <v>CR04CARRED048</v>
      </c>
    </row>
    <row r="19" spans="1:14" x14ac:dyDescent="0.25">
      <c r="A19" s="34" t="s">
        <v>27</v>
      </c>
      <c r="B19" s="18" t="str">
        <f>LEFT(A19,2)</f>
        <v>FD</v>
      </c>
      <c r="C19" s="18" t="str">
        <f>VLOOKUP(B19,B$56:C78,2)</f>
        <v>Ford</v>
      </c>
      <c r="D19" s="19" t="str">
        <f>MID(A19,5,3)</f>
        <v>FCS</v>
      </c>
      <c r="E19" s="19" t="str">
        <f>VLOOKUP(D19,E$56:F83,2)</f>
        <v>Focus</v>
      </c>
      <c r="F19" s="20" t="str">
        <f>MID(A19,3,2)</f>
        <v>06</v>
      </c>
      <c r="G19" s="17">
        <f>IF(25-F19&lt;0,100-F19+25,14-F19)</f>
        <v>8</v>
      </c>
      <c r="H19" s="24">
        <v>52229.5</v>
      </c>
      <c r="I19" s="25">
        <f>IF(G19&gt;0,H19/G19,H19+0.5)</f>
        <v>6528.6875</v>
      </c>
      <c r="J19" s="32" t="s">
        <v>21</v>
      </c>
      <c r="K19" s="33" t="s">
        <v>22</v>
      </c>
      <c r="L19" s="17">
        <v>75000</v>
      </c>
      <c r="M19" s="29" t="str">
        <f>IF(H19&lt;=L19,"Covered", "Not Covered")</f>
        <v>Covered</v>
      </c>
      <c r="N19" s="35" t="str">
        <f>B19 &amp; F19 &amp; D19 &amp; UPPER(LEFT(J19,3)) &amp; RIGHT(A19,3)</f>
        <v>FD06FCSGRE007</v>
      </c>
    </row>
    <row r="20" spans="1:14" x14ac:dyDescent="0.25">
      <c r="A20" s="34" t="s">
        <v>70</v>
      </c>
      <c r="B20" s="18" t="str">
        <f>LEFT(A20,2)</f>
        <v>HO</v>
      </c>
      <c r="C20" s="18" t="str">
        <f>VLOOKUP(B20,B$56:C79,2)</f>
        <v>Honda</v>
      </c>
      <c r="D20" s="19" t="str">
        <f>MID(A20,5,3)</f>
        <v>ODY</v>
      </c>
      <c r="E20" s="19" t="str">
        <f>VLOOKUP(D20,E$56:F84,2)</f>
        <v>Odyssey</v>
      </c>
      <c r="F20" s="20" t="str">
        <f>MID(A20,3,2)</f>
        <v>07</v>
      </c>
      <c r="G20" s="17">
        <f>IF(25-F20&lt;0,100-F20+25,14-F20)</f>
        <v>7</v>
      </c>
      <c r="H20" s="24">
        <v>50854.1</v>
      </c>
      <c r="I20" s="25">
        <f>IF(G20&gt;0,H20/G20,H20+0.5)</f>
        <v>7264.8714285714286</v>
      </c>
      <c r="J20" s="32" t="s">
        <v>15</v>
      </c>
      <c r="K20" s="33" t="s">
        <v>52</v>
      </c>
      <c r="L20" s="17">
        <v>100000</v>
      </c>
      <c r="M20" s="29" t="str">
        <f>IF(H20&lt;=L20,"Covered", "Not Covered")</f>
        <v>Covered</v>
      </c>
      <c r="N20" s="35" t="str">
        <f>B20 &amp; F20 &amp; D20 &amp; UPPER(LEFT(J20,3)) &amp; RIGHT(A20,3)</f>
        <v>HO07ODYBLA038</v>
      </c>
    </row>
    <row r="21" spans="1:14" x14ac:dyDescent="0.25">
      <c r="A21" s="34" t="s">
        <v>55</v>
      </c>
      <c r="B21" s="18" t="str">
        <f>LEFT(A21,2)</f>
        <v>TY</v>
      </c>
      <c r="C21" s="18" t="str">
        <f>VLOOKUP(B21,B$56:C80,2)</f>
        <v>Toyota</v>
      </c>
      <c r="D21" s="19" t="str">
        <f>MID(A21,5,3)</f>
        <v>CAM</v>
      </c>
      <c r="E21" s="19" t="str">
        <f>VLOOKUP(D21,E$56:F85,2)</f>
        <v>Camrey</v>
      </c>
      <c r="F21" s="20" t="str">
        <f>MID(A21,3,2)</f>
        <v>09</v>
      </c>
      <c r="G21" s="17">
        <f>IF(25-F21&lt;0,100-F21+25,14-F21)</f>
        <v>5</v>
      </c>
      <c r="H21" s="24">
        <v>48114.2</v>
      </c>
      <c r="I21" s="25">
        <f>IF(G21&gt;0,H21/G21,H21+0.5)</f>
        <v>9622.84</v>
      </c>
      <c r="J21" s="32" t="s">
        <v>18</v>
      </c>
      <c r="K21" s="33" t="s">
        <v>29</v>
      </c>
      <c r="L21" s="17">
        <v>100000</v>
      </c>
      <c r="M21" s="29" t="str">
        <f>IF(H21&lt;=L21,"Covered", "Not Covered")</f>
        <v>Covered</v>
      </c>
      <c r="N21" s="35" t="str">
        <f>B21 &amp; F21 &amp; D21 &amp; UPPER(LEFT(J21,3)) &amp; RIGHT(A21,3)</f>
        <v>TY09CAMWHI024</v>
      </c>
    </row>
    <row r="22" spans="1:14" x14ac:dyDescent="0.25">
      <c r="A22" s="34" t="s">
        <v>120</v>
      </c>
      <c r="B22" s="18" t="str">
        <f>LEFT(A22,2)</f>
        <v>FD</v>
      </c>
      <c r="C22" s="18" t="str">
        <f>VLOOKUP(B22,B$56:C81,2)</f>
        <v>Ford</v>
      </c>
      <c r="D22" s="19" t="str">
        <f>MID(A22,5,3)</f>
        <v>FCS</v>
      </c>
      <c r="E22" s="19" t="str">
        <f>VLOOKUP(D22,E$56:F86,2)</f>
        <v>Focus</v>
      </c>
      <c r="F22" s="20" t="str">
        <f>MID(A22,3,2)</f>
        <v>06</v>
      </c>
      <c r="G22" s="17">
        <f>IF(25-F22&lt;0,100-F22+25,14-F22)</f>
        <v>8</v>
      </c>
      <c r="H22" s="24">
        <v>46311.4</v>
      </c>
      <c r="I22" s="25">
        <f>IF(G22&gt;0,H22/G22,H22+0.5)</f>
        <v>5788.9250000000002</v>
      </c>
      <c r="J22" s="32" t="s">
        <v>21</v>
      </c>
      <c r="K22" s="33" t="s">
        <v>26</v>
      </c>
      <c r="L22" s="17">
        <v>75000</v>
      </c>
      <c r="M22" s="29" t="str">
        <f>IF(H22&lt;=L22,"Covered", "Not Covered")</f>
        <v>Covered</v>
      </c>
      <c r="N22" s="35" t="str">
        <f>B22 &amp; F22 &amp; D22 &amp; UPPER(LEFT(J22,3)) &amp; RIGHT(A22,3)</f>
        <v>FD06FCSGRE006</v>
      </c>
    </row>
    <row r="23" spans="1:14" x14ac:dyDescent="0.25">
      <c r="A23" s="34" t="s">
        <v>17</v>
      </c>
      <c r="B23" s="18" t="str">
        <f>LEFT(A23,2)</f>
        <v>FD</v>
      </c>
      <c r="C23" s="18" t="str">
        <f>VLOOKUP(B23,B$56:C82,2)</f>
        <v>Ford</v>
      </c>
      <c r="D23" s="19" t="str">
        <f>MID(A23,5,3)</f>
        <v>MTG</v>
      </c>
      <c r="E23" s="19" t="str">
        <f>VLOOKUP(D23,E$56:F87,2)</f>
        <v>Mustang</v>
      </c>
      <c r="F23" s="20" t="str">
        <f>MID(A23,3,2)</f>
        <v>06</v>
      </c>
      <c r="G23" s="17">
        <f>IF(25-F23&lt;0,100-F23+25,14-F23)</f>
        <v>8</v>
      </c>
      <c r="H23" s="24">
        <v>44974.8</v>
      </c>
      <c r="I23" s="25">
        <f>IF(G23&gt;0,H23/G23,H23+0.5)</f>
        <v>5621.85</v>
      </c>
      <c r="J23" s="32" t="s">
        <v>18</v>
      </c>
      <c r="K23" s="33" t="s">
        <v>19</v>
      </c>
      <c r="L23" s="17">
        <v>50000</v>
      </c>
      <c r="M23" s="29" t="str">
        <f>IF(H23&lt;=L23,"Covered", "Not Covered")</f>
        <v>Covered</v>
      </c>
      <c r="N23" s="35" t="str">
        <f>B23 &amp; F23 &amp; D23 &amp; UPPER(LEFT(J23,3)) &amp; RIGHT(A23,3)</f>
        <v>FD06MTGWHI002</v>
      </c>
    </row>
    <row r="24" spans="1:14" x14ac:dyDescent="0.25">
      <c r="A24" s="34" t="s">
        <v>20</v>
      </c>
      <c r="B24" s="18" t="str">
        <f>LEFT(A24,2)</f>
        <v>FD</v>
      </c>
      <c r="C24" s="18" t="str">
        <f>VLOOKUP(B24,B$56:C83,2)</f>
        <v>Ford</v>
      </c>
      <c r="D24" s="19" t="str">
        <f>MID(A24,5,3)</f>
        <v>MTG</v>
      </c>
      <c r="E24" s="19" t="str">
        <f>VLOOKUP(D24,E$56:F88,2)</f>
        <v>Mustang</v>
      </c>
      <c r="F24" s="20" t="str">
        <f>MID(A24,3,2)</f>
        <v>08</v>
      </c>
      <c r="G24" s="17">
        <f>IF(25-F24&lt;0,100-F24+25,14-F24)</f>
        <v>6</v>
      </c>
      <c r="H24" s="24">
        <v>44946.5</v>
      </c>
      <c r="I24" s="25">
        <f>IF(G24&gt;0,H24/G24,H24+0.5)</f>
        <v>7491.083333333333</v>
      </c>
      <c r="J24" s="32" t="s">
        <v>21</v>
      </c>
      <c r="K24" s="33" t="s">
        <v>22</v>
      </c>
      <c r="L24" s="17">
        <v>50000</v>
      </c>
      <c r="M24" s="29" t="str">
        <f>IF(H24&lt;=L24,"Covered", "Not Covered")</f>
        <v>Covered</v>
      </c>
      <c r="N24" s="35" t="str">
        <f>B24 &amp; F24 &amp; D24 &amp; UPPER(LEFT(J24,3)) &amp; RIGHT(A24,3)</f>
        <v>FD08MTGGRE003</v>
      </c>
    </row>
    <row r="25" spans="1:14" x14ac:dyDescent="0.25">
      <c r="A25" s="34" t="s">
        <v>71</v>
      </c>
      <c r="B25" s="18" t="str">
        <f>LEFT(A25,2)</f>
        <v>HO</v>
      </c>
      <c r="C25" s="18" t="str">
        <f>VLOOKUP(B25,B$56:C84,2)</f>
        <v>Honda</v>
      </c>
      <c r="D25" s="19" t="str">
        <f>MID(A25,5,3)</f>
        <v>ODY</v>
      </c>
      <c r="E25" s="19" t="str">
        <f>VLOOKUP(D25,E$56:F89,2)</f>
        <v>Odyssey</v>
      </c>
      <c r="F25" s="20" t="str">
        <f>MID(A25,3,2)</f>
        <v>08</v>
      </c>
      <c r="G25" s="17">
        <f>IF(25-F25&lt;0,100-F25+25,14-F25)</f>
        <v>6</v>
      </c>
      <c r="H25" s="24">
        <v>42504.6</v>
      </c>
      <c r="I25" s="25">
        <f>IF(G25&gt;0,H25/G25,H25+0.5)</f>
        <v>7084.0999999999995</v>
      </c>
      <c r="J25" s="32" t="s">
        <v>18</v>
      </c>
      <c r="K25" s="33" t="s">
        <v>38</v>
      </c>
      <c r="L25" s="17">
        <v>100000</v>
      </c>
      <c r="M25" s="29" t="str">
        <f>IF(H25&lt;=L25,"Covered", "Not Covered")</f>
        <v>Covered</v>
      </c>
      <c r="N25" s="35" t="str">
        <f>B25 &amp; F25 &amp; D25 &amp; UPPER(LEFT(J25,3)) &amp; RIGHT(A25,3)</f>
        <v>HO08ODYWHI039</v>
      </c>
    </row>
    <row r="26" spans="1:14" x14ac:dyDescent="0.25">
      <c r="A26" s="34" t="s">
        <v>74</v>
      </c>
      <c r="B26" s="18" t="str">
        <f>LEFT(A26,2)</f>
        <v>CR</v>
      </c>
      <c r="C26" s="18" t="str">
        <f>VLOOKUP(B26,B$56:C85,2)</f>
        <v>Chrysler</v>
      </c>
      <c r="D26" s="19" t="str">
        <f>MID(A26,5,3)</f>
        <v>PTC</v>
      </c>
      <c r="E26" s="19" t="str">
        <f>VLOOKUP(D26,E$56:F90,2)</f>
        <v>PT Cruiser</v>
      </c>
      <c r="F26" s="20" t="str">
        <f>MID(A26,3,2)</f>
        <v>07</v>
      </c>
      <c r="G26" s="17">
        <f>IF(25-F26&lt;0,100-F26+25,14-F26)</f>
        <v>7</v>
      </c>
      <c r="H26" s="24">
        <v>42074.2</v>
      </c>
      <c r="I26" s="25">
        <f>IF(G26&gt;0,H26/G26,H26+0.5)</f>
        <v>6010.5999999999995</v>
      </c>
      <c r="J26" s="32" t="s">
        <v>21</v>
      </c>
      <c r="K26" s="33" t="s">
        <v>58</v>
      </c>
      <c r="L26" s="17">
        <v>75000</v>
      </c>
      <c r="M26" s="29" t="str">
        <f>IF(H26&lt;=L26,"Covered", "Not Covered")</f>
        <v>Covered</v>
      </c>
      <c r="N26" s="35" t="str">
        <f>B26 &amp; F26 &amp; D26 &amp; UPPER(LEFT(J26,3)) &amp; RIGHT(A26,3)</f>
        <v>CR07PTCGRE043</v>
      </c>
    </row>
    <row r="27" spans="1:14" x14ac:dyDescent="0.25">
      <c r="A27" s="34" t="s">
        <v>14</v>
      </c>
      <c r="B27" s="18" t="str">
        <f>LEFT(A27,2)</f>
        <v>FD</v>
      </c>
      <c r="C27" s="18" t="str">
        <f>VLOOKUP(B27,B$56:C86,2)</f>
        <v>Ford</v>
      </c>
      <c r="D27" s="19" t="str">
        <f>MID(A27,5,3)</f>
        <v>MTG</v>
      </c>
      <c r="E27" s="19" t="str">
        <f>VLOOKUP(D27,E$56:F91,2)</f>
        <v>Mustang</v>
      </c>
      <c r="F27" s="20" t="str">
        <f>MID(A27,3,2)</f>
        <v>06</v>
      </c>
      <c r="G27" s="17">
        <f>IF(25-F27&lt;0,100-F27+25,14-F27)</f>
        <v>8</v>
      </c>
      <c r="H27" s="24">
        <v>40326.800000000003</v>
      </c>
      <c r="I27" s="25">
        <f>IF(G27&gt;0,H27/G27,H27)</f>
        <v>5040.8500000000004</v>
      </c>
      <c r="J27" s="32" t="s">
        <v>15</v>
      </c>
      <c r="K27" s="33" t="s">
        <v>16</v>
      </c>
      <c r="L27" s="17">
        <v>50000</v>
      </c>
      <c r="M27" s="29" t="str">
        <f>IF(H27&lt;=L27,"Covered", "Not Covered")</f>
        <v>Covered</v>
      </c>
      <c r="N27" s="35" t="str">
        <f>B27 &amp; F27 &amp; D27 &amp; UPPER(LEFT(J27,3)) &amp; RIGHT(A27,3)</f>
        <v>FD06MTGBLA001</v>
      </c>
    </row>
    <row r="28" spans="1:14" x14ac:dyDescent="0.25">
      <c r="A28" s="34" t="s">
        <v>23</v>
      </c>
      <c r="B28" s="18" t="str">
        <f>LEFT(A28,2)</f>
        <v>FD</v>
      </c>
      <c r="C28" s="18" t="str">
        <f>VLOOKUP(B28,B$56:C87,2)</f>
        <v>Ford</v>
      </c>
      <c r="D28" s="19" t="str">
        <f>MID(A28,5,3)</f>
        <v>MTG</v>
      </c>
      <c r="E28" s="19" t="str">
        <f>VLOOKUP(D28,E$56:F92,2)</f>
        <v>Mustang</v>
      </c>
      <c r="F28" s="20" t="str">
        <f>MID(A28,3,2)</f>
        <v>08</v>
      </c>
      <c r="G28" s="17">
        <f>IF(25-F28&lt;0,100-F28+25,14-F28)</f>
        <v>6</v>
      </c>
      <c r="H28" s="24">
        <v>37558.800000000003</v>
      </c>
      <c r="I28" s="25">
        <f>IF(G28&gt;0,H28/G28,H28+0.5)</f>
        <v>6259.8</v>
      </c>
      <c r="J28" s="32" t="s">
        <v>15</v>
      </c>
      <c r="K28" s="33" t="s">
        <v>24</v>
      </c>
      <c r="L28" s="17">
        <v>50000</v>
      </c>
      <c r="M28" s="29" t="str">
        <f>IF(H28&lt;=L28,"Covered", "Not Covered")</f>
        <v>Covered</v>
      </c>
      <c r="N28" s="35" t="str">
        <f>B28 &amp; F28 &amp; D28 &amp; UPPER(LEFT(J28,3)) &amp; RIGHT(A28,3)</f>
        <v>FD08MTGBLA004</v>
      </c>
    </row>
    <row r="29" spans="1:14" x14ac:dyDescent="0.25">
      <c r="A29" s="34" t="s">
        <v>25</v>
      </c>
      <c r="B29" s="18" t="str">
        <f>LEFT(A29,2)</f>
        <v>FD</v>
      </c>
      <c r="C29" s="18" t="str">
        <f>VLOOKUP(B29,B$56:C88,2)</f>
        <v>Ford</v>
      </c>
      <c r="D29" s="19" t="str">
        <f>MID(A29,5,3)</f>
        <v>MTG</v>
      </c>
      <c r="E29" s="19" t="str">
        <f>VLOOKUP(D29,E$56:F93,2)</f>
        <v>Mustang</v>
      </c>
      <c r="F29" s="20" t="str">
        <f>MID(A29,3,2)</f>
        <v>08</v>
      </c>
      <c r="G29" s="17">
        <f>IF(25-F29&lt;0,100-F29+25,14-F29)</f>
        <v>6</v>
      </c>
      <c r="H29" s="24">
        <v>36438.5</v>
      </c>
      <c r="I29" s="25">
        <f>IF(G29&gt;0,H29/G29,H29+0.5)</f>
        <v>6073.083333333333</v>
      </c>
      <c r="J29" s="32" t="s">
        <v>18</v>
      </c>
      <c r="K29" s="33" t="s">
        <v>16</v>
      </c>
      <c r="L29" s="17">
        <v>50000</v>
      </c>
      <c r="M29" s="29" t="str">
        <f>IF(H29&lt;=L29,"Covered", "Not Covered")</f>
        <v>Covered</v>
      </c>
      <c r="N29" s="35" t="str">
        <f>B29 &amp; F29 &amp; D29 &amp; UPPER(LEFT(J29,3)) &amp; RIGHT(A29,3)</f>
        <v>FD08MTGWHI005</v>
      </c>
    </row>
    <row r="30" spans="1:14" x14ac:dyDescent="0.25">
      <c r="A30" s="34" t="s">
        <v>28</v>
      </c>
      <c r="B30" s="18" t="str">
        <f>LEFT(A30,2)</f>
        <v>FD</v>
      </c>
      <c r="C30" s="18" t="str">
        <f>VLOOKUP(B30,B$56:C89,2)</f>
        <v>Ford</v>
      </c>
      <c r="D30" s="19" t="str">
        <f>MID(A30,5,3)</f>
        <v>FCS</v>
      </c>
      <c r="E30" s="19" t="str">
        <f>VLOOKUP(D30,E$56:F94,2)</f>
        <v>Focus</v>
      </c>
      <c r="F30" s="20" t="str">
        <f>MID(A30,3,2)</f>
        <v>09</v>
      </c>
      <c r="G30" s="17">
        <f>IF(25-F30&lt;0,100-F30+25,14-F30)</f>
        <v>5</v>
      </c>
      <c r="H30" s="24">
        <v>35137</v>
      </c>
      <c r="I30" s="25">
        <f>IF(G30&gt;0,H30/G30,H30+0.5)</f>
        <v>7027.4</v>
      </c>
      <c r="J30" s="32" t="s">
        <v>15</v>
      </c>
      <c r="K30" s="33" t="s">
        <v>29</v>
      </c>
      <c r="L30" s="17">
        <v>75000</v>
      </c>
      <c r="M30" s="29" t="str">
        <f>IF(H30&lt;=L30,"Covered", "Not Covered")</f>
        <v>Covered</v>
      </c>
      <c r="N30" s="35" t="str">
        <f>B30 &amp; F30 &amp; D30 &amp; UPPER(LEFT(J30,3)) &amp; RIGHT(A30,3)</f>
        <v>FD09FCSBLA008</v>
      </c>
    </row>
    <row r="31" spans="1:14" x14ac:dyDescent="0.25">
      <c r="A31" s="34" t="s">
        <v>66</v>
      </c>
      <c r="B31" s="18" t="str">
        <f>LEFT(A31,2)</f>
        <v>HO</v>
      </c>
      <c r="C31" s="18" t="str">
        <f>VLOOKUP(B31,B$56:C90,2)</f>
        <v>Honda</v>
      </c>
      <c r="D31" s="19" t="str">
        <f>MID(A31,5,3)</f>
        <v>CIV</v>
      </c>
      <c r="E31" s="19" t="str">
        <f>VLOOKUP(D31,E$56:F95,2)</f>
        <v>Civic</v>
      </c>
      <c r="F31" s="20" t="str">
        <f>MID(A31,3,2)</f>
        <v>10</v>
      </c>
      <c r="G31" s="17">
        <f>IF(25-F31&lt;0,100-F31+25,14-F31)</f>
        <v>4</v>
      </c>
      <c r="H31" s="24">
        <v>33477.199999999997</v>
      </c>
      <c r="I31" s="25">
        <f>IF(G31&gt;0,H31/G31,H31+0.5)</f>
        <v>8369.2999999999993</v>
      </c>
      <c r="J31" s="32" t="s">
        <v>15</v>
      </c>
      <c r="K31" s="33" t="s">
        <v>52</v>
      </c>
      <c r="L31" s="17">
        <v>75000</v>
      </c>
      <c r="M31" s="29" t="str">
        <f>IF(H31&lt;=L31,"Covered", "Not Covered")</f>
        <v>Covered</v>
      </c>
      <c r="N31" s="35" t="str">
        <f>B31 &amp; F31 &amp; D31 &amp; UPPER(LEFT(J31,3)) &amp; RIGHT(A31,3)</f>
        <v>HO10CIVBLA033</v>
      </c>
    </row>
    <row r="32" spans="1:14" x14ac:dyDescent="0.25">
      <c r="A32" s="34" t="s">
        <v>44</v>
      </c>
      <c r="B32" s="18" t="str">
        <f>LEFT(A32,2)</f>
        <v>GM</v>
      </c>
      <c r="C32" s="18" t="str">
        <f>VLOOKUP(B32,B$56:C91,2)</f>
        <v>General Motors</v>
      </c>
      <c r="D32" s="19" t="str">
        <f>MID(A32,5,3)</f>
        <v>SLV</v>
      </c>
      <c r="E32" s="19" t="str">
        <f>VLOOKUP(D32,E$56:F96,2)</f>
        <v>Silverado</v>
      </c>
      <c r="F32" s="20" t="str">
        <f>MID(A32,3,2)</f>
        <v>10</v>
      </c>
      <c r="G32" s="17">
        <f>IF(25-F32&lt;0,100-F32+25,14-F32)</f>
        <v>4</v>
      </c>
      <c r="H32" s="24">
        <v>31144.400000000001</v>
      </c>
      <c r="I32" s="25">
        <f>IF(G32&gt;0,H32/G32,H32+0.5)</f>
        <v>7786.1</v>
      </c>
      <c r="J32" s="32" t="s">
        <v>15</v>
      </c>
      <c r="K32" s="33" t="s">
        <v>45</v>
      </c>
      <c r="L32" s="17">
        <v>100000</v>
      </c>
      <c r="M32" s="29" t="str">
        <f>IF(H32&lt;=L32,"Covered", "Not Covered")</f>
        <v>Covered</v>
      </c>
      <c r="N32" s="35" t="str">
        <f>B32 &amp; F32 &amp; D32 &amp; UPPER(LEFT(J32,3)) &amp; RIGHT(A32,3)</f>
        <v>GM10SLVBLA017</v>
      </c>
    </row>
    <row r="33" spans="1:14" x14ac:dyDescent="0.25">
      <c r="A33" s="34" t="s">
        <v>67</v>
      </c>
      <c r="B33" s="18" t="str">
        <f>LEFT(A33,2)</f>
        <v>HO</v>
      </c>
      <c r="C33" s="18" t="str">
        <f>VLOOKUP(B33,B$56:C92,2)</f>
        <v>Honda</v>
      </c>
      <c r="D33" s="19" t="str">
        <f>MID(A33,5,3)</f>
        <v>CIV</v>
      </c>
      <c r="E33" s="19" t="str">
        <f>VLOOKUP(D33,E$56:F97,2)</f>
        <v>Civic</v>
      </c>
      <c r="F33" s="20" t="str">
        <f>MID(A33,3,2)</f>
        <v>11</v>
      </c>
      <c r="G33" s="17">
        <f>IF(25-F33&lt;0,100-F33+25,14-F33)</f>
        <v>3</v>
      </c>
      <c r="H33" s="24">
        <v>30555.3</v>
      </c>
      <c r="I33" s="25">
        <f>IF(G33&gt;0,H33/G33,H33+0.5)</f>
        <v>10185.1</v>
      </c>
      <c r="J33" s="32" t="s">
        <v>15</v>
      </c>
      <c r="K33" s="33" t="s">
        <v>22</v>
      </c>
      <c r="L33" s="17">
        <v>75000</v>
      </c>
      <c r="M33" s="29" t="str">
        <f>IF(H33&lt;=L33,"Covered", "Not Covered")</f>
        <v>Covered</v>
      </c>
      <c r="N33" s="35" t="str">
        <f>B33 &amp; F33 &amp; D33 &amp; UPPER(LEFT(J33,3)) &amp; RIGHT(A33,3)</f>
        <v>HO11CIVBLA034</v>
      </c>
    </row>
    <row r="34" spans="1:14" x14ac:dyDescent="0.25">
      <c r="A34" s="34" t="s">
        <v>61</v>
      </c>
      <c r="B34" s="18" t="str">
        <f>LEFT(A34,2)</f>
        <v>TY</v>
      </c>
      <c r="C34" s="18" t="str">
        <f>VLOOKUP(B34,B$56:C93,2)</f>
        <v>Toyota</v>
      </c>
      <c r="D34" s="19" t="str">
        <f>MID(A34,5,3)</f>
        <v>COR</v>
      </c>
      <c r="E34" s="19" t="str">
        <f>VLOOKUP(D34,E$56:F98,2)</f>
        <v>Corola</v>
      </c>
      <c r="F34" s="20" t="str">
        <f>MID(A34,3,2)</f>
        <v>12</v>
      </c>
      <c r="G34" s="17">
        <f>IF(25-F34&lt;0,100-F34+25,14-F34)</f>
        <v>2</v>
      </c>
      <c r="H34" s="24">
        <v>29601.9</v>
      </c>
      <c r="I34" s="25">
        <f>IF(G34&gt;0,H34/G34,H34+0.5)</f>
        <v>14800.95</v>
      </c>
      <c r="J34" s="32" t="s">
        <v>15</v>
      </c>
      <c r="K34" s="33" t="s">
        <v>39</v>
      </c>
      <c r="L34" s="17">
        <v>100000</v>
      </c>
      <c r="M34" s="29" t="str">
        <f>IF(H34&lt;=L34,"Covered", "Not Covered")</f>
        <v>Covered</v>
      </c>
      <c r="N34" s="35" t="str">
        <f>B34 &amp; F34 &amp; D34 &amp; UPPER(LEFT(J34,3)) &amp; RIGHT(A34,3)</f>
        <v>TY12CORBLA028</v>
      </c>
    </row>
    <row r="35" spans="1:14" x14ac:dyDescent="0.25">
      <c r="A35" s="34" t="s">
        <v>80</v>
      </c>
      <c r="B35" s="18" t="str">
        <f>LEFT(A35,2)</f>
        <v>HY</v>
      </c>
      <c r="C35" s="18" t="str">
        <f>VLOOKUP(B35,B$56:C94,2)</f>
        <v>Hyundai</v>
      </c>
      <c r="D35" s="19" t="str">
        <f>MID(A35,5,3)</f>
        <v>ELA</v>
      </c>
      <c r="E35" s="19" t="str">
        <f>VLOOKUP(D35,E$56:F99,2)</f>
        <v>Elantra</v>
      </c>
      <c r="F35" s="20" t="str">
        <f>MID(A35,3,2)</f>
        <v>11</v>
      </c>
      <c r="G35" s="17">
        <f>IF(25-F35&lt;0,100-F35+25,14-F35)</f>
        <v>3</v>
      </c>
      <c r="H35" s="24">
        <v>29102.3</v>
      </c>
      <c r="I35" s="25">
        <f>IF(G35&gt;0,H35/G35,H35+0.5)</f>
        <v>9700.7666666666664</v>
      </c>
      <c r="J35" s="32" t="s">
        <v>15</v>
      </c>
      <c r="K35" s="33" t="s">
        <v>43</v>
      </c>
      <c r="L35" s="17">
        <v>100000</v>
      </c>
      <c r="M35" s="29" t="str">
        <f>IF(H35&lt;=L35,"Covered", "Not Covered")</f>
        <v>Covered</v>
      </c>
      <c r="N35" s="35" t="str">
        <f>B35 &amp; F35 &amp; D35 &amp; UPPER(LEFT(J35,3)) &amp; RIGHT(A35,3)</f>
        <v>HY11ELABLA049</v>
      </c>
    </row>
    <row r="36" spans="1:14" x14ac:dyDescent="0.25">
      <c r="A36" s="34" t="s">
        <v>119</v>
      </c>
      <c r="B36" s="18" t="str">
        <f>LEFT(A36,2)</f>
        <v>GM</v>
      </c>
      <c r="C36" s="18" t="str">
        <f>VLOOKUP(B36,B$56:C95,2)</f>
        <v>General Motors</v>
      </c>
      <c r="D36" s="19" t="str">
        <f>MID(A36,5,3)</f>
        <v>CMR</v>
      </c>
      <c r="E36" s="19" t="str">
        <f>VLOOKUP(D36,E$56:F100,2)</f>
        <v>Camero</v>
      </c>
      <c r="F36" s="20" t="str">
        <f>MID(A36,3,2)</f>
        <v>09</v>
      </c>
      <c r="G36" s="17">
        <f>IF(25-F36&lt;0,100-F36+25,14-F36)</f>
        <v>5</v>
      </c>
      <c r="H36" s="24">
        <v>28464.799999999999</v>
      </c>
      <c r="I36" s="25">
        <f>IF(G36&gt;0,H36/G36,H36+0.5)</f>
        <v>5692.96</v>
      </c>
      <c r="J36" s="32" t="s">
        <v>18</v>
      </c>
      <c r="K36" s="33" t="s">
        <v>39</v>
      </c>
      <c r="L36" s="17">
        <v>100000</v>
      </c>
      <c r="M36" s="29" t="str">
        <f>IF(H36&lt;=L36,"Covered", "Not Covered")</f>
        <v>Covered</v>
      </c>
      <c r="N36" s="35" t="str">
        <f>B36 &amp; F36 &amp; D36 &amp; UPPER(LEFT(J36,3)) &amp; RIGHT(A36,3)</f>
        <v>GM09CMRWHI014</v>
      </c>
    </row>
    <row r="37" spans="1:14" x14ac:dyDescent="0.25">
      <c r="A37" s="34" t="s">
        <v>30</v>
      </c>
      <c r="B37" s="18" t="str">
        <f>LEFT(A37,2)</f>
        <v>FD</v>
      </c>
      <c r="C37" s="18" t="str">
        <f>VLOOKUP(B37,B$56:C96,2)</f>
        <v>Ford</v>
      </c>
      <c r="D37" s="19" t="str">
        <f>MID(A37,5,3)</f>
        <v>FCS</v>
      </c>
      <c r="E37" s="19" t="str">
        <f>VLOOKUP(D37,E$56:F101,2)</f>
        <v>Focus</v>
      </c>
      <c r="F37" s="20" t="str">
        <f>MID(A37,3,2)</f>
        <v>13</v>
      </c>
      <c r="G37" s="17">
        <f>IF(25-F37&lt;0,100-F37+25,14-F37)</f>
        <v>1</v>
      </c>
      <c r="H37" s="24">
        <v>27637.1</v>
      </c>
      <c r="I37" s="25">
        <f>IF(G37&gt;0,H37/G37,H37+0.5)</f>
        <v>27637.1</v>
      </c>
      <c r="J37" s="32" t="s">
        <v>15</v>
      </c>
      <c r="K37" s="33" t="s">
        <v>16</v>
      </c>
      <c r="L37" s="17">
        <v>75000</v>
      </c>
      <c r="M37" s="29" t="str">
        <f>IF(H37&lt;=L37,"Covered", "Not Covered")</f>
        <v>Covered</v>
      </c>
      <c r="N37" s="35" t="str">
        <f>B37 &amp; F37 &amp; D37 &amp; UPPER(LEFT(J37,3)) &amp; RIGHT(A37,3)</f>
        <v>FD13FCSBLA009</v>
      </c>
    </row>
    <row r="38" spans="1:14" x14ac:dyDescent="0.25">
      <c r="A38" s="34" t="s">
        <v>31</v>
      </c>
      <c r="B38" s="18" t="str">
        <f>LEFT(A38,2)</f>
        <v>FD</v>
      </c>
      <c r="C38" s="18" t="str">
        <f>VLOOKUP(B38,B$56:C97,2)</f>
        <v>Ford</v>
      </c>
      <c r="D38" s="19" t="str">
        <f>MID(A38,5,3)</f>
        <v>FCS</v>
      </c>
      <c r="E38" s="19" t="str">
        <f>VLOOKUP(D38,E$56:F102,2)</f>
        <v>Focus</v>
      </c>
      <c r="F38" s="20" t="str">
        <f>MID(A38,3,2)</f>
        <v>13</v>
      </c>
      <c r="G38" s="17">
        <f>IF(25-F38&lt;0,100-F38+25,14-F38)</f>
        <v>1</v>
      </c>
      <c r="H38" s="24">
        <v>27534.799999999999</v>
      </c>
      <c r="I38" s="25">
        <f>IF(G38&gt;0,H38/G38,H38+0.5)</f>
        <v>27534.799999999999</v>
      </c>
      <c r="J38" s="32" t="s">
        <v>18</v>
      </c>
      <c r="K38" s="33" t="s">
        <v>32</v>
      </c>
      <c r="L38" s="17">
        <v>75000</v>
      </c>
      <c r="M38" s="29" t="str">
        <f>IF(H38&lt;=L38,"Covered", "Not Covered")</f>
        <v>Covered</v>
      </c>
      <c r="N38" s="35" t="str">
        <f>B38 &amp; F38 &amp; D38 &amp; UPPER(LEFT(J38,3)) &amp; RIGHT(A38,3)</f>
        <v>FD13FCSWHI010</v>
      </c>
    </row>
    <row r="39" spans="1:14" x14ac:dyDescent="0.25">
      <c r="A39" s="34" t="s">
        <v>75</v>
      </c>
      <c r="B39" s="18" t="str">
        <f>LEFT(A39,2)</f>
        <v>CR</v>
      </c>
      <c r="C39" s="18" t="str">
        <f>VLOOKUP(B39,B$56:C98,2)</f>
        <v>Chrysler</v>
      </c>
      <c r="D39" s="19" t="str">
        <f>MID(A39,5,3)</f>
        <v>PTC</v>
      </c>
      <c r="E39" s="19" t="str">
        <f>VLOOKUP(D39,E$56:F103,2)</f>
        <v>PT Cruiser</v>
      </c>
      <c r="F39" s="20" t="str">
        <f>MID(A39,3,2)</f>
        <v>11</v>
      </c>
      <c r="G39" s="17">
        <f>IF(25-F39&lt;0,100-F39+25,14-F39)</f>
        <v>3</v>
      </c>
      <c r="H39" s="24">
        <v>27394.2</v>
      </c>
      <c r="I39" s="25">
        <f>IF(G39&gt;0,H39/G39,H39+0.5)</f>
        <v>9131.4</v>
      </c>
      <c r="J39" s="32" t="s">
        <v>15</v>
      </c>
      <c r="K39" s="33" t="s">
        <v>36</v>
      </c>
      <c r="L39" s="17">
        <v>75000</v>
      </c>
      <c r="M39" s="29" t="str">
        <f>IF(H39&lt;=L39,"Covered", "Not Covered")</f>
        <v>Covered</v>
      </c>
      <c r="N39" s="35" t="str">
        <f>B39 &amp; F39 &amp; D39 &amp; UPPER(LEFT(J39,3)) &amp; RIGHT(A39,3)</f>
        <v>CR11PTCBLA044</v>
      </c>
    </row>
    <row r="40" spans="1:14" x14ac:dyDescent="0.25">
      <c r="A40" s="34" t="s">
        <v>68</v>
      </c>
      <c r="B40" s="18" t="str">
        <f>LEFT(A40,2)</f>
        <v>HO</v>
      </c>
      <c r="C40" s="18" t="str">
        <f>VLOOKUP(B40,B$56:C99,2)</f>
        <v>Honda</v>
      </c>
      <c r="D40" s="19" t="str">
        <f>MID(A40,5,3)</f>
        <v>CIV</v>
      </c>
      <c r="E40" s="19" t="str">
        <f>VLOOKUP(D40,E$56:F104,2)</f>
        <v>Civic</v>
      </c>
      <c r="F40" s="20" t="str">
        <f>MID(A40,3,2)</f>
        <v>12</v>
      </c>
      <c r="G40" s="17">
        <f>IF(25-F40&lt;0,100-F40+25,14-F40)</f>
        <v>2</v>
      </c>
      <c r="H40" s="24">
        <v>24513.200000000001</v>
      </c>
      <c r="I40" s="25">
        <f>IF(G40&gt;0,H40/G40,H40+0.5)</f>
        <v>12256.6</v>
      </c>
      <c r="J40" s="32" t="s">
        <v>15</v>
      </c>
      <c r="K40" s="33" t="s">
        <v>45</v>
      </c>
      <c r="L40" s="17">
        <v>75000</v>
      </c>
      <c r="M40" s="29" t="str">
        <f>IF(H40&lt;=L40,"Covered", "Not Covered")</f>
        <v>Covered</v>
      </c>
      <c r="N40" s="35" t="str">
        <f>B40 &amp; F40 &amp; D40 &amp; UPPER(LEFT(J40,3)) &amp; RIGHT(A40,3)</f>
        <v>HO12CIVBLA035</v>
      </c>
    </row>
    <row r="41" spans="1:14" x14ac:dyDescent="0.25">
      <c r="A41" s="34" t="s">
        <v>65</v>
      </c>
      <c r="B41" s="18" t="str">
        <f>LEFT(A41,2)</f>
        <v>HO</v>
      </c>
      <c r="C41" s="18" t="str">
        <f>VLOOKUP(B41,B$56:C100,2)</f>
        <v>Honda</v>
      </c>
      <c r="D41" s="19" t="str">
        <f>MID(A41,5,3)</f>
        <v>CIV</v>
      </c>
      <c r="E41" s="19" t="str">
        <f>VLOOKUP(D41,E$56:F105,2)</f>
        <v>Civic</v>
      </c>
      <c r="F41" s="20" t="str">
        <f>MID(A41,3,2)</f>
        <v>10</v>
      </c>
      <c r="G41" s="17">
        <f>IF(25-F41&lt;0,100-F41+25,14-F41)</f>
        <v>4</v>
      </c>
      <c r="H41" s="24">
        <v>22573</v>
      </c>
      <c r="I41" s="25">
        <f>IF(G41&gt;0,H41/G41,H41+0.5)</f>
        <v>5643.25</v>
      </c>
      <c r="J41" s="32" t="s">
        <v>48</v>
      </c>
      <c r="K41" s="33" t="s">
        <v>43</v>
      </c>
      <c r="L41" s="17">
        <v>75000</v>
      </c>
      <c r="M41" s="29" t="str">
        <f>IF(H41&lt;=L41,"Covered", "Not Covered")</f>
        <v>Covered</v>
      </c>
      <c r="N41" s="35" t="str">
        <f>B41 &amp; F41 &amp; D41 &amp; UPPER(LEFT(J41,3)) &amp; RIGHT(A41,3)</f>
        <v>HO10CIVBLU032</v>
      </c>
    </row>
    <row r="42" spans="1:14" x14ac:dyDescent="0.25">
      <c r="A42" s="34" t="s">
        <v>35</v>
      </c>
      <c r="B42" s="18" t="str">
        <f>LEFT(A42,2)</f>
        <v>FD</v>
      </c>
      <c r="C42" s="18" t="str">
        <f>VLOOKUP(B42,B$56:C101,2)</f>
        <v>Ford</v>
      </c>
      <c r="D42" s="19" t="str">
        <f>MID(A42,5,3)</f>
        <v>FCS</v>
      </c>
      <c r="E42" s="19" t="str">
        <f>VLOOKUP(D42,E$56:F106,2)</f>
        <v>Focus</v>
      </c>
      <c r="F42" s="20" t="str">
        <f>MID(A42,3,2)</f>
        <v>13</v>
      </c>
      <c r="G42" s="17">
        <f>IF(25-F42&lt;0,100-F42+25,14-F42)</f>
        <v>1</v>
      </c>
      <c r="H42" s="24">
        <v>22521.599999999999</v>
      </c>
      <c r="I42" s="25">
        <f>IF(G42&gt;0,H42/G42,H42+0.5)</f>
        <v>22521.599999999999</v>
      </c>
      <c r="J42" s="32" t="s">
        <v>15</v>
      </c>
      <c r="K42" s="33" t="s">
        <v>36</v>
      </c>
      <c r="L42" s="17">
        <v>75000</v>
      </c>
      <c r="M42" s="29" t="str">
        <f>IF(H42&lt;=L42,"Covered", "Not Covered")</f>
        <v>Covered</v>
      </c>
      <c r="N42" s="35" t="str">
        <f>B42 &amp; F42 &amp; D42 &amp; UPPER(LEFT(J42,3)) &amp; RIGHT(A42,3)</f>
        <v>FD13FCSBLA012</v>
      </c>
    </row>
    <row r="43" spans="1:14" x14ac:dyDescent="0.25">
      <c r="A43" s="34" t="s">
        <v>81</v>
      </c>
      <c r="B43" s="18" t="str">
        <f>LEFT(A43,2)</f>
        <v>HY</v>
      </c>
      <c r="C43" s="18" t="str">
        <f>VLOOKUP(B43,B$56:C102,2)</f>
        <v>Hyundai</v>
      </c>
      <c r="D43" s="19" t="str">
        <f>MID(A43,5,3)</f>
        <v>ELA</v>
      </c>
      <c r="E43" s="19" t="str">
        <f>VLOOKUP(D43,E$56:F107,2)</f>
        <v>Elantra</v>
      </c>
      <c r="F43" s="20" t="str">
        <f>MID(A43,3,2)</f>
        <v>12</v>
      </c>
      <c r="G43" s="17">
        <f>IF(25-F43&lt;0,100-F43+25,14-F43)</f>
        <v>2</v>
      </c>
      <c r="H43" s="24">
        <v>22282</v>
      </c>
      <c r="I43" s="25">
        <f>IF(G43&gt;0,H43/G43,H43+0.5)</f>
        <v>11141</v>
      </c>
      <c r="J43" s="32" t="s">
        <v>48</v>
      </c>
      <c r="K43" s="33" t="s">
        <v>19</v>
      </c>
      <c r="L43" s="17">
        <v>100000</v>
      </c>
      <c r="M43" s="29" t="str">
        <f>IF(H43&lt;=L43,"Covered", "Not Covered")</f>
        <v>Covered</v>
      </c>
      <c r="N43" s="35" t="str">
        <f>B43 &amp; F43 &amp; D43 &amp; UPPER(LEFT(J43,3)) &amp; RIGHT(A43,3)</f>
        <v>HY12ELABLU050</v>
      </c>
    </row>
    <row r="44" spans="1:14" x14ac:dyDescent="0.25">
      <c r="A44" s="34" t="s">
        <v>83</v>
      </c>
      <c r="B44" s="18" t="str">
        <f>LEFT(A44,2)</f>
        <v>HY</v>
      </c>
      <c r="C44" s="18" t="str">
        <f>VLOOKUP(B44,B$56:C103,2)</f>
        <v>Hyundai</v>
      </c>
      <c r="D44" s="19" t="str">
        <f>MID(A44,5,3)</f>
        <v>ELA</v>
      </c>
      <c r="E44" s="19" t="str">
        <f>VLOOKUP(D44,E$56:F108,2)</f>
        <v>Elantra</v>
      </c>
      <c r="F44" s="20" t="str">
        <f>MID(A44,3,2)</f>
        <v>13</v>
      </c>
      <c r="G44" s="17">
        <f>IF(25-F44&lt;0,100-F44+25,14-F44)</f>
        <v>1</v>
      </c>
      <c r="H44" s="24">
        <v>22188.5</v>
      </c>
      <c r="I44" s="25">
        <f>IF(G44&gt;0,H44/G44,H44+0.5)</f>
        <v>22188.5</v>
      </c>
      <c r="J44" s="32" t="s">
        <v>48</v>
      </c>
      <c r="K44" s="33" t="s">
        <v>26</v>
      </c>
      <c r="L44" s="17">
        <v>100000</v>
      </c>
      <c r="M44" s="29" t="str">
        <f>IF(H44&lt;=L44,"Covered", "Not Covered")</f>
        <v>Covered</v>
      </c>
      <c r="N44" s="35" t="str">
        <f>B44 &amp; F44 &amp; D44 &amp; UPPER(LEFT(J44,3)) &amp; RIGHT(A44,3)</f>
        <v>HY13ELABLU052</v>
      </c>
    </row>
    <row r="45" spans="1:14" x14ac:dyDescent="0.25">
      <c r="A45" s="34" t="s">
        <v>62</v>
      </c>
      <c r="B45" s="18" t="str">
        <f>LEFT(A45,2)</f>
        <v>TY</v>
      </c>
      <c r="C45" s="18" t="str">
        <f>VLOOKUP(B45,B$56:C104,2)</f>
        <v>Toyota</v>
      </c>
      <c r="D45" s="19" t="str">
        <f>MID(A45,5,3)</f>
        <v>CAM</v>
      </c>
      <c r="E45" s="19" t="str">
        <f>VLOOKUP(D45,E$56:F109,2)</f>
        <v>Camrey</v>
      </c>
      <c r="F45" s="20" t="str">
        <f>MID(A45,3,2)</f>
        <v>12</v>
      </c>
      <c r="G45" s="17">
        <f>IF(25-F45&lt;0,100-F45+25,14-F45)</f>
        <v>2</v>
      </c>
      <c r="H45" s="24">
        <v>22128.2</v>
      </c>
      <c r="I45" s="25">
        <f>IF(G45&gt;0,H45/G45,H45+0.5)</f>
        <v>11064.1</v>
      </c>
      <c r="J45" s="32" t="s">
        <v>48</v>
      </c>
      <c r="K45" s="33" t="s">
        <v>50</v>
      </c>
      <c r="L45" s="17">
        <v>100000</v>
      </c>
      <c r="M45" s="29" t="str">
        <f>IF(H45&lt;=L45,"Covered", "Not Covered")</f>
        <v>Covered</v>
      </c>
      <c r="N45" s="35" t="str">
        <f>B45 &amp; F45 &amp; D45 &amp; UPPER(LEFT(J45,3)) &amp; RIGHT(A45,3)</f>
        <v>TY12CAMBLU029</v>
      </c>
    </row>
    <row r="46" spans="1:14" x14ac:dyDescent="0.25">
      <c r="A46" s="34" t="s">
        <v>82</v>
      </c>
      <c r="B46" s="18" t="str">
        <f>LEFT(A46,2)</f>
        <v>HY</v>
      </c>
      <c r="C46" s="18" t="str">
        <f>VLOOKUP(B46,B$56:C105,2)</f>
        <v>Hyundai</v>
      </c>
      <c r="D46" s="19" t="str">
        <f>MID(A46,5,3)</f>
        <v>ELA</v>
      </c>
      <c r="E46" s="19" t="str">
        <f>VLOOKUP(D46,E$56:F110,2)</f>
        <v>Elantra</v>
      </c>
      <c r="F46" s="20" t="str">
        <f>MID(A46,3,2)</f>
        <v>13</v>
      </c>
      <c r="G46" s="17">
        <f>IF(25-F46&lt;0,100-F46+25,14-F46)</f>
        <v>1</v>
      </c>
      <c r="H46" s="24">
        <v>20223.900000000001</v>
      </c>
      <c r="I46" s="25">
        <f>IF(G46&gt;0,H46/G46,H46+0.5)</f>
        <v>20223.900000000001</v>
      </c>
      <c r="J46" s="32" t="s">
        <v>15</v>
      </c>
      <c r="K46" s="33" t="s">
        <v>32</v>
      </c>
      <c r="L46" s="17">
        <v>100000</v>
      </c>
      <c r="M46" s="29" t="str">
        <f>IF(H46&lt;=L46,"Covered", "Not Covered")</f>
        <v>Covered</v>
      </c>
      <c r="N46" s="35" t="str">
        <f>B46 &amp; F46 &amp; D46 &amp; UPPER(LEFT(J46,3)) &amp; RIGHT(A46,3)</f>
        <v>HY13ELABLA051</v>
      </c>
    </row>
    <row r="47" spans="1:14" x14ac:dyDescent="0.25">
      <c r="A47" s="34" t="s">
        <v>40</v>
      </c>
      <c r="B47" s="18" t="str">
        <f>LEFT(A47,2)</f>
        <v>GM</v>
      </c>
      <c r="C47" s="18" t="str">
        <f>VLOOKUP(B47,B$56:C106,2)</f>
        <v>General Motors</v>
      </c>
      <c r="D47" s="19" t="str">
        <f>MID(A47,5,3)</f>
        <v>CMR</v>
      </c>
      <c r="E47" s="19" t="str">
        <f>VLOOKUP(D47,E$56:F111,2)</f>
        <v>Camero</v>
      </c>
      <c r="F47" s="20" t="str">
        <f>MID(A47,3,2)</f>
        <v>12</v>
      </c>
      <c r="G47" s="17">
        <f>IF(25-F47&lt;0,100-F47+25,14-F47)</f>
        <v>2</v>
      </c>
      <c r="H47" s="24">
        <v>19421.099999999999</v>
      </c>
      <c r="I47" s="25">
        <f>IF(G47&gt;0,H47/G47,H47+0.5)</f>
        <v>9710.5499999999993</v>
      </c>
      <c r="J47" s="32" t="s">
        <v>15</v>
      </c>
      <c r="K47" s="33" t="s">
        <v>41</v>
      </c>
      <c r="L47" s="17">
        <v>100000</v>
      </c>
      <c r="M47" s="29" t="str">
        <f>IF(H47&lt;=L47,"Covered", "Not Covered")</f>
        <v>Covered</v>
      </c>
      <c r="N47" s="35" t="str">
        <f>B47 &amp; F47 &amp; D47 &amp; UPPER(LEFT(J47,3)) &amp; RIGHT(A47,3)</f>
        <v>GM12CMRBLA015</v>
      </c>
    </row>
    <row r="48" spans="1:14" x14ac:dyDescent="0.25">
      <c r="A48" s="34" t="s">
        <v>33</v>
      </c>
      <c r="B48" s="18" t="str">
        <f>LEFT(A48,2)</f>
        <v>FD</v>
      </c>
      <c r="C48" s="18" t="str">
        <f>VLOOKUP(B48,B$56:C107,2)</f>
        <v>Ford</v>
      </c>
      <c r="D48" s="19" t="str">
        <f>MID(A48,5,3)</f>
        <v>FCS</v>
      </c>
      <c r="E48" s="19" t="str">
        <f>VLOOKUP(D48,E$56:F112,2)</f>
        <v>Focus</v>
      </c>
      <c r="F48" s="20" t="str">
        <f>MID(A48,3,2)</f>
        <v>12</v>
      </c>
      <c r="G48" s="17">
        <f>IF(25-F48&lt;0,100-F48+25,14-F48)</f>
        <v>2</v>
      </c>
      <c r="H48" s="24">
        <v>19341.7</v>
      </c>
      <c r="I48" s="25">
        <f>IF(G48&gt;0,H48/G48,H48+0.5)</f>
        <v>9670.85</v>
      </c>
      <c r="J48" s="32" t="s">
        <v>18</v>
      </c>
      <c r="K48" s="33" t="s">
        <v>34</v>
      </c>
      <c r="L48" s="17">
        <v>75000</v>
      </c>
      <c r="M48" s="29" t="str">
        <f>IF(H48&lt;=L48,"Covered", "Not Covered")</f>
        <v>Covered</v>
      </c>
      <c r="N48" s="35" t="str">
        <f>B48 &amp; F48 &amp; D48 &amp; UPPER(LEFT(J48,3)) &amp; RIGHT(A48,3)</f>
        <v>FD12FCSWHI011</v>
      </c>
    </row>
    <row r="49" spans="1:14" x14ac:dyDescent="0.25">
      <c r="A49" s="34" t="s">
        <v>60</v>
      </c>
      <c r="B49" s="18" t="str">
        <f>LEFT(A49,2)</f>
        <v>TY</v>
      </c>
      <c r="C49" s="18" t="str">
        <f>VLOOKUP(B49,B$56:C108,2)</f>
        <v>Toyota</v>
      </c>
      <c r="D49" s="19" t="str">
        <f>MID(A49,5,3)</f>
        <v>COR</v>
      </c>
      <c r="E49" s="19" t="str">
        <f>VLOOKUP(D49,E$56:F113,2)</f>
        <v>Corola</v>
      </c>
      <c r="F49" s="20" t="str">
        <f>MID(A49,3,2)</f>
        <v>14</v>
      </c>
      <c r="G49" s="17">
        <f>IF(25-F49&lt;0,100-F49+25,14-F49)</f>
        <v>0</v>
      </c>
      <c r="H49" s="24">
        <v>17556.3</v>
      </c>
      <c r="I49" s="25">
        <f>IF(G49&gt;0,H49/G49,H49+0.5)</f>
        <v>17556.8</v>
      </c>
      <c r="J49" s="32" t="s">
        <v>48</v>
      </c>
      <c r="K49" s="33" t="s">
        <v>32</v>
      </c>
      <c r="L49" s="17">
        <v>100000</v>
      </c>
      <c r="M49" s="29" t="str">
        <f>IF(H49&lt;=L49,"Covered", "Not Covered")</f>
        <v>Covered</v>
      </c>
      <c r="N49" s="35" t="str">
        <f>B49 &amp; F49 &amp; D49 &amp; UPPER(LEFT(J49,3)) &amp; RIGHT(A49,3)</f>
        <v>TY14CORBLU027</v>
      </c>
    </row>
    <row r="50" spans="1:14" x14ac:dyDescent="0.25">
      <c r="A50" s="34" t="s">
        <v>42</v>
      </c>
      <c r="B50" s="18" t="str">
        <f>LEFT(A50,2)</f>
        <v>GM</v>
      </c>
      <c r="C50" s="18" t="str">
        <f>VLOOKUP(B50,B$56:C109,2)</f>
        <v>General Motors</v>
      </c>
      <c r="D50" s="19" t="str">
        <f>MID(A50,5,3)</f>
        <v>CMR</v>
      </c>
      <c r="E50" s="19" t="str">
        <f>VLOOKUP(D50,E$56:F114,2)</f>
        <v>Camero</v>
      </c>
      <c r="F50" s="20" t="str">
        <f>MID(A50,3,2)</f>
        <v>14</v>
      </c>
      <c r="G50" s="17">
        <f>IF(25-F50&lt;0,100-F50+25,14-F50)</f>
        <v>0</v>
      </c>
      <c r="H50" s="24">
        <v>14289.6</v>
      </c>
      <c r="I50" s="25">
        <f>IF(G50&gt;0,H50/G50,H50+0.5)</f>
        <v>14290.1</v>
      </c>
      <c r="J50" s="32" t="s">
        <v>18</v>
      </c>
      <c r="K50" s="33" t="s">
        <v>43</v>
      </c>
      <c r="L50" s="17">
        <v>100000</v>
      </c>
      <c r="M50" s="29" t="str">
        <f>IF(H50&lt;=L50,"Covered", "Not Covered")</f>
        <v>Covered</v>
      </c>
      <c r="N50" s="35" t="str">
        <f>B50 &amp; F50 &amp; D50 &amp; UPPER(LEFT(J50,3)) &amp; RIGHT(A50,3)</f>
        <v>GM14CMRWHI016</v>
      </c>
    </row>
    <row r="51" spans="1:14" x14ac:dyDescent="0.25">
      <c r="A51" s="34" t="s">
        <v>69</v>
      </c>
      <c r="B51" s="18" t="str">
        <f>LEFT(A51,2)</f>
        <v>HO</v>
      </c>
      <c r="C51" s="18" t="str">
        <f>VLOOKUP(B51,B$56:C110,2)</f>
        <v>Honda</v>
      </c>
      <c r="D51" s="19" t="str">
        <f>MID(A51,5,3)</f>
        <v>CIV</v>
      </c>
      <c r="E51" s="19" t="str">
        <f>VLOOKUP(D51,E$56:F115,2)</f>
        <v>Civic</v>
      </c>
      <c r="F51" s="20" t="str">
        <f>MID(A51,3,2)</f>
        <v>13</v>
      </c>
      <c r="G51" s="17">
        <f>IF(25-F51&lt;0,100-F51+25,14-F51)</f>
        <v>1</v>
      </c>
      <c r="H51" s="24">
        <v>13867.6</v>
      </c>
      <c r="I51" s="25">
        <f>IF(G51&gt;0,H51/G51,H51+0.5)</f>
        <v>13867.6</v>
      </c>
      <c r="J51" s="32" t="s">
        <v>15</v>
      </c>
      <c r="K51" s="33" t="s">
        <v>50</v>
      </c>
      <c r="L51" s="17">
        <v>75000</v>
      </c>
      <c r="M51" s="29" t="str">
        <f>IF(H51&lt;=L51,"Covered", "Not Covered")</f>
        <v>Covered</v>
      </c>
      <c r="N51" s="35" t="str">
        <f>B51 &amp; F51 &amp; D51 &amp; UPPER(LEFT(J51,3)) &amp; RIGHT(A51,3)</f>
        <v>HO13CIVBLA036</v>
      </c>
    </row>
    <row r="52" spans="1:14" x14ac:dyDescent="0.25">
      <c r="A52" s="34" t="s">
        <v>37</v>
      </c>
      <c r="B52" s="18" t="str">
        <f>LEFT(A52,2)</f>
        <v>FD</v>
      </c>
      <c r="C52" s="18" t="str">
        <f>VLOOKUP(B52,B$56:C111,2)</f>
        <v>Ford</v>
      </c>
      <c r="D52" s="19" t="str">
        <f>MID(A52,5,3)</f>
        <v>FCS</v>
      </c>
      <c r="E52" s="19" t="str">
        <f>VLOOKUP(D52,E$56:F116,2)</f>
        <v>Focus</v>
      </c>
      <c r="F52" s="20" t="str">
        <f>MID(A52,3,2)</f>
        <v>13</v>
      </c>
      <c r="G52" s="17">
        <f>IF(25-F52&lt;0,100-F52+25,14-F52)</f>
        <v>1</v>
      </c>
      <c r="H52" s="24">
        <v>13682.9</v>
      </c>
      <c r="I52" s="25">
        <f>IF(G52&gt;0,H52/G52,H52+0.5)</f>
        <v>13682.9</v>
      </c>
      <c r="J52" s="32" t="s">
        <v>15</v>
      </c>
      <c r="K52" s="33" t="s">
        <v>38</v>
      </c>
      <c r="L52" s="17">
        <v>75000</v>
      </c>
      <c r="M52" s="29" t="str">
        <f>IF(H52&lt;=L52,"Covered", "Not Covered")</f>
        <v>Covered</v>
      </c>
      <c r="N52" s="35" t="str">
        <f>B52 &amp; F52 &amp; D52 &amp; UPPER(LEFT(J52,3)) &amp; RIGHT(A52,3)</f>
        <v>FD13FCSBLA013</v>
      </c>
    </row>
    <row r="53" spans="1:14" ht="15.75" thickBot="1" x14ac:dyDescent="0.3">
      <c r="A53" s="36" t="s">
        <v>72</v>
      </c>
      <c r="B53" s="37" t="str">
        <f>LEFT(A53,2)</f>
        <v>HO</v>
      </c>
      <c r="C53" s="37" t="str">
        <f>VLOOKUP(B53,B$56:C112,2)</f>
        <v>Honda</v>
      </c>
      <c r="D53" s="38" t="str">
        <f>MID(A53,5,3)</f>
        <v>ODY</v>
      </c>
      <c r="E53" s="38" t="str">
        <f>VLOOKUP(D53,E$56:F117,2)</f>
        <v>Odyssey</v>
      </c>
      <c r="F53" s="39" t="str">
        <f>MID(A53,3,2)</f>
        <v>14</v>
      </c>
      <c r="G53" s="40">
        <f>IF(25-F53&lt;0,100-F53+25,14-F53)</f>
        <v>0</v>
      </c>
      <c r="H53" s="41">
        <v>3708.1</v>
      </c>
      <c r="I53" s="42">
        <f>IF(G53&gt;0,H53/G53,H53+0.5)</f>
        <v>3708.6</v>
      </c>
      <c r="J53" s="43" t="s">
        <v>15</v>
      </c>
      <c r="K53" s="44" t="s">
        <v>19</v>
      </c>
      <c r="L53" s="40">
        <v>100000</v>
      </c>
      <c r="M53" s="45" t="str">
        <f>IF(H53&lt;=L53,"Covered", "Not Covered")</f>
        <v>Covered</v>
      </c>
      <c r="N53" s="46" t="str">
        <f>B53 &amp; F53 &amp; D53 &amp; UPPER(LEFT(J53,3)) &amp; RIGHT(A53,3)</f>
        <v>HO14ODYBLA041</v>
      </c>
    </row>
    <row r="55" spans="1:14" ht="15.75" thickBot="1" x14ac:dyDescent="0.3"/>
    <row r="56" spans="1:14" x14ac:dyDescent="0.25">
      <c r="B56" s="1" t="s">
        <v>85</v>
      </c>
      <c r="C56" s="2" t="s">
        <v>91</v>
      </c>
      <c r="E56" s="7" t="s">
        <v>96</v>
      </c>
      <c r="F56" s="10" t="s">
        <v>107</v>
      </c>
    </row>
    <row r="57" spans="1:14" x14ac:dyDescent="0.25">
      <c r="B57" s="3" t="s">
        <v>84</v>
      </c>
      <c r="C57" s="4" t="s">
        <v>95</v>
      </c>
      <c r="E57" s="8" t="s">
        <v>98</v>
      </c>
      <c r="F57" s="11" t="s">
        <v>108</v>
      </c>
    </row>
    <row r="58" spans="1:14" x14ac:dyDescent="0.25">
      <c r="B58" s="3" t="s">
        <v>89</v>
      </c>
      <c r="C58" s="4" t="s">
        <v>94</v>
      </c>
      <c r="E58" s="8" t="s">
        <v>102</v>
      </c>
      <c r="F58" s="11" t="s">
        <v>109</v>
      </c>
    </row>
    <row r="59" spans="1:14" x14ac:dyDescent="0.25">
      <c r="B59" s="3" t="s">
        <v>87</v>
      </c>
      <c r="C59" s="4" t="s">
        <v>92</v>
      </c>
      <c r="E59" s="8" t="s">
        <v>104</v>
      </c>
      <c r="F59" s="11" t="s">
        <v>110</v>
      </c>
    </row>
    <row r="60" spans="1:14" x14ac:dyDescent="0.25">
      <c r="B60" s="3" t="s">
        <v>86</v>
      </c>
      <c r="C60" s="4" t="s">
        <v>90</v>
      </c>
      <c r="E60" s="8" t="s">
        <v>103</v>
      </c>
      <c r="F60" s="11" t="s">
        <v>111</v>
      </c>
    </row>
    <row r="61" spans="1:14" ht="15.75" thickBot="1" x14ac:dyDescent="0.3">
      <c r="B61" s="5" t="s">
        <v>88</v>
      </c>
      <c r="C61" s="6" t="s">
        <v>93</v>
      </c>
      <c r="E61" s="8" t="s">
        <v>99</v>
      </c>
      <c r="F61" s="11" t="s">
        <v>112</v>
      </c>
    </row>
    <row r="62" spans="1:14" x14ac:dyDescent="0.25">
      <c r="E62" s="8" t="s">
        <v>105</v>
      </c>
      <c r="F62" s="11" t="s">
        <v>113</v>
      </c>
    </row>
    <row r="63" spans="1:14" x14ac:dyDescent="0.25">
      <c r="E63" s="8" t="s">
        <v>106</v>
      </c>
      <c r="F63" s="11" t="s">
        <v>114</v>
      </c>
    </row>
    <row r="64" spans="1:14" x14ac:dyDescent="0.25">
      <c r="E64" s="8" t="s">
        <v>101</v>
      </c>
      <c r="F64" s="11" t="s">
        <v>115</v>
      </c>
    </row>
    <row r="65" spans="5:6" x14ac:dyDescent="0.25">
      <c r="E65" s="8" t="s">
        <v>97</v>
      </c>
      <c r="F65" s="11" t="s">
        <v>116</v>
      </c>
    </row>
    <row r="66" spans="5:6" ht="15.75" thickBot="1" x14ac:dyDescent="0.3">
      <c r="E66" s="9" t="s">
        <v>100</v>
      </c>
      <c r="F66" s="12" t="s">
        <v>117</v>
      </c>
    </row>
  </sheetData>
  <sortState xmlns:xlrd2="http://schemas.microsoft.com/office/spreadsheetml/2017/richdata2" ref="A2:N53">
    <sortCondition descending="1" ref="H2:H53"/>
  </sortState>
  <conditionalFormatting sqref="H2:H53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2:G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3">
    <cfRule type="colorScale" priority="3">
      <colorScale>
        <cfvo type="min"/>
        <cfvo type="max"/>
        <color rgb="FFFFEF9C"/>
        <color rgb="FF63BE7B"/>
      </colorScale>
    </cfRule>
    <cfRule type="iconSet" priority="1">
      <iconSet iconSet="3Flags">
        <cfvo type="percent" val="0"/>
        <cfvo type="percent" val="33"/>
        <cfvo type="percent" val="67"/>
      </iconSet>
    </cfRule>
  </conditionalFormatting>
  <conditionalFormatting sqref="M2:M53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057DB-E664-4140-81C6-3CA8F3320DC4}">
  <dimension ref="A3:B21"/>
  <sheetViews>
    <sheetView topLeftCell="A7" workbookViewId="0">
      <selection activeCell="F20" sqref="F20"/>
    </sheetView>
  </sheetViews>
  <sheetFormatPr defaultRowHeight="15" x14ac:dyDescent="0.25"/>
  <cols>
    <col min="1" max="1" width="13.140625" bestFit="1" customWidth="1"/>
    <col min="2" max="2" width="13.28515625" bestFit="1" customWidth="1"/>
  </cols>
  <sheetData>
    <row r="3" spans="1:2" x14ac:dyDescent="0.25">
      <c r="A3" s="14" t="s">
        <v>122</v>
      </c>
      <c r="B3" t="s">
        <v>124</v>
      </c>
    </row>
    <row r="4" spans="1:2" x14ac:dyDescent="0.25">
      <c r="A4" s="15" t="s">
        <v>41</v>
      </c>
      <c r="B4" s="16">
        <v>144647.69999999998</v>
      </c>
    </row>
    <row r="5" spans="1:2" x14ac:dyDescent="0.25">
      <c r="A5" s="15" t="s">
        <v>50</v>
      </c>
      <c r="B5" s="16">
        <v>150656.40000000002</v>
      </c>
    </row>
    <row r="6" spans="1:2" x14ac:dyDescent="0.25">
      <c r="A6" s="15" t="s">
        <v>26</v>
      </c>
      <c r="B6" s="16">
        <v>154427.9</v>
      </c>
    </row>
    <row r="7" spans="1:2" x14ac:dyDescent="0.25">
      <c r="A7" s="15" t="s">
        <v>58</v>
      </c>
      <c r="B7" s="16">
        <v>179986</v>
      </c>
    </row>
    <row r="8" spans="1:2" x14ac:dyDescent="0.25">
      <c r="A8" s="15" t="s">
        <v>29</v>
      </c>
      <c r="B8" s="16">
        <v>143640.70000000001</v>
      </c>
    </row>
    <row r="9" spans="1:2" x14ac:dyDescent="0.25">
      <c r="A9" s="15" t="s">
        <v>45</v>
      </c>
      <c r="B9" s="16">
        <v>135078.20000000001</v>
      </c>
    </row>
    <row r="10" spans="1:2" x14ac:dyDescent="0.25">
      <c r="A10" s="15" t="s">
        <v>24</v>
      </c>
      <c r="B10" s="16">
        <v>184693.8</v>
      </c>
    </row>
    <row r="11" spans="1:2" x14ac:dyDescent="0.25">
      <c r="A11" s="15" t="s">
        <v>22</v>
      </c>
      <c r="B11" s="16">
        <v>127731.3</v>
      </c>
    </row>
    <row r="12" spans="1:2" x14ac:dyDescent="0.25">
      <c r="A12" s="15" t="s">
        <v>19</v>
      </c>
      <c r="B12" s="16">
        <v>70964.899999999994</v>
      </c>
    </row>
    <row r="13" spans="1:2" x14ac:dyDescent="0.25">
      <c r="A13" s="15" t="s">
        <v>32</v>
      </c>
      <c r="B13" s="16">
        <v>65315</v>
      </c>
    </row>
    <row r="14" spans="1:2" x14ac:dyDescent="0.25">
      <c r="A14" s="15" t="s">
        <v>38</v>
      </c>
      <c r="B14" s="16">
        <v>138561.5</v>
      </c>
    </row>
    <row r="15" spans="1:2" x14ac:dyDescent="0.25">
      <c r="A15" s="15" t="s">
        <v>39</v>
      </c>
      <c r="B15" s="16">
        <v>141229.4</v>
      </c>
    </row>
    <row r="16" spans="1:2" x14ac:dyDescent="0.25">
      <c r="A16" s="15" t="s">
        <v>16</v>
      </c>
      <c r="B16" s="16">
        <v>305432.40000000002</v>
      </c>
    </row>
    <row r="17" spans="1:2" x14ac:dyDescent="0.25">
      <c r="A17" s="15" t="s">
        <v>52</v>
      </c>
      <c r="B17" s="16">
        <v>177713.9</v>
      </c>
    </row>
    <row r="18" spans="1:2" x14ac:dyDescent="0.25">
      <c r="A18" s="15" t="s">
        <v>43</v>
      </c>
      <c r="B18" s="16">
        <v>65964.899999999994</v>
      </c>
    </row>
    <row r="19" spans="1:2" x14ac:dyDescent="0.25">
      <c r="A19" s="15" t="s">
        <v>36</v>
      </c>
      <c r="B19" s="16">
        <v>130601.59999999999</v>
      </c>
    </row>
    <row r="20" spans="1:2" x14ac:dyDescent="0.25">
      <c r="A20" s="15" t="s">
        <v>34</v>
      </c>
      <c r="B20" s="16">
        <v>19341.7</v>
      </c>
    </row>
    <row r="21" spans="1:2" x14ac:dyDescent="0.25">
      <c r="A21" s="15" t="s">
        <v>123</v>
      </c>
      <c r="B21" s="16">
        <v>2335987.2999999998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 Database Inventory</vt:lpstr>
      <vt:lpstr>car_inventory_database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AnonGehlee</dc:creator>
  <cp:lastModifiedBy>John Marvie Placido</cp:lastModifiedBy>
  <dcterms:created xsi:type="dcterms:W3CDTF">2025-08-29T08:23:07Z</dcterms:created>
  <dcterms:modified xsi:type="dcterms:W3CDTF">2025-08-29T08:23:30Z</dcterms:modified>
</cp:coreProperties>
</file>