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พ.ค. 68\"/>
    </mc:Choice>
  </mc:AlternateContent>
  <xr:revisionPtr revIDLastSave="0" documentId="13_ncr:1_{AD564326-F3AB-48CF-83AE-6E260D5F9E8D}" xr6:coauthVersionLast="47" xr6:coauthVersionMax="47" xr10:uidLastSave="{00000000-0000-0000-0000-000000000000}"/>
  <bookViews>
    <workbookView xWindow="-120" yWindow="-120" windowWidth="29040" windowHeight="15720" tabRatio="936" firstSheet="2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'1'!$A$1:$S$276</definedName>
    <definedName name="_xlnm._FilterDatabase" localSheetId="13" hidden="1">'10'!$A$1:$S$277</definedName>
    <definedName name="_xlnm._FilterDatabase" localSheetId="14" hidden="1">'11'!$A$1:$S$277</definedName>
    <definedName name="_xlnm._FilterDatabase" localSheetId="15" hidden="1">'12'!$A$1:$S$277</definedName>
    <definedName name="_xlnm._FilterDatabase" localSheetId="16" hidden="1">'13'!$A$1:$S$277</definedName>
    <definedName name="_xlnm._FilterDatabase" localSheetId="17" hidden="1">'14'!$A$1:$S$277</definedName>
    <definedName name="_xlnm._FilterDatabase" localSheetId="18" hidden="1">'15'!$A$1:$S$277</definedName>
    <definedName name="_xlnm._FilterDatabase" localSheetId="19" hidden="1">'16'!$A$1:$S$277</definedName>
    <definedName name="_xlnm._FilterDatabase" localSheetId="20" hidden="1">'17'!$A$1:$S$277</definedName>
    <definedName name="_xlnm._FilterDatabase" localSheetId="21" hidden="1">'18'!$A$1:$S$277</definedName>
    <definedName name="_xlnm._FilterDatabase" localSheetId="22" hidden="1">'19'!$A$1:$S$277</definedName>
    <definedName name="_xlnm._FilterDatabase" localSheetId="5" hidden="1">'2'!$A$1:$S$277</definedName>
    <definedName name="_xlnm._FilterDatabase" localSheetId="23" hidden="1">'20'!$A$1:$S$277</definedName>
    <definedName name="_xlnm._FilterDatabase" localSheetId="24" hidden="1">'21'!$A$1:$S$277</definedName>
    <definedName name="_xlnm._FilterDatabase" localSheetId="25" hidden="1">'22'!$A$1:$S$277</definedName>
    <definedName name="_xlnm._FilterDatabase" localSheetId="26" hidden="1">'23'!$A$1:$S$277</definedName>
    <definedName name="_xlnm._FilterDatabase" localSheetId="27" hidden="1">'24'!$A$1:$S$277</definedName>
    <definedName name="_xlnm._FilterDatabase" localSheetId="28" hidden="1">'25'!$A$1:$S$277</definedName>
    <definedName name="_xlnm._FilterDatabase" localSheetId="29" hidden="1">'26'!$A$1:$S$277</definedName>
    <definedName name="_xlnm._FilterDatabase" localSheetId="30" hidden="1">'27'!$A$1:$S$277</definedName>
    <definedName name="_xlnm._FilterDatabase" localSheetId="31" hidden="1">'28'!$A$1:$S$277</definedName>
    <definedName name="_xlnm._FilterDatabase" localSheetId="32" hidden="1">'29'!$A$1:$S$277</definedName>
    <definedName name="_xlnm._FilterDatabase" localSheetId="6" hidden="1">'3'!$A$1:$S$277</definedName>
    <definedName name="_xlnm._FilterDatabase" localSheetId="33" hidden="1">'30'!$A$1:$S$277</definedName>
    <definedName name="_xlnm._FilterDatabase" localSheetId="35" hidden="1">'31'!$A$1:$Y$216</definedName>
    <definedName name="_xlnm._FilterDatabase" localSheetId="34" hidden="1">'31.'!$A$1:$S$277</definedName>
    <definedName name="_xlnm._FilterDatabase" localSheetId="7" hidden="1">'4'!$A$1:$S$277</definedName>
    <definedName name="_xlnm._FilterDatabase" localSheetId="8" hidden="1">'5'!$A$1:$S$276</definedName>
    <definedName name="_xlnm._FilterDatabase" localSheetId="9" hidden="1">'6'!$A$1:$S$277</definedName>
    <definedName name="_xlnm._FilterDatabase" localSheetId="10" hidden="1">'7'!$A$1:$S$277</definedName>
    <definedName name="_xlnm._FilterDatabase" localSheetId="11" hidden="1">'8'!$A$1:$S$277</definedName>
    <definedName name="_xlnm._FilterDatabase" localSheetId="12" hidden="1">'9'!$A$1:$S$277</definedName>
    <definedName name="_xlnm._FilterDatabase" localSheetId="0" hidden="1">'DATA POS'!$A$1:$J$536</definedName>
    <definedName name="_xlnm._FilterDatabase" localSheetId="3" hidden="1">ยกมา!$A$1:$S$275</definedName>
    <definedName name="_xlnm._FilterDatabase" localSheetId="2" hidden="1">สรุป!$A$4:$AC$274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38" i="8" l="1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G248" i="107" s="1"/>
  <c r="J248" i="107" s="1"/>
  <c r="E249" i="107"/>
  <c r="E250" i="107"/>
  <c r="E251" i="107"/>
  <c r="E252" i="107"/>
  <c r="E253" i="107"/>
  <c r="E254" i="107"/>
  <c r="E255" i="107"/>
  <c r="E256" i="107"/>
  <c r="G256" i="107" s="1"/>
  <c r="J256" i="107" s="1"/>
  <c r="E257" i="107"/>
  <c r="E258" i="107"/>
  <c r="E259" i="107"/>
  <c r="E260" i="107"/>
  <c r="E261" i="107"/>
  <c r="E262" i="107"/>
  <c r="E263" i="107"/>
  <c r="E264" i="107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22" i="107"/>
  <c r="E23" i="107"/>
  <c r="E24" i="107"/>
  <c r="E5" i="107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G242" i="106" s="1"/>
  <c r="J242" i="106" s="1"/>
  <c r="E243" i="106"/>
  <c r="E244" i="106"/>
  <c r="E245" i="106"/>
  <c r="E246" i="106"/>
  <c r="E247" i="106"/>
  <c r="E248" i="106"/>
  <c r="E249" i="106"/>
  <c r="E250" i="106"/>
  <c r="G250" i="106" s="1"/>
  <c r="J250" i="106" s="1"/>
  <c r="E251" i="106"/>
  <c r="E252" i="106"/>
  <c r="E253" i="106"/>
  <c r="E254" i="106"/>
  <c r="E255" i="106"/>
  <c r="E256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24" i="106"/>
  <c r="E25" i="106"/>
  <c r="E26" i="106"/>
  <c r="E5" i="106"/>
  <c r="E253" i="105"/>
  <c r="E254" i="105"/>
  <c r="E255" i="105"/>
  <c r="E256" i="105"/>
  <c r="E257" i="105"/>
  <c r="E258" i="105"/>
  <c r="E259" i="105"/>
  <c r="E260" i="105"/>
  <c r="G260" i="105" s="1"/>
  <c r="J260" i="105" s="1"/>
  <c r="E261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G246" i="105" s="1"/>
  <c r="J246" i="105" s="1"/>
  <c r="E247" i="105"/>
  <c r="E248" i="105"/>
  <c r="E249" i="105"/>
  <c r="E250" i="105"/>
  <c r="E251" i="105"/>
  <c r="E252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5" i="105"/>
  <c r="E255" i="104"/>
  <c r="E256" i="104"/>
  <c r="E257" i="104"/>
  <c r="E258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G246" i="104" s="1"/>
  <c r="J246" i="104" s="1"/>
  <c r="E247" i="104"/>
  <c r="E248" i="104"/>
  <c r="E249" i="104"/>
  <c r="E250" i="104"/>
  <c r="E251" i="104"/>
  <c r="E252" i="104"/>
  <c r="E253" i="104"/>
  <c r="E254" i="104"/>
  <c r="G254" i="104" s="1"/>
  <c r="J254" i="104" s="1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5" i="104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G248" i="103" s="1"/>
  <c r="J248" i="103" s="1"/>
  <c r="E249" i="103"/>
  <c r="E250" i="103"/>
  <c r="E251" i="103"/>
  <c r="E252" i="103"/>
  <c r="E253" i="103"/>
  <c r="E254" i="103"/>
  <c r="E255" i="103"/>
  <c r="E256" i="103"/>
  <c r="G256" i="103" s="1"/>
  <c r="J256" i="103" s="1"/>
  <c r="E257" i="103"/>
  <c r="E258" i="103"/>
  <c r="E259" i="103"/>
  <c r="E260" i="103"/>
  <c r="E261" i="103"/>
  <c r="E262" i="103"/>
  <c r="E263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5" i="103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G242" i="102" s="1"/>
  <c r="J242" i="102" s="1"/>
  <c r="E243" i="102"/>
  <c r="E244" i="102"/>
  <c r="E245" i="102"/>
  <c r="E246" i="102"/>
  <c r="E247" i="102"/>
  <c r="E248" i="102"/>
  <c r="E249" i="102"/>
  <c r="E250" i="102"/>
  <c r="G250" i="102" s="1"/>
  <c r="J250" i="102" s="1"/>
  <c r="E251" i="102"/>
  <c r="E252" i="102"/>
  <c r="E253" i="102"/>
  <c r="E254" i="102"/>
  <c r="E255" i="102"/>
  <c r="E256" i="102"/>
  <c r="E257" i="102"/>
  <c r="E258" i="102"/>
  <c r="G258" i="102" s="1"/>
  <c r="J258" i="102" s="1"/>
  <c r="E259" i="102"/>
  <c r="E260" i="102"/>
  <c r="E261" i="102"/>
  <c r="E262" i="102"/>
  <c r="E263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24" i="102"/>
  <c r="E5" i="102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G244" i="101" s="1"/>
  <c r="J244" i="101" s="1"/>
  <c r="E245" i="101"/>
  <c r="E246" i="101"/>
  <c r="E247" i="101"/>
  <c r="E248" i="101"/>
  <c r="E249" i="101"/>
  <c r="E250" i="101"/>
  <c r="E251" i="101"/>
  <c r="E252" i="101"/>
  <c r="G252" i="101" s="1"/>
  <c r="J252" i="101" s="1"/>
  <c r="E253" i="101"/>
  <c r="E254" i="101"/>
  <c r="E255" i="101"/>
  <c r="E256" i="101"/>
  <c r="E257" i="101"/>
  <c r="E258" i="101"/>
  <c r="E259" i="101"/>
  <c r="E260" i="101"/>
  <c r="G260" i="101" s="1"/>
  <c r="J260" i="101" s="1"/>
  <c r="E261" i="101"/>
  <c r="E262" i="101"/>
  <c r="E263" i="101"/>
  <c r="E264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5" i="101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G253" i="100" s="1"/>
  <c r="J253" i="100" s="1"/>
  <c r="E254" i="100"/>
  <c r="E255" i="100"/>
  <c r="E256" i="100"/>
  <c r="E257" i="100"/>
  <c r="E258" i="100"/>
  <c r="E259" i="100"/>
  <c r="E260" i="100"/>
  <c r="E261" i="100"/>
  <c r="G261" i="100" s="1"/>
  <c r="J261" i="100" s="1"/>
  <c r="E262" i="100"/>
  <c r="E263" i="100"/>
  <c r="E264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5" i="100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G244" i="99" s="1"/>
  <c r="J244" i="99" s="1"/>
  <c r="E245" i="99"/>
  <c r="E246" i="99"/>
  <c r="E247" i="99"/>
  <c r="E248" i="99"/>
  <c r="E249" i="99"/>
  <c r="E250" i="99"/>
  <c r="E251" i="99"/>
  <c r="E252" i="99"/>
  <c r="G252" i="99" s="1"/>
  <c r="J252" i="99" s="1"/>
  <c r="E253" i="99"/>
  <c r="E254" i="99"/>
  <c r="E255" i="99"/>
  <c r="E256" i="99"/>
  <c r="E257" i="99"/>
  <c r="E258" i="99"/>
  <c r="E259" i="99"/>
  <c r="E260" i="99"/>
  <c r="G260" i="99" s="1"/>
  <c r="J260" i="99" s="1"/>
  <c r="E261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5" i="99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G244" i="98" s="1"/>
  <c r="J244" i="98" s="1"/>
  <c r="E245" i="98"/>
  <c r="E246" i="98"/>
  <c r="E247" i="98"/>
  <c r="E248" i="98"/>
  <c r="E249" i="98"/>
  <c r="E250" i="98"/>
  <c r="E251" i="98"/>
  <c r="E252" i="98"/>
  <c r="E253" i="98"/>
  <c r="E254" i="98"/>
  <c r="E255" i="98"/>
  <c r="E256" i="98"/>
  <c r="E257" i="98"/>
  <c r="E258" i="98"/>
  <c r="E259" i="98"/>
  <c r="E260" i="98"/>
  <c r="E261" i="98"/>
  <c r="E262" i="98"/>
  <c r="E263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5" i="98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254" i="97"/>
  <c r="E255" i="97"/>
  <c r="E256" i="97"/>
  <c r="E257" i="97"/>
  <c r="E258" i="97"/>
  <c r="E259" i="97"/>
  <c r="E260" i="97"/>
  <c r="E261" i="97"/>
  <c r="E262" i="97"/>
  <c r="E263" i="97"/>
  <c r="E264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5" i="97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G247" i="96" s="1"/>
  <c r="J247" i="96" s="1"/>
  <c r="E248" i="96"/>
  <c r="E249" i="96"/>
  <c r="E250" i="96"/>
  <c r="E251" i="96"/>
  <c r="E252" i="96"/>
  <c r="E253" i="96"/>
  <c r="E254" i="96"/>
  <c r="E255" i="96"/>
  <c r="E256" i="96"/>
  <c r="E257" i="96"/>
  <c r="E258" i="96"/>
  <c r="E259" i="96"/>
  <c r="E260" i="96"/>
  <c r="E261" i="96"/>
  <c r="E262" i="96"/>
  <c r="E263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5" i="96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G248" i="95" s="1"/>
  <c r="J248" i="95" s="1"/>
  <c r="E249" i="95"/>
  <c r="E250" i="95"/>
  <c r="E251" i="95"/>
  <c r="E252" i="95"/>
  <c r="E253" i="95"/>
  <c r="E254" i="95"/>
  <c r="E255" i="95"/>
  <c r="E256" i="95"/>
  <c r="G256" i="95" s="1"/>
  <c r="J256" i="95" s="1"/>
  <c r="E257" i="95"/>
  <c r="E258" i="95"/>
  <c r="E259" i="95"/>
  <c r="E260" i="95"/>
  <c r="E261" i="95"/>
  <c r="E262" i="95"/>
  <c r="E263" i="95"/>
  <c r="E264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23" i="95"/>
  <c r="E24" i="95"/>
  <c r="E5" i="95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G241" i="94" s="1"/>
  <c r="J241" i="94" s="1"/>
  <c r="E242" i="94"/>
  <c r="E243" i="94"/>
  <c r="E244" i="94"/>
  <c r="E245" i="94"/>
  <c r="E246" i="94"/>
  <c r="E247" i="94"/>
  <c r="E248" i="94"/>
  <c r="E249" i="94"/>
  <c r="G249" i="94" s="1"/>
  <c r="J249" i="94" s="1"/>
  <c r="E250" i="94"/>
  <c r="E251" i="94"/>
  <c r="E252" i="94"/>
  <c r="E253" i="94"/>
  <c r="E254" i="94"/>
  <c r="E255" i="94"/>
  <c r="E256" i="94"/>
  <c r="E257" i="94"/>
  <c r="G257" i="94" s="1"/>
  <c r="J257" i="94" s="1"/>
  <c r="E258" i="94"/>
  <c r="E259" i="94"/>
  <c r="E260" i="94"/>
  <c r="E261" i="94"/>
  <c r="E262" i="94"/>
  <c r="E263" i="94"/>
  <c r="E264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23" i="94"/>
  <c r="E24" i="94"/>
  <c r="E25" i="94"/>
  <c r="E5" i="94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G248" i="93" s="1"/>
  <c r="J248" i="93" s="1"/>
  <c r="E249" i="93"/>
  <c r="E250" i="93"/>
  <c r="E251" i="93"/>
  <c r="E252" i="93"/>
  <c r="E253" i="93"/>
  <c r="E254" i="93"/>
  <c r="E255" i="93"/>
  <c r="E256" i="93"/>
  <c r="G256" i="93" s="1"/>
  <c r="J256" i="93" s="1"/>
  <c r="E257" i="93"/>
  <c r="E258" i="93"/>
  <c r="E259" i="93"/>
  <c r="E260" i="93"/>
  <c r="E261" i="93"/>
  <c r="E262" i="93"/>
  <c r="E263" i="93"/>
  <c r="E264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24" i="93"/>
  <c r="E5" i="93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G253" i="92" s="1"/>
  <c r="J253" i="92" s="1"/>
  <c r="E254" i="92"/>
  <c r="E255" i="92"/>
  <c r="E256" i="92"/>
  <c r="E257" i="92"/>
  <c r="E258" i="92"/>
  <c r="E259" i="92"/>
  <c r="E260" i="92"/>
  <c r="E261" i="92"/>
  <c r="E262" i="92"/>
  <c r="E263" i="92"/>
  <c r="E264" i="92"/>
  <c r="E5" i="92"/>
  <c r="G251" i="92"/>
  <c r="J251" i="92" s="1"/>
  <c r="G259" i="92"/>
  <c r="J259" i="92" s="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G241" i="91" s="1"/>
  <c r="J241" i="91" s="1"/>
  <c r="E242" i="91"/>
  <c r="E243" i="91"/>
  <c r="E244" i="91"/>
  <c r="E245" i="91"/>
  <c r="E246" i="91"/>
  <c r="E247" i="91"/>
  <c r="E248" i="91"/>
  <c r="E249" i="91"/>
  <c r="G249" i="91" s="1"/>
  <c r="J249" i="91" s="1"/>
  <c r="E250" i="91"/>
  <c r="E251" i="91"/>
  <c r="E252" i="91"/>
  <c r="E253" i="91"/>
  <c r="E254" i="91"/>
  <c r="E255" i="91"/>
  <c r="E256" i="91"/>
  <c r="E257" i="91"/>
  <c r="G257" i="91" s="1"/>
  <c r="J257" i="91" s="1"/>
  <c r="E258" i="91"/>
  <c r="E259" i="91"/>
  <c r="E260" i="91"/>
  <c r="E261" i="91"/>
  <c r="E262" i="91"/>
  <c r="E263" i="91"/>
  <c r="E264" i="91"/>
  <c r="E265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23" i="91"/>
  <c r="E24" i="91"/>
  <c r="E25" i="91"/>
  <c r="E5" i="91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G242" i="90" s="1"/>
  <c r="J242" i="90" s="1"/>
  <c r="E243" i="90"/>
  <c r="E244" i="90"/>
  <c r="E245" i="90"/>
  <c r="E246" i="90"/>
  <c r="E247" i="90"/>
  <c r="E248" i="90"/>
  <c r="E249" i="90"/>
  <c r="E250" i="90"/>
  <c r="G250" i="90" s="1"/>
  <c r="J250" i="90" s="1"/>
  <c r="E251" i="90"/>
  <c r="E252" i="90"/>
  <c r="E253" i="90"/>
  <c r="E254" i="90"/>
  <c r="E255" i="90"/>
  <c r="E256" i="90"/>
  <c r="G256" i="90" s="1"/>
  <c r="J256" i="90" s="1"/>
  <c r="E257" i="90"/>
  <c r="E258" i="90"/>
  <c r="E259" i="90"/>
  <c r="E260" i="90"/>
  <c r="E261" i="90"/>
  <c r="E262" i="90"/>
  <c r="E263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23" i="90"/>
  <c r="E24" i="90"/>
  <c r="E25" i="90"/>
  <c r="E26" i="90"/>
  <c r="E5" i="90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59" i="8"/>
  <c r="K260" i="8"/>
  <c r="K261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F28" i="8"/>
  <c r="G28" i="8" s="1"/>
  <c r="F29" i="8"/>
  <c r="G29" i="8" s="1"/>
  <c r="F30" i="8"/>
  <c r="F31" i="8"/>
  <c r="F32" i="8"/>
  <c r="G32" i="8" s="1"/>
  <c r="F33" i="8"/>
  <c r="G33" i="8" s="1"/>
  <c r="F34" i="8"/>
  <c r="F35" i="8"/>
  <c r="F36" i="8"/>
  <c r="F37" i="8"/>
  <c r="G37" i="8" s="1"/>
  <c r="F38" i="8"/>
  <c r="F39" i="8"/>
  <c r="F40" i="8"/>
  <c r="F41" i="8"/>
  <c r="F42" i="8"/>
  <c r="G42" i="8" s="1"/>
  <c r="F43" i="8"/>
  <c r="F44" i="8"/>
  <c r="F45" i="8"/>
  <c r="G45" i="8" s="1"/>
  <c r="F46" i="8"/>
  <c r="F47" i="8"/>
  <c r="F48" i="8"/>
  <c r="F49" i="8"/>
  <c r="F50" i="8"/>
  <c r="F51" i="8"/>
  <c r="G51" i="8" s="1"/>
  <c r="F52" i="8"/>
  <c r="F53" i="8"/>
  <c r="G53" i="8" s="1"/>
  <c r="F54" i="8"/>
  <c r="F55" i="8"/>
  <c r="F56" i="8"/>
  <c r="F57" i="8"/>
  <c r="F58" i="8"/>
  <c r="F59" i="8"/>
  <c r="F60" i="8"/>
  <c r="G60" i="8" s="1"/>
  <c r="F61" i="8"/>
  <c r="G61" i="8" s="1"/>
  <c r="F62" i="8"/>
  <c r="F63" i="8"/>
  <c r="F64" i="8"/>
  <c r="F65" i="8"/>
  <c r="F66" i="8"/>
  <c r="G66" i="8" s="1"/>
  <c r="F67" i="8"/>
  <c r="F68" i="8"/>
  <c r="F69" i="8"/>
  <c r="G69" i="8" s="1"/>
  <c r="F70" i="8"/>
  <c r="F71" i="8"/>
  <c r="G71" i="8" s="1"/>
  <c r="F72" i="8"/>
  <c r="F73" i="8"/>
  <c r="F74" i="8"/>
  <c r="G74" i="8" s="1"/>
  <c r="F75" i="8"/>
  <c r="F76" i="8"/>
  <c r="F77" i="8"/>
  <c r="G77" i="8" s="1"/>
  <c r="F78" i="8"/>
  <c r="F79" i="8"/>
  <c r="F80" i="8"/>
  <c r="G80" i="8" s="1"/>
  <c r="F81" i="8"/>
  <c r="G81" i="8" s="1"/>
  <c r="F82" i="8"/>
  <c r="F83" i="8"/>
  <c r="G83" i="8" s="1"/>
  <c r="F84" i="8"/>
  <c r="F85" i="8"/>
  <c r="G85" i="8" s="1"/>
  <c r="F86" i="8"/>
  <c r="F87" i="8"/>
  <c r="F88" i="8"/>
  <c r="F89" i="8"/>
  <c r="F90" i="8"/>
  <c r="F91" i="8"/>
  <c r="F92" i="8"/>
  <c r="G92" i="8" s="1"/>
  <c r="F93" i="8"/>
  <c r="G93" i="8" s="1"/>
  <c r="F94" i="8"/>
  <c r="F95" i="8"/>
  <c r="F96" i="8"/>
  <c r="F97" i="8"/>
  <c r="F98" i="8"/>
  <c r="F99" i="8"/>
  <c r="F100" i="8"/>
  <c r="F101" i="8"/>
  <c r="G101" i="8" s="1"/>
  <c r="F102" i="8"/>
  <c r="G102" i="8" s="1"/>
  <c r="F103" i="8"/>
  <c r="F104" i="8"/>
  <c r="F105" i="8"/>
  <c r="F106" i="8"/>
  <c r="F107" i="8"/>
  <c r="F108" i="8"/>
  <c r="F109" i="8"/>
  <c r="G109" i="8" s="1"/>
  <c r="F110" i="8"/>
  <c r="F111" i="8"/>
  <c r="G111" i="8" s="1"/>
  <c r="F112" i="8"/>
  <c r="F113" i="8"/>
  <c r="F114" i="8"/>
  <c r="F115" i="8"/>
  <c r="F116" i="8"/>
  <c r="F117" i="8"/>
  <c r="G117" i="8" s="1"/>
  <c r="F118" i="8"/>
  <c r="F119" i="8"/>
  <c r="F120" i="8"/>
  <c r="G120" i="8" s="1"/>
  <c r="F121" i="8"/>
  <c r="F122" i="8"/>
  <c r="F123" i="8"/>
  <c r="F124" i="8"/>
  <c r="F125" i="8"/>
  <c r="G125" i="8" s="1"/>
  <c r="F126" i="8"/>
  <c r="F127" i="8"/>
  <c r="F128" i="8"/>
  <c r="F129" i="8"/>
  <c r="G129" i="8" s="1"/>
  <c r="F130" i="8"/>
  <c r="F131" i="8"/>
  <c r="F132" i="8"/>
  <c r="F133" i="8"/>
  <c r="G133" i="8" s="1"/>
  <c r="F134" i="8"/>
  <c r="F135" i="8"/>
  <c r="F136" i="8"/>
  <c r="F137" i="8"/>
  <c r="F138" i="8"/>
  <c r="G138" i="8" s="1"/>
  <c r="F139" i="8"/>
  <c r="F140" i="8"/>
  <c r="F141" i="8"/>
  <c r="G141" i="8" s="1"/>
  <c r="F142" i="8"/>
  <c r="F143" i="8"/>
  <c r="F144" i="8"/>
  <c r="F145" i="8"/>
  <c r="F146" i="8"/>
  <c r="F147" i="8"/>
  <c r="G147" i="8" s="1"/>
  <c r="F148" i="8"/>
  <c r="F149" i="8"/>
  <c r="G149" i="8" s="1"/>
  <c r="F150" i="8"/>
  <c r="F151" i="8"/>
  <c r="F152" i="8"/>
  <c r="F153" i="8"/>
  <c r="F154" i="8"/>
  <c r="F155" i="8"/>
  <c r="F156" i="8"/>
  <c r="G156" i="8" s="1"/>
  <c r="F157" i="8"/>
  <c r="G157" i="8" s="1"/>
  <c r="F158" i="8"/>
  <c r="F159" i="8"/>
  <c r="F160" i="8"/>
  <c r="F161" i="8"/>
  <c r="F162" i="8"/>
  <c r="F163" i="8"/>
  <c r="F164" i="8"/>
  <c r="F165" i="8"/>
  <c r="G165" i="8" s="1"/>
  <c r="F166" i="8"/>
  <c r="G166" i="8" s="1"/>
  <c r="F167" i="8"/>
  <c r="F168" i="8"/>
  <c r="F169" i="8"/>
  <c r="F170" i="8"/>
  <c r="F171" i="8"/>
  <c r="F172" i="8"/>
  <c r="F173" i="8"/>
  <c r="G173" i="8" s="1"/>
  <c r="F174" i="8"/>
  <c r="F175" i="8"/>
  <c r="G175" i="8" s="1"/>
  <c r="F176" i="8"/>
  <c r="G176" i="8" s="1"/>
  <c r="F177" i="8"/>
  <c r="F178" i="8"/>
  <c r="F179" i="8"/>
  <c r="F180" i="8"/>
  <c r="F181" i="8"/>
  <c r="G181" i="8" s="1"/>
  <c r="F182" i="8"/>
  <c r="F183" i="8"/>
  <c r="F184" i="8"/>
  <c r="F185" i="8"/>
  <c r="G185" i="8" s="1"/>
  <c r="F186" i="8"/>
  <c r="F187" i="8"/>
  <c r="F188" i="8"/>
  <c r="F189" i="8"/>
  <c r="G189" i="8" s="1"/>
  <c r="F190" i="8"/>
  <c r="F191" i="8"/>
  <c r="F192" i="8"/>
  <c r="F193" i="8"/>
  <c r="F194" i="8"/>
  <c r="G194" i="8" s="1"/>
  <c r="F195" i="8"/>
  <c r="F196" i="8"/>
  <c r="F197" i="8"/>
  <c r="G197" i="8" s="1"/>
  <c r="F198" i="8"/>
  <c r="F199" i="8"/>
  <c r="F200" i="8"/>
  <c r="F201" i="8"/>
  <c r="F202" i="8"/>
  <c r="F203" i="8"/>
  <c r="G203" i="8" s="1"/>
  <c r="F204" i="8"/>
  <c r="F205" i="8"/>
  <c r="G205" i="8" s="1"/>
  <c r="F206" i="8"/>
  <c r="F207" i="8"/>
  <c r="F208" i="8"/>
  <c r="F209" i="8"/>
  <c r="F210" i="8"/>
  <c r="F211" i="8"/>
  <c r="F212" i="8"/>
  <c r="G212" i="8" s="1"/>
  <c r="F213" i="8"/>
  <c r="G213" i="8" s="1"/>
  <c r="F214" i="8"/>
  <c r="F215" i="8"/>
  <c r="F216" i="8"/>
  <c r="F217" i="8"/>
  <c r="F218" i="8"/>
  <c r="F219" i="8"/>
  <c r="F220" i="8"/>
  <c r="F221" i="8"/>
  <c r="G221" i="8" s="1"/>
  <c r="F222" i="8"/>
  <c r="G222" i="8" s="1"/>
  <c r="F223" i="8"/>
  <c r="G223" i="8" s="1"/>
  <c r="F224" i="8"/>
  <c r="F225" i="8"/>
  <c r="F226" i="8"/>
  <c r="F227" i="8"/>
  <c r="F228" i="8"/>
  <c r="F229" i="8"/>
  <c r="G229" i="8" s="1"/>
  <c r="F230" i="8"/>
  <c r="F231" i="8"/>
  <c r="F232" i="8"/>
  <c r="F233" i="8"/>
  <c r="F234" i="8"/>
  <c r="F235" i="8"/>
  <c r="F236" i="8"/>
  <c r="G236" i="8" s="1"/>
  <c r="F237" i="8"/>
  <c r="G237" i="8" s="1"/>
  <c r="F238" i="8"/>
  <c r="F239" i="8"/>
  <c r="F240" i="8"/>
  <c r="G240" i="8" s="1"/>
  <c r="F241" i="8"/>
  <c r="F242" i="8"/>
  <c r="F243" i="8"/>
  <c r="F244" i="8"/>
  <c r="F245" i="8"/>
  <c r="G245" i="8" s="1"/>
  <c r="F246" i="8"/>
  <c r="F247" i="8"/>
  <c r="F248" i="8"/>
  <c r="F249" i="8"/>
  <c r="G249" i="8" s="1"/>
  <c r="F250" i="8"/>
  <c r="F251" i="8"/>
  <c r="F252" i="8"/>
  <c r="F253" i="8"/>
  <c r="G253" i="8" s="1"/>
  <c r="F254" i="8"/>
  <c r="F255" i="8"/>
  <c r="F256" i="8"/>
  <c r="F257" i="8"/>
  <c r="F258" i="8"/>
  <c r="G258" i="8" s="1"/>
  <c r="F259" i="8"/>
  <c r="F260" i="8"/>
  <c r="F261" i="8"/>
  <c r="G261" i="8" s="1"/>
  <c r="F262" i="8"/>
  <c r="F6" i="8"/>
  <c r="F7" i="8"/>
  <c r="G7" i="8" s="1"/>
  <c r="F8" i="8"/>
  <c r="F9" i="8"/>
  <c r="G9" i="8" s="1"/>
  <c r="F10" i="8"/>
  <c r="F11" i="8"/>
  <c r="G11" i="8" s="1"/>
  <c r="F12" i="8"/>
  <c r="G12" i="8" s="1"/>
  <c r="F13" i="8"/>
  <c r="G13" i="8" s="1"/>
  <c r="F14" i="8"/>
  <c r="F15" i="8"/>
  <c r="G15" i="8" s="1"/>
  <c r="F16" i="8"/>
  <c r="F17" i="8"/>
  <c r="G17" i="8" s="1"/>
  <c r="F18" i="8"/>
  <c r="G18" i="8" s="1"/>
  <c r="F19" i="8"/>
  <c r="G19" i="8" s="1"/>
  <c r="F20" i="8"/>
  <c r="G20" i="8" s="1"/>
  <c r="F21" i="8"/>
  <c r="G21" i="8" s="1"/>
  <c r="F22" i="8"/>
  <c r="G22" i="8" s="1"/>
  <c r="F23" i="8"/>
  <c r="F24" i="8"/>
  <c r="G24" i="8" s="1"/>
  <c r="F25" i="8"/>
  <c r="G25" i="8" s="1"/>
  <c r="F26" i="8"/>
  <c r="F27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G243" i="89" s="1"/>
  <c r="J243" i="89" s="1"/>
  <c r="E244" i="89"/>
  <c r="E245" i="89"/>
  <c r="E246" i="89"/>
  <c r="E247" i="89"/>
  <c r="E248" i="89"/>
  <c r="E249" i="89"/>
  <c r="E250" i="89"/>
  <c r="E251" i="89"/>
  <c r="G251" i="89" s="1"/>
  <c r="J251" i="89" s="1"/>
  <c r="E252" i="89"/>
  <c r="E253" i="89"/>
  <c r="E254" i="89"/>
  <c r="E255" i="89"/>
  <c r="E256" i="89"/>
  <c r="E257" i="89"/>
  <c r="E258" i="89"/>
  <c r="E259" i="89"/>
  <c r="G259" i="89" s="1"/>
  <c r="J259" i="89" s="1"/>
  <c r="E260" i="89"/>
  <c r="E261" i="89"/>
  <c r="E262" i="89"/>
  <c r="E263" i="89"/>
  <c r="E264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5" i="89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G248" i="88" s="1"/>
  <c r="J248" i="88" s="1"/>
  <c r="E249" i="88"/>
  <c r="E250" i="88"/>
  <c r="E251" i="88"/>
  <c r="E252" i="88"/>
  <c r="E253" i="88"/>
  <c r="E254" i="88"/>
  <c r="E255" i="88"/>
  <c r="E256" i="88"/>
  <c r="G256" i="88" s="1"/>
  <c r="J256" i="88" s="1"/>
  <c r="E257" i="88"/>
  <c r="E258" i="88"/>
  <c r="E259" i="88"/>
  <c r="E260" i="88"/>
  <c r="E261" i="88"/>
  <c r="E262" i="88"/>
  <c r="E263" i="88"/>
  <c r="E264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24" i="88"/>
  <c r="E5" i="88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G242" i="87" s="1"/>
  <c r="J242" i="87" s="1"/>
  <c r="E243" i="87"/>
  <c r="E244" i="87"/>
  <c r="E245" i="87"/>
  <c r="E246" i="87"/>
  <c r="E247" i="87"/>
  <c r="E248" i="87"/>
  <c r="E249" i="87"/>
  <c r="E250" i="87"/>
  <c r="G250" i="87" s="1"/>
  <c r="J250" i="87" s="1"/>
  <c r="E251" i="87"/>
  <c r="E252" i="87"/>
  <c r="E253" i="87"/>
  <c r="E254" i="87"/>
  <c r="E255" i="87"/>
  <c r="E256" i="87"/>
  <c r="E257" i="87"/>
  <c r="E258" i="87"/>
  <c r="G258" i="87" s="1"/>
  <c r="J258" i="87" s="1"/>
  <c r="E259" i="87"/>
  <c r="E260" i="87"/>
  <c r="E261" i="87"/>
  <c r="E262" i="87"/>
  <c r="E263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5" i="87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G243" i="86" s="1"/>
  <c r="J243" i="86" s="1"/>
  <c r="E244" i="86"/>
  <c r="E245" i="86"/>
  <c r="E246" i="86"/>
  <c r="E247" i="86"/>
  <c r="E248" i="86"/>
  <c r="E249" i="86"/>
  <c r="E250" i="86"/>
  <c r="E251" i="86"/>
  <c r="G251" i="86" s="1"/>
  <c r="J251" i="86" s="1"/>
  <c r="E252" i="86"/>
  <c r="E253" i="86"/>
  <c r="E254" i="86"/>
  <c r="E255" i="86"/>
  <c r="E256" i="86"/>
  <c r="E257" i="86"/>
  <c r="E258" i="86"/>
  <c r="E259" i="86"/>
  <c r="E260" i="86"/>
  <c r="E261" i="86"/>
  <c r="E262" i="86"/>
  <c r="E263" i="86"/>
  <c r="E264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5" i="86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G246" i="85" s="1"/>
  <c r="J246" i="85" s="1"/>
  <c r="E247" i="85"/>
  <c r="E248" i="85"/>
  <c r="E249" i="85"/>
  <c r="E250" i="85"/>
  <c r="E251" i="85"/>
  <c r="E252" i="85"/>
  <c r="E253" i="85"/>
  <c r="E254" i="85"/>
  <c r="E255" i="85"/>
  <c r="E256" i="85"/>
  <c r="E257" i="85"/>
  <c r="E258" i="85"/>
  <c r="E259" i="85"/>
  <c r="E260" i="85"/>
  <c r="E261" i="85"/>
  <c r="E262" i="85"/>
  <c r="E263" i="85"/>
  <c r="E264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5" i="85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G247" i="84" s="1"/>
  <c r="J247" i="84" s="1"/>
  <c r="E248" i="84"/>
  <c r="E249" i="84"/>
  <c r="E250" i="84"/>
  <c r="E251" i="84"/>
  <c r="E252" i="84"/>
  <c r="E253" i="84"/>
  <c r="E254" i="84"/>
  <c r="E255" i="84"/>
  <c r="E256" i="84"/>
  <c r="E257" i="84"/>
  <c r="E258" i="84"/>
  <c r="E259" i="84"/>
  <c r="E260" i="84"/>
  <c r="E261" i="84"/>
  <c r="E262" i="84"/>
  <c r="E263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5" i="84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E254" i="83"/>
  <c r="E255" i="83"/>
  <c r="E256" i="83"/>
  <c r="E257" i="83"/>
  <c r="E258" i="83"/>
  <c r="E259" i="83"/>
  <c r="E260" i="83"/>
  <c r="E261" i="83"/>
  <c r="E262" i="83"/>
  <c r="E263" i="83"/>
  <c r="E264" i="83"/>
  <c r="E5" i="83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G242" i="82" s="1"/>
  <c r="J242" i="82" s="1"/>
  <c r="E243" i="82"/>
  <c r="E244" i="82"/>
  <c r="E245" i="82"/>
  <c r="E246" i="82"/>
  <c r="E247" i="82"/>
  <c r="E248" i="82"/>
  <c r="E249" i="82"/>
  <c r="E250" i="82"/>
  <c r="G250" i="82" s="1"/>
  <c r="J250" i="82" s="1"/>
  <c r="E251" i="82"/>
  <c r="G251" i="82" s="1"/>
  <c r="J251" i="82" s="1"/>
  <c r="E252" i="82"/>
  <c r="E253" i="82"/>
  <c r="E254" i="82"/>
  <c r="E255" i="82"/>
  <c r="E256" i="82"/>
  <c r="E257" i="82"/>
  <c r="E258" i="82"/>
  <c r="E259" i="82"/>
  <c r="E260" i="82"/>
  <c r="E261" i="82"/>
  <c r="E262" i="82"/>
  <c r="E263" i="82"/>
  <c r="E264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24" i="82"/>
  <c r="E25" i="82"/>
  <c r="E26" i="82"/>
  <c r="E27" i="82"/>
  <c r="E5" i="82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E248" i="81"/>
  <c r="E249" i="81"/>
  <c r="E250" i="81"/>
  <c r="E251" i="81"/>
  <c r="E252" i="81"/>
  <c r="E253" i="81"/>
  <c r="E254" i="81"/>
  <c r="E255" i="81"/>
  <c r="E256" i="81"/>
  <c r="E257" i="81"/>
  <c r="E258" i="81"/>
  <c r="E259" i="81"/>
  <c r="E260" i="81"/>
  <c r="E261" i="81"/>
  <c r="E262" i="81"/>
  <c r="E5" i="81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E249" i="80"/>
  <c r="E250" i="80"/>
  <c r="E251" i="80"/>
  <c r="E252" i="80"/>
  <c r="E253" i="80"/>
  <c r="E254" i="80"/>
  <c r="E255" i="80"/>
  <c r="E256" i="80"/>
  <c r="E257" i="80"/>
  <c r="E258" i="80"/>
  <c r="E259" i="80"/>
  <c r="E260" i="80"/>
  <c r="E261" i="80"/>
  <c r="E262" i="80"/>
  <c r="E263" i="80"/>
  <c r="E5" i="80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8" i="79"/>
  <c r="E249" i="79"/>
  <c r="E250" i="79"/>
  <c r="E251" i="79"/>
  <c r="E252" i="79"/>
  <c r="E253" i="79"/>
  <c r="E254" i="79"/>
  <c r="E255" i="79"/>
  <c r="E256" i="79"/>
  <c r="E257" i="79"/>
  <c r="E258" i="79"/>
  <c r="E259" i="79"/>
  <c r="E260" i="79"/>
  <c r="E261" i="79"/>
  <c r="E262" i="79"/>
  <c r="E263" i="79"/>
  <c r="E264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24" i="79"/>
  <c r="E25" i="79"/>
  <c r="E26" i="79"/>
  <c r="E27" i="79"/>
  <c r="E28" i="79"/>
  <c r="E29" i="79"/>
  <c r="E5" i="79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E247" i="78"/>
  <c r="E248" i="78"/>
  <c r="E249" i="78"/>
  <c r="E250" i="78"/>
  <c r="E251" i="78"/>
  <c r="E252" i="78"/>
  <c r="E253" i="78"/>
  <c r="E254" i="78"/>
  <c r="E255" i="78"/>
  <c r="E256" i="78"/>
  <c r="E257" i="78"/>
  <c r="E258" i="78"/>
  <c r="E259" i="78"/>
  <c r="E260" i="78"/>
  <c r="E261" i="78"/>
  <c r="E262" i="78"/>
  <c r="E263" i="78"/>
  <c r="E264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25" i="78"/>
  <c r="E26" i="78"/>
  <c r="E27" i="78"/>
  <c r="E28" i="78"/>
  <c r="E29" i="78"/>
  <c r="E5" i="78"/>
  <c r="G251" i="79"/>
  <c r="J251" i="79" s="1"/>
  <c r="G250" i="79"/>
  <c r="J250" i="79" s="1"/>
  <c r="G249" i="79"/>
  <c r="J249" i="79" s="1"/>
  <c r="G248" i="79"/>
  <c r="J248" i="79" s="1"/>
  <c r="G247" i="79"/>
  <c r="J247" i="79" s="1"/>
  <c r="G246" i="79"/>
  <c r="J246" i="79" s="1"/>
  <c r="G244" i="79"/>
  <c r="J244" i="79" s="1"/>
  <c r="G243" i="79"/>
  <c r="J243" i="79" s="1"/>
  <c r="G242" i="79"/>
  <c r="J242" i="79" s="1"/>
  <c r="G241" i="79"/>
  <c r="J241" i="79" s="1"/>
  <c r="G251" i="80"/>
  <c r="J251" i="80" s="1"/>
  <c r="G250" i="80"/>
  <c r="J250" i="80" s="1"/>
  <c r="J249" i="80"/>
  <c r="G249" i="80"/>
  <c r="G248" i="80"/>
  <c r="J248" i="80" s="1"/>
  <c r="G247" i="80"/>
  <c r="J247" i="80" s="1"/>
  <c r="G246" i="80"/>
  <c r="J246" i="80" s="1"/>
  <c r="G244" i="80"/>
  <c r="J244" i="80" s="1"/>
  <c r="G243" i="80"/>
  <c r="J243" i="80" s="1"/>
  <c r="G242" i="80"/>
  <c r="J242" i="80" s="1"/>
  <c r="G241" i="80"/>
  <c r="J241" i="80" s="1"/>
  <c r="G251" i="81"/>
  <c r="J251" i="81" s="1"/>
  <c r="G250" i="81"/>
  <c r="J250" i="81" s="1"/>
  <c r="G249" i="81"/>
  <c r="J249" i="81" s="1"/>
  <c r="G248" i="81"/>
  <c r="J248" i="81" s="1"/>
  <c r="G247" i="81"/>
  <c r="J247" i="81" s="1"/>
  <c r="G246" i="81"/>
  <c r="J246" i="81" s="1"/>
  <c r="G244" i="81"/>
  <c r="J244" i="81" s="1"/>
  <c r="G243" i="81"/>
  <c r="J243" i="81" s="1"/>
  <c r="G242" i="81"/>
  <c r="J242" i="81" s="1"/>
  <c r="G241" i="81"/>
  <c r="J241" i="81" s="1"/>
  <c r="G249" i="82"/>
  <c r="J249" i="82" s="1"/>
  <c r="G248" i="82"/>
  <c r="J248" i="82" s="1"/>
  <c r="G247" i="82"/>
  <c r="J247" i="82" s="1"/>
  <c r="G246" i="82"/>
  <c r="J246" i="82" s="1"/>
  <c r="G244" i="82"/>
  <c r="J244" i="82" s="1"/>
  <c r="G243" i="82"/>
  <c r="J243" i="82" s="1"/>
  <c r="G241" i="82"/>
  <c r="J241" i="82" s="1"/>
  <c r="G251" i="83"/>
  <c r="J251" i="83" s="1"/>
  <c r="G250" i="83"/>
  <c r="J250" i="83" s="1"/>
  <c r="G249" i="83"/>
  <c r="J249" i="83" s="1"/>
  <c r="G248" i="83"/>
  <c r="J248" i="83" s="1"/>
  <c r="G247" i="83"/>
  <c r="J247" i="83" s="1"/>
  <c r="G246" i="83"/>
  <c r="J246" i="83" s="1"/>
  <c r="G244" i="83"/>
  <c r="J244" i="83" s="1"/>
  <c r="G243" i="83"/>
  <c r="J243" i="83" s="1"/>
  <c r="G242" i="83"/>
  <c r="J242" i="83" s="1"/>
  <c r="G241" i="83"/>
  <c r="J241" i="83" s="1"/>
  <c r="G251" i="84"/>
  <c r="J251" i="84" s="1"/>
  <c r="G250" i="84"/>
  <c r="J250" i="84" s="1"/>
  <c r="G249" i="84"/>
  <c r="J249" i="84" s="1"/>
  <c r="G248" i="84"/>
  <c r="J248" i="84" s="1"/>
  <c r="G246" i="84"/>
  <c r="J246" i="84" s="1"/>
  <c r="G244" i="84"/>
  <c r="J244" i="84" s="1"/>
  <c r="G243" i="84"/>
  <c r="J243" i="84" s="1"/>
  <c r="G242" i="84"/>
  <c r="J242" i="84" s="1"/>
  <c r="G241" i="84"/>
  <c r="J241" i="84" s="1"/>
  <c r="G251" i="85"/>
  <c r="J251" i="85" s="1"/>
  <c r="G250" i="85"/>
  <c r="J250" i="85" s="1"/>
  <c r="G249" i="85"/>
  <c r="J249" i="85" s="1"/>
  <c r="G248" i="85"/>
  <c r="J248" i="85" s="1"/>
  <c r="G247" i="85"/>
  <c r="J247" i="85" s="1"/>
  <c r="G244" i="85"/>
  <c r="J244" i="85" s="1"/>
  <c r="G243" i="85"/>
  <c r="J243" i="85" s="1"/>
  <c r="G242" i="85"/>
  <c r="J242" i="85" s="1"/>
  <c r="G241" i="85"/>
  <c r="J241" i="85" s="1"/>
  <c r="G250" i="86"/>
  <c r="J250" i="86" s="1"/>
  <c r="G249" i="86"/>
  <c r="J249" i="86" s="1"/>
  <c r="G248" i="86"/>
  <c r="J248" i="86" s="1"/>
  <c r="G247" i="86"/>
  <c r="J247" i="86" s="1"/>
  <c r="G246" i="86"/>
  <c r="J246" i="86" s="1"/>
  <c r="G244" i="86"/>
  <c r="J244" i="86" s="1"/>
  <c r="G242" i="86"/>
  <c r="J242" i="86" s="1"/>
  <c r="G241" i="86"/>
  <c r="J241" i="86" s="1"/>
  <c r="G251" i="87"/>
  <c r="J251" i="87" s="1"/>
  <c r="G249" i="87"/>
  <c r="J249" i="87" s="1"/>
  <c r="G248" i="87"/>
  <c r="J248" i="87" s="1"/>
  <c r="G247" i="87"/>
  <c r="J247" i="87" s="1"/>
  <c r="G246" i="87"/>
  <c r="J246" i="87" s="1"/>
  <c r="G244" i="87"/>
  <c r="J244" i="87" s="1"/>
  <c r="G243" i="87"/>
  <c r="J243" i="87" s="1"/>
  <c r="G241" i="87"/>
  <c r="J241" i="87" s="1"/>
  <c r="G251" i="88"/>
  <c r="J251" i="88" s="1"/>
  <c r="G250" i="88"/>
  <c r="J250" i="88" s="1"/>
  <c r="G249" i="88"/>
  <c r="J249" i="88" s="1"/>
  <c r="G247" i="88"/>
  <c r="J247" i="88" s="1"/>
  <c r="G246" i="88"/>
  <c r="J246" i="88" s="1"/>
  <c r="G244" i="88"/>
  <c r="J244" i="88" s="1"/>
  <c r="G243" i="88"/>
  <c r="J243" i="88" s="1"/>
  <c r="G242" i="88"/>
  <c r="J242" i="88" s="1"/>
  <c r="G241" i="88"/>
  <c r="J241" i="88" s="1"/>
  <c r="G250" i="89"/>
  <c r="J250" i="89" s="1"/>
  <c r="G249" i="89"/>
  <c r="J249" i="89" s="1"/>
  <c r="G248" i="89"/>
  <c r="J248" i="89" s="1"/>
  <c r="G247" i="89"/>
  <c r="J247" i="89" s="1"/>
  <c r="G246" i="89"/>
  <c r="J246" i="89" s="1"/>
  <c r="G244" i="89"/>
  <c r="J244" i="89" s="1"/>
  <c r="G242" i="89"/>
  <c r="J242" i="89" s="1"/>
  <c r="G241" i="89"/>
  <c r="J241" i="89" s="1"/>
  <c r="G251" i="90"/>
  <c r="J251" i="90" s="1"/>
  <c r="G249" i="90"/>
  <c r="J249" i="90" s="1"/>
  <c r="G248" i="90"/>
  <c r="J248" i="90" s="1"/>
  <c r="G247" i="90"/>
  <c r="J247" i="90" s="1"/>
  <c r="G246" i="90"/>
  <c r="J246" i="90" s="1"/>
  <c r="G244" i="90"/>
  <c r="J244" i="90" s="1"/>
  <c r="G243" i="90"/>
  <c r="J243" i="90" s="1"/>
  <c r="G241" i="90"/>
  <c r="J241" i="90" s="1"/>
  <c r="G251" i="91"/>
  <c r="J251" i="91" s="1"/>
  <c r="G250" i="91"/>
  <c r="J250" i="91" s="1"/>
  <c r="G248" i="91"/>
  <c r="J248" i="91" s="1"/>
  <c r="G247" i="91"/>
  <c r="J247" i="91" s="1"/>
  <c r="G246" i="91"/>
  <c r="J246" i="91" s="1"/>
  <c r="G244" i="91"/>
  <c r="J244" i="91" s="1"/>
  <c r="G243" i="91"/>
  <c r="J243" i="91" s="1"/>
  <c r="G242" i="91"/>
  <c r="J242" i="91" s="1"/>
  <c r="G250" i="92"/>
  <c r="J250" i="92" s="1"/>
  <c r="G249" i="92"/>
  <c r="J249" i="92" s="1"/>
  <c r="G248" i="92"/>
  <c r="J248" i="92" s="1"/>
  <c r="G247" i="92"/>
  <c r="J247" i="92" s="1"/>
  <c r="G246" i="92"/>
  <c r="J246" i="92" s="1"/>
  <c r="G244" i="92"/>
  <c r="J244" i="92" s="1"/>
  <c r="G243" i="92"/>
  <c r="J243" i="92" s="1"/>
  <c r="G242" i="92"/>
  <c r="J242" i="92" s="1"/>
  <c r="G241" i="92"/>
  <c r="J241" i="92" s="1"/>
  <c r="G251" i="93"/>
  <c r="J251" i="93" s="1"/>
  <c r="G250" i="93"/>
  <c r="J250" i="93" s="1"/>
  <c r="G249" i="93"/>
  <c r="J249" i="93" s="1"/>
  <c r="G247" i="93"/>
  <c r="J247" i="93" s="1"/>
  <c r="G246" i="93"/>
  <c r="J246" i="93" s="1"/>
  <c r="G244" i="93"/>
  <c r="J244" i="93" s="1"/>
  <c r="G243" i="93"/>
  <c r="J243" i="93" s="1"/>
  <c r="G242" i="93"/>
  <c r="J242" i="93" s="1"/>
  <c r="G241" i="93"/>
  <c r="J241" i="93" s="1"/>
  <c r="G251" i="94"/>
  <c r="J251" i="94" s="1"/>
  <c r="G250" i="94"/>
  <c r="J250" i="94" s="1"/>
  <c r="G248" i="94"/>
  <c r="J248" i="94" s="1"/>
  <c r="G247" i="94"/>
  <c r="J247" i="94" s="1"/>
  <c r="G246" i="94"/>
  <c r="J246" i="94" s="1"/>
  <c r="G244" i="94"/>
  <c r="J244" i="94" s="1"/>
  <c r="G243" i="94"/>
  <c r="J243" i="94" s="1"/>
  <c r="G242" i="94"/>
  <c r="J242" i="94" s="1"/>
  <c r="G251" i="95"/>
  <c r="J251" i="95" s="1"/>
  <c r="G250" i="95"/>
  <c r="J250" i="95" s="1"/>
  <c r="G249" i="95"/>
  <c r="J249" i="95" s="1"/>
  <c r="G247" i="95"/>
  <c r="J247" i="95" s="1"/>
  <c r="G246" i="95"/>
  <c r="J246" i="95" s="1"/>
  <c r="G244" i="95"/>
  <c r="J244" i="95" s="1"/>
  <c r="G243" i="95"/>
  <c r="J243" i="95" s="1"/>
  <c r="G242" i="95"/>
  <c r="J242" i="95" s="1"/>
  <c r="G241" i="95"/>
  <c r="J241" i="95" s="1"/>
  <c r="G251" i="96"/>
  <c r="J251" i="96" s="1"/>
  <c r="G250" i="96"/>
  <c r="J250" i="96" s="1"/>
  <c r="G249" i="96"/>
  <c r="J249" i="96" s="1"/>
  <c r="G248" i="96"/>
  <c r="J248" i="96" s="1"/>
  <c r="G246" i="96"/>
  <c r="J246" i="96" s="1"/>
  <c r="G244" i="96"/>
  <c r="J244" i="96" s="1"/>
  <c r="G243" i="96"/>
  <c r="J243" i="96" s="1"/>
  <c r="G242" i="96"/>
  <c r="J242" i="96" s="1"/>
  <c r="G241" i="96"/>
  <c r="J241" i="96" s="1"/>
  <c r="G251" i="97"/>
  <c r="J251" i="97" s="1"/>
  <c r="G250" i="97"/>
  <c r="J250" i="97" s="1"/>
  <c r="G249" i="97"/>
  <c r="J249" i="97" s="1"/>
  <c r="G248" i="97"/>
  <c r="J248" i="97" s="1"/>
  <c r="G247" i="97"/>
  <c r="J247" i="97" s="1"/>
  <c r="G246" i="97"/>
  <c r="J246" i="97" s="1"/>
  <c r="G244" i="97"/>
  <c r="J244" i="97" s="1"/>
  <c r="G243" i="97"/>
  <c r="J243" i="97" s="1"/>
  <c r="G242" i="97"/>
  <c r="J242" i="97" s="1"/>
  <c r="G241" i="97"/>
  <c r="J241" i="97" s="1"/>
  <c r="G251" i="98"/>
  <c r="J251" i="98" s="1"/>
  <c r="G250" i="98"/>
  <c r="J250" i="98" s="1"/>
  <c r="G249" i="98"/>
  <c r="J249" i="98" s="1"/>
  <c r="G248" i="98"/>
  <c r="J248" i="98" s="1"/>
  <c r="G247" i="98"/>
  <c r="J247" i="98" s="1"/>
  <c r="G246" i="98"/>
  <c r="J246" i="98" s="1"/>
  <c r="G243" i="98"/>
  <c r="J243" i="98" s="1"/>
  <c r="G242" i="98"/>
  <c r="J242" i="98" s="1"/>
  <c r="G241" i="98"/>
  <c r="J241" i="98" s="1"/>
  <c r="G251" i="99"/>
  <c r="J251" i="99" s="1"/>
  <c r="G250" i="99"/>
  <c r="J250" i="99" s="1"/>
  <c r="G249" i="99"/>
  <c r="J249" i="99" s="1"/>
  <c r="G248" i="99"/>
  <c r="J248" i="99" s="1"/>
  <c r="G247" i="99"/>
  <c r="J247" i="99" s="1"/>
  <c r="G246" i="99"/>
  <c r="J246" i="99" s="1"/>
  <c r="G243" i="99"/>
  <c r="J243" i="99" s="1"/>
  <c r="G242" i="99"/>
  <c r="J242" i="99" s="1"/>
  <c r="G241" i="99"/>
  <c r="J241" i="99" s="1"/>
  <c r="G251" i="100"/>
  <c r="J251" i="100" s="1"/>
  <c r="G250" i="100"/>
  <c r="J250" i="100" s="1"/>
  <c r="G249" i="100"/>
  <c r="J249" i="100" s="1"/>
  <c r="G248" i="100"/>
  <c r="J248" i="100" s="1"/>
  <c r="G247" i="100"/>
  <c r="J247" i="100" s="1"/>
  <c r="G246" i="100"/>
  <c r="J246" i="100" s="1"/>
  <c r="G244" i="100"/>
  <c r="J244" i="100" s="1"/>
  <c r="G243" i="100"/>
  <c r="J243" i="100" s="1"/>
  <c r="G242" i="100"/>
  <c r="J242" i="100" s="1"/>
  <c r="G241" i="100"/>
  <c r="J241" i="100" s="1"/>
  <c r="G251" i="101"/>
  <c r="J251" i="101" s="1"/>
  <c r="G250" i="101"/>
  <c r="J250" i="101" s="1"/>
  <c r="G249" i="101"/>
  <c r="J249" i="101" s="1"/>
  <c r="G248" i="101"/>
  <c r="J248" i="101" s="1"/>
  <c r="G247" i="101"/>
  <c r="J247" i="101" s="1"/>
  <c r="G246" i="101"/>
  <c r="J246" i="101" s="1"/>
  <c r="G243" i="101"/>
  <c r="J243" i="101" s="1"/>
  <c r="G242" i="101"/>
  <c r="J242" i="101" s="1"/>
  <c r="G241" i="101"/>
  <c r="J241" i="101" s="1"/>
  <c r="G251" i="102"/>
  <c r="J251" i="102" s="1"/>
  <c r="G249" i="102"/>
  <c r="J249" i="102" s="1"/>
  <c r="G248" i="102"/>
  <c r="J248" i="102" s="1"/>
  <c r="G247" i="102"/>
  <c r="J247" i="102" s="1"/>
  <c r="G246" i="102"/>
  <c r="J246" i="102" s="1"/>
  <c r="G244" i="102"/>
  <c r="J244" i="102" s="1"/>
  <c r="G243" i="102"/>
  <c r="J243" i="102" s="1"/>
  <c r="G241" i="102"/>
  <c r="J241" i="102" s="1"/>
  <c r="G251" i="103"/>
  <c r="J251" i="103" s="1"/>
  <c r="G250" i="103"/>
  <c r="J250" i="103" s="1"/>
  <c r="G249" i="103"/>
  <c r="J249" i="103" s="1"/>
  <c r="G247" i="103"/>
  <c r="J247" i="103" s="1"/>
  <c r="G246" i="103"/>
  <c r="J246" i="103" s="1"/>
  <c r="G244" i="103"/>
  <c r="J244" i="103" s="1"/>
  <c r="G243" i="103"/>
  <c r="J243" i="103" s="1"/>
  <c r="G242" i="103"/>
  <c r="J242" i="103" s="1"/>
  <c r="G241" i="103"/>
  <c r="J241" i="103" s="1"/>
  <c r="G251" i="104"/>
  <c r="J251" i="104" s="1"/>
  <c r="G250" i="104"/>
  <c r="J250" i="104" s="1"/>
  <c r="G249" i="104"/>
  <c r="J249" i="104" s="1"/>
  <c r="G248" i="104"/>
  <c r="J248" i="104" s="1"/>
  <c r="G247" i="104"/>
  <c r="J247" i="104" s="1"/>
  <c r="G244" i="104"/>
  <c r="J244" i="104" s="1"/>
  <c r="G243" i="104"/>
  <c r="J243" i="104" s="1"/>
  <c r="G242" i="104"/>
  <c r="J242" i="104" s="1"/>
  <c r="G241" i="104"/>
  <c r="J241" i="104" s="1"/>
  <c r="G251" i="105"/>
  <c r="J251" i="105" s="1"/>
  <c r="G250" i="105"/>
  <c r="J250" i="105" s="1"/>
  <c r="G249" i="105"/>
  <c r="J249" i="105" s="1"/>
  <c r="G248" i="105"/>
  <c r="J248" i="105" s="1"/>
  <c r="G247" i="105"/>
  <c r="J247" i="105" s="1"/>
  <c r="G244" i="105"/>
  <c r="J244" i="105" s="1"/>
  <c r="G243" i="105"/>
  <c r="J243" i="105" s="1"/>
  <c r="G242" i="105"/>
  <c r="J242" i="105" s="1"/>
  <c r="G241" i="105"/>
  <c r="J241" i="105" s="1"/>
  <c r="G251" i="106"/>
  <c r="J251" i="106" s="1"/>
  <c r="G249" i="106"/>
  <c r="J249" i="106" s="1"/>
  <c r="G248" i="106"/>
  <c r="J248" i="106" s="1"/>
  <c r="G247" i="106"/>
  <c r="J247" i="106" s="1"/>
  <c r="G246" i="106"/>
  <c r="J246" i="106" s="1"/>
  <c r="G244" i="106"/>
  <c r="J244" i="106" s="1"/>
  <c r="G243" i="106"/>
  <c r="J243" i="106" s="1"/>
  <c r="G241" i="106"/>
  <c r="J241" i="106" s="1"/>
  <c r="G251" i="107"/>
  <c r="J251" i="107" s="1"/>
  <c r="G250" i="107"/>
  <c r="J250" i="107" s="1"/>
  <c r="G249" i="107"/>
  <c r="J249" i="107" s="1"/>
  <c r="G247" i="107"/>
  <c r="J247" i="107" s="1"/>
  <c r="G246" i="107"/>
  <c r="J246" i="107" s="1"/>
  <c r="G244" i="107"/>
  <c r="J244" i="107" s="1"/>
  <c r="G243" i="107"/>
  <c r="J243" i="107" s="1"/>
  <c r="G242" i="107"/>
  <c r="J242" i="107" s="1"/>
  <c r="G241" i="107"/>
  <c r="J241" i="107" s="1"/>
  <c r="G251" i="78"/>
  <c r="J251" i="78" s="1"/>
  <c r="G250" i="78"/>
  <c r="J250" i="78" s="1"/>
  <c r="G249" i="78"/>
  <c r="J249" i="78" s="1"/>
  <c r="G248" i="78"/>
  <c r="J248" i="78" s="1"/>
  <c r="G247" i="78"/>
  <c r="J247" i="78" s="1"/>
  <c r="G246" i="78"/>
  <c r="J246" i="78" s="1"/>
  <c r="G244" i="78"/>
  <c r="J244" i="78" s="1"/>
  <c r="G243" i="78"/>
  <c r="J243" i="78" s="1"/>
  <c r="G242" i="78"/>
  <c r="J242" i="78" s="1"/>
  <c r="G241" i="78"/>
  <c r="J241" i="78" s="1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E244" i="77"/>
  <c r="E246" i="77"/>
  <c r="G246" i="77" s="1"/>
  <c r="J246" i="77" s="1"/>
  <c r="E247" i="77"/>
  <c r="E248" i="77"/>
  <c r="E249" i="77"/>
  <c r="E250" i="77"/>
  <c r="E251" i="77"/>
  <c r="E252" i="77"/>
  <c r="E253" i="77"/>
  <c r="E254" i="77"/>
  <c r="E255" i="77"/>
  <c r="E256" i="77"/>
  <c r="E257" i="77"/>
  <c r="E258" i="77"/>
  <c r="E259" i="77"/>
  <c r="E260" i="77"/>
  <c r="E261" i="77"/>
  <c r="E262" i="77"/>
  <c r="E6" i="77"/>
  <c r="E7" i="77"/>
  <c r="E8" i="77"/>
  <c r="E9" i="77"/>
  <c r="E10" i="77"/>
  <c r="E11" i="77"/>
  <c r="E12" i="77"/>
  <c r="E13" i="77"/>
  <c r="E14" i="77"/>
  <c r="E15" i="77"/>
  <c r="E16" i="77"/>
  <c r="E17" i="77"/>
  <c r="E18" i="77"/>
  <c r="E19" i="77"/>
  <c r="E20" i="77"/>
  <c r="E21" i="77"/>
  <c r="E22" i="77"/>
  <c r="E23" i="77"/>
  <c r="E24" i="77"/>
  <c r="E25" i="77"/>
  <c r="E26" i="77"/>
  <c r="E27" i="77"/>
  <c r="E28" i="77"/>
  <c r="E29" i="77"/>
  <c r="E30" i="77"/>
  <c r="K262" i="8"/>
  <c r="K263" i="8"/>
  <c r="F263" i="8"/>
  <c r="E264" i="8"/>
  <c r="G251" i="77"/>
  <c r="J251" i="77" s="1"/>
  <c r="G250" i="77"/>
  <c r="J250" i="77" s="1"/>
  <c r="G249" i="77"/>
  <c r="J249" i="77" s="1"/>
  <c r="G248" i="77"/>
  <c r="J248" i="77" s="1"/>
  <c r="G247" i="77"/>
  <c r="J247" i="77" s="1"/>
  <c r="G244" i="77"/>
  <c r="J244" i="77" s="1"/>
  <c r="G243" i="77"/>
  <c r="J243" i="77" s="1"/>
  <c r="G242" i="77"/>
  <c r="J242" i="77" s="1"/>
  <c r="G241" i="77"/>
  <c r="J241" i="77" s="1"/>
  <c r="R251" i="107"/>
  <c r="R252" i="107"/>
  <c r="R253" i="107"/>
  <c r="R254" i="107"/>
  <c r="R255" i="107"/>
  <c r="R256" i="107"/>
  <c r="R257" i="107"/>
  <c r="R258" i="107"/>
  <c r="R259" i="107"/>
  <c r="R260" i="107"/>
  <c r="R261" i="107"/>
  <c r="R262" i="107"/>
  <c r="R263" i="107"/>
  <c r="P254" i="107"/>
  <c r="M250" i="107"/>
  <c r="M251" i="107"/>
  <c r="P251" i="107" s="1"/>
  <c r="M252" i="107"/>
  <c r="P252" i="107" s="1"/>
  <c r="M253" i="107"/>
  <c r="P253" i="107" s="1"/>
  <c r="M254" i="107"/>
  <c r="M255" i="107"/>
  <c r="P255" i="107" s="1"/>
  <c r="M256" i="107"/>
  <c r="P256" i="107" s="1"/>
  <c r="M257" i="107"/>
  <c r="P257" i="107" s="1"/>
  <c r="M258" i="107"/>
  <c r="P258" i="107" s="1"/>
  <c r="M259" i="107"/>
  <c r="P259" i="107" s="1"/>
  <c r="M260" i="107"/>
  <c r="P260" i="107" s="1"/>
  <c r="G253" i="107"/>
  <c r="J253" i="107" s="1"/>
  <c r="G254" i="107"/>
  <c r="J254" i="107" s="1"/>
  <c r="G255" i="107"/>
  <c r="J255" i="107" s="1"/>
  <c r="G257" i="107"/>
  <c r="J257" i="107" s="1"/>
  <c r="G258" i="107"/>
  <c r="J258" i="107" s="1"/>
  <c r="R250" i="106"/>
  <c r="R251" i="106"/>
  <c r="R252" i="106"/>
  <c r="R253" i="106"/>
  <c r="R254" i="106"/>
  <c r="R255" i="106"/>
  <c r="R256" i="106"/>
  <c r="R257" i="106"/>
  <c r="R258" i="106"/>
  <c r="R259" i="106"/>
  <c r="R260" i="106"/>
  <c r="R261" i="106"/>
  <c r="M248" i="106"/>
  <c r="M249" i="106"/>
  <c r="P249" i="106" s="1"/>
  <c r="M250" i="106"/>
  <c r="P250" i="106" s="1"/>
  <c r="M251" i="106"/>
  <c r="P251" i="106" s="1"/>
  <c r="M252" i="106"/>
  <c r="P252" i="106" s="1"/>
  <c r="M253" i="106"/>
  <c r="P253" i="106" s="1"/>
  <c r="M254" i="106"/>
  <c r="P254" i="106" s="1"/>
  <c r="M255" i="106"/>
  <c r="P255" i="106" s="1"/>
  <c r="M256" i="106"/>
  <c r="P256" i="106" s="1"/>
  <c r="M257" i="106"/>
  <c r="P257" i="106" s="1"/>
  <c r="M258" i="106"/>
  <c r="P258" i="106" s="1"/>
  <c r="M259" i="106"/>
  <c r="P259" i="106" s="1"/>
  <c r="M260" i="106"/>
  <c r="P260" i="106" s="1"/>
  <c r="M261" i="106"/>
  <c r="P261" i="106" s="1"/>
  <c r="M262" i="106"/>
  <c r="P262" i="106" s="1"/>
  <c r="G252" i="106"/>
  <c r="J252" i="106" s="1"/>
  <c r="G253" i="106"/>
  <c r="J253" i="106" s="1"/>
  <c r="G254" i="106"/>
  <c r="J254" i="106" s="1"/>
  <c r="G255" i="106"/>
  <c r="J255" i="106" s="1"/>
  <c r="G256" i="106"/>
  <c r="J256" i="106" s="1"/>
  <c r="G257" i="106"/>
  <c r="J257" i="106" s="1"/>
  <c r="G258" i="106"/>
  <c r="J258" i="106" s="1"/>
  <c r="G259" i="106"/>
  <c r="J259" i="106" s="1"/>
  <c r="G260" i="106"/>
  <c r="J260" i="106" s="1"/>
  <c r="G261" i="106"/>
  <c r="J261" i="106" s="1"/>
  <c r="R251" i="105"/>
  <c r="R252" i="105"/>
  <c r="R253" i="105"/>
  <c r="R254" i="105"/>
  <c r="R255" i="105"/>
  <c r="R256" i="105"/>
  <c r="R257" i="105"/>
  <c r="R258" i="105"/>
  <c r="R259" i="105"/>
  <c r="R260" i="105"/>
  <c r="R261" i="105"/>
  <c r="P255" i="105"/>
  <c r="M251" i="105"/>
  <c r="M252" i="105"/>
  <c r="P252" i="105" s="1"/>
  <c r="M253" i="105"/>
  <c r="P253" i="105" s="1"/>
  <c r="M254" i="105"/>
  <c r="P254" i="105" s="1"/>
  <c r="M255" i="105"/>
  <c r="M256" i="105"/>
  <c r="P256" i="105" s="1"/>
  <c r="M257" i="105"/>
  <c r="P257" i="105" s="1"/>
  <c r="M258" i="105"/>
  <c r="P258" i="105" s="1"/>
  <c r="M259" i="105"/>
  <c r="P259" i="105" s="1"/>
  <c r="M260" i="105"/>
  <c r="P260" i="105" s="1"/>
  <c r="M261" i="105"/>
  <c r="P261" i="105" s="1"/>
  <c r="G252" i="105"/>
  <c r="J252" i="105" s="1"/>
  <c r="G253" i="105"/>
  <c r="J253" i="105" s="1"/>
  <c r="G254" i="105"/>
  <c r="J254" i="105" s="1"/>
  <c r="G255" i="105"/>
  <c r="J255" i="105" s="1"/>
  <c r="G256" i="105"/>
  <c r="J256" i="105" s="1"/>
  <c r="G257" i="105"/>
  <c r="J257" i="105" s="1"/>
  <c r="G258" i="105"/>
  <c r="J258" i="105" s="1"/>
  <c r="G259" i="105"/>
  <c r="J259" i="105" s="1"/>
  <c r="G261" i="105"/>
  <c r="G262" i="105"/>
  <c r="R251" i="104"/>
  <c r="R252" i="104"/>
  <c r="R253" i="104"/>
  <c r="R254" i="104"/>
  <c r="R255" i="104"/>
  <c r="R256" i="104"/>
  <c r="R257" i="104"/>
  <c r="R258" i="104"/>
  <c r="R259" i="104"/>
  <c r="R260" i="104"/>
  <c r="R261" i="104"/>
  <c r="P251" i="104"/>
  <c r="M250" i="104"/>
  <c r="M251" i="104"/>
  <c r="M252" i="104"/>
  <c r="P252" i="104" s="1"/>
  <c r="M253" i="104"/>
  <c r="P253" i="104" s="1"/>
  <c r="M254" i="104"/>
  <c r="P254" i="104" s="1"/>
  <c r="M255" i="104"/>
  <c r="P255" i="104" s="1"/>
  <c r="M256" i="104"/>
  <c r="P256" i="104" s="1"/>
  <c r="M257" i="104"/>
  <c r="P257" i="104" s="1"/>
  <c r="M258" i="104"/>
  <c r="P258" i="104" s="1"/>
  <c r="M259" i="104"/>
  <c r="P259" i="104" s="1"/>
  <c r="M260" i="104"/>
  <c r="P260" i="104" s="1"/>
  <c r="M261" i="104"/>
  <c r="P261" i="104" s="1"/>
  <c r="G252" i="104"/>
  <c r="J252" i="104" s="1"/>
  <c r="G253" i="104"/>
  <c r="J253" i="104" s="1"/>
  <c r="G255" i="104"/>
  <c r="J255" i="104" s="1"/>
  <c r="G256" i="104"/>
  <c r="J256" i="104" s="1"/>
  <c r="G257" i="104"/>
  <c r="J257" i="104" s="1"/>
  <c r="G258" i="104"/>
  <c r="J258" i="104" s="1"/>
  <c r="G259" i="104"/>
  <c r="J259" i="104" s="1"/>
  <c r="G260" i="104"/>
  <c r="J260" i="104" s="1"/>
  <c r="G261" i="104"/>
  <c r="J261" i="104" s="1"/>
  <c r="R249" i="103"/>
  <c r="R250" i="103"/>
  <c r="R251" i="103"/>
  <c r="R252" i="103"/>
  <c r="R253" i="103"/>
  <c r="R254" i="103"/>
  <c r="R255" i="103"/>
  <c r="R256" i="103"/>
  <c r="R257" i="103"/>
  <c r="R258" i="103"/>
  <c r="R259" i="103"/>
  <c r="R260" i="103"/>
  <c r="M248" i="103"/>
  <c r="M249" i="103"/>
  <c r="P249" i="103" s="1"/>
  <c r="M250" i="103"/>
  <c r="P250" i="103" s="1"/>
  <c r="M251" i="103"/>
  <c r="P251" i="103" s="1"/>
  <c r="M252" i="103"/>
  <c r="P252" i="103" s="1"/>
  <c r="M253" i="103"/>
  <c r="P253" i="103" s="1"/>
  <c r="M254" i="103"/>
  <c r="P254" i="103" s="1"/>
  <c r="M255" i="103"/>
  <c r="P255" i="103" s="1"/>
  <c r="M256" i="103"/>
  <c r="P256" i="103" s="1"/>
  <c r="M257" i="103"/>
  <c r="P257" i="103" s="1"/>
  <c r="M258" i="103"/>
  <c r="P258" i="103" s="1"/>
  <c r="M259" i="103"/>
  <c r="P259" i="103" s="1"/>
  <c r="M260" i="103"/>
  <c r="P260" i="103" s="1"/>
  <c r="M261" i="103"/>
  <c r="P261" i="103" s="1"/>
  <c r="G253" i="103"/>
  <c r="J253" i="103" s="1"/>
  <c r="G254" i="103"/>
  <c r="J254" i="103" s="1"/>
  <c r="G255" i="103"/>
  <c r="J255" i="103" s="1"/>
  <c r="G257" i="103"/>
  <c r="J257" i="103" s="1"/>
  <c r="G258" i="103"/>
  <c r="J258" i="103" s="1"/>
  <c r="R250" i="102"/>
  <c r="R251" i="102"/>
  <c r="R252" i="102"/>
  <c r="R253" i="102"/>
  <c r="R254" i="102"/>
  <c r="R255" i="102"/>
  <c r="R256" i="102"/>
  <c r="R257" i="102"/>
  <c r="R258" i="102"/>
  <c r="R259" i="102"/>
  <c r="R260" i="102"/>
  <c r="P258" i="102"/>
  <c r="M250" i="102"/>
  <c r="M251" i="102"/>
  <c r="P251" i="102" s="1"/>
  <c r="M252" i="102"/>
  <c r="P252" i="102" s="1"/>
  <c r="M253" i="102"/>
  <c r="P253" i="102" s="1"/>
  <c r="M254" i="102"/>
  <c r="P254" i="102" s="1"/>
  <c r="M255" i="102"/>
  <c r="P255" i="102" s="1"/>
  <c r="M256" i="102"/>
  <c r="P256" i="102" s="1"/>
  <c r="M257" i="102"/>
  <c r="P257" i="102" s="1"/>
  <c r="M258" i="102"/>
  <c r="M259" i="102"/>
  <c r="P259" i="102" s="1"/>
  <c r="M260" i="102"/>
  <c r="P260" i="102" s="1"/>
  <c r="M261" i="102"/>
  <c r="P261" i="102" s="1"/>
  <c r="G252" i="102"/>
  <c r="J252" i="102" s="1"/>
  <c r="G253" i="102"/>
  <c r="J253" i="102" s="1"/>
  <c r="G254" i="102"/>
  <c r="J254" i="102" s="1"/>
  <c r="G255" i="102"/>
  <c r="J255" i="102" s="1"/>
  <c r="G256" i="102"/>
  <c r="J256" i="102" s="1"/>
  <c r="G257" i="102"/>
  <c r="J257" i="102" s="1"/>
  <c r="G259" i="102"/>
  <c r="J259" i="102" s="1"/>
  <c r="G260" i="102"/>
  <c r="J260" i="102" s="1"/>
  <c r="G261" i="102"/>
  <c r="J261" i="102" s="1"/>
  <c r="R250" i="101"/>
  <c r="R251" i="101"/>
  <c r="R252" i="101"/>
  <c r="R253" i="101"/>
  <c r="R254" i="101"/>
  <c r="R255" i="101"/>
  <c r="R256" i="101"/>
  <c r="R257" i="101"/>
  <c r="R258" i="101"/>
  <c r="R259" i="101"/>
  <c r="R260" i="101"/>
  <c r="R261" i="101"/>
  <c r="R262" i="101"/>
  <c r="M250" i="101"/>
  <c r="M251" i="101"/>
  <c r="P251" i="101" s="1"/>
  <c r="M252" i="101"/>
  <c r="P252" i="101" s="1"/>
  <c r="M253" i="101"/>
  <c r="P253" i="101" s="1"/>
  <c r="M254" i="101"/>
  <c r="P254" i="101" s="1"/>
  <c r="M255" i="101"/>
  <c r="P255" i="101" s="1"/>
  <c r="M256" i="101"/>
  <c r="P256" i="101" s="1"/>
  <c r="M257" i="101"/>
  <c r="P257" i="101" s="1"/>
  <c r="M258" i="101"/>
  <c r="P258" i="101" s="1"/>
  <c r="M259" i="101"/>
  <c r="P259" i="101" s="1"/>
  <c r="M260" i="101"/>
  <c r="P260" i="101" s="1"/>
  <c r="M261" i="101"/>
  <c r="P261" i="101" s="1"/>
  <c r="M262" i="101"/>
  <c r="P262" i="101" s="1"/>
  <c r="G253" i="101"/>
  <c r="J253" i="101" s="1"/>
  <c r="G254" i="101"/>
  <c r="J254" i="101" s="1"/>
  <c r="G255" i="101"/>
  <c r="J255" i="101" s="1"/>
  <c r="G256" i="101"/>
  <c r="J256" i="101" s="1"/>
  <c r="G257" i="101"/>
  <c r="J257" i="101" s="1"/>
  <c r="G258" i="101"/>
  <c r="J258" i="101" s="1"/>
  <c r="G259" i="101"/>
  <c r="J259" i="101" s="1"/>
  <c r="G261" i="101"/>
  <c r="J261" i="101" s="1"/>
  <c r="G262" i="101"/>
  <c r="J262" i="101" s="1"/>
  <c r="G263" i="101"/>
  <c r="G264" i="101"/>
  <c r="R251" i="100"/>
  <c r="R252" i="100"/>
  <c r="R253" i="100"/>
  <c r="R254" i="100"/>
  <c r="R255" i="100"/>
  <c r="R256" i="100"/>
  <c r="R257" i="100"/>
  <c r="R258" i="100"/>
  <c r="R259" i="100"/>
  <c r="R260" i="100"/>
  <c r="R261" i="100"/>
  <c r="R262" i="100"/>
  <c r="M249" i="100"/>
  <c r="M250" i="100"/>
  <c r="P250" i="100" s="1"/>
  <c r="M251" i="100"/>
  <c r="P251" i="100" s="1"/>
  <c r="M252" i="100"/>
  <c r="P252" i="100" s="1"/>
  <c r="M253" i="100"/>
  <c r="P253" i="100" s="1"/>
  <c r="M254" i="100"/>
  <c r="P254" i="100" s="1"/>
  <c r="M255" i="100"/>
  <c r="P255" i="100" s="1"/>
  <c r="M256" i="100"/>
  <c r="P256" i="100" s="1"/>
  <c r="M257" i="100"/>
  <c r="P257" i="100" s="1"/>
  <c r="M258" i="100"/>
  <c r="P258" i="100" s="1"/>
  <c r="M259" i="100"/>
  <c r="P259" i="100" s="1"/>
  <c r="M260" i="100"/>
  <c r="P260" i="100" s="1"/>
  <c r="M261" i="100"/>
  <c r="P261" i="100" s="1"/>
  <c r="G252" i="100"/>
  <c r="J252" i="100" s="1"/>
  <c r="G254" i="100"/>
  <c r="J254" i="100" s="1"/>
  <c r="G255" i="100"/>
  <c r="J255" i="100" s="1"/>
  <c r="G256" i="100"/>
  <c r="J256" i="100" s="1"/>
  <c r="G257" i="100"/>
  <c r="J257" i="100" s="1"/>
  <c r="G258" i="100"/>
  <c r="J258" i="100" s="1"/>
  <c r="G259" i="100"/>
  <c r="J259" i="100" s="1"/>
  <c r="G260" i="100"/>
  <c r="J260" i="100" s="1"/>
  <c r="R251" i="99"/>
  <c r="R252" i="99"/>
  <c r="R253" i="99"/>
  <c r="R254" i="99"/>
  <c r="R255" i="99"/>
  <c r="R256" i="99"/>
  <c r="R257" i="99"/>
  <c r="R258" i="99"/>
  <c r="R259" i="99"/>
  <c r="R260" i="99"/>
  <c r="R261" i="99"/>
  <c r="M250" i="99"/>
  <c r="M251" i="99"/>
  <c r="P251" i="99" s="1"/>
  <c r="M252" i="99"/>
  <c r="P252" i="99" s="1"/>
  <c r="M253" i="99"/>
  <c r="P253" i="99" s="1"/>
  <c r="M254" i="99"/>
  <c r="P254" i="99" s="1"/>
  <c r="M255" i="99"/>
  <c r="P255" i="99" s="1"/>
  <c r="M256" i="99"/>
  <c r="P256" i="99" s="1"/>
  <c r="M257" i="99"/>
  <c r="P257" i="99" s="1"/>
  <c r="M258" i="99"/>
  <c r="P258" i="99" s="1"/>
  <c r="M259" i="99"/>
  <c r="P259" i="99" s="1"/>
  <c r="M260" i="99"/>
  <c r="P260" i="99" s="1"/>
  <c r="M261" i="99"/>
  <c r="P261" i="99" s="1"/>
  <c r="M262" i="99"/>
  <c r="G253" i="99"/>
  <c r="J253" i="99" s="1"/>
  <c r="G254" i="99"/>
  <c r="J254" i="99" s="1"/>
  <c r="G255" i="99"/>
  <c r="J255" i="99" s="1"/>
  <c r="G256" i="99"/>
  <c r="J256" i="99" s="1"/>
  <c r="G257" i="99"/>
  <c r="J257" i="99" s="1"/>
  <c r="G258" i="99"/>
  <c r="J258" i="99" s="1"/>
  <c r="G259" i="99"/>
  <c r="J259" i="99" s="1"/>
  <c r="G261" i="99"/>
  <c r="J261" i="99" s="1"/>
  <c r="R251" i="98"/>
  <c r="R252" i="98"/>
  <c r="R253" i="98"/>
  <c r="R254" i="98"/>
  <c r="R255" i="98"/>
  <c r="R256" i="98"/>
  <c r="R257" i="98"/>
  <c r="R258" i="98"/>
  <c r="R259" i="98"/>
  <c r="R260" i="98"/>
  <c r="R261" i="98"/>
  <c r="R262" i="98"/>
  <c r="M250" i="98"/>
  <c r="M251" i="98"/>
  <c r="P251" i="98" s="1"/>
  <c r="M252" i="98"/>
  <c r="P252" i="98" s="1"/>
  <c r="M253" i="98"/>
  <c r="P253" i="98" s="1"/>
  <c r="M254" i="98"/>
  <c r="P254" i="98" s="1"/>
  <c r="M255" i="98"/>
  <c r="P255" i="98" s="1"/>
  <c r="M256" i="98"/>
  <c r="P256" i="98" s="1"/>
  <c r="M257" i="98"/>
  <c r="P257" i="98" s="1"/>
  <c r="M258" i="98"/>
  <c r="P258" i="98" s="1"/>
  <c r="M259" i="98"/>
  <c r="P259" i="98" s="1"/>
  <c r="M260" i="98"/>
  <c r="P260" i="98" s="1"/>
  <c r="M261" i="98"/>
  <c r="P261" i="98" s="1"/>
  <c r="M262" i="98"/>
  <c r="P262" i="98" s="1"/>
  <c r="M263" i="98"/>
  <c r="G252" i="98"/>
  <c r="J252" i="98" s="1"/>
  <c r="G253" i="98"/>
  <c r="J253" i="98" s="1"/>
  <c r="G254" i="98"/>
  <c r="J254" i="98" s="1"/>
  <c r="G255" i="98"/>
  <c r="J255" i="98" s="1"/>
  <c r="G256" i="98"/>
  <c r="J256" i="98" s="1"/>
  <c r="G257" i="98"/>
  <c r="J257" i="98" s="1"/>
  <c r="G258" i="98"/>
  <c r="J258" i="98" s="1"/>
  <c r="G259" i="98"/>
  <c r="J259" i="98" s="1"/>
  <c r="R250" i="97"/>
  <c r="R251" i="97"/>
  <c r="R252" i="97"/>
  <c r="R253" i="97"/>
  <c r="R254" i="97"/>
  <c r="R255" i="97"/>
  <c r="R256" i="97"/>
  <c r="R257" i="97"/>
  <c r="R258" i="97"/>
  <c r="R259" i="97"/>
  <c r="R260" i="97"/>
  <c r="R261" i="97"/>
  <c r="P256" i="97"/>
  <c r="M250" i="97"/>
  <c r="P250" i="97" s="1"/>
  <c r="M251" i="97"/>
  <c r="P251" i="97" s="1"/>
  <c r="M252" i="97"/>
  <c r="P252" i="97" s="1"/>
  <c r="M253" i="97"/>
  <c r="P253" i="97" s="1"/>
  <c r="M254" i="97"/>
  <c r="P254" i="97" s="1"/>
  <c r="M255" i="97"/>
  <c r="P255" i="97" s="1"/>
  <c r="M256" i="97"/>
  <c r="M257" i="97"/>
  <c r="P257" i="97" s="1"/>
  <c r="M258" i="97"/>
  <c r="P258" i="97" s="1"/>
  <c r="M259" i="97"/>
  <c r="P259" i="97" s="1"/>
  <c r="M260" i="97"/>
  <c r="P260" i="97" s="1"/>
  <c r="M261" i="97"/>
  <c r="P261" i="97" s="1"/>
  <c r="M262" i="97"/>
  <c r="P262" i="97" s="1"/>
  <c r="G252" i="97"/>
  <c r="J252" i="97" s="1"/>
  <c r="G253" i="97"/>
  <c r="J253" i="97" s="1"/>
  <c r="G254" i="97"/>
  <c r="J254" i="97" s="1"/>
  <c r="G255" i="97"/>
  <c r="J255" i="97" s="1"/>
  <c r="G256" i="97"/>
  <c r="J256" i="97" s="1"/>
  <c r="G257" i="97"/>
  <c r="J257" i="97" s="1"/>
  <c r="G258" i="97"/>
  <c r="J258" i="97" s="1"/>
  <c r="G259" i="97"/>
  <c r="J259" i="97" s="1"/>
  <c r="G260" i="97"/>
  <c r="J260" i="97" s="1"/>
  <c r="G261" i="97"/>
  <c r="J261" i="97" s="1"/>
  <c r="R251" i="96"/>
  <c r="R252" i="96"/>
  <c r="R253" i="96"/>
  <c r="R254" i="96"/>
  <c r="R255" i="96"/>
  <c r="R256" i="96"/>
  <c r="R257" i="96"/>
  <c r="R258" i="96"/>
  <c r="R259" i="96"/>
  <c r="R260" i="96"/>
  <c r="R261" i="96"/>
  <c r="M250" i="96"/>
  <c r="M251" i="96"/>
  <c r="P251" i="96" s="1"/>
  <c r="M252" i="96"/>
  <c r="P252" i="96" s="1"/>
  <c r="M253" i="96"/>
  <c r="P253" i="96" s="1"/>
  <c r="M254" i="96"/>
  <c r="P254" i="96" s="1"/>
  <c r="M255" i="96"/>
  <c r="P255" i="96" s="1"/>
  <c r="M256" i="96"/>
  <c r="P256" i="96" s="1"/>
  <c r="M257" i="96"/>
  <c r="P257" i="96" s="1"/>
  <c r="M258" i="96"/>
  <c r="P258" i="96" s="1"/>
  <c r="M259" i="96"/>
  <c r="P259" i="96" s="1"/>
  <c r="M260" i="96"/>
  <c r="P260" i="96" s="1"/>
  <c r="M261" i="96"/>
  <c r="P261" i="96" s="1"/>
  <c r="G252" i="96"/>
  <c r="J252" i="96" s="1"/>
  <c r="G253" i="96"/>
  <c r="J253" i="96" s="1"/>
  <c r="G254" i="96"/>
  <c r="J254" i="96" s="1"/>
  <c r="G255" i="96"/>
  <c r="J255" i="96" s="1"/>
  <c r="G256" i="96"/>
  <c r="J256" i="96" s="1"/>
  <c r="G257" i="96"/>
  <c r="J257" i="96" s="1"/>
  <c r="G258" i="96"/>
  <c r="J258" i="96" s="1"/>
  <c r="G259" i="96"/>
  <c r="J259" i="96" s="1"/>
  <c r="G260" i="96"/>
  <c r="J260" i="96" s="1"/>
  <c r="G261" i="96"/>
  <c r="R251" i="95"/>
  <c r="R252" i="95"/>
  <c r="R253" i="95"/>
  <c r="R254" i="95"/>
  <c r="R255" i="95"/>
  <c r="R256" i="95"/>
  <c r="R257" i="95"/>
  <c r="R258" i="95"/>
  <c r="R259" i="95"/>
  <c r="R260" i="95"/>
  <c r="R261" i="95"/>
  <c r="M250" i="95"/>
  <c r="P250" i="95" s="1"/>
  <c r="M251" i="95"/>
  <c r="P251" i="95" s="1"/>
  <c r="M252" i="95"/>
  <c r="P252" i="95" s="1"/>
  <c r="M253" i="95"/>
  <c r="P253" i="95" s="1"/>
  <c r="M254" i="95"/>
  <c r="P254" i="95" s="1"/>
  <c r="M255" i="95"/>
  <c r="P255" i="95" s="1"/>
  <c r="M256" i="95"/>
  <c r="P256" i="95" s="1"/>
  <c r="M257" i="95"/>
  <c r="P257" i="95" s="1"/>
  <c r="M258" i="95"/>
  <c r="P258" i="95" s="1"/>
  <c r="M259" i="95"/>
  <c r="P259" i="95" s="1"/>
  <c r="M260" i="95"/>
  <c r="P260" i="95" s="1"/>
  <c r="M261" i="95"/>
  <c r="P261" i="95" s="1"/>
  <c r="G252" i="95"/>
  <c r="J252" i="95" s="1"/>
  <c r="G253" i="95"/>
  <c r="J253" i="95" s="1"/>
  <c r="G254" i="95"/>
  <c r="J254" i="95" s="1"/>
  <c r="G255" i="95"/>
  <c r="J255" i="95" s="1"/>
  <c r="G257" i="95"/>
  <c r="J257" i="95" s="1"/>
  <c r="G258" i="95"/>
  <c r="J258" i="95" s="1"/>
  <c r="G259" i="95"/>
  <c r="J259" i="95" s="1"/>
  <c r="G260" i="95"/>
  <c r="J260" i="95" s="1"/>
  <c r="G261" i="95"/>
  <c r="J261" i="95" s="1"/>
  <c r="R252" i="94"/>
  <c r="R253" i="94"/>
  <c r="R254" i="94"/>
  <c r="R255" i="94"/>
  <c r="R256" i="94"/>
  <c r="R257" i="94"/>
  <c r="R258" i="94"/>
  <c r="R259" i="94"/>
  <c r="R260" i="94"/>
  <c r="R261" i="94"/>
  <c r="P258" i="94"/>
  <c r="M249" i="94"/>
  <c r="M250" i="94"/>
  <c r="M251" i="94"/>
  <c r="M252" i="94"/>
  <c r="P252" i="94" s="1"/>
  <c r="M253" i="94"/>
  <c r="P253" i="94" s="1"/>
  <c r="M254" i="94"/>
  <c r="P254" i="94" s="1"/>
  <c r="M255" i="94"/>
  <c r="P255" i="94" s="1"/>
  <c r="M256" i="94"/>
  <c r="P256" i="94" s="1"/>
  <c r="M257" i="94"/>
  <c r="P257" i="94" s="1"/>
  <c r="M258" i="94"/>
  <c r="M259" i="94"/>
  <c r="P259" i="94" s="1"/>
  <c r="M260" i="94"/>
  <c r="P260" i="94" s="1"/>
  <c r="M261" i="94"/>
  <c r="P261" i="94" s="1"/>
  <c r="G252" i="94"/>
  <c r="J252" i="94" s="1"/>
  <c r="G253" i="94"/>
  <c r="J253" i="94" s="1"/>
  <c r="G254" i="94"/>
  <c r="J254" i="94" s="1"/>
  <c r="G255" i="94"/>
  <c r="J255" i="94" s="1"/>
  <c r="G256" i="94"/>
  <c r="J256" i="94" s="1"/>
  <c r="G258" i="94"/>
  <c r="J258" i="94" s="1"/>
  <c r="G259" i="94"/>
  <c r="J259" i="94" s="1"/>
  <c r="G260" i="94"/>
  <c r="J260" i="94" s="1"/>
  <c r="G261" i="94"/>
  <c r="R252" i="93"/>
  <c r="R253" i="93"/>
  <c r="R254" i="93"/>
  <c r="R255" i="93"/>
  <c r="R256" i="93"/>
  <c r="R257" i="93"/>
  <c r="R258" i="93"/>
  <c r="R259" i="93"/>
  <c r="R260" i="93"/>
  <c r="R261" i="93"/>
  <c r="R262" i="93"/>
  <c r="M252" i="93"/>
  <c r="P252" i="93" s="1"/>
  <c r="M253" i="93"/>
  <c r="P253" i="93" s="1"/>
  <c r="M254" i="93"/>
  <c r="P254" i="93" s="1"/>
  <c r="M255" i="93"/>
  <c r="P255" i="93" s="1"/>
  <c r="M256" i="93"/>
  <c r="P256" i="93" s="1"/>
  <c r="M257" i="93"/>
  <c r="P257" i="93" s="1"/>
  <c r="M258" i="93"/>
  <c r="P258" i="93" s="1"/>
  <c r="M259" i="93"/>
  <c r="P259" i="93" s="1"/>
  <c r="M260" i="93"/>
  <c r="P260" i="93" s="1"/>
  <c r="M261" i="93"/>
  <c r="P261" i="93" s="1"/>
  <c r="G252" i="93"/>
  <c r="J252" i="93" s="1"/>
  <c r="G253" i="93"/>
  <c r="J253" i="93" s="1"/>
  <c r="G254" i="93"/>
  <c r="J254" i="93" s="1"/>
  <c r="G255" i="93"/>
  <c r="J255" i="93" s="1"/>
  <c r="G257" i="93"/>
  <c r="J257" i="93" s="1"/>
  <c r="G258" i="93"/>
  <c r="J258" i="93" s="1"/>
  <c r="G259" i="93"/>
  <c r="J259" i="93" s="1"/>
  <c r="G260" i="93"/>
  <c r="J260" i="93" s="1"/>
  <c r="R252" i="92"/>
  <c r="R253" i="92"/>
  <c r="R254" i="92"/>
  <c r="R255" i="92"/>
  <c r="R256" i="92"/>
  <c r="R257" i="92"/>
  <c r="R258" i="92"/>
  <c r="R259" i="92"/>
  <c r="R260" i="92"/>
  <c r="M252" i="92"/>
  <c r="P252" i="92" s="1"/>
  <c r="M253" i="92"/>
  <c r="P253" i="92" s="1"/>
  <c r="M254" i="92"/>
  <c r="P254" i="92" s="1"/>
  <c r="M255" i="92"/>
  <c r="P255" i="92" s="1"/>
  <c r="M256" i="92"/>
  <c r="P256" i="92" s="1"/>
  <c r="M257" i="92"/>
  <c r="P257" i="92" s="1"/>
  <c r="M258" i="92"/>
  <c r="P258" i="92" s="1"/>
  <c r="M259" i="92"/>
  <c r="P259" i="92" s="1"/>
  <c r="M260" i="92"/>
  <c r="P260" i="92" s="1"/>
  <c r="M261" i="92"/>
  <c r="P261" i="92" s="1"/>
  <c r="G252" i="92"/>
  <c r="J252" i="92" s="1"/>
  <c r="G254" i="92"/>
  <c r="J254" i="92" s="1"/>
  <c r="G255" i="92"/>
  <c r="J255" i="92" s="1"/>
  <c r="G256" i="92"/>
  <c r="J256" i="92" s="1"/>
  <c r="G257" i="92"/>
  <c r="J257" i="92" s="1"/>
  <c r="G258" i="92"/>
  <c r="J258" i="92" s="1"/>
  <c r="G260" i="92"/>
  <c r="J260" i="92" s="1"/>
  <c r="R251" i="91"/>
  <c r="R252" i="91"/>
  <c r="R253" i="91"/>
  <c r="R254" i="91"/>
  <c r="R255" i="91"/>
  <c r="R256" i="91"/>
  <c r="R257" i="91"/>
  <c r="R258" i="91"/>
  <c r="R259" i="91"/>
  <c r="R260" i="91"/>
  <c r="R261" i="91"/>
  <c r="R262" i="91"/>
  <c r="M250" i="91"/>
  <c r="P250" i="91" s="1"/>
  <c r="M251" i="91"/>
  <c r="P251" i="91" s="1"/>
  <c r="M252" i="91"/>
  <c r="P252" i="91" s="1"/>
  <c r="M253" i="91"/>
  <c r="P253" i="91" s="1"/>
  <c r="M254" i="91"/>
  <c r="P254" i="91" s="1"/>
  <c r="M255" i="91"/>
  <c r="P255" i="91" s="1"/>
  <c r="M256" i="91"/>
  <c r="P256" i="91" s="1"/>
  <c r="M257" i="91"/>
  <c r="P257" i="91" s="1"/>
  <c r="M258" i="91"/>
  <c r="P258" i="91" s="1"/>
  <c r="M259" i="91"/>
  <c r="P259" i="91" s="1"/>
  <c r="M260" i="91"/>
  <c r="P260" i="91" s="1"/>
  <c r="M261" i="91"/>
  <c r="P261" i="91" s="1"/>
  <c r="M262" i="91"/>
  <c r="P262" i="91" s="1"/>
  <c r="G252" i="91"/>
  <c r="J252" i="91" s="1"/>
  <c r="G253" i="91"/>
  <c r="J253" i="91" s="1"/>
  <c r="G254" i="91"/>
  <c r="J254" i="91" s="1"/>
  <c r="G255" i="91"/>
  <c r="J255" i="91" s="1"/>
  <c r="G256" i="91"/>
  <c r="J256" i="91" s="1"/>
  <c r="G258" i="91"/>
  <c r="J258" i="91" s="1"/>
  <c r="G259" i="91"/>
  <c r="J259" i="91" s="1"/>
  <c r="G260" i="91"/>
  <c r="J260" i="91" s="1"/>
  <c r="G261" i="91"/>
  <c r="J261" i="91" s="1"/>
  <c r="R253" i="90"/>
  <c r="R254" i="90"/>
  <c r="R255" i="90"/>
  <c r="R256" i="90"/>
  <c r="R257" i="90"/>
  <c r="R258" i="90"/>
  <c r="R259" i="90"/>
  <c r="R260" i="90"/>
  <c r="R261" i="90"/>
  <c r="R262" i="90"/>
  <c r="R263" i="90"/>
  <c r="M252" i="90"/>
  <c r="P252" i="90" s="1"/>
  <c r="M253" i="90"/>
  <c r="P253" i="90" s="1"/>
  <c r="M254" i="90"/>
  <c r="P254" i="90" s="1"/>
  <c r="M255" i="90"/>
  <c r="P255" i="90" s="1"/>
  <c r="M256" i="90"/>
  <c r="P256" i="90" s="1"/>
  <c r="M257" i="90"/>
  <c r="P257" i="90" s="1"/>
  <c r="M258" i="90"/>
  <c r="P258" i="90" s="1"/>
  <c r="M259" i="90"/>
  <c r="P259" i="90" s="1"/>
  <c r="M260" i="90"/>
  <c r="P260" i="90" s="1"/>
  <c r="M261" i="90"/>
  <c r="P261" i="90" s="1"/>
  <c r="M262" i="90"/>
  <c r="P262" i="90" s="1"/>
  <c r="G252" i="90"/>
  <c r="J252" i="90" s="1"/>
  <c r="G253" i="90"/>
  <c r="J253" i="90" s="1"/>
  <c r="G254" i="90"/>
  <c r="J254" i="90" s="1"/>
  <c r="G255" i="90"/>
  <c r="J255" i="90" s="1"/>
  <c r="G257" i="90"/>
  <c r="J257" i="90" s="1"/>
  <c r="G258" i="90"/>
  <c r="J258" i="90" s="1"/>
  <c r="G259" i="90"/>
  <c r="J259" i="90" s="1"/>
  <c r="G260" i="90"/>
  <c r="J260" i="90" s="1"/>
  <c r="G261" i="90"/>
  <c r="J261" i="90" s="1"/>
  <c r="G262" i="90"/>
  <c r="J262" i="90" s="1"/>
  <c r="R251" i="89"/>
  <c r="R252" i="89"/>
  <c r="R253" i="89"/>
  <c r="R254" i="89"/>
  <c r="R255" i="89"/>
  <c r="R256" i="89"/>
  <c r="R257" i="89"/>
  <c r="R258" i="89"/>
  <c r="R259" i="89"/>
  <c r="R260" i="89"/>
  <c r="R261" i="89"/>
  <c r="R262" i="89"/>
  <c r="M251" i="89"/>
  <c r="P251" i="89" s="1"/>
  <c r="M252" i="89"/>
  <c r="P252" i="89" s="1"/>
  <c r="M253" i="89"/>
  <c r="P253" i="89" s="1"/>
  <c r="M254" i="89"/>
  <c r="P254" i="89" s="1"/>
  <c r="M255" i="89"/>
  <c r="P255" i="89" s="1"/>
  <c r="M256" i="89"/>
  <c r="P256" i="89" s="1"/>
  <c r="M257" i="89"/>
  <c r="P257" i="89" s="1"/>
  <c r="M258" i="89"/>
  <c r="P258" i="89" s="1"/>
  <c r="M259" i="89"/>
  <c r="P259" i="89" s="1"/>
  <c r="M260" i="89"/>
  <c r="P260" i="89" s="1"/>
  <c r="M261" i="89"/>
  <c r="P261" i="89" s="1"/>
  <c r="G252" i="89"/>
  <c r="J252" i="89" s="1"/>
  <c r="G253" i="89"/>
  <c r="J253" i="89" s="1"/>
  <c r="G254" i="89"/>
  <c r="J254" i="89" s="1"/>
  <c r="G255" i="89"/>
  <c r="J255" i="89" s="1"/>
  <c r="G256" i="89"/>
  <c r="J256" i="89" s="1"/>
  <c r="G257" i="89"/>
  <c r="J257" i="89" s="1"/>
  <c r="G258" i="89"/>
  <c r="J258" i="89" s="1"/>
  <c r="G260" i="89"/>
  <c r="J260" i="89" s="1"/>
  <c r="G261" i="89"/>
  <c r="J261" i="89" s="1"/>
  <c r="G262" i="89"/>
  <c r="R248" i="88"/>
  <c r="R249" i="88"/>
  <c r="R250" i="88"/>
  <c r="R251" i="88"/>
  <c r="R252" i="88"/>
  <c r="R253" i="88"/>
  <c r="R254" i="88"/>
  <c r="R255" i="88"/>
  <c r="R256" i="88"/>
  <c r="R257" i="88"/>
  <c r="R258" i="88"/>
  <c r="R259" i="88"/>
  <c r="R260" i="88"/>
  <c r="R261" i="88"/>
  <c r="R262" i="88"/>
  <c r="R263" i="88"/>
  <c r="R264" i="88"/>
  <c r="P254" i="88"/>
  <c r="P255" i="88"/>
  <c r="P256" i="88"/>
  <c r="P257" i="88"/>
  <c r="P258" i="88"/>
  <c r="P259" i="88"/>
  <c r="P260" i="88"/>
  <c r="P261" i="88"/>
  <c r="M248" i="88"/>
  <c r="M249" i="88"/>
  <c r="M250" i="88"/>
  <c r="P250" i="88" s="1"/>
  <c r="M251" i="88"/>
  <c r="P251" i="88" s="1"/>
  <c r="M252" i="88"/>
  <c r="P252" i="88" s="1"/>
  <c r="M253" i="88"/>
  <c r="P253" i="88" s="1"/>
  <c r="M254" i="88"/>
  <c r="M255" i="88"/>
  <c r="M256" i="88"/>
  <c r="M257" i="88"/>
  <c r="M258" i="88"/>
  <c r="M259" i="88"/>
  <c r="M260" i="88"/>
  <c r="M261" i="88"/>
  <c r="M262" i="88"/>
  <c r="J252" i="88"/>
  <c r="J260" i="88"/>
  <c r="G252" i="88"/>
  <c r="G253" i="88"/>
  <c r="J253" i="88" s="1"/>
  <c r="G254" i="88"/>
  <c r="J254" i="88" s="1"/>
  <c r="G255" i="88"/>
  <c r="J255" i="88" s="1"/>
  <c r="G257" i="88"/>
  <c r="J257" i="88" s="1"/>
  <c r="G258" i="88"/>
  <c r="J258" i="88" s="1"/>
  <c r="G259" i="88"/>
  <c r="J259" i="88" s="1"/>
  <c r="G260" i="88"/>
  <c r="G261" i="88"/>
  <c r="J261" i="88" s="1"/>
  <c r="G262" i="88"/>
  <c r="J262" i="88" s="1"/>
  <c r="R251" i="87"/>
  <c r="R252" i="87"/>
  <c r="R253" i="87"/>
  <c r="R254" i="87"/>
  <c r="R255" i="87"/>
  <c r="R256" i="87"/>
  <c r="R257" i="87"/>
  <c r="R258" i="87"/>
  <c r="R259" i="87"/>
  <c r="R260" i="87"/>
  <c r="R261" i="87"/>
  <c r="R262" i="87"/>
  <c r="R263" i="87"/>
  <c r="M250" i="87"/>
  <c r="M251" i="87"/>
  <c r="P251" i="87" s="1"/>
  <c r="M252" i="87"/>
  <c r="P252" i="87" s="1"/>
  <c r="M253" i="87"/>
  <c r="P253" i="87" s="1"/>
  <c r="M254" i="87"/>
  <c r="P254" i="87" s="1"/>
  <c r="M255" i="87"/>
  <c r="P255" i="87" s="1"/>
  <c r="M256" i="87"/>
  <c r="P256" i="87" s="1"/>
  <c r="M257" i="87"/>
  <c r="P257" i="87" s="1"/>
  <c r="M258" i="87"/>
  <c r="P258" i="87" s="1"/>
  <c r="M259" i="87"/>
  <c r="P259" i="87" s="1"/>
  <c r="M260" i="87"/>
  <c r="P260" i="87" s="1"/>
  <c r="G252" i="87"/>
  <c r="J252" i="87" s="1"/>
  <c r="G253" i="87"/>
  <c r="J253" i="87" s="1"/>
  <c r="G254" i="87"/>
  <c r="J254" i="87" s="1"/>
  <c r="G255" i="87"/>
  <c r="J255" i="87" s="1"/>
  <c r="G256" i="87"/>
  <c r="J256" i="87" s="1"/>
  <c r="G257" i="87"/>
  <c r="J257" i="87" s="1"/>
  <c r="G259" i="87"/>
  <c r="J259" i="87" s="1"/>
  <c r="G260" i="87"/>
  <c r="J260" i="87" s="1"/>
  <c r="G261" i="87"/>
  <c r="J261" i="87" s="1"/>
  <c r="G262" i="87"/>
  <c r="J256" i="8" l="1"/>
  <c r="J248" i="8"/>
  <c r="J255" i="8"/>
  <c r="J247" i="8"/>
  <c r="J260" i="8"/>
  <c r="J252" i="8"/>
  <c r="J244" i="8"/>
  <c r="J254" i="8"/>
  <c r="J246" i="8"/>
  <c r="G255" i="8"/>
  <c r="G254" i="8"/>
  <c r="G244" i="8"/>
  <c r="G209" i="8"/>
  <c r="G153" i="8"/>
  <c r="G113" i="8"/>
  <c r="G97" i="8"/>
  <c r="G41" i="8"/>
  <c r="G192" i="8"/>
  <c r="G144" i="8"/>
  <c r="G104" i="8"/>
  <c r="G215" i="8"/>
  <c r="G207" i="8"/>
  <c r="G199" i="8"/>
  <c r="G191" i="8"/>
  <c r="G183" i="8"/>
  <c r="G167" i="8"/>
  <c r="G159" i="8"/>
  <c r="G151" i="8"/>
  <c r="G143" i="8"/>
  <c r="G135" i="8"/>
  <c r="G127" i="8"/>
  <c r="G119" i="8"/>
  <c r="G103" i="8"/>
  <c r="G95" i="8"/>
  <c r="G87" i="8"/>
  <c r="G79" i="8"/>
  <c r="G63" i="8"/>
  <c r="G55" i="8"/>
  <c r="G47" i="8"/>
  <c r="G39" i="8"/>
  <c r="G31" i="8"/>
  <c r="G239" i="8"/>
  <c r="G225" i="8"/>
  <c r="G169" i="8"/>
  <c r="G89" i="8"/>
  <c r="G49" i="8"/>
  <c r="G224" i="8"/>
  <c r="G136" i="8"/>
  <c r="G96" i="8"/>
  <c r="G48" i="8"/>
  <c r="G263" i="8"/>
  <c r="J263" i="8"/>
  <c r="J262" i="8"/>
  <c r="G238" i="8"/>
  <c r="G230" i="8"/>
  <c r="G214" i="8"/>
  <c r="G206" i="8"/>
  <c r="G198" i="8"/>
  <c r="G190" i="8"/>
  <c r="G182" i="8"/>
  <c r="G174" i="8"/>
  <c r="G158" i="8"/>
  <c r="G150" i="8"/>
  <c r="G142" i="8"/>
  <c r="G134" i="8"/>
  <c r="G126" i="8"/>
  <c r="G118" i="8"/>
  <c r="G110" i="8"/>
  <c r="G94" i="8"/>
  <c r="G86" i="8"/>
  <c r="G78" i="8"/>
  <c r="G70" i="8"/>
  <c r="G62" i="8"/>
  <c r="G54" i="8"/>
  <c r="G46" i="8"/>
  <c r="G38" i="8"/>
  <c r="G30" i="8"/>
  <c r="G6" i="8"/>
  <c r="G252" i="8"/>
  <c r="J241" i="8"/>
  <c r="G241" i="8"/>
  <c r="G193" i="8"/>
  <c r="G145" i="8"/>
  <c r="G65" i="8"/>
  <c r="G208" i="8"/>
  <c r="G160" i="8"/>
  <c r="G112" i="8"/>
  <c r="G72" i="8"/>
  <c r="G16" i="8"/>
  <c r="G262" i="8"/>
  <c r="G248" i="8"/>
  <c r="J258" i="8"/>
  <c r="G257" i="8"/>
  <c r="J257" i="8"/>
  <c r="G201" i="8"/>
  <c r="G161" i="8"/>
  <c r="G105" i="8"/>
  <c r="G57" i="8"/>
  <c r="G216" i="8"/>
  <c r="G168" i="8"/>
  <c r="G64" i="8"/>
  <c r="G27" i="8"/>
  <c r="G220" i="8"/>
  <c r="G204" i="8"/>
  <c r="G196" i="8"/>
  <c r="G188" i="8"/>
  <c r="G180" i="8"/>
  <c r="G172" i="8"/>
  <c r="G164" i="8"/>
  <c r="G148" i="8"/>
  <c r="G140" i="8"/>
  <c r="G132" i="8"/>
  <c r="G124" i="8"/>
  <c r="G116" i="8"/>
  <c r="G108" i="8"/>
  <c r="G100" i="8"/>
  <c r="G84" i="8"/>
  <c r="G76" i="8"/>
  <c r="G68" i="8"/>
  <c r="G52" i="8"/>
  <c r="G44" i="8"/>
  <c r="G36" i="8"/>
  <c r="G247" i="8"/>
  <c r="G231" i="8"/>
  <c r="J249" i="8"/>
  <c r="G8" i="8"/>
  <c r="G217" i="8"/>
  <c r="G177" i="8"/>
  <c r="G121" i="8"/>
  <c r="G23" i="8"/>
  <c r="G200" i="8"/>
  <c r="G152" i="8"/>
  <c r="G40" i="8"/>
  <c r="G26" i="8"/>
  <c r="G10" i="8"/>
  <c r="J259" i="8"/>
  <c r="G259" i="8"/>
  <c r="J251" i="8"/>
  <c r="G251" i="8"/>
  <c r="J243" i="8"/>
  <c r="G243" i="8"/>
  <c r="G235" i="8"/>
  <c r="G227" i="8"/>
  <c r="G219" i="8"/>
  <c r="G211" i="8"/>
  <c r="G195" i="8"/>
  <c r="G187" i="8"/>
  <c r="G179" i="8"/>
  <c r="G171" i="8"/>
  <c r="G163" i="8"/>
  <c r="G155" i="8"/>
  <c r="G139" i="8"/>
  <c r="G131" i="8"/>
  <c r="G123" i="8"/>
  <c r="G115" i="8"/>
  <c r="G107" i="8"/>
  <c r="G99" i="8"/>
  <c r="G91" i="8"/>
  <c r="G75" i="8"/>
  <c r="G67" i="8"/>
  <c r="G59" i="8"/>
  <c r="G43" i="8"/>
  <c r="G35" i="8"/>
  <c r="G14" i="8"/>
  <c r="G260" i="8"/>
  <c r="G246" i="8"/>
  <c r="G233" i="8"/>
  <c r="G137" i="8"/>
  <c r="G73" i="8"/>
  <c r="G232" i="8"/>
  <c r="G184" i="8"/>
  <c r="G128" i="8"/>
  <c r="G88" i="8"/>
  <c r="G56" i="8"/>
  <c r="J250" i="8"/>
  <c r="G250" i="8"/>
  <c r="J242" i="8"/>
  <c r="G242" i="8"/>
  <c r="G234" i="8"/>
  <c r="G226" i="8"/>
  <c r="G218" i="8"/>
  <c r="G210" i="8"/>
  <c r="G202" i="8"/>
  <c r="G186" i="8"/>
  <c r="G178" i="8"/>
  <c r="G170" i="8"/>
  <c r="G162" i="8"/>
  <c r="G154" i="8"/>
  <c r="G146" i="8"/>
  <c r="G130" i="8"/>
  <c r="G122" i="8"/>
  <c r="G114" i="8"/>
  <c r="G106" i="8"/>
  <c r="G98" i="8"/>
  <c r="G90" i="8"/>
  <c r="G82" i="8"/>
  <c r="G58" i="8"/>
  <c r="G50" i="8"/>
  <c r="G34" i="8"/>
  <c r="G256" i="8"/>
  <c r="G228" i="8"/>
  <c r="J261" i="8"/>
  <c r="J253" i="8"/>
  <c r="J245" i="8"/>
  <c r="R251" i="86"/>
  <c r="R252" i="86"/>
  <c r="R253" i="86"/>
  <c r="R254" i="86"/>
  <c r="R255" i="86"/>
  <c r="R256" i="86"/>
  <c r="R257" i="86"/>
  <c r="R258" i="86"/>
  <c r="R259" i="86"/>
  <c r="R260" i="86"/>
  <c r="R261" i="86"/>
  <c r="R262" i="86"/>
  <c r="R263" i="86"/>
  <c r="M249" i="86"/>
  <c r="M250" i="86"/>
  <c r="M251" i="86"/>
  <c r="P251" i="86" s="1"/>
  <c r="M252" i="86"/>
  <c r="P252" i="86" s="1"/>
  <c r="M253" i="86"/>
  <c r="P253" i="86" s="1"/>
  <c r="M254" i="86"/>
  <c r="P254" i="86" s="1"/>
  <c r="M255" i="86"/>
  <c r="P255" i="86" s="1"/>
  <c r="M256" i="86"/>
  <c r="P256" i="86" s="1"/>
  <c r="M257" i="86"/>
  <c r="P257" i="86" s="1"/>
  <c r="M258" i="86"/>
  <c r="P258" i="86" s="1"/>
  <c r="M259" i="86"/>
  <c r="P259" i="86" s="1"/>
  <c r="M260" i="86"/>
  <c r="P260" i="86" s="1"/>
  <c r="M261" i="86"/>
  <c r="P261" i="86" s="1"/>
  <c r="M262" i="86"/>
  <c r="P262" i="86" s="1"/>
  <c r="G252" i="86"/>
  <c r="J252" i="86" s="1"/>
  <c r="G253" i="86"/>
  <c r="J253" i="86" s="1"/>
  <c r="G254" i="86"/>
  <c r="J254" i="86" s="1"/>
  <c r="G255" i="86"/>
  <c r="J255" i="86" s="1"/>
  <c r="G256" i="86"/>
  <c r="J256" i="86" s="1"/>
  <c r="G257" i="86"/>
  <c r="J257" i="86" s="1"/>
  <c r="G258" i="86"/>
  <c r="J258" i="86" s="1"/>
  <c r="G259" i="86"/>
  <c r="J259" i="86" s="1"/>
  <c r="G260" i="86"/>
  <c r="J260" i="86" s="1"/>
  <c r="G261" i="86"/>
  <c r="J261" i="86" s="1"/>
  <c r="R251" i="85"/>
  <c r="R252" i="85"/>
  <c r="R253" i="85"/>
  <c r="R254" i="85"/>
  <c r="R255" i="85"/>
  <c r="R256" i="85"/>
  <c r="R257" i="85"/>
  <c r="R258" i="85"/>
  <c r="R259" i="85"/>
  <c r="R260" i="85"/>
  <c r="R261" i="85"/>
  <c r="M248" i="85"/>
  <c r="M249" i="85"/>
  <c r="M250" i="85"/>
  <c r="M251" i="85"/>
  <c r="P251" i="85" s="1"/>
  <c r="M252" i="85"/>
  <c r="P252" i="85" s="1"/>
  <c r="M253" i="85"/>
  <c r="P253" i="85" s="1"/>
  <c r="M254" i="85"/>
  <c r="P254" i="85" s="1"/>
  <c r="M255" i="85"/>
  <c r="P255" i="85" s="1"/>
  <c r="M256" i="85"/>
  <c r="P256" i="85" s="1"/>
  <c r="M257" i="85"/>
  <c r="P257" i="85" s="1"/>
  <c r="M258" i="85"/>
  <c r="P258" i="85" s="1"/>
  <c r="M259" i="85"/>
  <c r="P259" i="85" s="1"/>
  <c r="M260" i="85"/>
  <c r="P260" i="85" s="1"/>
  <c r="M261" i="85"/>
  <c r="P261" i="85" s="1"/>
  <c r="G252" i="85"/>
  <c r="J252" i="85" s="1"/>
  <c r="G253" i="85"/>
  <c r="J253" i="85" s="1"/>
  <c r="G254" i="85"/>
  <c r="J254" i="85" s="1"/>
  <c r="G255" i="85"/>
  <c r="J255" i="85" s="1"/>
  <c r="G256" i="85"/>
  <c r="J256" i="85" s="1"/>
  <c r="G257" i="85"/>
  <c r="J257" i="85" s="1"/>
  <c r="G258" i="85"/>
  <c r="J258" i="85" s="1"/>
  <c r="G259" i="85"/>
  <c r="J259" i="85" s="1"/>
  <c r="G260" i="85"/>
  <c r="J260" i="85" s="1"/>
  <c r="G261" i="85"/>
  <c r="J261" i="85" s="1"/>
  <c r="R250" i="84"/>
  <c r="R251" i="84"/>
  <c r="R252" i="84"/>
  <c r="R253" i="84"/>
  <c r="R254" i="84"/>
  <c r="R255" i="84"/>
  <c r="R256" i="84"/>
  <c r="R257" i="84"/>
  <c r="R258" i="84"/>
  <c r="R259" i="84"/>
  <c r="R260" i="84"/>
  <c r="R261" i="84"/>
  <c r="R262" i="84"/>
  <c r="M250" i="84"/>
  <c r="P250" i="84" s="1"/>
  <c r="M251" i="84"/>
  <c r="P251" i="84" s="1"/>
  <c r="M252" i="84"/>
  <c r="P252" i="84" s="1"/>
  <c r="M253" i="84"/>
  <c r="P253" i="84" s="1"/>
  <c r="M254" i="84"/>
  <c r="P254" i="84" s="1"/>
  <c r="M255" i="84"/>
  <c r="P255" i="84" s="1"/>
  <c r="M256" i="84"/>
  <c r="P256" i="84" s="1"/>
  <c r="M257" i="84"/>
  <c r="P257" i="84" s="1"/>
  <c r="M258" i="84"/>
  <c r="P258" i="84" s="1"/>
  <c r="M259" i="84"/>
  <c r="P259" i="84" s="1"/>
  <c r="M260" i="84"/>
  <c r="P260" i="84" s="1"/>
  <c r="M261" i="84"/>
  <c r="P261" i="84" s="1"/>
  <c r="G252" i="84"/>
  <c r="J252" i="84" s="1"/>
  <c r="G253" i="84"/>
  <c r="J253" i="84" s="1"/>
  <c r="G254" i="84"/>
  <c r="J254" i="84" s="1"/>
  <c r="G255" i="84"/>
  <c r="J255" i="84" s="1"/>
  <c r="G256" i="84"/>
  <c r="J256" i="84" s="1"/>
  <c r="G257" i="84"/>
  <c r="J257" i="84" s="1"/>
  <c r="G258" i="84"/>
  <c r="J258" i="84" s="1"/>
  <c r="G259" i="84"/>
  <c r="J259" i="84" s="1"/>
  <c r="G260" i="84"/>
  <c r="J260" i="84" s="1"/>
  <c r="G261" i="84"/>
  <c r="J261" i="84" s="1"/>
  <c r="G262" i="84"/>
  <c r="J262" i="84" s="1"/>
  <c r="R250" i="83"/>
  <c r="R251" i="83"/>
  <c r="R252" i="83"/>
  <c r="R253" i="83"/>
  <c r="R254" i="83"/>
  <c r="R255" i="83"/>
  <c r="R256" i="83"/>
  <c r="R257" i="83"/>
  <c r="R258" i="83"/>
  <c r="R259" i="83"/>
  <c r="R260" i="83"/>
  <c r="R261" i="83"/>
  <c r="R262" i="83"/>
  <c r="P255" i="83"/>
  <c r="P262" i="83"/>
  <c r="M249" i="83"/>
  <c r="M250" i="83"/>
  <c r="M251" i="83"/>
  <c r="P251" i="83" s="1"/>
  <c r="M252" i="83"/>
  <c r="P252" i="83" s="1"/>
  <c r="M253" i="83"/>
  <c r="P253" i="83" s="1"/>
  <c r="M254" i="83"/>
  <c r="P254" i="83" s="1"/>
  <c r="M255" i="83"/>
  <c r="M256" i="83"/>
  <c r="P256" i="83" s="1"/>
  <c r="M257" i="83"/>
  <c r="P257" i="83" s="1"/>
  <c r="M258" i="83"/>
  <c r="P258" i="83" s="1"/>
  <c r="M259" i="83"/>
  <c r="P259" i="83" s="1"/>
  <c r="M260" i="83"/>
  <c r="P260" i="83" s="1"/>
  <c r="M261" i="83"/>
  <c r="P261" i="83" s="1"/>
  <c r="M262" i="83"/>
  <c r="J257" i="83"/>
  <c r="G252" i="83"/>
  <c r="J252" i="83" s="1"/>
  <c r="G253" i="83"/>
  <c r="J253" i="83" s="1"/>
  <c r="G254" i="83"/>
  <c r="J254" i="83" s="1"/>
  <c r="G255" i="83"/>
  <c r="J255" i="83" s="1"/>
  <c r="G256" i="83"/>
  <c r="J256" i="83" s="1"/>
  <c r="G257" i="83"/>
  <c r="G258" i="83"/>
  <c r="J258" i="83" s="1"/>
  <c r="G259" i="83"/>
  <c r="J259" i="83" s="1"/>
  <c r="G260" i="83"/>
  <c r="J260" i="83" s="1"/>
  <c r="G261" i="83"/>
  <c r="J261" i="83" s="1"/>
  <c r="R251" i="82"/>
  <c r="R252" i="82"/>
  <c r="R253" i="82"/>
  <c r="R254" i="82"/>
  <c r="R255" i="82"/>
  <c r="R256" i="82"/>
  <c r="R257" i="82"/>
  <c r="R258" i="82"/>
  <c r="R259" i="82"/>
  <c r="R260" i="82"/>
  <c r="R261" i="82"/>
  <c r="M251" i="82"/>
  <c r="P251" i="82" s="1"/>
  <c r="M252" i="82"/>
  <c r="P252" i="82" s="1"/>
  <c r="M253" i="82"/>
  <c r="P253" i="82" s="1"/>
  <c r="M254" i="82"/>
  <c r="P254" i="82" s="1"/>
  <c r="M255" i="82"/>
  <c r="P255" i="82" s="1"/>
  <c r="M256" i="82"/>
  <c r="P256" i="82" s="1"/>
  <c r="M257" i="82"/>
  <c r="P257" i="82" s="1"/>
  <c r="M258" i="82"/>
  <c r="P258" i="82" s="1"/>
  <c r="M259" i="82"/>
  <c r="P259" i="82" s="1"/>
  <c r="M260" i="82"/>
  <c r="P260" i="82" s="1"/>
  <c r="M261" i="82"/>
  <c r="P261" i="82" s="1"/>
  <c r="M262" i="82"/>
  <c r="G252" i="82"/>
  <c r="J252" i="82" s="1"/>
  <c r="G253" i="82"/>
  <c r="J253" i="82" s="1"/>
  <c r="G254" i="82"/>
  <c r="J254" i="82" s="1"/>
  <c r="G255" i="82"/>
  <c r="J255" i="82" s="1"/>
  <c r="G256" i="82"/>
  <c r="J256" i="82" s="1"/>
  <c r="G257" i="82"/>
  <c r="J257" i="82" s="1"/>
  <c r="G258" i="82"/>
  <c r="J258" i="82" s="1"/>
  <c r="G259" i="82"/>
  <c r="J259" i="82" s="1"/>
  <c r="G260" i="82"/>
  <c r="J260" i="82" s="1"/>
  <c r="G261" i="82"/>
  <c r="J261" i="82" s="1"/>
  <c r="G262" i="82"/>
  <c r="J262" i="82" s="1"/>
  <c r="M250" i="81"/>
  <c r="P250" i="81" s="1"/>
  <c r="M251" i="81"/>
  <c r="P251" i="81" s="1"/>
  <c r="M252" i="81"/>
  <c r="P252" i="81" s="1"/>
  <c r="M253" i="81"/>
  <c r="P253" i="81" s="1"/>
  <c r="M254" i="81"/>
  <c r="P254" i="81" s="1"/>
  <c r="M255" i="81"/>
  <c r="P255" i="81" s="1"/>
  <c r="M256" i="81"/>
  <c r="P256" i="81" s="1"/>
  <c r="M257" i="81"/>
  <c r="P257" i="81" s="1"/>
  <c r="M258" i="81"/>
  <c r="P258" i="81" s="1"/>
  <c r="M259" i="81"/>
  <c r="P259" i="81" s="1"/>
  <c r="M260" i="81"/>
  <c r="P260" i="81" s="1"/>
  <c r="M261" i="81"/>
  <c r="P261" i="81" s="1"/>
  <c r="G252" i="81"/>
  <c r="J252" i="81" s="1"/>
  <c r="G253" i="81"/>
  <c r="J253" i="81" s="1"/>
  <c r="G254" i="81"/>
  <c r="J254" i="81" s="1"/>
  <c r="G255" i="81"/>
  <c r="J255" i="81" s="1"/>
  <c r="G256" i="81"/>
  <c r="J256" i="81" s="1"/>
  <c r="G257" i="81"/>
  <c r="J257" i="81" s="1"/>
  <c r="G258" i="81"/>
  <c r="J258" i="81" s="1"/>
  <c r="G259" i="81"/>
  <c r="J259" i="81" s="1"/>
  <c r="G260" i="81"/>
  <c r="J260" i="81" s="1"/>
  <c r="M249" i="80"/>
  <c r="M250" i="80"/>
  <c r="P250" i="80" s="1"/>
  <c r="M251" i="80"/>
  <c r="P251" i="80" s="1"/>
  <c r="M252" i="80"/>
  <c r="P252" i="80" s="1"/>
  <c r="M253" i="80"/>
  <c r="P253" i="80" s="1"/>
  <c r="M254" i="80"/>
  <c r="P254" i="80" s="1"/>
  <c r="M255" i="80"/>
  <c r="P255" i="80" s="1"/>
  <c r="M256" i="80"/>
  <c r="P256" i="80" s="1"/>
  <c r="M257" i="80"/>
  <c r="P257" i="80" s="1"/>
  <c r="M258" i="80"/>
  <c r="P258" i="80" s="1"/>
  <c r="M259" i="80"/>
  <c r="P259" i="80" s="1"/>
  <c r="M260" i="80"/>
  <c r="P260" i="80" s="1"/>
  <c r="M261" i="80"/>
  <c r="P261" i="80" s="1"/>
  <c r="M262" i="80"/>
  <c r="G252" i="80"/>
  <c r="J252" i="80" s="1"/>
  <c r="G253" i="80"/>
  <c r="J253" i="80" s="1"/>
  <c r="G254" i="80"/>
  <c r="J254" i="80" s="1"/>
  <c r="G255" i="80"/>
  <c r="J255" i="80" s="1"/>
  <c r="G256" i="80"/>
  <c r="J256" i="80" s="1"/>
  <c r="G257" i="80"/>
  <c r="J257" i="80" s="1"/>
  <c r="G258" i="80"/>
  <c r="J258" i="80" s="1"/>
  <c r="G259" i="80"/>
  <c r="J259" i="80" s="1"/>
  <c r="G260" i="80"/>
  <c r="J260" i="80" s="1"/>
  <c r="G261" i="80"/>
  <c r="J261" i="80" s="1"/>
  <c r="G262" i="80"/>
  <c r="P258" i="77"/>
  <c r="P250" i="78"/>
  <c r="M248" i="79"/>
  <c r="P248" i="79" s="1"/>
  <c r="M249" i="79"/>
  <c r="P249" i="79" s="1"/>
  <c r="M250" i="79"/>
  <c r="P250" i="79" s="1"/>
  <c r="M251" i="79"/>
  <c r="P251" i="79" s="1"/>
  <c r="M252" i="79"/>
  <c r="P252" i="79" s="1"/>
  <c r="M253" i="79"/>
  <c r="P253" i="79" s="1"/>
  <c r="M254" i="79"/>
  <c r="P254" i="79" s="1"/>
  <c r="M255" i="79"/>
  <c r="P255" i="79" s="1"/>
  <c r="M256" i="79"/>
  <c r="P256" i="79" s="1"/>
  <c r="M257" i="79"/>
  <c r="P257" i="79" s="1"/>
  <c r="M258" i="79"/>
  <c r="P258" i="79" s="1"/>
  <c r="M259" i="79"/>
  <c r="P259" i="79" s="1"/>
  <c r="M260" i="79"/>
  <c r="P260" i="79" s="1"/>
  <c r="M261" i="79"/>
  <c r="P261" i="79" s="1"/>
  <c r="M262" i="79"/>
  <c r="P262" i="79" s="1"/>
  <c r="M263" i="79"/>
  <c r="P263" i="79" s="1"/>
  <c r="M264" i="79"/>
  <c r="P264" i="79" s="1"/>
  <c r="G252" i="79"/>
  <c r="J252" i="79" s="1"/>
  <c r="G253" i="79"/>
  <c r="J253" i="79" s="1"/>
  <c r="G254" i="79"/>
  <c r="J254" i="79" s="1"/>
  <c r="G255" i="79"/>
  <c r="J255" i="79" s="1"/>
  <c r="G256" i="79"/>
  <c r="J256" i="79" s="1"/>
  <c r="G257" i="79"/>
  <c r="J257" i="79" s="1"/>
  <c r="G258" i="79"/>
  <c r="J258" i="79" s="1"/>
  <c r="G259" i="79"/>
  <c r="J259" i="79" s="1"/>
  <c r="G260" i="79"/>
  <c r="J260" i="79" s="1"/>
  <c r="G261" i="79"/>
  <c r="J261" i="79" s="1"/>
  <c r="G262" i="79"/>
  <c r="J262" i="79" s="1"/>
  <c r="G263" i="79"/>
  <c r="J263" i="79" s="1"/>
  <c r="G264" i="79"/>
  <c r="J260" i="78"/>
  <c r="M247" i="78"/>
  <c r="M248" i="78"/>
  <c r="M249" i="78"/>
  <c r="M250" i="78"/>
  <c r="M251" i="78"/>
  <c r="M252" i="78"/>
  <c r="P252" i="78" s="1"/>
  <c r="M253" i="78"/>
  <c r="P253" i="78" s="1"/>
  <c r="M254" i="78"/>
  <c r="P254" i="78" s="1"/>
  <c r="M255" i="78"/>
  <c r="P255" i="78" s="1"/>
  <c r="M256" i="78"/>
  <c r="P256" i="78" s="1"/>
  <c r="M257" i="78"/>
  <c r="P257" i="78" s="1"/>
  <c r="M258" i="78"/>
  <c r="P258" i="78" s="1"/>
  <c r="M259" i="78"/>
  <c r="P259" i="78" s="1"/>
  <c r="M260" i="78"/>
  <c r="P260" i="78" s="1"/>
  <c r="M261" i="78"/>
  <c r="P261" i="78" s="1"/>
  <c r="M262" i="78"/>
  <c r="P262" i="78" s="1"/>
  <c r="M263" i="78"/>
  <c r="P263" i="78" s="1"/>
  <c r="M264" i="78"/>
  <c r="P264" i="78" s="1"/>
  <c r="M265" i="78"/>
  <c r="G252" i="78"/>
  <c r="J252" i="78" s="1"/>
  <c r="G253" i="78"/>
  <c r="J253" i="78" s="1"/>
  <c r="G254" i="78"/>
  <c r="J254" i="78" s="1"/>
  <c r="G255" i="78"/>
  <c r="J255" i="78" s="1"/>
  <c r="G256" i="78"/>
  <c r="J256" i="78" s="1"/>
  <c r="G257" i="78"/>
  <c r="J257" i="78" s="1"/>
  <c r="G258" i="78"/>
  <c r="J258" i="78" s="1"/>
  <c r="G259" i="78"/>
  <c r="J259" i="78" s="1"/>
  <c r="G260" i="78"/>
  <c r="G261" i="78"/>
  <c r="J261" i="78" s="1"/>
  <c r="G262" i="78"/>
  <c r="J262" i="78" s="1"/>
  <c r="G263" i="78"/>
  <c r="J263" i="78" s="1"/>
  <c r="G264" i="78"/>
  <c r="J264" i="78" s="1"/>
  <c r="G265" i="78"/>
  <c r="J265" i="78" s="1"/>
  <c r="M246" i="77"/>
  <c r="M247" i="77"/>
  <c r="P247" i="77" s="1"/>
  <c r="M248" i="77"/>
  <c r="P248" i="77" s="1"/>
  <c r="M249" i="77"/>
  <c r="P249" i="77" s="1"/>
  <c r="M250" i="77"/>
  <c r="P250" i="77" s="1"/>
  <c r="M251" i="77"/>
  <c r="P251" i="77" s="1"/>
  <c r="M252" i="77"/>
  <c r="M253" i="77"/>
  <c r="M254" i="77"/>
  <c r="M255" i="77"/>
  <c r="M256" i="77"/>
  <c r="M257" i="77"/>
  <c r="M258" i="77"/>
  <c r="M259" i="77"/>
  <c r="M260" i="77"/>
  <c r="M261" i="77"/>
  <c r="M262" i="77"/>
  <c r="M263" i="77"/>
  <c r="M264" i="77"/>
  <c r="G252" i="77"/>
  <c r="J252" i="77" s="1"/>
  <c r="G253" i="77"/>
  <c r="J253" i="77" s="1"/>
  <c r="G254" i="77"/>
  <c r="J254" i="77" s="1"/>
  <c r="G255" i="77"/>
  <c r="J255" i="77" s="1"/>
  <c r="G256" i="77"/>
  <c r="J256" i="77" s="1"/>
  <c r="G257" i="77"/>
  <c r="J257" i="77" s="1"/>
  <c r="G258" i="77"/>
  <c r="J258" i="77" s="1"/>
  <c r="G259" i="77"/>
  <c r="J259" i="77" s="1"/>
  <c r="G260" i="77"/>
  <c r="J260" i="77" s="1"/>
  <c r="G261" i="77"/>
  <c r="J261" i="77" s="1"/>
  <c r="G262" i="77"/>
  <c r="J262" i="77" s="1"/>
  <c r="G263" i="77"/>
  <c r="J263" i="77" s="1"/>
  <c r="G264" i="77"/>
  <c r="J264" i="77" s="1"/>
  <c r="E263" i="77"/>
  <c r="E264" i="77"/>
  <c r="M250" i="74"/>
  <c r="M251" i="74"/>
  <c r="M252" i="74"/>
  <c r="M253" i="74"/>
  <c r="M254" i="74"/>
  <c r="M255" i="74"/>
  <c r="M256" i="74"/>
  <c r="M257" i="74"/>
  <c r="M258" i="74"/>
  <c r="M259" i="74"/>
  <c r="M260" i="74"/>
  <c r="M261" i="74"/>
  <c r="M262" i="74"/>
  <c r="M263" i="74"/>
  <c r="J249" i="74"/>
  <c r="J250" i="74"/>
  <c r="J251" i="74"/>
  <c r="J252" i="74"/>
  <c r="J253" i="74"/>
  <c r="J254" i="74"/>
  <c r="J255" i="74"/>
  <c r="J256" i="74"/>
  <c r="J257" i="74"/>
  <c r="J258" i="74"/>
  <c r="J259" i="74"/>
  <c r="J260" i="74"/>
  <c r="J261" i="74"/>
  <c r="J262" i="74"/>
  <c r="J263" i="74"/>
  <c r="G249" i="74"/>
  <c r="G250" i="74"/>
  <c r="G251" i="74"/>
  <c r="G252" i="74"/>
  <c r="G253" i="74"/>
  <c r="G254" i="74"/>
  <c r="G255" i="74"/>
  <c r="G256" i="74"/>
  <c r="G257" i="74"/>
  <c r="G258" i="74"/>
  <c r="G259" i="74"/>
  <c r="G260" i="74"/>
  <c r="G261" i="74"/>
  <c r="G262" i="74"/>
  <c r="G263" i="74"/>
  <c r="K264" i="8"/>
  <c r="M264" i="8"/>
  <c r="F264" i="8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M28" i="95"/>
  <c r="M29" i="95"/>
  <c r="M30" i="95"/>
  <c r="M31" i="95"/>
  <c r="M32" i="95"/>
  <c r="M33" i="95"/>
  <c r="M34" i="95"/>
  <c r="M258" i="8" l="1"/>
  <c r="M253" i="8"/>
  <c r="M257" i="8"/>
  <c r="M254" i="8"/>
  <c r="M260" i="8"/>
  <c r="M259" i="8"/>
  <c r="M256" i="8"/>
  <c r="M255" i="8"/>
  <c r="M252" i="8"/>
  <c r="P257" i="77"/>
  <c r="P256" i="77"/>
  <c r="P255" i="77"/>
  <c r="P262" i="77"/>
  <c r="P254" i="77"/>
  <c r="P261" i="77"/>
  <c r="P253" i="77"/>
  <c r="P260" i="77"/>
  <c r="P252" i="77"/>
  <c r="P259" i="77"/>
  <c r="P251" i="78"/>
  <c r="G239" i="95"/>
  <c r="J239" i="95" s="1"/>
  <c r="G240" i="95"/>
  <c r="J240" i="95" s="1"/>
  <c r="G262" i="95"/>
  <c r="J262" i="95" s="1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M236" i="95"/>
  <c r="M237" i="95"/>
  <c r="M238" i="95"/>
  <c r="M239" i="95"/>
  <c r="M240" i="95"/>
  <c r="M241" i="95"/>
  <c r="M242" i="95"/>
  <c r="M243" i="95"/>
  <c r="M244" i="95"/>
  <c r="M245" i="95"/>
  <c r="M246" i="95"/>
  <c r="M247" i="95"/>
  <c r="M248" i="95"/>
  <c r="M249" i="95"/>
  <c r="M262" i="95"/>
  <c r="P262" i="95" s="1"/>
  <c r="M263" i="95"/>
  <c r="M264" i="95"/>
  <c r="M265" i="95"/>
  <c r="P94" i="107"/>
  <c r="P94" i="106"/>
  <c r="P94" i="105"/>
  <c r="P94" i="104"/>
  <c r="P94" i="102"/>
  <c r="P94" i="99"/>
  <c r="P94" i="96"/>
  <c r="J244" i="74"/>
  <c r="J246" i="74"/>
  <c r="G242" i="74"/>
  <c r="J242" i="74" s="1"/>
  <c r="G243" i="74"/>
  <c r="J243" i="74" s="1"/>
  <c r="G244" i="74"/>
  <c r="G245" i="74"/>
  <c r="J245" i="74" s="1"/>
  <c r="G246" i="74"/>
  <c r="G247" i="74"/>
  <c r="J247" i="74" s="1"/>
  <c r="G248" i="74"/>
  <c r="J248" i="74" s="1"/>
  <c r="G245" i="84" l="1"/>
  <c r="J245" i="84" s="1"/>
  <c r="G245" i="91"/>
  <c r="J245" i="91" s="1"/>
  <c r="G245" i="92"/>
  <c r="J245" i="92" s="1"/>
  <c r="G245" i="93"/>
  <c r="J245" i="93" s="1"/>
  <c r="G245" i="94"/>
  <c r="J245" i="94" s="1"/>
  <c r="G245" i="104"/>
  <c r="J245" i="104" s="1"/>
  <c r="E245" i="77"/>
  <c r="G245" i="77" s="1"/>
  <c r="J245" i="77" s="1"/>
  <c r="G245" i="85"/>
  <c r="J245" i="85" s="1"/>
  <c r="G245" i="95"/>
  <c r="J245" i="95" s="1"/>
  <c r="G245" i="100"/>
  <c r="J245" i="100" s="1"/>
  <c r="G245" i="79"/>
  <c r="J245" i="79" s="1"/>
  <c r="G245" i="86"/>
  <c r="J245" i="86" s="1"/>
  <c r="G245" i="96"/>
  <c r="J245" i="96" s="1"/>
  <c r="G245" i="98"/>
  <c r="J245" i="98" s="1"/>
  <c r="G245" i="99"/>
  <c r="J245" i="99" s="1"/>
  <c r="G245" i="80"/>
  <c r="J245" i="80" s="1"/>
  <c r="G245" i="101"/>
  <c r="J245" i="101" s="1"/>
  <c r="G245" i="106"/>
  <c r="J245" i="106" s="1"/>
  <c r="G245" i="81"/>
  <c r="J245" i="81" s="1"/>
  <c r="G245" i="87"/>
  <c r="J245" i="87" s="1"/>
  <c r="G245" i="88"/>
  <c r="J245" i="88" s="1"/>
  <c r="G245" i="97"/>
  <c r="J245" i="97" s="1"/>
  <c r="G245" i="105"/>
  <c r="J245" i="105" s="1"/>
  <c r="G245" i="107"/>
  <c r="J245" i="107" s="1"/>
  <c r="G245" i="78"/>
  <c r="J245" i="78" s="1"/>
  <c r="G245" i="82"/>
  <c r="J245" i="82" s="1"/>
  <c r="G245" i="89"/>
  <c r="J245" i="89" s="1"/>
  <c r="G245" i="102"/>
  <c r="J245" i="102" s="1"/>
  <c r="G245" i="83"/>
  <c r="J245" i="83" s="1"/>
  <c r="G245" i="90"/>
  <c r="J245" i="90" s="1"/>
  <c r="G245" i="103"/>
  <c r="J245" i="103" s="1"/>
  <c r="P94" i="101"/>
  <c r="M94" i="103"/>
  <c r="M94" i="8" s="1"/>
  <c r="H18" i="8"/>
  <c r="I18" i="8"/>
  <c r="H19" i="8"/>
  <c r="I19" i="8"/>
  <c r="H20" i="8"/>
  <c r="I20" i="8"/>
  <c r="H21" i="8"/>
  <c r="I21" i="8"/>
  <c r="H22" i="8"/>
  <c r="I22" i="8"/>
  <c r="H187" i="8"/>
  <c r="I187" i="8"/>
  <c r="H188" i="8"/>
  <c r="I188" i="8"/>
  <c r="H189" i="8"/>
  <c r="I189" i="8"/>
  <c r="P249" i="8"/>
  <c r="P250" i="8"/>
  <c r="P251" i="8"/>
  <c r="P252" i="8"/>
  <c r="P258" i="8"/>
  <c r="P262" i="8"/>
  <c r="R261" i="74"/>
  <c r="P261" i="74"/>
  <c r="R262" i="77"/>
  <c r="R263" i="78"/>
  <c r="R263" i="79"/>
  <c r="R263" i="80"/>
  <c r="M263" i="80"/>
  <c r="G263" i="80"/>
  <c r="J263" i="80" s="1"/>
  <c r="R262" i="81"/>
  <c r="M262" i="81"/>
  <c r="G262" i="81"/>
  <c r="J262" i="81" s="1"/>
  <c r="R263" i="83"/>
  <c r="M263" i="83"/>
  <c r="P263" i="83" s="1"/>
  <c r="G263" i="83"/>
  <c r="J263" i="83" s="1"/>
  <c r="R263" i="84"/>
  <c r="M263" i="84"/>
  <c r="P263" i="84" s="1"/>
  <c r="G263" i="84"/>
  <c r="J263" i="84" s="1"/>
  <c r="R263" i="85"/>
  <c r="M263" i="85"/>
  <c r="P263" i="85" s="1"/>
  <c r="G263" i="85"/>
  <c r="J263" i="85" s="1"/>
  <c r="M263" i="86"/>
  <c r="P263" i="86" s="1"/>
  <c r="G263" i="86"/>
  <c r="J263" i="86" s="1"/>
  <c r="M263" i="87"/>
  <c r="P263" i="87" s="1"/>
  <c r="G263" i="87"/>
  <c r="J263" i="87" s="1"/>
  <c r="M263" i="88"/>
  <c r="P263" i="88" s="1"/>
  <c r="G263" i="88"/>
  <c r="J263" i="88" s="1"/>
  <c r="R263" i="89"/>
  <c r="M263" i="89"/>
  <c r="P263" i="89" s="1"/>
  <c r="G263" i="89"/>
  <c r="J263" i="89" s="1"/>
  <c r="M263" i="90"/>
  <c r="P263" i="90" s="1"/>
  <c r="G263" i="90"/>
  <c r="J263" i="90" s="1"/>
  <c r="R263" i="91"/>
  <c r="M263" i="91"/>
  <c r="P263" i="91" s="1"/>
  <c r="G263" i="91"/>
  <c r="J263" i="91" s="1"/>
  <c r="R263" i="92"/>
  <c r="M263" i="92"/>
  <c r="P263" i="92" s="1"/>
  <c r="G263" i="92"/>
  <c r="J263" i="92" s="1"/>
  <c r="R263" i="93"/>
  <c r="M263" i="93"/>
  <c r="P263" i="93" s="1"/>
  <c r="G263" i="93"/>
  <c r="J263" i="93" s="1"/>
  <c r="R263" i="94"/>
  <c r="M263" i="94"/>
  <c r="P263" i="94" s="1"/>
  <c r="G263" i="94"/>
  <c r="J263" i="94" s="1"/>
  <c r="R263" i="95"/>
  <c r="P263" i="95"/>
  <c r="G263" i="95"/>
  <c r="J263" i="95" s="1"/>
  <c r="R263" i="96"/>
  <c r="M263" i="96"/>
  <c r="P263" i="96" s="1"/>
  <c r="G263" i="96"/>
  <c r="J263" i="96" s="1"/>
  <c r="R263" i="97"/>
  <c r="M263" i="97"/>
  <c r="P263" i="97" s="1"/>
  <c r="G263" i="97"/>
  <c r="J263" i="97" s="1"/>
  <c r="R263" i="98"/>
  <c r="P263" i="98"/>
  <c r="G263" i="98"/>
  <c r="J263" i="98" s="1"/>
  <c r="R263" i="99"/>
  <c r="M263" i="99"/>
  <c r="P263" i="99" s="1"/>
  <c r="G263" i="99"/>
  <c r="J263" i="99" s="1"/>
  <c r="R263" i="100"/>
  <c r="M263" i="100"/>
  <c r="P263" i="100" s="1"/>
  <c r="G263" i="100"/>
  <c r="J263" i="100" s="1"/>
  <c r="R263" i="101"/>
  <c r="M263" i="101"/>
  <c r="P263" i="101" s="1"/>
  <c r="J263" i="101"/>
  <c r="R263" i="102"/>
  <c r="M263" i="102"/>
  <c r="P263" i="102" s="1"/>
  <c r="G263" i="102"/>
  <c r="J263" i="102" s="1"/>
  <c r="R263" i="103"/>
  <c r="M263" i="103"/>
  <c r="P263" i="103" s="1"/>
  <c r="G263" i="103"/>
  <c r="J263" i="103" s="1"/>
  <c r="R263" i="104"/>
  <c r="M263" i="104"/>
  <c r="P263" i="104" s="1"/>
  <c r="G263" i="104"/>
  <c r="J263" i="104" s="1"/>
  <c r="R263" i="105"/>
  <c r="M263" i="105"/>
  <c r="P263" i="105" s="1"/>
  <c r="G263" i="105"/>
  <c r="J263" i="105" s="1"/>
  <c r="R263" i="106"/>
  <c r="M263" i="106"/>
  <c r="P263" i="106" s="1"/>
  <c r="G263" i="106"/>
  <c r="J263" i="106" s="1"/>
  <c r="M263" i="107"/>
  <c r="P263" i="107" s="1"/>
  <c r="G263" i="107"/>
  <c r="J263" i="107" s="1"/>
  <c r="R263" i="82"/>
  <c r="M263" i="82"/>
  <c r="P263" i="82" s="1"/>
  <c r="G263" i="82"/>
  <c r="J263" i="82" s="1"/>
  <c r="R88" i="74"/>
  <c r="M88" i="74"/>
  <c r="P88" i="74" s="1"/>
  <c r="G88" i="74"/>
  <c r="J88" i="74" s="1"/>
  <c r="G88" i="77" s="1"/>
  <c r="J88" i="77" s="1"/>
  <c r="R88" i="77"/>
  <c r="M88" i="77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I88" i="8"/>
  <c r="H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P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I87" i="8"/>
  <c r="H87" i="8"/>
  <c r="R253" i="74"/>
  <c r="P253" i="74"/>
  <c r="R252" i="74"/>
  <c r="P252" i="74"/>
  <c r="R251" i="74"/>
  <c r="P251" i="74"/>
  <c r="R250" i="74"/>
  <c r="P250" i="74"/>
  <c r="R249" i="74"/>
  <c r="M249" i="74"/>
  <c r="P249" i="74" s="1"/>
  <c r="R253" i="77"/>
  <c r="R252" i="77"/>
  <c r="R251" i="77"/>
  <c r="R250" i="77"/>
  <c r="R249" i="77"/>
  <c r="R253" i="78"/>
  <c r="R252" i="78"/>
  <c r="R251" i="78"/>
  <c r="R250" i="78"/>
  <c r="R249" i="78"/>
  <c r="P249" i="78"/>
  <c r="R253" i="79"/>
  <c r="R252" i="79"/>
  <c r="R251" i="79"/>
  <c r="R250" i="79"/>
  <c r="R249" i="79"/>
  <c r="R259" i="80"/>
  <c r="R252" i="80"/>
  <c r="R251" i="80"/>
  <c r="R250" i="80"/>
  <c r="R249" i="80"/>
  <c r="P249" i="80"/>
  <c r="R253" i="81"/>
  <c r="R252" i="81"/>
  <c r="R251" i="81"/>
  <c r="R250" i="81"/>
  <c r="R249" i="81"/>
  <c r="M249" i="81"/>
  <c r="R250" i="82"/>
  <c r="M250" i="82"/>
  <c r="R249" i="82"/>
  <c r="M249" i="82"/>
  <c r="P249" i="82" s="1"/>
  <c r="P250" i="83"/>
  <c r="R249" i="83"/>
  <c r="P249" i="83"/>
  <c r="R249" i="84"/>
  <c r="M249" i="84"/>
  <c r="P249" i="84" s="1"/>
  <c r="R250" i="85"/>
  <c r="P250" i="85"/>
  <c r="R249" i="85"/>
  <c r="P249" i="85"/>
  <c r="R250" i="86"/>
  <c r="P250" i="86"/>
  <c r="R249" i="86"/>
  <c r="P249" i="86"/>
  <c r="R250" i="87"/>
  <c r="P250" i="87"/>
  <c r="R249" i="87"/>
  <c r="M249" i="87"/>
  <c r="P249" i="87" s="1"/>
  <c r="P249" i="88"/>
  <c r="R250" i="89"/>
  <c r="M250" i="89"/>
  <c r="P250" i="89" s="1"/>
  <c r="R249" i="89"/>
  <c r="M249" i="89"/>
  <c r="P249" i="89" s="1"/>
  <c r="R252" i="90"/>
  <c r="R251" i="90"/>
  <c r="M251" i="90"/>
  <c r="R250" i="90"/>
  <c r="M250" i="90"/>
  <c r="P250" i="90" s="1"/>
  <c r="R249" i="90"/>
  <c r="M249" i="90"/>
  <c r="P249" i="90" s="1"/>
  <c r="R250" i="91"/>
  <c r="R249" i="91"/>
  <c r="M249" i="91"/>
  <c r="P249" i="91" s="1"/>
  <c r="R251" i="92"/>
  <c r="M251" i="92"/>
  <c r="P251" i="92" s="1"/>
  <c r="R250" i="92"/>
  <c r="M250" i="92"/>
  <c r="P250" i="92" s="1"/>
  <c r="R249" i="92"/>
  <c r="M249" i="92"/>
  <c r="P249" i="92" s="1"/>
  <c r="R251" i="93"/>
  <c r="M251" i="93"/>
  <c r="P251" i="93" s="1"/>
  <c r="R250" i="93"/>
  <c r="M250" i="93"/>
  <c r="P250" i="93" s="1"/>
  <c r="R249" i="93"/>
  <c r="M249" i="93"/>
  <c r="P249" i="93" s="1"/>
  <c r="R251" i="94"/>
  <c r="P251" i="94"/>
  <c r="R250" i="94"/>
  <c r="P250" i="94"/>
  <c r="R249" i="94"/>
  <c r="P249" i="94"/>
  <c r="R250" i="95"/>
  <c r="R249" i="95"/>
  <c r="P249" i="95"/>
  <c r="R250" i="96"/>
  <c r="P250" i="96"/>
  <c r="R249" i="96"/>
  <c r="M249" i="96"/>
  <c r="P249" i="96" s="1"/>
  <c r="R249" i="97"/>
  <c r="M249" i="97"/>
  <c r="P249" i="97" s="1"/>
  <c r="R250" i="98"/>
  <c r="P250" i="98"/>
  <c r="R249" i="98"/>
  <c r="M249" i="98"/>
  <c r="P249" i="98" s="1"/>
  <c r="R250" i="99"/>
  <c r="P250" i="99"/>
  <c r="R249" i="99"/>
  <c r="M249" i="99"/>
  <c r="P249" i="99" s="1"/>
  <c r="R250" i="100"/>
  <c r="R249" i="100"/>
  <c r="P249" i="100"/>
  <c r="P250" i="101"/>
  <c r="R249" i="101"/>
  <c r="M249" i="101"/>
  <c r="P249" i="101" s="1"/>
  <c r="P250" i="102"/>
  <c r="R249" i="102"/>
  <c r="M249" i="102"/>
  <c r="P249" i="102" s="1"/>
  <c r="R250" i="104"/>
  <c r="P250" i="104"/>
  <c r="R249" i="104"/>
  <c r="M249" i="104"/>
  <c r="P249" i="104" s="1"/>
  <c r="P251" i="105"/>
  <c r="R250" i="105"/>
  <c r="M250" i="105"/>
  <c r="P250" i="105" s="1"/>
  <c r="R249" i="105"/>
  <c r="M249" i="105"/>
  <c r="P249" i="105" s="1"/>
  <c r="R249" i="106"/>
  <c r="R250" i="107"/>
  <c r="P250" i="107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R245" i="77"/>
  <c r="M245" i="77"/>
  <c r="R244" i="77"/>
  <c r="M244" i="77"/>
  <c r="R243" i="77"/>
  <c r="M243" i="77"/>
  <c r="P243" i="77" s="1"/>
  <c r="R242" i="77"/>
  <c r="M242" i="77"/>
  <c r="R246" i="78"/>
  <c r="M246" i="78"/>
  <c r="R245" i="78"/>
  <c r="M245" i="78"/>
  <c r="R244" i="78"/>
  <c r="M244" i="78"/>
  <c r="R243" i="78"/>
  <c r="M243" i="78"/>
  <c r="R242" i="78"/>
  <c r="M242" i="78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P246" i="95"/>
  <c r="R245" i="95"/>
  <c r="P245" i="95"/>
  <c r="R244" i="95"/>
  <c r="P244" i="95"/>
  <c r="R243" i="95"/>
  <c r="P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6" i="8"/>
  <c r="P245" i="8"/>
  <c r="P244" i="8"/>
  <c r="P243" i="8"/>
  <c r="P242" i="8"/>
  <c r="R247" i="74"/>
  <c r="M247" i="74"/>
  <c r="P247" i="74" s="1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R241" i="77"/>
  <c r="M241" i="77"/>
  <c r="P241" i="77" s="1"/>
  <c r="R240" i="77"/>
  <c r="M240" i="77"/>
  <c r="R239" i="77"/>
  <c r="M239" i="77"/>
  <c r="R238" i="77"/>
  <c r="M238" i="77"/>
  <c r="R237" i="77"/>
  <c r="M237" i="77"/>
  <c r="R236" i="77"/>
  <c r="M236" i="77"/>
  <c r="R235" i="77"/>
  <c r="M235" i="77"/>
  <c r="R247" i="78"/>
  <c r="P247" i="78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P241" i="95"/>
  <c r="R240" i="95"/>
  <c r="P240" i="95"/>
  <c r="R239" i="95"/>
  <c r="P239" i="95"/>
  <c r="R238" i="95"/>
  <c r="P238" i="95"/>
  <c r="R237" i="95"/>
  <c r="P237" i="95"/>
  <c r="R236" i="95"/>
  <c r="P236" i="95"/>
  <c r="R235" i="95"/>
  <c r="P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7" i="8"/>
  <c r="P241" i="8"/>
  <c r="P240" i="8"/>
  <c r="I240" i="8"/>
  <c r="H240" i="8"/>
  <c r="P239" i="8"/>
  <c r="I239" i="8"/>
  <c r="H239" i="8"/>
  <c r="P238" i="8"/>
  <c r="I238" i="8"/>
  <c r="H238" i="8"/>
  <c r="P237" i="8"/>
  <c r="I237" i="8"/>
  <c r="H237" i="8"/>
  <c r="P236" i="8"/>
  <c r="I236" i="8"/>
  <c r="H236" i="8"/>
  <c r="P235" i="8"/>
  <c r="I235" i="8"/>
  <c r="H235" i="8"/>
  <c r="R263" i="74"/>
  <c r="P263" i="74"/>
  <c r="R264" i="77"/>
  <c r="R265" i="78"/>
  <c r="P265" i="78"/>
  <c r="R265" i="79"/>
  <c r="M265" i="79"/>
  <c r="P265" i="79" s="1"/>
  <c r="R265" i="80"/>
  <c r="M265" i="80"/>
  <c r="P265" i="80" s="1"/>
  <c r="R264" i="81"/>
  <c r="M264" i="81"/>
  <c r="P264" i="81" s="1"/>
  <c r="R265" i="82"/>
  <c r="M265" i="82"/>
  <c r="P265" i="82" s="1"/>
  <c r="R265" i="83"/>
  <c r="M265" i="83"/>
  <c r="P265" i="83" s="1"/>
  <c r="R265" i="84"/>
  <c r="M265" i="84"/>
  <c r="P265" i="84" s="1"/>
  <c r="R265" i="85"/>
  <c r="M265" i="85"/>
  <c r="P265" i="85" s="1"/>
  <c r="R265" i="86"/>
  <c r="M265" i="86"/>
  <c r="P265" i="86" s="1"/>
  <c r="R265" i="87"/>
  <c r="M265" i="87"/>
  <c r="P265" i="87" s="1"/>
  <c r="R265" i="88"/>
  <c r="M265" i="88"/>
  <c r="P265" i="88" s="1"/>
  <c r="R265" i="89"/>
  <c r="M265" i="89"/>
  <c r="P265" i="89" s="1"/>
  <c r="R265" i="90"/>
  <c r="M265" i="90"/>
  <c r="P265" i="90" s="1"/>
  <c r="R265" i="91"/>
  <c r="M265" i="91"/>
  <c r="P265" i="91" s="1"/>
  <c r="R265" i="92"/>
  <c r="M265" i="92"/>
  <c r="P265" i="92" s="1"/>
  <c r="R265" i="93"/>
  <c r="M265" i="93"/>
  <c r="P265" i="93" s="1"/>
  <c r="R265" i="94"/>
  <c r="M265" i="94"/>
  <c r="P265" i="94" s="1"/>
  <c r="R265" i="95"/>
  <c r="P265" i="95"/>
  <c r="R265" i="96"/>
  <c r="M265" i="96"/>
  <c r="P265" i="96" s="1"/>
  <c r="R265" i="97"/>
  <c r="M265" i="97"/>
  <c r="P265" i="97" s="1"/>
  <c r="R265" i="98"/>
  <c r="M265" i="98"/>
  <c r="P265" i="98" s="1"/>
  <c r="R265" i="99"/>
  <c r="M265" i="99"/>
  <c r="P265" i="99" s="1"/>
  <c r="R265" i="100"/>
  <c r="M265" i="100"/>
  <c r="P265" i="100" s="1"/>
  <c r="R265" i="101"/>
  <c r="M265" i="101"/>
  <c r="P265" i="101" s="1"/>
  <c r="G265" i="101"/>
  <c r="J265" i="101" s="1"/>
  <c r="R265" i="102"/>
  <c r="M265" i="102"/>
  <c r="P265" i="102" s="1"/>
  <c r="R265" i="103"/>
  <c r="M265" i="103"/>
  <c r="P265" i="103" s="1"/>
  <c r="R265" i="104"/>
  <c r="M265" i="104"/>
  <c r="P265" i="104" s="1"/>
  <c r="R265" i="105"/>
  <c r="M265" i="105"/>
  <c r="P265" i="105" s="1"/>
  <c r="R265" i="106"/>
  <c r="M265" i="106"/>
  <c r="P265" i="106" s="1"/>
  <c r="R265" i="107"/>
  <c r="M265" i="107"/>
  <c r="P265" i="107" s="1"/>
  <c r="P264" i="8"/>
  <c r="R174" i="74"/>
  <c r="M174" i="74"/>
  <c r="P174" i="74" s="1"/>
  <c r="G174" i="74"/>
  <c r="J174" i="74" s="1"/>
  <c r="R174" i="77"/>
  <c r="M174" i="77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P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I174" i="8"/>
  <c r="H174" i="8"/>
  <c r="R102" i="74"/>
  <c r="M102" i="74"/>
  <c r="P102" i="74" s="1"/>
  <c r="G102" i="74"/>
  <c r="J102" i="74" s="1"/>
  <c r="R102" i="77"/>
  <c r="M102" i="77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P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I102" i="8"/>
  <c r="H102" i="8"/>
  <c r="H5" i="8"/>
  <c r="M48" i="98"/>
  <c r="P48" i="98" s="1"/>
  <c r="J19" i="8" l="1"/>
  <c r="J87" i="8"/>
  <c r="J187" i="8"/>
  <c r="J235" i="8"/>
  <c r="J189" i="8"/>
  <c r="J21" i="8"/>
  <c r="J237" i="8"/>
  <c r="J174" i="8"/>
  <c r="J188" i="8"/>
  <c r="J20" i="8"/>
  <c r="J102" i="8"/>
  <c r="J240" i="8"/>
  <c r="J88" i="8"/>
  <c r="J238" i="8"/>
  <c r="J236" i="8"/>
  <c r="J239" i="8"/>
  <c r="J22" i="8"/>
  <c r="J18" i="8"/>
  <c r="P262" i="81"/>
  <c r="P263" i="80"/>
  <c r="M238" i="8"/>
  <c r="M87" i="8"/>
  <c r="P174" i="77"/>
  <c r="M174" i="8"/>
  <c r="P235" i="77"/>
  <c r="M235" i="8"/>
  <c r="P239" i="77"/>
  <c r="M239" i="8"/>
  <c r="P102" i="77"/>
  <c r="M102" i="8"/>
  <c r="P88" i="77"/>
  <c r="M88" i="8"/>
  <c r="P236" i="77"/>
  <c r="M236" i="8"/>
  <c r="P240" i="77"/>
  <c r="M240" i="8"/>
  <c r="P237" i="77"/>
  <c r="M237" i="8"/>
  <c r="P247" i="79"/>
  <c r="M247" i="8"/>
  <c r="P250" i="82"/>
  <c r="M250" i="8"/>
  <c r="P249" i="81"/>
  <c r="M249" i="8"/>
  <c r="P251" i="90"/>
  <c r="M251" i="8"/>
  <c r="M241" i="8"/>
  <c r="P245" i="78"/>
  <c r="M245" i="8"/>
  <c r="P242" i="78"/>
  <c r="M242" i="8"/>
  <c r="P246" i="78"/>
  <c r="M246" i="8"/>
  <c r="P243" i="78"/>
  <c r="M243" i="8"/>
  <c r="P244" i="78"/>
  <c r="M244" i="8"/>
  <c r="P94" i="103"/>
  <c r="P264" i="77"/>
  <c r="P244" i="77"/>
  <c r="P245" i="77"/>
  <c r="P246" i="77"/>
  <c r="P237" i="82"/>
  <c r="P87" i="77"/>
  <c r="P241" i="78"/>
  <c r="P242" i="77"/>
  <c r="P238" i="77"/>
  <c r="P247" i="80"/>
  <c r="N273" i="78" l="1"/>
  <c r="N272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173" i="74"/>
  <c r="J173" i="74" s="1"/>
  <c r="G82" i="74"/>
  <c r="J82" i="74" s="1"/>
  <c r="G103" i="74"/>
  <c r="J103" i="74" s="1"/>
  <c r="G104" i="74"/>
  <c r="J104" i="74" s="1"/>
  <c r="AA36" i="8"/>
  <c r="N273" i="107"/>
  <c r="N270" i="107"/>
  <c r="M267" i="107"/>
  <c r="N270" i="106"/>
  <c r="M267" i="106"/>
  <c r="N273" i="105"/>
  <c r="N270" i="105"/>
  <c r="M267" i="105"/>
  <c r="N273" i="104"/>
  <c r="N270" i="104"/>
  <c r="M267" i="104"/>
  <c r="N273" i="103"/>
  <c r="N270" i="103"/>
  <c r="M267" i="103"/>
  <c r="N273" i="102"/>
  <c r="N270" i="102"/>
  <c r="M267" i="102"/>
  <c r="N273" i="101"/>
  <c r="N270" i="101"/>
  <c r="M267" i="101"/>
  <c r="N273" i="100"/>
  <c r="N270" i="100"/>
  <c r="M267" i="100"/>
  <c r="N273" i="99"/>
  <c r="N270" i="99"/>
  <c r="M267" i="99"/>
  <c r="N273" i="98"/>
  <c r="N270" i="98"/>
  <c r="M267" i="98"/>
  <c r="N273" i="97"/>
  <c r="N270" i="97"/>
  <c r="M267" i="97"/>
  <c r="N273" i="96"/>
  <c r="N270" i="96"/>
  <c r="M267" i="96"/>
  <c r="N273" i="95"/>
  <c r="N270" i="95"/>
  <c r="M267" i="95"/>
  <c r="N273" i="94"/>
  <c r="N270" i="94"/>
  <c r="M267" i="94"/>
  <c r="N273" i="93"/>
  <c r="N270" i="93"/>
  <c r="M267" i="93"/>
  <c r="N273" i="92"/>
  <c r="N270" i="92"/>
  <c r="M267" i="92"/>
  <c r="N273" i="91"/>
  <c r="N270" i="91"/>
  <c r="M267" i="91"/>
  <c r="N273" i="90"/>
  <c r="N270" i="90"/>
  <c r="M267" i="90"/>
  <c r="N273" i="89"/>
  <c r="N270" i="89"/>
  <c r="M267" i="89"/>
  <c r="N273" i="88"/>
  <c r="N270" i="88"/>
  <c r="M267" i="88"/>
  <c r="N273" i="87"/>
  <c r="N270" i="87"/>
  <c r="M267" i="87"/>
  <c r="N273" i="86"/>
  <c r="N270" i="86"/>
  <c r="M267" i="86"/>
  <c r="N273" i="85"/>
  <c r="N270" i="85"/>
  <c r="M267" i="85"/>
  <c r="N273" i="84"/>
  <c r="N270" i="84"/>
  <c r="M267" i="84"/>
  <c r="N273" i="83"/>
  <c r="N270" i="83"/>
  <c r="W11" i="8" s="1"/>
  <c r="M267" i="83"/>
  <c r="N273" i="82"/>
  <c r="N270" i="82"/>
  <c r="M267" i="82"/>
  <c r="N272" i="81"/>
  <c r="N269" i="81"/>
  <c r="M266" i="81"/>
  <c r="N273" i="80"/>
  <c r="N270" i="80"/>
  <c r="M267" i="80"/>
  <c r="N273" i="79"/>
  <c r="N270" i="79"/>
  <c r="M267" i="79"/>
  <c r="N270" i="78"/>
  <c r="M267" i="78"/>
  <c r="N269" i="77"/>
  <c r="M266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64" i="107"/>
  <c r="P264" i="107" s="1"/>
  <c r="M262" i="107"/>
  <c r="P262" i="107" s="1"/>
  <c r="M261" i="107"/>
  <c r="P261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64" i="106"/>
  <c r="P264" i="106" s="1"/>
  <c r="P248" i="106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64" i="105"/>
  <c r="P264" i="105" s="1"/>
  <c r="M262" i="105"/>
  <c r="P262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64" i="104"/>
  <c r="P264" i="104" s="1"/>
  <c r="M262" i="104"/>
  <c r="P262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64" i="103"/>
  <c r="P264" i="103" s="1"/>
  <c r="M262" i="103"/>
  <c r="P262" i="103" s="1"/>
  <c r="P248" i="103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64" i="102"/>
  <c r="P264" i="102" s="1"/>
  <c r="M262" i="102"/>
  <c r="P262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64" i="101"/>
  <c r="P26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64" i="100"/>
  <c r="P264" i="100" s="1"/>
  <c r="M262" i="100"/>
  <c r="P262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64" i="99"/>
  <c r="P264" i="99" s="1"/>
  <c r="P262" i="99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64" i="98"/>
  <c r="P26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6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64" i="96"/>
  <c r="P264" i="96" s="1"/>
  <c r="M262" i="96"/>
  <c r="P262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6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64" i="94"/>
  <c r="P264" i="94" s="1"/>
  <c r="M262" i="94"/>
  <c r="P262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64" i="93"/>
  <c r="P264" i="93" s="1"/>
  <c r="M262" i="93"/>
  <c r="P262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64" i="92"/>
  <c r="P264" i="92" s="1"/>
  <c r="M262" i="92"/>
  <c r="P262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64" i="91"/>
  <c r="P26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64" i="90"/>
  <c r="P26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64" i="89"/>
  <c r="P264" i="89" s="1"/>
  <c r="M262" i="89"/>
  <c r="P262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64" i="88"/>
  <c r="P264" i="88" s="1"/>
  <c r="P262" i="88"/>
  <c r="P248" i="88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64" i="87"/>
  <c r="P264" i="87" s="1"/>
  <c r="M262" i="87"/>
  <c r="P262" i="87" s="1"/>
  <c r="M261" i="87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64" i="86"/>
  <c r="P26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64" i="85"/>
  <c r="P264" i="85" s="1"/>
  <c r="M262" i="85"/>
  <c r="P262" i="85" s="1"/>
  <c r="P248" i="85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64" i="84"/>
  <c r="P264" i="84" s="1"/>
  <c r="M262" i="84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64" i="83"/>
  <c r="P26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64" i="82"/>
  <c r="P264" i="82" s="1"/>
  <c r="P262" i="82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63" i="8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64" i="80"/>
  <c r="P264" i="80" s="1"/>
  <c r="P262" i="80"/>
  <c r="M248" i="80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P248" i="78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I207" i="8"/>
  <c r="H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I105" i="8"/>
  <c r="H105" i="8"/>
  <c r="P104" i="8"/>
  <c r="I104" i="8"/>
  <c r="H104" i="8"/>
  <c r="P103" i="8"/>
  <c r="I103" i="8"/>
  <c r="H103" i="8"/>
  <c r="P82" i="8"/>
  <c r="I82" i="8"/>
  <c r="H82" i="8"/>
  <c r="P173" i="8"/>
  <c r="I173" i="8"/>
  <c r="H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I186" i="8"/>
  <c r="H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I190" i="8"/>
  <c r="H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J105" i="8" l="1"/>
  <c r="J104" i="8"/>
  <c r="J186" i="8"/>
  <c r="J103" i="8"/>
  <c r="J207" i="8"/>
  <c r="J190" i="8"/>
  <c r="J173" i="8"/>
  <c r="J82" i="8"/>
  <c r="P261" i="87"/>
  <c r="M261" i="8"/>
  <c r="P262" i="84"/>
  <c r="M262" i="8"/>
  <c r="M189" i="8"/>
  <c r="M207" i="8"/>
  <c r="M82" i="8"/>
  <c r="P263" i="81"/>
  <c r="M263" i="8"/>
  <c r="M186" i="8"/>
  <c r="M173" i="8"/>
  <c r="M188" i="8"/>
  <c r="M103" i="8"/>
  <c r="M187" i="8"/>
  <c r="M190" i="8"/>
  <c r="M104" i="8"/>
  <c r="M105" i="8"/>
  <c r="P248" i="80"/>
  <c r="M248" i="8"/>
  <c r="G264" i="8"/>
  <c r="J264" i="8" s="1"/>
  <c r="N268" i="106"/>
  <c r="N274" i="106" s="1"/>
  <c r="N277" i="106" s="1"/>
  <c r="N268" i="105"/>
  <c r="N274" i="105" s="1"/>
  <c r="N276" i="105" s="1"/>
  <c r="P5" i="107"/>
  <c r="N268" i="107"/>
  <c r="N274" i="107" s="1"/>
  <c r="N277" i="107" s="1"/>
  <c r="N268" i="103"/>
  <c r="N274" i="103" s="1"/>
  <c r="N276" i="103" s="1"/>
  <c r="N268" i="104"/>
  <c r="N274" i="104" s="1"/>
  <c r="N276" i="104" s="1"/>
  <c r="P5" i="102"/>
  <c r="N268" i="102"/>
  <c r="N274" i="102" s="1"/>
  <c r="N277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8" i="97"/>
  <c r="P32" i="97"/>
  <c r="P48" i="97"/>
  <c r="P72" i="97"/>
  <c r="P101" i="97"/>
  <c r="P121" i="97"/>
  <c r="P153" i="97"/>
  <c r="P179" i="97"/>
  <c r="P206" i="97"/>
  <c r="P264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187" i="97"/>
  <c r="P82" i="77"/>
  <c r="P187" i="77"/>
  <c r="P188" i="77"/>
  <c r="P104" i="77"/>
  <c r="G87" i="77"/>
  <c r="J87" i="77" s="1"/>
  <c r="G88" i="78" s="1"/>
  <c r="J88" i="78" s="1"/>
  <c r="G235" i="77"/>
  <c r="J235" i="77" s="1"/>
  <c r="G240" i="77"/>
  <c r="J240" i="77" s="1"/>
  <c r="G239" i="77"/>
  <c r="J239" i="77" s="1"/>
  <c r="G238" i="77"/>
  <c r="J238" i="77" s="1"/>
  <c r="G237" i="77"/>
  <c r="J237" i="77" s="1"/>
  <c r="G236" i="77"/>
  <c r="J236" i="77" s="1"/>
  <c r="G174" i="77"/>
  <c r="J174" i="77" s="1"/>
  <c r="G102" i="77"/>
  <c r="J102" i="77" s="1"/>
  <c r="P207" i="95"/>
  <c r="N268" i="95"/>
  <c r="N274" i="95" s="1"/>
  <c r="N277" i="95" s="1"/>
  <c r="P97" i="78"/>
  <c r="N268" i="82"/>
  <c r="N274" i="82" s="1"/>
  <c r="N277" i="82" s="1"/>
  <c r="N268" i="90"/>
  <c r="N274" i="90" s="1"/>
  <c r="N277" i="90" s="1"/>
  <c r="N268" i="79"/>
  <c r="N274" i="79" s="1"/>
  <c r="N277" i="79" s="1"/>
  <c r="N268" i="85"/>
  <c r="N274" i="85" s="1"/>
  <c r="N277" i="85" s="1"/>
  <c r="N268" i="93"/>
  <c r="N274" i="93" s="1"/>
  <c r="N276" i="93" s="1"/>
  <c r="N268" i="101"/>
  <c r="N274" i="101" s="1"/>
  <c r="N276" i="101" s="1"/>
  <c r="N268" i="78"/>
  <c r="N274" i="78" s="1"/>
  <c r="N277" i="78" s="1"/>
  <c r="N268" i="86"/>
  <c r="N274" i="86" s="1"/>
  <c r="N277" i="86" s="1"/>
  <c r="N268" i="89"/>
  <c r="N274" i="89" s="1"/>
  <c r="N276" i="89" s="1"/>
  <c r="N267" i="81"/>
  <c r="N273" i="81" s="1"/>
  <c r="N275" i="81" s="1"/>
  <c r="N268" i="94"/>
  <c r="N274" i="94" s="1"/>
  <c r="N276" i="94" s="1"/>
  <c r="N268" i="83"/>
  <c r="N274" i="83" s="1"/>
  <c r="N277" i="83" s="1"/>
  <c r="N268" i="87"/>
  <c r="N274" i="87" s="1"/>
  <c r="N277" i="87" s="1"/>
  <c r="N268" i="91"/>
  <c r="N274" i="91" s="1"/>
  <c r="N276" i="91" s="1"/>
  <c r="N268" i="99"/>
  <c r="N274" i="99" s="1"/>
  <c r="N276" i="99" s="1"/>
  <c r="N268" i="97"/>
  <c r="N274" i="97" s="1"/>
  <c r="N277" i="97" s="1"/>
  <c r="N268" i="98"/>
  <c r="N274" i="98" s="1"/>
  <c r="N277" i="98" s="1"/>
  <c r="N268" i="80"/>
  <c r="N274" i="80" s="1"/>
  <c r="N276" i="80" s="1"/>
  <c r="N268" i="84"/>
  <c r="N274" i="84" s="1"/>
  <c r="N277" i="84" s="1"/>
  <c r="N268" i="88"/>
  <c r="N274" i="88" s="1"/>
  <c r="N276" i="88" s="1"/>
  <c r="N268" i="92"/>
  <c r="N274" i="92" s="1"/>
  <c r="N277" i="92" s="1"/>
  <c r="N268" i="96"/>
  <c r="N274" i="96" s="1"/>
  <c r="N268" i="100"/>
  <c r="N274" i="100" s="1"/>
  <c r="N277" i="100" s="1"/>
  <c r="P189" i="77"/>
  <c r="P207" i="77"/>
  <c r="P103" i="77"/>
  <c r="P105" i="77"/>
  <c r="P173" i="77"/>
  <c r="P190" i="77"/>
  <c r="P186" i="77"/>
  <c r="N277" i="103" l="1"/>
  <c r="N277" i="101"/>
  <c r="N277" i="96"/>
  <c r="N276" i="106"/>
  <c r="N277" i="93"/>
  <c r="N276" i="102"/>
  <c r="N277" i="89"/>
  <c r="N276" i="86"/>
  <c r="N277" i="105"/>
  <c r="N276" i="92"/>
  <c r="N277" i="91"/>
  <c r="N276" i="85"/>
  <c r="N276" i="83"/>
  <c r="N276" i="81"/>
  <c r="N277" i="104"/>
  <c r="N277" i="99"/>
  <c r="N276" i="79"/>
  <c r="N276" i="78"/>
  <c r="G186" i="77"/>
  <c r="J186" i="77" s="1"/>
  <c r="G186" i="78" s="1"/>
  <c r="J186" i="78" s="1"/>
  <c r="N276" i="96"/>
  <c r="N276" i="90"/>
  <c r="N276" i="100"/>
  <c r="N276" i="82"/>
  <c r="N276" i="87"/>
  <c r="N276" i="95"/>
  <c r="N276" i="107"/>
  <c r="N276" i="84"/>
  <c r="N277" i="88"/>
  <c r="N277" i="94"/>
  <c r="N276" i="97"/>
  <c r="N277" i="80"/>
  <c r="N276" i="98"/>
  <c r="P136" i="8"/>
  <c r="I136" i="8"/>
  <c r="H136" i="8"/>
  <c r="P135" i="8"/>
  <c r="I135" i="8"/>
  <c r="H135" i="8"/>
  <c r="P134" i="8"/>
  <c r="I134" i="8"/>
  <c r="H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J134" i="8" l="1"/>
  <c r="J135" i="8"/>
  <c r="J136" i="8"/>
  <c r="P135" i="77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9" i="8"/>
  <c r="P260" i="8"/>
  <c r="P261" i="8"/>
  <c r="P263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76" i="8"/>
  <c r="I124" i="8"/>
  <c r="I89" i="8"/>
  <c r="I38" i="8"/>
  <c r="I90" i="8"/>
  <c r="I99" i="8"/>
  <c r="I100" i="8"/>
  <c r="I101" i="8"/>
  <c r="I176" i="8"/>
  <c r="I137" i="8"/>
  <c r="I86" i="8"/>
  <c r="I5" i="8"/>
  <c r="H6" i="8"/>
  <c r="H7" i="8"/>
  <c r="H8" i="8"/>
  <c r="H9" i="8"/>
  <c r="H10" i="8"/>
  <c r="J10" i="8" s="1"/>
  <c r="H11" i="8"/>
  <c r="H12" i="8"/>
  <c r="H13" i="8"/>
  <c r="H14" i="8"/>
  <c r="H15" i="8"/>
  <c r="H16" i="8"/>
  <c r="H17" i="8"/>
  <c r="H23" i="8"/>
  <c r="J23" i="8" s="1"/>
  <c r="H24" i="8"/>
  <c r="H25" i="8"/>
  <c r="H26" i="8"/>
  <c r="H27" i="8"/>
  <c r="H28" i="8"/>
  <c r="H29" i="8"/>
  <c r="H30" i="8"/>
  <c r="H31" i="8"/>
  <c r="J31" i="8" s="1"/>
  <c r="H32" i="8"/>
  <c r="H33" i="8"/>
  <c r="H34" i="8"/>
  <c r="H35" i="8"/>
  <c r="H36" i="8"/>
  <c r="H37" i="8"/>
  <c r="H39" i="8"/>
  <c r="H40" i="8"/>
  <c r="J40" i="8" s="1"/>
  <c r="H41" i="8"/>
  <c r="H42" i="8"/>
  <c r="H43" i="8"/>
  <c r="H44" i="8"/>
  <c r="H45" i="8"/>
  <c r="H46" i="8"/>
  <c r="H47" i="8"/>
  <c r="H48" i="8"/>
  <c r="J48" i="8" s="1"/>
  <c r="H49" i="8"/>
  <c r="H50" i="8"/>
  <c r="H51" i="8"/>
  <c r="H52" i="8"/>
  <c r="H53" i="8"/>
  <c r="H54" i="8"/>
  <c r="H55" i="8"/>
  <c r="H56" i="8"/>
  <c r="J56" i="8" s="1"/>
  <c r="H57" i="8"/>
  <c r="H58" i="8"/>
  <c r="H59" i="8"/>
  <c r="H60" i="8"/>
  <c r="H61" i="8"/>
  <c r="H62" i="8"/>
  <c r="H63" i="8"/>
  <c r="H64" i="8"/>
  <c r="J64" i="8" s="1"/>
  <c r="H65" i="8"/>
  <c r="H66" i="8"/>
  <c r="H67" i="8"/>
  <c r="H68" i="8"/>
  <c r="H69" i="8"/>
  <c r="H70" i="8"/>
  <c r="H71" i="8"/>
  <c r="H72" i="8"/>
  <c r="J72" i="8" s="1"/>
  <c r="H73" i="8"/>
  <c r="H74" i="8"/>
  <c r="H75" i="8"/>
  <c r="H77" i="8"/>
  <c r="H78" i="8"/>
  <c r="H79" i="8"/>
  <c r="H80" i="8"/>
  <c r="H81" i="8"/>
  <c r="J81" i="8" s="1"/>
  <c r="H83" i="8"/>
  <c r="H84" i="8"/>
  <c r="H85" i="8"/>
  <c r="H91" i="8"/>
  <c r="H92" i="8"/>
  <c r="H93" i="8"/>
  <c r="H94" i="8"/>
  <c r="H95" i="8"/>
  <c r="J95" i="8" s="1"/>
  <c r="H96" i="8"/>
  <c r="H97" i="8"/>
  <c r="H98" i="8"/>
  <c r="H106" i="8"/>
  <c r="H107" i="8"/>
  <c r="H108" i="8"/>
  <c r="H109" i="8"/>
  <c r="H110" i="8"/>
  <c r="J110" i="8" s="1"/>
  <c r="H111" i="8"/>
  <c r="H112" i="8"/>
  <c r="H113" i="8"/>
  <c r="H114" i="8"/>
  <c r="H115" i="8"/>
  <c r="H116" i="8"/>
  <c r="H117" i="8"/>
  <c r="H118" i="8"/>
  <c r="J118" i="8" s="1"/>
  <c r="H119" i="8"/>
  <c r="H120" i="8"/>
  <c r="H121" i="8"/>
  <c r="H122" i="8"/>
  <c r="H123" i="8"/>
  <c r="H125" i="8"/>
  <c r="H126" i="8"/>
  <c r="H127" i="8"/>
  <c r="J127" i="8" s="1"/>
  <c r="H128" i="8"/>
  <c r="H129" i="8"/>
  <c r="H130" i="8"/>
  <c r="H131" i="8"/>
  <c r="H132" i="8"/>
  <c r="H133" i="8"/>
  <c r="H138" i="8"/>
  <c r="H139" i="8"/>
  <c r="J139" i="8" s="1"/>
  <c r="H140" i="8"/>
  <c r="H141" i="8"/>
  <c r="H142" i="8"/>
  <c r="H143" i="8"/>
  <c r="H144" i="8"/>
  <c r="H145" i="8"/>
  <c r="H146" i="8"/>
  <c r="H147" i="8"/>
  <c r="J147" i="8" s="1"/>
  <c r="H148" i="8"/>
  <c r="H149" i="8"/>
  <c r="H150" i="8"/>
  <c r="H151" i="8"/>
  <c r="H152" i="8"/>
  <c r="H153" i="8"/>
  <c r="H154" i="8"/>
  <c r="H155" i="8"/>
  <c r="J155" i="8" s="1"/>
  <c r="H156" i="8"/>
  <c r="H157" i="8"/>
  <c r="H158" i="8"/>
  <c r="H159" i="8"/>
  <c r="H160" i="8"/>
  <c r="H161" i="8"/>
  <c r="H162" i="8"/>
  <c r="H163" i="8"/>
  <c r="J163" i="8" s="1"/>
  <c r="H164" i="8"/>
  <c r="H165" i="8"/>
  <c r="H166" i="8"/>
  <c r="H167" i="8"/>
  <c r="H168" i="8"/>
  <c r="H169" i="8"/>
  <c r="H170" i="8"/>
  <c r="H171" i="8"/>
  <c r="J171" i="8" s="1"/>
  <c r="H172" i="8"/>
  <c r="H175" i="8"/>
  <c r="H177" i="8"/>
  <c r="H178" i="8"/>
  <c r="H179" i="8"/>
  <c r="H180" i="8"/>
  <c r="H181" i="8"/>
  <c r="H182" i="8"/>
  <c r="J182" i="8" s="1"/>
  <c r="H183" i="8"/>
  <c r="H184" i="8"/>
  <c r="H185" i="8"/>
  <c r="H191" i="8"/>
  <c r="H192" i="8"/>
  <c r="H193" i="8"/>
  <c r="H194" i="8"/>
  <c r="H195" i="8"/>
  <c r="J195" i="8" s="1"/>
  <c r="H196" i="8"/>
  <c r="H197" i="8"/>
  <c r="H198" i="8"/>
  <c r="H199" i="8"/>
  <c r="H200" i="8"/>
  <c r="H201" i="8"/>
  <c r="H202" i="8"/>
  <c r="H203" i="8"/>
  <c r="J203" i="8" s="1"/>
  <c r="H204" i="8"/>
  <c r="H205" i="8"/>
  <c r="H206" i="8"/>
  <c r="H208" i="8"/>
  <c r="H209" i="8"/>
  <c r="H210" i="8"/>
  <c r="H211" i="8"/>
  <c r="H212" i="8"/>
  <c r="J212" i="8" s="1"/>
  <c r="H213" i="8"/>
  <c r="H214" i="8"/>
  <c r="H215" i="8"/>
  <c r="H216" i="8"/>
  <c r="H217" i="8"/>
  <c r="H218" i="8"/>
  <c r="H219" i="8"/>
  <c r="H220" i="8"/>
  <c r="J220" i="8" s="1"/>
  <c r="H221" i="8"/>
  <c r="H222" i="8"/>
  <c r="H223" i="8"/>
  <c r="H224" i="8"/>
  <c r="H225" i="8"/>
  <c r="H226" i="8"/>
  <c r="H227" i="8"/>
  <c r="H228" i="8"/>
  <c r="J228" i="8" s="1"/>
  <c r="H229" i="8"/>
  <c r="H230" i="8"/>
  <c r="H231" i="8"/>
  <c r="H232" i="8"/>
  <c r="H233" i="8"/>
  <c r="H234" i="8"/>
  <c r="H76" i="8"/>
  <c r="H124" i="8"/>
  <c r="J124" i="8" s="1"/>
  <c r="H89" i="8"/>
  <c r="H38" i="8"/>
  <c r="H90" i="8"/>
  <c r="H99" i="8"/>
  <c r="H100" i="8"/>
  <c r="H101" i="8"/>
  <c r="H176" i="8"/>
  <c r="H137" i="8"/>
  <c r="J137" i="8" s="1"/>
  <c r="H86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6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64" i="106"/>
  <c r="R262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64" i="105"/>
  <c r="R262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64" i="104"/>
  <c r="R262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64" i="103"/>
  <c r="R262" i="103"/>
  <c r="R261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64" i="102"/>
  <c r="R262" i="102"/>
  <c r="R261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6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6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64" i="99"/>
  <c r="R262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6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64" i="97"/>
  <c r="R262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64" i="96"/>
  <c r="R262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64" i="95"/>
  <c r="R262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64" i="94"/>
  <c r="R262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6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64" i="92"/>
  <c r="R262" i="92"/>
  <c r="R261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6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6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6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6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6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64" i="85"/>
  <c r="R262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6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6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64" i="82"/>
  <c r="R262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63" i="81"/>
  <c r="R261" i="81"/>
  <c r="R260" i="81"/>
  <c r="R259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64" i="80"/>
  <c r="R262" i="80"/>
  <c r="R261" i="80"/>
  <c r="R260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64" i="79"/>
  <c r="R262" i="79"/>
  <c r="R261" i="79"/>
  <c r="R260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64" i="78"/>
  <c r="R262" i="78"/>
  <c r="R261" i="78"/>
  <c r="R260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63" i="77"/>
  <c r="R261" i="77"/>
  <c r="R260" i="77"/>
  <c r="R254" i="77"/>
  <c r="R248" i="77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M20" i="8" s="1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M265" i="74"/>
  <c r="R60" i="74"/>
  <c r="R63" i="74"/>
  <c r="M63" i="74"/>
  <c r="P63" i="74" s="1"/>
  <c r="M169" i="74"/>
  <c r="P169" i="74" s="1"/>
  <c r="R169" i="74"/>
  <c r="J90" i="8" l="1"/>
  <c r="J231" i="8"/>
  <c r="J223" i="8"/>
  <c r="J215" i="8"/>
  <c r="J206" i="8"/>
  <c r="J198" i="8"/>
  <c r="J99" i="8"/>
  <c r="J232" i="8"/>
  <c r="J224" i="8"/>
  <c r="J216" i="8"/>
  <c r="J208" i="8"/>
  <c r="J199" i="8"/>
  <c r="J191" i="8"/>
  <c r="J178" i="8"/>
  <c r="J167" i="8"/>
  <c r="J159" i="8"/>
  <c r="J151" i="8"/>
  <c r="J143" i="8"/>
  <c r="J131" i="8"/>
  <c r="J122" i="8"/>
  <c r="J114" i="8"/>
  <c r="J106" i="8"/>
  <c r="J91" i="8"/>
  <c r="J77" i="8"/>
  <c r="J68" i="8"/>
  <c r="J60" i="8"/>
  <c r="J52" i="8"/>
  <c r="J44" i="8"/>
  <c r="J35" i="8"/>
  <c r="J27" i="8"/>
  <c r="J14" i="8"/>
  <c r="J6" i="8"/>
  <c r="J84" i="8"/>
  <c r="J74" i="8"/>
  <c r="J66" i="8"/>
  <c r="J58" i="8"/>
  <c r="J50" i="8"/>
  <c r="J42" i="8"/>
  <c r="J33" i="8"/>
  <c r="J25" i="8"/>
  <c r="J12" i="8"/>
  <c r="J165" i="8"/>
  <c r="J157" i="8"/>
  <c r="J149" i="8"/>
  <c r="J141" i="8"/>
  <c r="J129" i="8"/>
  <c r="J120" i="8"/>
  <c r="J112" i="8"/>
  <c r="J97" i="8"/>
  <c r="J86" i="8"/>
  <c r="J89" i="8"/>
  <c r="J229" i="8"/>
  <c r="J221" i="8"/>
  <c r="J213" i="8"/>
  <c r="J204" i="8"/>
  <c r="J196" i="8"/>
  <c r="J183" i="8"/>
  <c r="J172" i="8"/>
  <c r="J164" i="8"/>
  <c r="J156" i="8"/>
  <c r="J148" i="8"/>
  <c r="J140" i="8"/>
  <c r="J128" i="8"/>
  <c r="J119" i="8"/>
  <c r="J111" i="8"/>
  <c r="J96" i="8"/>
  <c r="J83" i="8"/>
  <c r="J73" i="8"/>
  <c r="J65" i="8"/>
  <c r="J57" i="8"/>
  <c r="J49" i="8"/>
  <c r="J41" i="8"/>
  <c r="J32" i="8"/>
  <c r="J24" i="8"/>
  <c r="J11" i="8"/>
  <c r="J101" i="8"/>
  <c r="J234" i="8"/>
  <c r="J226" i="8"/>
  <c r="J218" i="8"/>
  <c r="J210" i="8"/>
  <c r="J201" i="8"/>
  <c r="J193" i="8"/>
  <c r="J180" i="8"/>
  <c r="J169" i="8"/>
  <c r="J161" i="8"/>
  <c r="J153" i="8"/>
  <c r="J145" i="8"/>
  <c r="J133" i="8"/>
  <c r="J125" i="8"/>
  <c r="J116" i="8"/>
  <c r="J108" i="8"/>
  <c r="J93" i="8"/>
  <c r="J79" i="8"/>
  <c r="J70" i="8"/>
  <c r="J62" i="8"/>
  <c r="J54" i="8"/>
  <c r="J46" i="8"/>
  <c r="J37" i="8"/>
  <c r="J29" i="8"/>
  <c r="J16" i="8"/>
  <c r="J8" i="8"/>
  <c r="J176" i="8"/>
  <c r="J76" i="8"/>
  <c r="J227" i="8"/>
  <c r="J219" i="8"/>
  <c r="J211" i="8"/>
  <c r="J202" i="8"/>
  <c r="J194" i="8"/>
  <c r="J181" i="8"/>
  <c r="J170" i="8"/>
  <c r="J162" i="8"/>
  <c r="J154" i="8"/>
  <c r="J146" i="8"/>
  <c r="J138" i="8"/>
  <c r="J126" i="8"/>
  <c r="J117" i="8"/>
  <c r="J109" i="8"/>
  <c r="J94" i="8"/>
  <c r="J80" i="8"/>
  <c r="J71" i="8"/>
  <c r="J63" i="8"/>
  <c r="J55" i="8"/>
  <c r="J47" i="8"/>
  <c r="J39" i="8"/>
  <c r="J30" i="8"/>
  <c r="J17" i="8"/>
  <c r="J9" i="8"/>
  <c r="J185" i="8"/>
  <c r="J177" i="8"/>
  <c r="J166" i="8"/>
  <c r="J158" i="8"/>
  <c r="J150" i="8"/>
  <c r="J142" i="8"/>
  <c r="J130" i="8"/>
  <c r="J121" i="8"/>
  <c r="J113" i="8"/>
  <c r="J98" i="8"/>
  <c r="J85" i="8"/>
  <c r="J75" i="8"/>
  <c r="J67" i="8"/>
  <c r="J59" i="8"/>
  <c r="J51" i="8"/>
  <c r="J43" i="8"/>
  <c r="J34" i="8"/>
  <c r="J26" i="8"/>
  <c r="J13" i="8"/>
  <c r="J38" i="8"/>
  <c r="J230" i="8"/>
  <c r="J222" i="8"/>
  <c r="J214" i="8"/>
  <c r="J205" i="8"/>
  <c r="J197" i="8"/>
  <c r="J184" i="8"/>
  <c r="J175" i="8"/>
  <c r="J100" i="8"/>
  <c r="J233" i="8"/>
  <c r="J225" i="8"/>
  <c r="J217" i="8"/>
  <c r="J209" i="8"/>
  <c r="J200" i="8"/>
  <c r="J192" i="8"/>
  <c r="J179" i="8"/>
  <c r="J168" i="8"/>
  <c r="J160" i="8"/>
  <c r="J152" i="8"/>
  <c r="J144" i="8"/>
  <c r="J132" i="8"/>
  <c r="J123" i="8"/>
  <c r="J115" i="8"/>
  <c r="J107" i="8"/>
  <c r="J92" i="8"/>
  <c r="J78" i="8"/>
  <c r="J69" i="8"/>
  <c r="J61" i="8"/>
  <c r="J53" i="8"/>
  <c r="J45" i="8"/>
  <c r="J36" i="8"/>
  <c r="J28" i="8"/>
  <c r="J15" i="8"/>
  <c r="J7" i="8"/>
  <c r="P6" i="77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7" i="77"/>
  <c r="N273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63" i="77"/>
  <c r="P176" i="77"/>
  <c r="R266" i="78"/>
  <c r="R266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5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124" i="77"/>
  <c r="P90" i="77"/>
  <c r="P100" i="77"/>
  <c r="R266" i="79"/>
  <c r="R265" i="81"/>
  <c r="R266" i="85"/>
  <c r="R266" i="97"/>
  <c r="R266" i="86"/>
  <c r="R266" i="84"/>
  <c r="R266" i="88"/>
  <c r="R266" i="90"/>
  <c r="R266" i="98"/>
  <c r="R266" i="87"/>
  <c r="R266" i="96"/>
  <c r="R266" i="107"/>
  <c r="P8" i="8"/>
  <c r="R266" i="99"/>
  <c r="R266" i="101"/>
  <c r="R266" i="102"/>
  <c r="R266" i="100"/>
  <c r="R266" i="104"/>
  <c r="R266" i="103"/>
  <c r="R266" i="105"/>
  <c r="R266" i="106"/>
  <c r="R266" i="89"/>
  <c r="R266" i="91"/>
  <c r="R266" i="92"/>
  <c r="R266" i="93"/>
  <c r="R266" i="94"/>
  <c r="R266" i="95"/>
  <c r="R266" i="82"/>
  <c r="R266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6" i="77"/>
  <c r="N275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60" i="74"/>
  <c r="R262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229" i="78"/>
  <c r="J229" i="78" s="1"/>
  <c r="G237" i="79" s="1"/>
  <c r="J237" i="79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60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62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69" i="88" l="1"/>
  <c r="J169" i="88" s="1"/>
  <c r="G169" i="89" s="1"/>
  <c r="J169" i="89" s="1"/>
  <c r="G229" i="79"/>
  <c r="J229" i="79" s="1"/>
  <c r="G237" i="80" s="1"/>
  <c r="J237" i="80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229" i="80" l="1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G237" i="81"/>
  <c r="J237" i="81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G11" i="74"/>
  <c r="J11" i="74" s="1"/>
  <c r="G10" i="74"/>
  <c r="J10" i="74" s="1"/>
  <c r="G229" i="82" l="1"/>
  <c r="J229" i="82" s="1"/>
  <c r="G237" i="82"/>
  <c r="J237" i="82" s="1"/>
  <c r="G12" i="88"/>
  <c r="J12" i="88" s="1"/>
  <c r="G12" i="89" s="1"/>
  <c r="J12" i="89" s="1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G231" i="78" l="1"/>
  <c r="J231" i="78" s="1"/>
  <c r="G239" i="79" s="1"/>
  <c r="J239" i="79" s="1"/>
  <c r="G239" i="78"/>
  <c r="J239" i="78" s="1"/>
  <c r="G229" i="83"/>
  <c r="J229" i="83" s="1"/>
  <c r="G237" i="83"/>
  <c r="J237" i="83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G231" i="79" l="1"/>
  <c r="J231" i="79" s="1"/>
  <c r="G231" i="80" s="1"/>
  <c r="J231" i="80" s="1"/>
  <c r="G240" i="78"/>
  <c r="J240" i="78" s="1"/>
  <c r="G229" i="84"/>
  <c r="J229" i="84" s="1"/>
  <c r="G237" i="85" s="1"/>
  <c r="J237" i="85" s="1"/>
  <c r="G237" i="84"/>
  <c r="J237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9" i="80" l="1"/>
  <c r="J239" i="80" s="1"/>
  <c r="G229" i="85"/>
  <c r="J229" i="85" s="1"/>
  <c r="G229" i="86" s="1"/>
  <c r="J229" i="86" s="1"/>
  <c r="G237" i="87" s="1"/>
  <c r="J237" i="87" s="1"/>
  <c r="G240" i="79"/>
  <c r="J240" i="79" s="1"/>
  <c r="G231" i="81"/>
  <c r="J231" i="81" s="1"/>
  <c r="G239" i="81"/>
  <c r="J239" i="81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71" i="74"/>
  <c r="N268" i="74"/>
  <c r="M5" i="74"/>
  <c r="N266" i="74" s="1"/>
  <c r="G237" i="86" l="1"/>
  <c r="J237" i="86" s="1"/>
  <c r="G229" i="87"/>
  <c r="J229" i="87" s="1"/>
  <c r="G237" i="88" s="1"/>
  <c r="J237" i="88" s="1"/>
  <c r="G231" i="82"/>
  <c r="J231" i="82" s="1"/>
  <c r="G239" i="82"/>
  <c r="J239" i="82" s="1"/>
  <c r="G240" i="80"/>
  <c r="J240" i="80" s="1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P5" i="74"/>
  <c r="R264" i="74"/>
  <c r="G229" i="88" l="1"/>
  <c r="J229" i="88" s="1"/>
  <c r="G232" i="81"/>
  <c r="J232" i="81" s="1"/>
  <c r="G240" i="81"/>
  <c r="J240" i="81" s="1"/>
  <c r="G229" i="89"/>
  <c r="J229" i="89" s="1"/>
  <c r="G237" i="89"/>
  <c r="J237" i="89" s="1"/>
  <c r="G231" i="83"/>
  <c r="J231" i="83" s="1"/>
  <c r="G239" i="83"/>
  <c r="J239" i="83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72" i="74"/>
  <c r="X13" i="8"/>
  <c r="G231" i="84" l="1"/>
  <c r="J231" i="84" s="1"/>
  <c r="G239" i="85" s="1"/>
  <c r="J239" i="85" s="1"/>
  <c r="G239" i="84"/>
  <c r="J239" i="84" s="1"/>
  <c r="G229" i="90"/>
  <c r="J229" i="90" s="1"/>
  <c r="G237" i="90"/>
  <c r="J237" i="90" s="1"/>
  <c r="G232" i="82"/>
  <c r="J232" i="82" s="1"/>
  <c r="G240" i="82"/>
  <c r="J240" i="82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75" i="74"/>
  <c r="N274" i="74"/>
  <c r="X15" i="8"/>
  <c r="Y36" i="8"/>
  <c r="X10" i="8"/>
  <c r="X12" i="8"/>
  <c r="S36" i="8"/>
  <c r="X9" i="8"/>
  <c r="V36" i="8"/>
  <c r="W36" i="8"/>
  <c r="T36" i="8"/>
  <c r="X11" i="8"/>
  <c r="U36" i="8"/>
  <c r="G169" i="103" l="1"/>
  <c r="J169" i="103" s="1"/>
  <c r="G232" i="83"/>
  <c r="J232" i="83" s="1"/>
  <c r="G240" i="83"/>
  <c r="J240" i="83" s="1"/>
  <c r="G229" i="91"/>
  <c r="J229" i="91" s="1"/>
  <c r="G237" i="91"/>
  <c r="J237" i="91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169" i="104" l="1"/>
  <c r="J169" i="104" s="1"/>
  <c r="G232" i="84"/>
  <c r="J232" i="84" s="1"/>
  <c r="G240" i="84"/>
  <c r="J240" i="84" s="1"/>
  <c r="G229" i="92"/>
  <c r="J229" i="92" s="1"/>
  <c r="G237" i="92"/>
  <c r="J237" i="92" s="1"/>
  <c r="G231" i="86"/>
  <c r="J231" i="86" s="1"/>
  <c r="G239" i="87" s="1"/>
  <c r="J239" i="87" s="1"/>
  <c r="G239" i="86"/>
  <c r="J239" i="86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G240" i="85"/>
  <c r="J240" i="85" s="1"/>
  <c r="G232" i="85"/>
  <c r="J232" i="85" s="1"/>
  <c r="G229" i="93"/>
  <c r="J229" i="93" s="1"/>
  <c r="G237" i="93"/>
  <c r="J237" i="93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G20" i="77" l="1"/>
  <c r="J20" i="77" s="1"/>
  <c r="G22" i="77"/>
  <c r="J22" i="77" s="1"/>
  <c r="G129" i="107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G239" i="89"/>
  <c r="J239" i="89" s="1"/>
  <c r="G229" i="94"/>
  <c r="J229" i="94" s="1"/>
  <c r="G237" i="94"/>
  <c r="J237" i="94" s="1"/>
  <c r="G232" i="86"/>
  <c r="J232" i="86" s="1"/>
  <c r="G240" i="86"/>
  <c r="J240" i="86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G24" i="77"/>
  <c r="J24" i="77" s="1"/>
  <c r="G26" i="77"/>
  <c r="J26" i="77" s="1"/>
  <c r="G25" i="77"/>
  <c r="J25" i="77" s="1"/>
  <c r="G19" i="77"/>
  <c r="J19" i="77" s="1"/>
  <c r="G21" i="77"/>
  <c r="J21" i="77" s="1"/>
  <c r="G23" i="77"/>
  <c r="J23" i="77" s="1"/>
  <c r="G168" i="78"/>
  <c r="J168" i="78" s="1"/>
  <c r="K213" i="64"/>
  <c r="K215" i="64" s="1"/>
  <c r="G12" i="104" l="1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40" i="87"/>
  <c r="J240" i="87" s="1"/>
  <c r="G232" i="87"/>
  <c r="J232" i="87" s="1"/>
  <c r="G229" i="95"/>
  <c r="G237" i="95"/>
  <c r="J237" i="95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143" i="77"/>
  <c r="J143" i="77" s="1"/>
  <c r="G143" i="78" s="1"/>
  <c r="J143" i="78" s="1"/>
  <c r="G108" i="77"/>
  <c r="J108" i="77" s="1"/>
  <c r="G108" i="78" s="1"/>
  <c r="J108" i="78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G237" i="96" l="1"/>
  <c r="J237" i="96" s="1"/>
  <c r="J229" i="95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7" i="98" s="1"/>
  <c r="J237" i="98" s="1"/>
  <c r="G237" i="97"/>
  <c r="J237" i="97" s="1"/>
  <c r="G240" i="88"/>
  <c r="J240" i="88" s="1"/>
  <c r="G232" i="88"/>
  <c r="J232" i="88" s="1"/>
  <c r="G230" i="78"/>
  <c r="J230" i="78" s="1"/>
  <c r="G238" i="79" s="1"/>
  <c r="J238" i="79" s="1"/>
  <c r="G238" i="78"/>
  <c r="J238" i="78" s="1"/>
  <c r="G231" i="91"/>
  <c r="J231" i="91" s="1"/>
  <c r="G239" i="91"/>
  <c r="J239" i="91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J262" i="80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18" i="77" l="1"/>
  <c r="J18" i="77" s="1"/>
  <c r="G230" i="79"/>
  <c r="J230" i="79" s="1"/>
  <c r="G238" i="80" s="1"/>
  <c r="J238" i="80" s="1"/>
  <c r="G86" i="79"/>
  <c r="J86" i="79" s="1"/>
  <c r="G229" i="98"/>
  <c r="J229" i="98" s="1"/>
  <c r="G237" i="99" s="1"/>
  <c r="J237" i="99" s="1"/>
  <c r="G231" i="92"/>
  <c r="J231" i="92" s="1"/>
  <c r="G239" i="92"/>
  <c r="J239" i="92" s="1"/>
  <c r="G230" i="80"/>
  <c r="J230" i="80" s="1"/>
  <c r="G232" i="89"/>
  <c r="J232" i="89" s="1"/>
  <c r="G240" i="89"/>
  <c r="J240" i="89" s="1"/>
  <c r="G265" i="79"/>
  <c r="J265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J264" i="79"/>
  <c r="G173" i="79"/>
  <c r="J173" i="79" s="1"/>
  <c r="G174" i="80" s="1"/>
  <c r="J174" i="80" s="1"/>
  <c r="G234" i="79"/>
  <c r="J234" i="79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104" i="81"/>
  <c r="J104" i="81" s="1"/>
  <c r="G261" i="81"/>
  <c r="J261" i="81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66" i="8"/>
  <c r="M267" i="8"/>
  <c r="H266" i="8"/>
  <c r="M271" i="8"/>
  <c r="H268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86" i="80" l="1"/>
  <c r="J86" i="80" s="1"/>
  <c r="G87" i="80"/>
  <c r="J87" i="80" s="1"/>
  <c r="G88" i="81" s="1"/>
  <c r="J88" i="81" s="1"/>
  <c r="G229" i="99"/>
  <c r="J229" i="99" s="1"/>
  <c r="G229" i="100" s="1"/>
  <c r="J229" i="100" s="1"/>
  <c r="G232" i="90"/>
  <c r="J232" i="90" s="1"/>
  <c r="G240" i="90"/>
  <c r="J240" i="90" s="1"/>
  <c r="G230" i="81"/>
  <c r="J230" i="81" s="1"/>
  <c r="G238" i="81"/>
  <c r="J238" i="81" s="1"/>
  <c r="G237" i="100"/>
  <c r="J237" i="100" s="1"/>
  <c r="G231" i="93"/>
  <c r="J231" i="93" s="1"/>
  <c r="G239" i="93"/>
  <c r="J239" i="93" s="1"/>
  <c r="G265" i="80"/>
  <c r="J265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64" i="80"/>
  <c r="J264" i="80" s="1"/>
  <c r="G263" i="81" s="1"/>
  <c r="J263" i="81" s="1"/>
  <c r="G264" i="82" s="1"/>
  <c r="J264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104" i="82"/>
  <c r="J104" i="82" s="1"/>
  <c r="G191" i="82"/>
  <c r="J191" i="82" s="1"/>
  <c r="G190" i="82"/>
  <c r="J190" i="82" s="1"/>
  <c r="G133" i="80"/>
  <c r="J133" i="80" s="1"/>
  <c r="Z10" i="8"/>
  <c r="AC10" i="8" s="1"/>
  <c r="Z9" i="8"/>
  <c r="AC9" i="8" s="1"/>
  <c r="Z7" i="8"/>
  <c r="AC7" i="8" s="1"/>
  <c r="Z8" i="8"/>
  <c r="AC8" i="8" s="1"/>
  <c r="Z6" i="8"/>
  <c r="AC6" i="8" s="1"/>
  <c r="N268" i="8"/>
  <c r="F267" i="8" s="1"/>
  <c r="C268" i="8" s="1"/>
  <c r="H269" i="8"/>
  <c r="G86" i="81" l="1"/>
  <c r="J86" i="81" s="1"/>
  <c r="G87" i="81"/>
  <c r="J87" i="81" s="1"/>
  <c r="G88" i="82" s="1"/>
  <c r="J88" i="82" s="1"/>
  <c r="G231" i="94"/>
  <c r="J231" i="94" s="1"/>
  <c r="G239" i="94"/>
  <c r="J239" i="94" s="1"/>
  <c r="G227" i="81"/>
  <c r="J227" i="81" s="1"/>
  <c r="G235" i="81"/>
  <c r="J235" i="81" s="1"/>
  <c r="G229" i="101"/>
  <c r="J229" i="10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G240" i="91"/>
  <c r="J240" i="91" s="1"/>
  <c r="G264" i="81"/>
  <c r="J264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62" i="83"/>
  <c r="J262" i="83" s="1"/>
  <c r="G104" i="83"/>
  <c r="J104" i="83" s="1"/>
  <c r="G264" i="83"/>
  <c r="J264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9" i="8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G240" i="92"/>
  <c r="J240" i="92" s="1"/>
  <c r="G227" i="82"/>
  <c r="J227" i="82" s="1"/>
  <c r="G235" i="82"/>
  <c r="J235" i="82" s="1"/>
  <c r="G234" i="82"/>
  <c r="J234" i="82" s="1"/>
  <c r="G230" i="83"/>
  <c r="J230" i="83" s="1"/>
  <c r="G238" i="83"/>
  <c r="J238" i="83" s="1"/>
  <c r="G231" i="95"/>
  <c r="G265" i="82"/>
  <c r="J265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82" i="82"/>
  <c r="J82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G264" i="84"/>
  <c r="J264" i="84" s="1"/>
  <c r="G104" i="84"/>
  <c r="J104" i="84" s="1"/>
  <c r="G233" i="84"/>
  <c r="J233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G239" i="96" l="1"/>
  <c r="J239" i="96" s="1"/>
  <c r="J231" i="95"/>
  <c r="G198" i="96"/>
  <c r="J198" i="96" s="1"/>
  <c r="J198" i="95"/>
  <c r="G86" i="83"/>
  <c r="J86" i="83" s="1"/>
  <c r="G87" i="83"/>
  <c r="J87" i="83" s="1"/>
  <c r="G88" i="84" s="1"/>
  <c r="J88" i="84" s="1"/>
  <c r="G231" i="96"/>
  <c r="J231" i="96" s="1"/>
  <c r="G231" i="97" s="1"/>
  <c r="J231" i="97" s="1"/>
  <c r="G227" i="83"/>
  <c r="J227" i="83" s="1"/>
  <c r="G235" i="83"/>
  <c r="J235" i="83" s="1"/>
  <c r="G232" i="93"/>
  <c r="J232" i="93" s="1"/>
  <c r="G240" i="93"/>
  <c r="J240" i="93" s="1"/>
  <c r="G230" i="84"/>
  <c r="J230" i="84" s="1"/>
  <c r="G238" i="85" s="1"/>
  <c r="J238" i="85" s="1"/>
  <c r="G238" i="84"/>
  <c r="J238" i="84" s="1"/>
  <c r="G234" i="83"/>
  <c r="J234" i="83" s="1"/>
  <c r="G229" i="103"/>
  <c r="J229" i="103" s="1"/>
  <c r="G237" i="103"/>
  <c r="J237" i="103" s="1"/>
  <c r="G228" i="83"/>
  <c r="J228" i="83" s="1"/>
  <c r="G236" i="83"/>
  <c r="J236" i="83" s="1"/>
  <c r="G265" i="83"/>
  <c r="J265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104" i="85"/>
  <c r="J104" i="85" s="1"/>
  <c r="G262" i="85"/>
  <c r="J262" i="85" s="1"/>
  <c r="G264" i="85"/>
  <c r="J264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237" i="104" l="1"/>
  <c r="J237" i="104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39" i="97"/>
  <c r="J239" i="97" s="1"/>
  <c r="G239" i="98"/>
  <c r="J239" i="98" s="1"/>
  <c r="G231" i="98"/>
  <c r="J231" i="98" s="1"/>
  <c r="G239" i="99" s="1"/>
  <c r="J239" i="99" s="1"/>
  <c r="G228" i="84"/>
  <c r="J228" i="84" s="1"/>
  <c r="G236" i="85" s="1"/>
  <c r="J236" i="85" s="1"/>
  <c r="G236" i="84"/>
  <c r="J236" i="84" s="1"/>
  <c r="G232" i="94"/>
  <c r="J232" i="94" s="1"/>
  <c r="G240" i="94"/>
  <c r="J240" i="94" s="1"/>
  <c r="G229" i="104"/>
  <c r="J229" i="104" s="1"/>
  <c r="G234" i="84"/>
  <c r="J234" i="84" s="1"/>
  <c r="G227" i="84"/>
  <c r="J227" i="84" s="1"/>
  <c r="G235" i="85" s="1"/>
  <c r="J235" i="85" s="1"/>
  <c r="G235" i="84"/>
  <c r="J235" i="84" s="1"/>
  <c r="G265" i="84"/>
  <c r="J265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104" i="86"/>
  <c r="J104" i="86" s="1"/>
  <c r="G264" i="86"/>
  <c r="J264" i="86" s="1"/>
  <c r="G262" i="86"/>
  <c r="J262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208" i="103" l="1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31" i="100" s="1"/>
  <c r="J231" i="100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35" i="86"/>
  <c r="J235" i="86" s="1"/>
  <c r="G229" i="105"/>
  <c r="J229" i="105" s="1"/>
  <c r="G239" i="100"/>
  <c r="J239" i="100" s="1"/>
  <c r="G230" i="86"/>
  <c r="J230" i="86" s="1"/>
  <c r="G238" i="87" s="1"/>
  <c r="J238" i="87" s="1"/>
  <c r="G238" i="86"/>
  <c r="J238" i="86" s="1"/>
  <c r="G232" i="95"/>
  <c r="J232" i="95" s="1"/>
  <c r="G234" i="85"/>
  <c r="J234" i="85" s="1"/>
  <c r="G265" i="85"/>
  <c r="J265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64" i="87"/>
  <c r="J264" i="87" s="1"/>
  <c r="G233" i="87"/>
  <c r="J233" i="87" s="1"/>
  <c r="J262" i="87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48" i="104" l="1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29" i="106"/>
  <c r="J229" i="106" s="1"/>
  <c r="G240" i="96"/>
  <c r="J240" i="96" s="1"/>
  <c r="G232" i="96"/>
  <c r="J232" i="96" s="1"/>
  <c r="G265" i="86"/>
  <c r="J265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104" i="88"/>
  <c r="J104" i="88" s="1"/>
  <c r="G264" i="88"/>
  <c r="J264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39" i="104" l="1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28" i="89"/>
  <c r="J228" i="89" s="1"/>
  <c r="G236" i="89"/>
  <c r="J236" i="89" s="1"/>
  <c r="G227" i="89"/>
  <c r="J227" i="89" s="1"/>
  <c r="G235" i="89"/>
  <c r="J235" i="89" s="1"/>
  <c r="G232" i="97"/>
  <c r="J232" i="97" s="1"/>
  <c r="G240" i="97"/>
  <c r="J240" i="97" s="1"/>
  <c r="G231" i="102"/>
  <c r="J231" i="102" s="1"/>
  <c r="G239" i="102"/>
  <c r="J239" i="102" s="1"/>
  <c r="G265" i="87"/>
  <c r="J265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64" i="89"/>
  <c r="J264" i="89" s="1"/>
  <c r="G104" i="89"/>
  <c r="J104" i="89" s="1"/>
  <c r="G233" i="89"/>
  <c r="J233" i="89" s="1"/>
  <c r="J262" i="89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40" i="98"/>
  <c r="J240" i="98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G230" i="90"/>
  <c r="J230" i="90" s="1"/>
  <c r="G238" i="90"/>
  <c r="J238" i="90" s="1"/>
  <c r="G265" i="88"/>
  <c r="J265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104" i="90"/>
  <c r="J104" i="90" s="1"/>
  <c r="G233" i="90"/>
  <c r="J233" i="90" s="1"/>
  <c r="G264" i="90"/>
  <c r="J264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71" i="103" l="1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0" i="99"/>
  <c r="J240" i="99" s="1"/>
  <c r="G232" i="99"/>
  <c r="J232" i="99" s="1"/>
  <c r="G230" i="91"/>
  <c r="J230" i="91" s="1"/>
  <c r="G238" i="91"/>
  <c r="J238" i="91" s="1"/>
  <c r="G234" i="89"/>
  <c r="J234" i="89" s="1"/>
  <c r="G227" i="91"/>
  <c r="J227" i="91" s="1"/>
  <c r="G235" i="91"/>
  <c r="J235" i="91" s="1"/>
  <c r="G228" i="91"/>
  <c r="J228" i="91" s="1"/>
  <c r="G236" i="91"/>
  <c r="J236" i="91" s="1"/>
  <c r="G265" i="89"/>
  <c r="J265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104" i="91"/>
  <c r="J104" i="91" s="1"/>
  <c r="G264" i="91"/>
  <c r="J264" i="91" s="1"/>
  <c r="G262" i="91"/>
  <c r="J262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5" i="77" s="1"/>
  <c r="G70" i="104" l="1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30" i="92"/>
  <c r="J230" i="92" s="1"/>
  <c r="G238" i="92"/>
  <c r="J238" i="92" s="1"/>
  <c r="G240" i="100"/>
  <c r="J240" i="100" s="1"/>
  <c r="G232" i="100"/>
  <c r="J232" i="100" s="1"/>
  <c r="G265" i="100"/>
  <c r="J265" i="100" s="1"/>
  <c r="G228" i="92"/>
  <c r="J228" i="92" s="1"/>
  <c r="G236" i="92"/>
  <c r="J236" i="92" s="1"/>
  <c r="G227" i="92"/>
  <c r="J227" i="92" s="1"/>
  <c r="G235" i="92"/>
  <c r="J235" i="92" s="1"/>
  <c r="G231" i="105"/>
  <c r="J231" i="105" s="1"/>
  <c r="G239" i="105"/>
  <c r="J239" i="105" s="1"/>
  <c r="G265" i="90"/>
  <c r="J265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64" i="92"/>
  <c r="J264" i="92" s="1"/>
  <c r="G261" i="92"/>
  <c r="J261" i="92" s="1"/>
  <c r="G104" i="92"/>
  <c r="J104" i="92" s="1"/>
  <c r="G262" i="92"/>
  <c r="J262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34" i="91"/>
  <c r="J234" i="91" s="1"/>
  <c r="G265" i="91"/>
  <c r="J265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261" i="93"/>
  <c r="J261" i="93" s="1"/>
  <c r="G104" i="93"/>
  <c r="J104" i="93" s="1"/>
  <c r="G233" i="93"/>
  <c r="J233" i="93" s="1"/>
  <c r="G262" i="93"/>
  <c r="J262" i="93" s="1"/>
  <c r="G264" i="93"/>
  <c r="J264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0" i="102"/>
  <c r="J240" i="102" s="1"/>
  <c r="G232" i="102"/>
  <c r="J232" i="102" s="1"/>
  <c r="G265" i="102"/>
  <c r="J265" i="102" s="1"/>
  <c r="G227" i="94"/>
  <c r="J227" i="94" s="1"/>
  <c r="G235" i="94"/>
  <c r="J235" i="94" s="1"/>
  <c r="G228" i="94"/>
  <c r="J228" i="94" s="1"/>
  <c r="G236" i="94"/>
  <c r="J236" i="94" s="1"/>
  <c r="G265" i="92"/>
  <c r="J265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G264" i="94"/>
  <c r="J264" i="94" s="1"/>
  <c r="J261" i="94"/>
  <c r="G104" i="94"/>
  <c r="J104" i="94" s="1"/>
  <c r="G262" i="94"/>
  <c r="J262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98" i="96" l="1"/>
  <c r="J98" i="96" s="1"/>
  <c r="J98" i="95"/>
  <c r="G21" i="96"/>
  <c r="J21" i="96" s="1"/>
  <c r="J21" i="95"/>
  <c r="G93" i="96"/>
  <c r="J93" i="96" s="1"/>
  <c r="J93" i="95"/>
  <c r="G77" i="96"/>
  <c r="J77" i="96" s="1"/>
  <c r="J77" i="95"/>
  <c r="G99" i="96"/>
  <c r="J99" i="96" s="1"/>
  <c r="J99" i="95"/>
  <c r="G66" i="96"/>
  <c r="J66" i="96" s="1"/>
  <c r="J66" i="95"/>
  <c r="G86" i="95"/>
  <c r="G87" i="95"/>
  <c r="G240" i="103"/>
  <c r="J240" i="103" s="1"/>
  <c r="G232" i="103"/>
  <c r="J232" i="103" s="1"/>
  <c r="G265" i="103"/>
  <c r="J265" i="103" s="1"/>
  <c r="G234" i="93"/>
  <c r="J234" i="93" s="1"/>
  <c r="G228" i="95"/>
  <c r="G236" i="95"/>
  <c r="J236" i="95" s="1"/>
  <c r="G227" i="95"/>
  <c r="G235" i="95"/>
  <c r="G230" i="95"/>
  <c r="G238" i="95"/>
  <c r="J238" i="95" s="1"/>
  <c r="G265" i="93"/>
  <c r="J265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104" i="95"/>
  <c r="J104" i="95" s="1"/>
  <c r="G264" i="95"/>
  <c r="J264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38" i="96" l="1"/>
  <c r="J238" i="96" s="1"/>
  <c r="J230" i="95"/>
  <c r="J235" i="95"/>
  <c r="G235" i="96"/>
  <c r="J235" i="96" s="1"/>
  <c r="J227" i="95"/>
  <c r="G88" i="96"/>
  <c r="J88" i="96" s="1"/>
  <c r="J87" i="95"/>
  <c r="G87" i="96"/>
  <c r="J87" i="96" s="1"/>
  <c r="G88" i="97" s="1"/>
  <c r="J88" i="97" s="1"/>
  <c r="J86" i="95"/>
  <c r="G236" i="96"/>
  <c r="J236" i="96" s="1"/>
  <c r="J228" i="95"/>
  <c r="G51" i="96"/>
  <c r="J51" i="96" s="1"/>
  <c r="J51" i="95"/>
  <c r="G49" i="96"/>
  <c r="J49" i="96" s="1"/>
  <c r="J49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27" i="97"/>
  <c r="J227" i="97" s="1"/>
  <c r="G235" i="98" s="1"/>
  <c r="J235" i="98" s="1"/>
  <c r="G235" i="97"/>
  <c r="J235" i="97" s="1"/>
  <c r="G240" i="104"/>
  <c r="J240" i="104" s="1"/>
  <c r="G265" i="104"/>
  <c r="J265" i="104" s="1"/>
  <c r="G232" i="104"/>
  <c r="J232" i="104" s="1"/>
  <c r="G265" i="94"/>
  <c r="J265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264" i="96"/>
  <c r="J264" i="96" s="1"/>
  <c r="J261" i="96"/>
  <c r="G104" i="96"/>
  <c r="J104" i="96" s="1"/>
  <c r="G233" i="96"/>
  <c r="J233" i="96" s="1"/>
  <c r="G262" i="96"/>
  <c r="J262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G240" i="105"/>
  <c r="J240" i="105" s="1"/>
  <c r="G265" i="105"/>
  <c r="J265" i="105" s="1"/>
  <c r="G232" i="105"/>
  <c r="J232" i="105" s="1"/>
  <c r="G228" i="97"/>
  <c r="J228" i="97" s="1"/>
  <c r="G236" i="97"/>
  <c r="J236" i="97" s="1"/>
  <c r="G265" i="95"/>
  <c r="J265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83"/>
  <c r="J189" i="83" s="1"/>
  <c r="G189" i="94"/>
  <c r="J189" i="94" s="1"/>
  <c r="G189" i="80"/>
  <c r="J189" i="80" s="1"/>
  <c r="G189" i="88"/>
  <c r="J189" i="88" s="1"/>
  <c r="G189" i="95"/>
  <c r="J189" i="95" s="1"/>
  <c r="G189" i="87"/>
  <c r="J189" i="87" s="1"/>
  <c r="G189" i="81"/>
  <c r="J189" i="81" s="1"/>
  <c r="G189" i="89"/>
  <c r="J189" i="89" s="1"/>
  <c r="G189" i="74"/>
  <c r="J189" i="74" s="1"/>
  <c r="G189" i="84"/>
  <c r="J189" i="8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79"/>
  <c r="J187" i="79" s="1"/>
  <c r="G187" i="87"/>
  <c r="J187" i="87" s="1"/>
  <c r="G187" i="95"/>
  <c r="J187" i="95" s="1"/>
  <c r="G187" i="93"/>
  <c r="J187" i="93" s="1"/>
  <c r="G187" i="74"/>
  <c r="J187" i="74" s="1"/>
  <c r="G187" i="84"/>
  <c r="J187" i="84" s="1"/>
  <c r="G187" i="92"/>
  <c r="J187" i="92" s="1"/>
  <c r="G187" i="81"/>
  <c r="J187" i="81" s="1"/>
  <c r="G187" i="89"/>
  <c r="J187" i="89" s="1"/>
  <c r="G264" i="97"/>
  <c r="J264" i="97" s="1"/>
  <c r="G187" i="78"/>
  <c r="J187" i="78" s="1"/>
  <c r="G187" i="86"/>
  <c r="J187" i="86" s="1"/>
  <c r="G187" i="94"/>
  <c r="J187" i="94" s="1"/>
  <c r="G187" i="83"/>
  <c r="J187" i="83" s="1"/>
  <c r="G187" i="91"/>
  <c r="J187" i="91" s="1"/>
  <c r="G187" i="85"/>
  <c r="J187" i="85" s="1"/>
  <c r="G187" i="80"/>
  <c r="J187" i="80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83"/>
  <c r="J105" i="83" s="1"/>
  <c r="G105" i="91"/>
  <c r="J105" i="91" s="1"/>
  <c r="G105" i="74"/>
  <c r="J105" i="74" s="1"/>
  <c r="G105" i="77" s="1"/>
  <c r="J105" i="77" s="1"/>
  <c r="G105" i="84"/>
  <c r="J105" i="84" s="1"/>
  <c r="G105" i="92"/>
  <c r="J105" i="92" s="1"/>
  <c r="G105" i="82"/>
  <c r="J105" i="82" s="1"/>
  <c r="G105" i="85"/>
  <c r="J105" i="85" s="1"/>
  <c r="G105" i="93"/>
  <c r="J105" i="93" s="1"/>
  <c r="G105" i="78"/>
  <c r="J105" i="78" s="1"/>
  <c r="G105" i="86"/>
  <c r="J105" i="86" s="1"/>
  <c r="G105" i="94"/>
  <c r="J105" i="94" s="1"/>
  <c r="G105" i="79"/>
  <c r="J105" i="79" s="1"/>
  <c r="G105" i="87"/>
  <c r="J105" i="87" s="1"/>
  <c r="G105" i="95"/>
  <c r="G105" i="88"/>
  <c r="J105" i="88" s="1"/>
  <c r="G105" i="90"/>
  <c r="J105" i="90" s="1"/>
  <c r="G262" i="97"/>
  <c r="J262" i="97" s="1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103" i="95"/>
  <c r="J103" i="95" s="1"/>
  <c r="G82" i="95"/>
  <c r="J82" i="95" s="1"/>
  <c r="G219" i="77"/>
  <c r="J219" i="77" s="1"/>
  <c r="G5" i="82"/>
  <c r="J5" i="82" s="1"/>
  <c r="G186" i="97"/>
  <c r="J186" i="97" s="1"/>
  <c r="G189" i="97"/>
  <c r="J189" i="97" s="1"/>
  <c r="G233" i="97"/>
  <c r="J233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G6" i="96" l="1"/>
  <c r="J6" i="96" s="1"/>
  <c r="J6" i="95"/>
  <c r="G105" i="96"/>
  <c r="J105" i="96" s="1"/>
  <c r="G105" i="97" s="1"/>
  <c r="J105" i="97" s="1"/>
  <c r="J105" i="95"/>
  <c r="G189" i="77"/>
  <c r="J189" i="77" s="1"/>
  <c r="G187" i="77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36" i="98"/>
  <c r="J236" i="98" s="1"/>
  <c r="G228" i="98"/>
  <c r="J228" i="98" s="1"/>
  <c r="G240" i="106"/>
  <c r="J240" i="106" s="1"/>
  <c r="G265" i="106"/>
  <c r="J265" i="106" s="1"/>
  <c r="G232" i="106"/>
  <c r="J232" i="106" s="1"/>
  <c r="G224" i="100"/>
  <c r="J224" i="100" s="1"/>
  <c r="G224" i="101" s="1"/>
  <c r="J224" i="101" s="1"/>
  <c r="G230" i="100"/>
  <c r="J230" i="100" s="1"/>
  <c r="G238" i="100"/>
  <c r="J238" i="100" s="1"/>
  <c r="G225" i="100"/>
  <c r="J225" i="100" s="1"/>
  <c r="G225" i="101" s="1"/>
  <c r="J225" i="101" s="1"/>
  <c r="G234" i="96"/>
  <c r="J234" i="96" s="1"/>
  <c r="G265" i="96"/>
  <c r="J265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G82" i="96"/>
  <c r="J82" i="96" s="1"/>
  <c r="G219" i="78"/>
  <c r="J219" i="78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07" i="98"/>
  <c r="J207" i="98" s="1"/>
  <c r="G189" i="98"/>
  <c r="J189" i="98" s="1"/>
  <c r="G188" i="98"/>
  <c r="J188" i="98" s="1"/>
  <c r="G262" i="98"/>
  <c r="J262" i="98" s="1"/>
  <c r="G105" i="98"/>
  <c r="J105" i="98" s="1"/>
  <c r="G264" i="98"/>
  <c r="J264" i="98" s="1"/>
  <c r="G187" i="98"/>
  <c r="J187" i="98" s="1"/>
  <c r="G261" i="98"/>
  <c r="J261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32" i="103" l="1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0" i="107"/>
  <c r="J240" i="107" s="1"/>
  <c r="G265" i="107"/>
  <c r="J265" i="107" s="1"/>
  <c r="G232" i="107"/>
  <c r="J232" i="107" s="1"/>
  <c r="G234" i="97"/>
  <c r="J234" i="97" s="1"/>
  <c r="G225" i="102"/>
  <c r="J225" i="102" s="1"/>
  <c r="G236" i="99"/>
  <c r="J236" i="99" s="1"/>
  <c r="G228" i="99"/>
  <c r="J228" i="99" s="1"/>
  <c r="G230" i="101"/>
  <c r="J230" i="101" s="1"/>
  <c r="G252" i="103" s="1"/>
  <c r="J252" i="103" s="1"/>
  <c r="G238" i="101"/>
  <c r="J238" i="101" s="1"/>
  <c r="G227" i="101"/>
  <c r="J227" i="101" s="1"/>
  <c r="G235" i="101"/>
  <c r="J235" i="101" s="1"/>
  <c r="G265" i="97"/>
  <c r="J265" i="97" s="1"/>
  <c r="G188" i="94"/>
  <c r="J188" i="94" s="1"/>
  <c r="G188" i="85"/>
  <c r="J188" i="85" s="1"/>
  <c r="G188" i="81"/>
  <c r="J188" i="81" s="1"/>
  <c r="G188" i="79"/>
  <c r="J188" i="79" s="1"/>
  <c r="G188" i="87"/>
  <c r="J188" i="87" s="1"/>
  <c r="G188" i="93"/>
  <c r="J188" i="93" s="1"/>
  <c r="G188" i="95"/>
  <c r="J188" i="95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G188" i="88"/>
  <c r="J188" i="88" s="1"/>
  <c r="G188" i="78"/>
  <c r="J188" i="78" s="1"/>
  <c r="G188" i="84"/>
  <c r="J188" i="84" s="1"/>
  <c r="G188" i="90"/>
  <c r="J188" i="90" s="1"/>
  <c r="G188" i="92"/>
  <c r="J188" i="92" s="1"/>
  <c r="G188" i="86"/>
  <c r="J188" i="86" s="1"/>
  <c r="G174" i="97"/>
  <c r="J174" i="97" s="1"/>
  <c r="G207" i="83"/>
  <c r="J207" i="83" s="1"/>
  <c r="G173" i="97"/>
  <c r="J173" i="97" s="1"/>
  <c r="G207" i="78"/>
  <c r="J207" i="78" s="1"/>
  <c r="G207" i="92"/>
  <c r="J207" i="92" s="1"/>
  <c r="G207" i="94"/>
  <c r="J207" i="94" s="1"/>
  <c r="G207" i="86"/>
  <c r="J207" i="86" s="1"/>
  <c r="G207" i="85"/>
  <c r="J207" i="85" s="1"/>
  <c r="G207" i="93"/>
  <c r="J207" i="93" s="1"/>
  <c r="G207" i="74"/>
  <c r="J207" i="74" s="1"/>
  <c r="G207" i="77" s="1"/>
  <c r="J207" i="77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J76" i="74" s="1"/>
  <c r="G76" i="77" s="1"/>
  <c r="J76" i="77" s="1"/>
  <c r="G76" i="84"/>
  <c r="J76" i="84" s="1"/>
  <c r="G76" i="92"/>
  <c r="J76" i="92" s="1"/>
  <c r="G76" i="85"/>
  <c r="J76" i="85" s="1"/>
  <c r="G76" i="95"/>
  <c r="J76" i="95" s="1"/>
  <c r="G76" i="93"/>
  <c r="J76" i="93" s="1"/>
  <c r="G82" i="97"/>
  <c r="J82" i="97" s="1"/>
  <c r="G76" i="81"/>
  <c r="J76" i="81" s="1"/>
  <c r="G76" i="82"/>
  <c r="J76" i="82" s="1"/>
  <c r="G76" i="88"/>
  <c r="J76" i="88" s="1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78"/>
  <c r="J76" i="78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103" i="97"/>
  <c r="J103" i="97" s="1"/>
  <c r="G218" i="78"/>
  <c r="J218" i="78" s="1"/>
  <c r="G200" i="78"/>
  <c r="J200" i="78" s="1"/>
  <c r="G217" i="78"/>
  <c r="J217" i="78" s="1"/>
  <c r="G5" i="84"/>
  <c r="J5" i="84" s="1"/>
  <c r="G189" i="99"/>
  <c r="J189" i="99" s="1"/>
  <c r="G186" i="99"/>
  <c r="J186" i="99" s="1"/>
  <c r="G207" i="99"/>
  <c r="J207" i="99" s="1"/>
  <c r="G104" i="99"/>
  <c r="J104" i="99" s="1"/>
  <c r="G264" i="99"/>
  <c r="J264" i="99" s="1"/>
  <c r="G187" i="99"/>
  <c r="J187" i="99" s="1"/>
  <c r="G233" i="99"/>
  <c r="J233" i="99" s="1"/>
  <c r="G262" i="99"/>
  <c r="J262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207" i="96" l="1"/>
  <c r="J207" i="96" s="1"/>
  <c r="G207" i="97" s="1"/>
  <c r="J207" i="97" s="1"/>
  <c r="J207" i="95"/>
  <c r="G188" i="77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65" i="98"/>
  <c r="J265" i="98" s="1"/>
  <c r="G173" i="98"/>
  <c r="J173" i="98" s="1"/>
  <c r="G174" i="98"/>
  <c r="J174" i="98" s="1"/>
  <c r="G207" i="84"/>
  <c r="J207" i="84" s="1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82" i="98"/>
  <c r="J82" i="98" s="1"/>
  <c r="G260" i="98"/>
  <c r="J260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262" i="100"/>
  <c r="J262" i="100" s="1"/>
  <c r="G105" i="100"/>
  <c r="J105" i="100" s="1"/>
  <c r="G188" i="100"/>
  <c r="J188" i="100" s="1"/>
  <c r="G264" i="100"/>
  <c r="J264" i="100" s="1"/>
  <c r="G187" i="100"/>
  <c r="J187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G42" i="105" l="1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7" i="103"/>
  <c r="J7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65" i="99"/>
  <c r="J265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105" i="101"/>
  <c r="J105" i="101" s="1"/>
  <c r="G188" i="101"/>
  <c r="J188" i="101" s="1"/>
  <c r="J264" i="101"/>
  <c r="G187" i="101"/>
  <c r="J187" i="101" s="1"/>
  <c r="G233" i="101"/>
  <c r="J233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3" i="104" l="1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17" i="104"/>
  <c r="J17" i="104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82" i="100"/>
  <c r="J82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61" i="103"/>
  <c r="J261" i="103" s="1"/>
  <c r="G104" i="102"/>
  <c r="J104" i="102" s="1"/>
  <c r="G264" i="102"/>
  <c r="J264" i="102" s="1"/>
  <c r="G187" i="102"/>
  <c r="J187" i="102" s="1"/>
  <c r="G262" i="102"/>
  <c r="J262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34" i="102"/>
  <c r="J234" i="102" s="1"/>
  <c r="G234" i="103" s="1"/>
  <c r="J234" i="103" s="1"/>
  <c r="G86" i="105"/>
  <c r="J86" i="105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187" i="103"/>
  <c r="J187" i="103" s="1"/>
  <c r="G264" i="103"/>
  <c r="J264" i="103" s="1"/>
  <c r="G105" i="103"/>
  <c r="J105" i="103" s="1"/>
  <c r="G262" i="103"/>
  <c r="J262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18" i="107" l="1"/>
  <c r="J18" i="107" s="1"/>
  <c r="G174" i="104"/>
  <c r="J174" i="104" s="1"/>
  <c r="G236" i="104"/>
  <c r="J236" i="104" s="1"/>
  <c r="G252" i="107"/>
  <c r="J252" i="107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59" i="103"/>
  <c r="J259" i="103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260" i="103"/>
  <c r="J260" i="103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262" i="104"/>
  <c r="J262" i="104" s="1"/>
  <c r="G105" i="104"/>
  <c r="J105" i="104" s="1"/>
  <c r="G264" i="104"/>
  <c r="J264" i="104" s="1"/>
  <c r="G187" i="104"/>
  <c r="J187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230" i="107" l="1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J262" i="105"/>
  <c r="G105" i="105"/>
  <c r="J105" i="105" s="1"/>
  <c r="G264" i="105"/>
  <c r="J264" i="105" s="1"/>
  <c r="G187" i="105"/>
  <c r="J187" i="105" s="1"/>
  <c r="J261" i="105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124" i="84"/>
  <c r="J124" i="84" s="1"/>
  <c r="G189" i="106"/>
  <c r="J189" i="106" s="1"/>
  <c r="G186" i="106"/>
  <c r="J186" i="106" s="1"/>
  <c r="G207" i="106"/>
  <c r="J207" i="106" s="1"/>
  <c r="G104" i="106"/>
  <c r="J104" i="106" s="1"/>
  <c r="G264" i="106"/>
  <c r="J264" i="106" s="1"/>
  <c r="G187" i="106"/>
  <c r="J187" i="106" s="1"/>
  <c r="G188" i="106"/>
  <c r="J188" i="106" s="1"/>
  <c r="G262" i="106"/>
  <c r="J262" i="106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62" i="107"/>
  <c r="J262" i="107" s="1"/>
  <c r="G105" i="107"/>
  <c r="J105" i="107" s="1"/>
  <c r="G233" i="107"/>
  <c r="J233" i="107" s="1"/>
  <c r="G264" i="107"/>
  <c r="J264" i="107" s="1"/>
  <c r="G187" i="107"/>
  <c r="J187" i="107" s="1"/>
  <c r="G234" i="107"/>
  <c r="J234" i="107" s="1"/>
  <c r="G261" i="107"/>
  <c r="J261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259" i="107"/>
  <c r="J259" i="107" s="1"/>
  <c r="G124" i="87"/>
  <c r="J124" i="87" s="1"/>
  <c r="G5" i="95"/>
  <c r="J5" i="95" s="1"/>
  <c r="G82" i="106"/>
  <c r="J82" i="106" s="1"/>
  <c r="G134" i="104"/>
  <c r="J134" i="104" s="1"/>
  <c r="G131" i="104"/>
  <c r="J131" i="104" s="1"/>
  <c r="G260" i="107"/>
  <c r="J260" i="107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5" i="96"/>
  <c r="J5" i="96" s="1"/>
  <c r="G124" i="88"/>
  <c r="J124" i="88" s="1"/>
  <c r="G124" i="89" s="1"/>
  <c r="J124" i="89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65" i="8"/>
  <c r="G124" i="105" l="1"/>
  <c r="J124" i="105" s="1"/>
  <c r="G124" i="106" s="1"/>
  <c r="J124" i="106" s="1"/>
  <c r="G124" i="107" s="1"/>
  <c r="J124" i="107" s="1"/>
  <c r="G73" i="93"/>
  <c r="J73" i="93" s="1"/>
  <c r="M268" i="8"/>
  <c r="F266" i="8"/>
  <c r="F269" i="8" s="1"/>
  <c r="F271" i="8" s="1"/>
  <c r="G73" i="94" l="1"/>
  <c r="J73" i="94" s="1"/>
  <c r="C266" i="8"/>
  <c r="C269" i="8" s="1"/>
  <c r="M270" i="8"/>
  <c r="M273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<sst xmlns="http://schemas.openxmlformats.org/spreadsheetml/2006/main" count="38971" uniqueCount="1433">
  <si>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</si>
  <si>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</si>
  <si>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</si>
  <si>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</si>
  <si>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</si>
  <si>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</si>
  <si>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</si>
  <si>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</si>
  <si>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</si>
  <si>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</si>
  <si>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</si>
  <si>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</si>
  <si>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</si>
  <si>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</si>
  <si>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</si>
  <si>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</si>
  <si>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</si>
  <si>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</si>
  <si>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</si>
  <si>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</si>
  <si>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</si>
  <si>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</si>
  <si>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</si>
  <si>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</si>
  <si>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</si>
  <si>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</si>
  <si>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</si>
  <si>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</si>
  <si>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</si>
  <si>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</si>
  <si>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</si>
  <si>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</si>
  <si>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</si>
  <si>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</si>
  <si>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</si>
  <si>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</si>
  <si>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</si>
  <si>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</si>
  <si>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</si>
  <si>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</si>
  <si>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</si>
  <si>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</si>
  <si>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</si>
  <si>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</si>
  <si>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</si>
  <si>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</si>
  <si>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</si>
  <si>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</si>
  <si>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</si>
  <si>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</si>
  <si>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</si>
  <si>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</si>
  <si>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</si>
  <si>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</si>
  <si>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</si>
  <si>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</si>
  <si>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</si>
  <si>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</si>
  <si>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</si>
  <si>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</si>
  <si>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</si>
  <si>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</si>
  <si>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</si>
  <si>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</si>
  <si>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</si>
  <si>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</si>
  <si>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</si>
  <si>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</si>
  <si>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</si>
  <si>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</si>
  <si>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</si>
  <si>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</si>
  <si>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</si>
  <si>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</si>
  <si>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</si>
  <si>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</si>
  <si>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</si>
  <si>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</si>
  <si>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</si>
  <si>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</si>
  <si>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</si>
  <si>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</si>
  <si>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</si>
  <si>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</si>
  <si>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</si>
  <si>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</si>
  <si>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</si>
  <si>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</si>
  <si>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</si>
  <si>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</si>
  <si>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</si>
  <si>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</si>
  <si>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</si>
  <si>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</si>
  <si>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</si>
  <si>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</si>
  <si>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</si>
  <si>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</si>
  <si>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</si>
  <si>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</si>
  <si>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</si>
  <si>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</si>
  <si>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</si>
  <si>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</si>
  <si>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</si>
  <si>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</si>
  <si>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</si>
  <si>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</si>
  <si>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</si>
  <si>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</si>
  <si>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</si>
  <si>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</si>
  <si>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</si>
  <si>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</si>
  <si>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</si>
  <si>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</si>
  <si>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</si>
  <si>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</si>
  <si>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</si>
  <si>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</si>
  <si>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</si>
  <si>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</si>
  <si>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</si>
  <si>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</si>
  <si>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</si>
  <si>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</si>
  <si>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</si>
  <si>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</si>
  <si>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</si>
  <si>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</si>
  <si>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</si>
  <si>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</si>
  <si>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</si>
  <si>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</si>
  <si>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</si>
  <si>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</si>
  <si>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</si>
  <si>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</si>
  <si>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</si>
  <si>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</si>
  <si>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</si>
  <si>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</si>
  <si>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</si>
  <si>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</si>
  <si>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</si>
  <si>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</si>
  <si>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</si>
  <si>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</si>
  <si>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</si>
  <si>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</si>
  <si>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</si>
  <si>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</si>
  <si>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</si>
  <si>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</si>
  <si>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</si>
  <si>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</si>
  <si>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</si>
  <si>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</si>
  <si>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</si>
  <si>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</si>
  <si>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</si>
  <si>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</si>
  <si>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</si>
  <si>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</si>
  <si>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</si>
  <si>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</si>
  <si>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</si>
  <si>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</si>
  <si>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</si>
  <si>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</si>
  <si>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</si>
  <si>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</si>
  <si>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</si>
  <si>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</si>
  <si>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</si>
  <si>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</si>
  <si>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</si>
  <si>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</si>
  <si>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</si>
  <si>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</si>
  <si>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</si>
  <si>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</si>
  <si>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</si>
  <si>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</si>
  <si>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</si>
  <si>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</si>
  <si>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</si>
  <si>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</si>
  <si>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</si>
  <si>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</si>
  <si>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</si>
  <si>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</si>
  <si>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</si>
  <si>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</si>
  <si>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</si>
  <si>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</si>
  <si>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</si>
  <si>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</si>
  <si>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</si>
  <si>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</si>
  <si>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</si>
  <si>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</si>
  <si>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</si>
  <si>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</si>
  <si>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</si>
  <si>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</si>
  <si>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</si>
  <si>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</si>
  <si>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</si>
  <si>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</si>
  <si>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</si>
  <si>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</si>
  <si>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</si>
  <si>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</si>
  <si>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</si>
  <si>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</si>
  <si>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</si>
  <si>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</si>
  <si>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</si>
  <si>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</si>
  <si>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</si>
  <si>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</si>
  <si>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</si>
  <si>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</si>
  <si>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</si>
  <si>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</si>
  <si>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</si>
  <si>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</si>
  <si>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</si>
  <si>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</si>
  <si>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</si>
  <si>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</si>
  <si>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</si>
  <si>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</si>
  <si>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</si>
  <si>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</si>
  <si>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</si>
  <si>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</si>
  <si>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</si>
  <si>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</si>
  <si>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</si>
  <si>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</si>
  <si>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</si>
  <si>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</si>
  <si>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</si>
  <si>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</si>
  <si>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</si>
  <si>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</si>
  <si>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</si>
  <si>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</si>
  <si>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</si>
  <si>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</si>
  <si>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</si>
  <si>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</si>
  <si>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</si>
  <si>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</si>
  <si>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</si>
  <si>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</si>
  <si>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</si>
  <si>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</si>
  <si>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</si>
  <si>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</si>
  <si>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</si>
  <si>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</si>
  <si>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</si>
  <si>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</si>
  <si>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</si>
  <si>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</si>
  <si>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</si>
  <si>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</si>
  <si>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</si>
  <si>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</si>
  <si>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</si>
  <si>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</si>
  <si>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</si>
  <si>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</si>
  <si>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</si>
  <si>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</si>
  <si>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</si>
  <si>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</si>
  <si>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</si>
  <si>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</si>
  <si>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</si>
  <si>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</si>
  <si>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</si>
  <si>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</si>
  <si>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</si>
  <si>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</si>
  <si>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</si>
  <si>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</si>
  <si>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</si>
  <si>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</si>
  <si>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</si>
  <si>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</si>
  <si>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</si>
  <si>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</si>
  <si>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</si>
  <si>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</si>
  <si>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</si>
  <si>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</si>
  <si>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</si>
  <si>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</si>
  <si>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</si>
  <si>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</si>
  <si>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</si>
  <si>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</si>
  <si>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</si>
  <si>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</si>
  <si>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</si>
  <si>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</si>
  <si>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</si>
  <si>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</si>
  <si>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</si>
  <si>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</si>
  <si>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</si>
  <si>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</si>
  <si>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</si>
  <si>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</si>
  <si>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</si>
  <si>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</si>
  <si>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</si>
  <si>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</si>
  <si>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</si>
  <si>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</si>
  <si>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</si>
  <si>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</si>
  <si>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</si>
  <si>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</si>
  <si>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</si>
  <si>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</si>
  <si>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</si>
  <si>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</si>
  <si>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</si>
  <si>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</si>
  <si>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</si>
  <si>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</si>
  <si>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</si>
  <si>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</si>
  <si>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</si>
  <si>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</si>
  <si>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</si>
  <si>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</si>
  <si>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</si>
  <si>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</si>
  <si>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</si>
  <si>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</si>
  <si>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</si>
  <si>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</si>
  <si>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</si>
  <si>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</si>
  <si>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</si>
  <si>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</si>
  <si>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</si>
  <si>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</si>
  <si>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</si>
  <si>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</si>
  <si>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</si>
  <si>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</si>
  <si>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</si>
  <si>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</si>
  <si>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</si>
  <si>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</si>
  <si>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</si>
  <si>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</si>
  <si>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</si>
  <si>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</si>
  <si>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</si>
  <si>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</si>
  <si>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</si>
  <si>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</si>
  <si>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</si>
  <si>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</si>
  <si>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</si>
  <si>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</si>
  <si>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</si>
  <si>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</si>
  <si>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</si>
  <si>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</si>
  <si>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</si>
  <si>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</si>
  <si>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</si>
  <si>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</si>
  <si>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</si>
  <si>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</si>
  <si>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</si>
  <si>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</si>
  <si>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</si>
  <si>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</si>
  <si>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</si>
  <si>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</si>
  <si>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</si>
  <si>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</si>
  <si>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</si>
  <si>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</si>
  <si>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</si>
  <si>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</si>
  <si>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</si>
  <si>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</si>
  <si>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</si>
  <si>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</si>
  <si>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</si>
  <si>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</si>
  <si>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</si>
  <si>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</si>
  <si>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</si>
  <si>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</si>
  <si>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</si>
  <si>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</si>
  <si>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</si>
  <si>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</si>
  <si>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</si>
  <si>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</si>
  <si>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</si>
  <si>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</si>
  <si>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</si>
  <si>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</si>
  <si>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</si>
  <si>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</si>
  <si>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</si>
  <si>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</si>
  <si>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</si>
  <si>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</si>
  <si>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</si>
  <si>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</si>
  <si>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</si>
  <si>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</si>
  <si>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</si>
  <si>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</si>
  <si>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</si>
  <si>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</si>
  <si>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</si>
  <si>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</si>
  <si>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</si>
  <si>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</si>
  <si>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</si>
  <si>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</si>
  <si>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</si>
  <si>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</si>
  <si>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</si>
  <si>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</si>
  <si>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</si>
  <si>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</si>
  <si>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</si>
  <si>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</si>
  <si>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</si>
  <si>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</si>
  <si>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</si>
  <si>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</si>
  <si>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</si>
  <si>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</si>
  <si>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</si>
  <si>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</si>
  <si>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</si>
  <si>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</si>
  <si>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</si>
  <si>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</si>
  <si>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</si>
  <si>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</si>
  <si>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</si>
  <si>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</si>
  <si>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</si>
  <si>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</si>
  <si>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</si>
  <si>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</si>
  <si>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</si>
  <si>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</si>
  <si>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</si>
  <si>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</si>
  <si>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</si>
  <si>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</si>
  <si>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</si>
  <si>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</si>
  <si>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</si>
  <si>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</si>
  <si>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</si>
  <si>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</si>
  <si>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</si>
  <si>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</si>
  <si>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</si>
  <si>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</si>
  <si>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</si>
  <si>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</si>
  <si>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</si>
  <si>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</si>
  <si>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</si>
  <si>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</si>
  <si>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</si>
  <si>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</si>
  <si>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</si>
  <si>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</si>
  <si>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</si>
  <si>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</si>
  <si>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</si>
  <si>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</si>
  <si>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</si>
  <si>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</si>
  <si>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</si>
  <si>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</si>
  <si>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</si>
  <si>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</si>
  <si>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</si>
  <si>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</si>
  <si>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</si>
  <si>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</si>
  <si>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</si>
  <si>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</si>
  <si>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</si>
  <si>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</si>
  <si>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</si>
  <si>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</si>
  <si>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</si>
  <si>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</si>
  <si>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</si>
  <si>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</si>
  <si>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</si>
  <si>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</si>
  <si>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</si>
  <si>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</si>
  <si>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</si>
  <si>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</si>
  <si>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</si>
  <si>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</si>
  <si>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</si>
  <si>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</si>
  <si>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</si>
  <si>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</si>
  <si>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</si>
  <si>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</si>
  <si>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</si>
  <si>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</si>
  <si>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</si>
  <si>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</si>
  <si>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</si>
  <si>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</si>
  <si>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</si>
  <si>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</si>
  <si>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</si>
  <si>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</si>
  <si>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</si>
  <si>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</si>
  <si>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</si>
  <si>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</si>
  <si>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</si>
  <si>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</si>
  <si>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</si>
  <si>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</si>
  <si>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</si>
  <si>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</si>
  <si>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</si>
  <si>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</si>
  <si>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</si>
  <si>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</si>
  <si>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</si>
  <si>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</si>
  <si>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</si>
  <si>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</si>
  <si>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</si>
  <si>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</si>
  <si>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</si>
  <si>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</si>
  <si>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</si>
  <si>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</si>
  <si>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</si>
  <si>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</si>
  <si>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</si>
  <si>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</si>
  <si>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</si>
  <si>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</si>
  <si>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</si>
  <si>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</si>
  <si>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</si>
  <si>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</si>
  <si>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</si>
  <si>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</si>
  <si>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</si>
  <si>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</si>
  <si>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</si>
  <si>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</si>
  <si>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</si>
  <si>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</si>
  <si>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</si>
  <si>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</si>
  <si>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</si>
  <si>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</si>
  <si>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</si>
  <si>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</si>
  <si>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</si>
  <si>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</si>
  <si>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</si>
  <si>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</si>
  <si>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</si>
  <si>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</si>
  <si>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</si>
  <si>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</si>
  <si>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</si>
  <si>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</si>
  <si>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</si>
  <si>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</si>
  <si>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</si>
  <si>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</si>
  <si>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</si>
  <si>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</si>
  <si>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</si>
  <si>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</si>
  <si>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</si>
  <si>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</si>
  <si>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</si>
  <si>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</si>
  <si>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</si>
  <si>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</si>
  <si>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</si>
  <si>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</si>
  <si>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</si>
  <si>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</si>
  <si>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</si>
  <si>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</si>
  <si>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</si>
  <si>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</si>
  <si>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</si>
  <si>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</si>
  <si>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</si>
  <si>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</si>
  <si>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</si>
  <si>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</si>
  <si>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</si>
  <si>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</si>
  <si>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</si>
  <si>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</si>
  <si>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</si>
  <si>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</si>
  <si>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</si>
  <si>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</si>
  <si>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</si>
  <si>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</si>
  <si>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</si>
  <si>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</si>
  <si>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</si>
  <si>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</si>
  <si>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</si>
  <si>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</si>
  <si>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</si>
  <si>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</si>
  <si>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</si>
  <si>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</si>
  <si>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</si>
  <si>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</si>
  <si>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</si>
  <si>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</si>
  <si>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</si>
  <si>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</si>
  <si>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</si>
  <si>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</si>
  <si>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</si>
  <si>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</si>
  <si>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</si>
  <si>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</si>
  <si>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</si>
  <si>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</si>
  <si>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</si>
  <si>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</si>
  <si>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</si>
  <si>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</si>
  <si>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</si>
  <si>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</si>
  <si>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</si>
  <si>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</si>
  <si>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</si>
  <si>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</si>
  <si>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</si>
  <si>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</si>
  <si>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</si>
  <si>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</si>
  <si>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</si>
  <si>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</si>
  <si>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</si>
  <si>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</si>
  <si>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</si>
  <si>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</si>
  <si>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</si>
  <si>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</si>
  <si>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</si>
  <si>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</si>
  <si>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</si>
  <si>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</si>
  <si>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</si>
  <si>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</si>
  <si>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</si>
  <si>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</si>
  <si>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</si>
  <si>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</si>
  <si>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</si>
  <si>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</si>
  <si>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</si>
  <si>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</si>
  <si>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</si>
  <si>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</si>
  <si>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</si>
  <si>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</si>
  <si>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</si>
  <si>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</si>
  <si>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</si>
  <si>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</si>
  <si>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</si>
  <si>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</si>
  <si>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</si>
  <si>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</si>
  <si>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</si>
  <si>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</si>
  <si>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</si>
  <si>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</si>
  <si>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</si>
  <si>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</si>
  <si>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</si>
  <si>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</si>
  <si>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</si>
  <si>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</si>
  <si>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</si>
  <si>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</si>
  <si>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</si>
  <si>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</si>
  <si>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</si>
  <si>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</si>
  <si>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</si>
  <si>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</si>
  <si>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</si>
  <si>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</si>
  <si>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</si>
  <si>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</si>
  <si>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</si>
  <si>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</si>
  <si>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</si>
  <si>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</si>
  <si>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</si>
  <si>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</si>
  <si>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</si>
  <si>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</si>
  <si>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</si>
  <si>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</si>
  <si>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</si>
  <si>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</si>
  <si>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</si>
  <si>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</si>
  <si>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</si>
  <si>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</si>
  <si>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</si>
  <si>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</si>
  <si>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</si>
  <si>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</si>
  <si>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</si>
  <si>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</si>
  <si>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</si>
  <si>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</si>
  <si>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</si>
  <si>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</si>
  <si>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</si>
  <si>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</si>
  <si>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</si>
  <si>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</si>
  <si>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</si>
  <si>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</si>
  <si>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</si>
  <si>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</si>
  <si>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</si>
  <si>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</si>
  <si>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</si>
  <si>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</si>
  <si>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</si>
  <si>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</si>
  <si>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</si>
  <si>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</si>
  <si>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</si>
  <si>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</si>
  <si>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</si>
  <si>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</si>
  <si>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</si>
  <si>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</si>
  <si>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</si>
  <si>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</si>
  <si>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</si>
  <si>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</si>
  <si>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</si>
  <si>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</si>
  <si>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</si>
  <si>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</si>
  <si>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</si>
  <si>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</si>
  <si>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</si>
  <si>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</si>
  <si>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</si>
  <si>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</si>
  <si>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</si>
  <si>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</si>
  <si>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</si>
  <si>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</si>
  <si>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</si>
  <si>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</si>
  <si>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</si>
  <si>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</si>
  <si>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</si>
  <si>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</si>
  <si>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</si>
  <si>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</si>
  <si>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</si>
  <si>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</si>
  <si>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</si>
  <si>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</si>
  <si>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</si>
  <si>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</si>
  <si>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</si>
  <si>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</si>
  <si>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</si>
  <si>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</si>
  <si>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</si>
  <si>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</si>
  <si>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</si>
  <si>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</si>
  <si>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</si>
  <si>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</si>
  <si>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</si>
  <si>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</si>
  <si>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</si>
  <si>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</si>
  <si>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</si>
  <si>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</si>
  <si>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</si>
  <si>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</si>
  <si>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</si>
  <si>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</si>
  <si>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</si>
  <si>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</si>
  <si>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</si>
  <si>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</si>
  <si>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</si>
  <si>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</si>
  <si>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</si>
  <si>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</si>
  <si>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</si>
  <si>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</si>
  <si>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</si>
  <si>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</si>
  <si>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</si>
  <si>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</si>
  <si>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</si>
  <si>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</si>
  <si>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</si>
  <si>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</si>
  <si>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</si>
  <si>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</si>
  <si>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</si>
  <si>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</si>
  <si>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</si>
  <si>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</si>
  <si>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</si>
  <si>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</si>
  <si>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</si>
  <si>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</si>
  <si>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</si>
  <si>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</si>
  <si>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</si>
  <si>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</si>
  <si>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</si>
  <si>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</si>
  <si>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</si>
  <si>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</si>
  <si>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</si>
  <si>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</si>
  <si>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</si>
  <si>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</si>
  <si>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</si>
  <si>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</si>
  <si>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</si>
  <si>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</si>
  <si>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</si>
  <si>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</si>
  <si>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</si>
  <si>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</si>
  <si>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</si>
  <si>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</si>
  <si>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</si>
  <si>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</si>
  <si>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</si>
  <si>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</si>
  <si>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</si>
  <si>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</si>
  <si>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</si>
  <si>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</si>
  <si>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</si>
  <si>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</si>
  <si>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</si>
  <si>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</si>
  <si>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</si>
  <si>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</si>
  <si>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</si>
  <si>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</si>
  <si>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</si>
  <si>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</si>
  <si>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</si>
  <si>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</si>
  <si>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</si>
  <si>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</si>
  <si>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</si>
  <si>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</si>
  <si>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</si>
  <si>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</si>
  <si>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</si>
  <si>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</si>
  <si>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</si>
  <si>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</si>
  <si>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</si>
  <si>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</si>
  <si>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</si>
  <si>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</si>
  <si>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</si>
  <si>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</si>
  <si>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</si>
  <si>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</si>
  <si>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</si>
  <si>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</si>
  <si>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</si>
  <si>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</si>
  <si>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</si>
  <si>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</si>
  <si>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</si>
  <si>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</si>
  <si>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</si>
  <si>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</si>
  <si>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</si>
  <si>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</si>
  <si>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</si>
  <si>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</si>
  <si>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</si>
  <si>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</si>
  <si>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</si>
  <si>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</si>
  <si>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</si>
  <si>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</si>
  <si>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</si>
  <si>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</si>
  <si>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</si>
  <si>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</si>
  <si>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</si>
  <si>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</si>
  <si>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</si>
  <si>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</si>
  <si>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</si>
  <si>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</si>
  <si>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</si>
  <si>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</si>
  <si>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</si>
  <si>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</si>
  <si>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</si>
  <si>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</si>
  <si>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</si>
  <si>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</si>
  <si>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</si>
  <si>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</si>
  <si>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</si>
  <si>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</si>
  <si>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</si>
  <si>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</si>
  <si>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</si>
  <si>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</si>
  <si>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</si>
  <si>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</si>
  <si>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</si>
  <si>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</si>
  <si>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</si>
  <si>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</si>
  <si>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</si>
  <si>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</si>
  <si>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</si>
  <si>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</si>
  <si>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</si>
  <si>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</si>
  <si>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</si>
  <si>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</si>
  <si>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</si>
  <si>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</si>
  <si>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</si>
  <si>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</si>
  <si>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</si>
  <si>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</si>
  <si>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</si>
  <si>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</si>
  <si>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</si>
  <si>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</si>
  <si>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</si>
  <si>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</si>
  <si>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</si>
  <si>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</si>
  <si>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</si>
  <si>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</si>
  <si>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</si>
  <si>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</si>
  <si>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</si>
  <si>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</si>
  <si>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</si>
  <si>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</si>
  <si>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</si>
  <si>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</si>
  <si>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</si>
  <si>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</si>
  <si>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</si>
  <si>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</si>
  <si>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</si>
  <si>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</si>
  <si>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</si>
  <si>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</si>
  <si>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</si>
  <si>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</si>
  <si>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</si>
  <si>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</si>
  <si>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</si>
  <si>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</si>
  <si>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</si>
  <si>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</si>
  <si>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</si>
  <si>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</si>
  <si>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</si>
  <si>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</si>
  <si>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</si>
  <si>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</si>
  <si>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</si>
  <si>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</si>
  <si>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</si>
  <si>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</si>
  <si>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</si>
  <si>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</si>
  <si>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</si>
  <si>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</si>
  <si>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</si>
  <si>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</si>
  <si>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</si>
  <si>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</si>
  <si>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</si>
  <si>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</si>
  <si>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</si>
  <si>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</si>
  <si>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</si>
  <si>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</si>
  <si>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</si>
  <si>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</si>
  <si>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</si>
  <si>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</si>
  <si>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</si>
  <si>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</si>
  <si>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</si>
  <si>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</si>
  <si>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</si>
  <si>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</si>
  <si>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</si>
  <si>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</si>
  <si>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</si>
  <si>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</si>
  <si>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</si>
  <si>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</si>
  <si>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</si>
  <si>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</si>
  <si>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</si>
  <si>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</si>
  <si>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</si>
  <si>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</si>
  <si>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</si>
  <si>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</si>
  <si>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</si>
  <si>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</si>
  <si>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</si>
  <si>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</si>
  <si>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</si>
  <si>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</si>
  <si>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</si>
  <si>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</si>
  <si>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</si>
  <si>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</si>
  <si>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</si>
  <si>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</si>
  <si>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</si>
  <si>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</si>
  <si>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</si>
  <si>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</si>
  <si>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</si>
  <si>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</si>
  <si>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</si>
  <si>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</si>
  <si>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</si>
  <si>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</si>
  <si>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</si>
  <si>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</si>
  <si>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</si>
  <si>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</si>
  <si>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</si>
  <si>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</si>
  <si>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</si>
  <si>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</si>
  <si>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</si>
  <si>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</si>
  <si>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</si>
  <si>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</si>
  <si>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</si>
  <si>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</si>
  <si>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</si>
  <si>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</si>
  <si>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</si>
  <si>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</si>
  <si>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</si>
  <si>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</si>
  <si>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</si>
  <si>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</si>
  <si>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</si>
  <si>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</si>
  <si>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</si>
  <si>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</si>
  <si>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</si>
  <si>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</si>
  <si>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</si>
  <si>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</si>
  <si>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</si>
  <si>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</si>
  <si>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</si>
  <si>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</si>
  <si>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</si>
  <si>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</si>
  <si>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</si>
  <si>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</si>
  <si>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</si>
  <si>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</si>
  <si>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</si>
  <si>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</si>
  <si>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</si>
  <si>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</si>
  <si>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</si>
  <si>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</si>
  <si>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</si>
  <si>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</si>
  <si>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</si>
  <si>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</si>
  <si>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</si>
  <si>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</si>
  <si>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</si>
  <si>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</si>
  <si>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</si>
  <si>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</si>
  <si>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</si>
  <si>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</si>
  <si>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</si>
  <si>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</si>
  <si>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</si>
  <si>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</si>
  <si>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</si>
  <si>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</si>
  <si>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</si>
  <si>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</si>
  <si>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</si>
  <si>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</si>
  <si>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</si>
  <si>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</si>
  <si>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</si>
  <si>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</si>
  <si>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</si>
  <si>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</si>
  <si>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</si>
  <si>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</si>
  <si>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</si>
  <si>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</si>
  <si>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</si>
  <si>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</si>
  <si>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</si>
  <si>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</si>
  <si>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</si>
  <si>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</si>
  <si>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</si>
  <si>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</si>
  <si>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</si>
  <si>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</si>
  <si>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</si>
  <si>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</si>
  <si>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</si>
  <si>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</si>
  <si>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</si>
  <si>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</si>
  <si>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</si>
  <si>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</si>
  <si>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</si>
  <si>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</si>
  <si>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</si>
  <si>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</si>
  <si>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</si>
  <si>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</si>
  <si>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</si>
  <si>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</si>
  <si>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</si>
  <si>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</si>
  <si>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</si>
  <si>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</si>
  <si>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</si>
  <si>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</si>
  <si>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</si>
  <si>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</si>
  <si>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</si>
  <si>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</si>
  <si>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</si>
  <si>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</si>
  <si>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</si>
  <si>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</si>
  <si>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</si>
  <si>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</si>
  <si>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</si>
  <si>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</si>
  <si>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</si>
  <si>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</si>
  <si>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</si>
  <si>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</si>
  <si>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</si>
  <si>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</si>
  <si>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</si>
  <si>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</si>
  <si>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</si>
  <si>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</si>
  <si>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</si>
  <si>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</si>
  <si>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</si>
  <si>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</si>
  <si>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</si>
  <si>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</si>
  <si>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</si>
  <si>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</si>
  <si>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</si>
  <si>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</si>
  <si>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</si>
  <si>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</si>
  <si>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</si>
  <si>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</si>
  <si>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</si>
  <si>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</si>
  <si>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</si>
  <si>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</si>
  <si>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</si>
  <si>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</si>
  <si>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</si>
  <si>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</si>
  <si>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</si>
  <si>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</si>
  <si>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</si>
  <si>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</si>
  <si>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</si>
  <si>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</si>
  <si>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</si>
  <si>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</si>
  <si>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</si>
  <si>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</si>
  <si>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</si>
  <si>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</si>
  <si>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</si>
  <si>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</si>
  <si>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</si>
  <si>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</si>
  <si>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</si>
  <si>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</si>
  <si>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</si>
  <si>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</si>
  <si>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</si>
  <si>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</si>
  <si>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</si>
  <si>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</si>
  <si>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</si>
  <si>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</si>
  <si>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</si>
  <si>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</si>
  <si>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</si>
  <si>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</si>
  <si>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</si>
  <si>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</si>
  <si>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</si>
  <si>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</si>
  <si>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</si>
  <si>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</si>
  <si>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</si>
  <si>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</si>
  <si>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</si>
  <si>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</si>
  <si>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</si>
  <si>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</si>
  <si>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</si>
  <si>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</si>
  <si>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</si>
  <si>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</si>
  <si>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</si>
  <si>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</si>
  <si>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</si>
  <si>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</si>
  <si>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</si>
  <si>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</si>
  <si>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</si>
  <si>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</si>
  <si>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</si>
  <si>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</si>
  <si>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</si>
  <si>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</si>
  <si>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</si>
  <si>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</si>
  <si>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</si>
  <si>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</si>
  <si>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</si>
  <si>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</si>
  <si>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</si>
  <si>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</si>
  <si>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</si>
  <si>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</si>
  <si>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</si>
  <si>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</si>
  <si>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</si>
  <si>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</si>
  <si>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</si>
  <si>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</si>
  <si>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</si>
  <si>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</si>
  <si>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</si>
  <si>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</si>
  <si>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</si>
  <si>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</si>
  <si>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</si>
  <si>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</si>
  <si>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</si>
  <si>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</si>
  <si>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</si>
  <si>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</si>
  <si>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</si>
  <si>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</si>
  <si>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</si>
  <si>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</si>
  <si>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</si>
  <si>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</si>
  <si>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</si>
  <si>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</si>
  <si>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</si>
  <si>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</si>
  <si>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</si>
  <si>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</si>
  <si>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</si>
  <si>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</si>
  <si>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</si>
  <si>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</si>
  <si>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</si>
  <si>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</si>
  <si>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</si>
  <si>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</si>
  <si>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</si>
  <si>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</si>
  <si>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</si>
  <si>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</si>
  <si>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</si>
  <si>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</si>
  <si>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</si>
  <si>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</si>
  <si>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</si>
  <si>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</si>
  <si>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</si>
  <si>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</si>
  <si>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</si>
  <si>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</si>
  <si>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</si>
  <si>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</si>
  <si>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</si>
  <si>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</si>
  <si>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</si>
  <si>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</si>
  <si>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</si>
  <si>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</si>
  <si>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</si>
  <si>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</si>
  <si>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</si>
  <si>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</si>
  <si>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</si>
  <si>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</si>
  <si>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</si>
  <si>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</si>
  <si>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</si>
  <si>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</si>
  <si>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</si>
  <si>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</si>
  <si>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</si>
  <si>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</si>
  <si>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</si>
  <si>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</si>
  <si>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</si>
  <si>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</si>
  <si>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</si>
  <si>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</si>
  <si>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</si>
  <si>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</si>
  <si>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</si>
  <si>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</si>
  <si>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</si>
  <si>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</si>
  <si>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</si>
  <si>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</si>
  <si>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</si>
  <si>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</si>
  <si>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</si>
  <si>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</si>
  <si>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</si>
  <si>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</si>
  <si>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</si>
  <si>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</si>
  <si>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</si>
  <si>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</si>
  <si>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</si>
  <si>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</si>
  <si>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</si>
  <si>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</si>
  <si>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</si>
  <si>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</si>
  <si>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</si>
  <si>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</si>
  <si>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</si>
  <si>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</si>
  <si>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</si>
  <si>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</si>
  <si>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51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</si>
  <si>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</si>
  <si>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</si>
  <si>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</si>
  <si>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</si>
  <si>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</si>
  <si>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( 6 ชิ้น )</t>
  </si>
  <si>
    <t>ชาไทยปัง ( 6 ชิ้น )</t>
  </si>
  <si>
    <t xml:space="preserve">กล่อง </t>
  </si>
  <si>
    <t>วรรณนวัชพูสนมชมพูพุดดิ้ง 100 กรัม</t>
  </si>
  <si>
    <t>บูธ ชัยพฤกษ์ วันที่ 1-31 พฤษาคม  2568</t>
  </si>
  <si>
    <t>สรุปยอดขาย บูธ ชัยพฤกษ์ วันที่ 1-31 พฤษาคม  2568</t>
  </si>
  <si>
    <t>บูธ  ชัยพฤกษ์ วันที่ 1-31 พฤษาคม  2568</t>
  </si>
  <si>
    <t>มูสชาไทยพุดดิ้ง 130 กรัม</t>
  </si>
  <si>
    <t>หยุด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</si>
</sst>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3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17"/>
      <color theme="0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2" fontId="2" fillId="17" borderId="19" xfId="0" applyNumberFormat="1" applyFont="1" applyFill="1" applyBorder="1"/>
    <xf numFmtId="43" fontId="2" fillId="2" borderId="0" xfId="0" applyNumberFormat="1" applyFont="1" applyFill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43" fontId="21" fillId="4" borderId="1" xfId="1" applyFont="1" applyFill="1" applyBorder="1" applyAlignment="1">
      <alignment horizontal="center"/>
    </xf>
    <xf numFmtId="41" fontId="21" fillId="4" borderId="1" xfId="0" applyNumberFormat="1" applyFont="1" applyFill="1" applyBorder="1" applyAlignment="1">
      <alignment horizontal="center"/>
    </xf>
    <xf numFmtId="43" fontId="10" fillId="4" borderId="1" xfId="1" applyFont="1" applyFill="1" applyBorder="1" applyAlignment="1">
      <alignment horizontal="center"/>
    </xf>
    <xf numFmtId="43" fontId="6" fillId="4" borderId="0" xfId="0" applyNumberFormat="1" applyFont="1" applyFill="1" applyAlignment="1">
      <alignment horizont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253" sqref="B253"/>
      <selection pane="bottomLeft" activeCell="B253" sqref="B253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B253" sqref="B253"/>
      <selection pane="topRight" activeCell="B253" sqref="B253"/>
      <selection pane="bottomLeft" activeCell="B253" sqref="B253"/>
      <selection pane="bottomRight" activeCell="B253" sqref="B253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5"/>
  <sheetViews>
    <sheetView tabSelected="1" zoomScale="70" zoomScaleNormal="70" workbookViewId="0">
      <pane xSplit="10" ySplit="4" topLeftCell="K5" activePane="bottomRight" state="frozen"/>
      <selection activeCell="K259" sqref="K259"/>
      <selection pane="topRight" activeCell="K259" sqref="K259"/>
      <selection pane="bottomLeft" activeCell="K259" sqref="K259"/>
      <selection pane="bottomRight" activeCell="T269" sqref="T269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0.5" style="2" customWidth="1"/>
    <col min="10" max="10" width="11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3" t="s">
        <v>1428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92"/>
      <c r="P2" s="68"/>
      <c r="Q2" s="163" t="s">
        <v>1429</v>
      </c>
      <c r="R2" s="163"/>
      <c r="S2" s="163"/>
      <c r="T2" s="163"/>
      <c r="U2" s="163"/>
      <c r="V2" s="163"/>
      <c r="W2" s="163"/>
      <c r="X2" s="163"/>
      <c r="Y2" s="163"/>
      <c r="Z2" s="163"/>
      <c r="AA2" s="94"/>
      <c r="AB2" s="94"/>
    </row>
    <row r="3" spans="1:29" s="5" customFormat="1" ht="24.6" customHeight="1" x14ac:dyDescent="0.55000000000000004">
      <c r="A3" s="127" t="s">
        <v>1</v>
      </c>
      <c r="B3" s="127" t="s">
        <v>1354</v>
      </c>
      <c r="C3" s="127" t="s">
        <v>2</v>
      </c>
      <c r="D3" s="127" t="s">
        <v>1355</v>
      </c>
      <c r="E3" s="127" t="s">
        <v>3</v>
      </c>
      <c r="F3" s="127" t="s">
        <v>4</v>
      </c>
      <c r="G3" s="127" t="s">
        <v>5</v>
      </c>
      <c r="H3" s="77" t="s">
        <v>6</v>
      </c>
      <c r="I3" s="164" t="s">
        <v>273</v>
      </c>
      <c r="J3" s="127" t="s">
        <v>7</v>
      </c>
      <c r="K3" s="128" t="s">
        <v>8</v>
      </c>
      <c r="L3" s="128"/>
      <c r="M3" s="128"/>
      <c r="N3" s="127" t="s">
        <v>9</v>
      </c>
      <c r="O3" s="129" t="s">
        <v>274</v>
      </c>
      <c r="P3" s="131" t="s">
        <v>275</v>
      </c>
      <c r="Q3" s="168" t="s">
        <v>214</v>
      </c>
      <c r="R3" s="168" t="s">
        <v>215</v>
      </c>
      <c r="S3" s="168" t="s">
        <v>10</v>
      </c>
      <c r="T3" s="168" t="s">
        <v>216</v>
      </c>
      <c r="U3" s="168" t="s">
        <v>217</v>
      </c>
      <c r="V3" s="166" t="s">
        <v>218</v>
      </c>
      <c r="W3" s="166" t="s">
        <v>219</v>
      </c>
      <c r="X3" s="166" t="s">
        <v>220</v>
      </c>
      <c r="Y3" s="168" t="s">
        <v>221</v>
      </c>
      <c r="Z3" s="169" t="s">
        <v>222</v>
      </c>
      <c r="AA3" s="123" t="s">
        <v>1361</v>
      </c>
      <c r="AB3" s="124" t="s">
        <v>1362</v>
      </c>
    </row>
    <row r="4" spans="1:29" s="5" customFormat="1" ht="24.6" customHeight="1" x14ac:dyDescent="0.55000000000000004">
      <c r="A4" s="127"/>
      <c r="B4" s="127"/>
      <c r="C4" s="127"/>
      <c r="D4" s="127"/>
      <c r="E4" s="127"/>
      <c r="F4" s="127"/>
      <c r="G4" s="127"/>
      <c r="H4" s="77" t="s">
        <v>11</v>
      </c>
      <c r="I4" s="165"/>
      <c r="J4" s="127"/>
      <c r="K4" s="63" t="s">
        <v>12</v>
      </c>
      <c r="L4" s="42" t="s">
        <v>13</v>
      </c>
      <c r="M4" s="63" t="s">
        <v>14</v>
      </c>
      <c r="N4" s="127"/>
      <c r="O4" s="130"/>
      <c r="P4" s="132"/>
      <c r="Q4" s="168"/>
      <c r="R4" s="168"/>
      <c r="S4" s="168"/>
      <c r="T4" s="168"/>
      <c r="U4" s="168"/>
      <c r="V4" s="167"/>
      <c r="W4" s="167"/>
      <c r="X4" s="167"/>
      <c r="Y4" s="168"/>
      <c r="Z4" s="170"/>
      <c r="AA4" s="123"/>
      <c r="AB4" s="125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7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11</v>
      </c>
      <c r="G5" s="43">
        <f t="shared" ref="G5:G85" si="0">+E5+F5</f>
        <v>18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2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16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800</v>
      </c>
      <c r="N5" s="19"/>
      <c r="O5" s="121">
        <v>18.97</v>
      </c>
      <c r="P5" s="79">
        <f>+K5*O5</f>
        <v>303.52</v>
      </c>
      <c r="Q5" s="45">
        <v>1</v>
      </c>
      <c r="R5" s="46">
        <f>+'1'!N267</f>
        <v>1600</v>
      </c>
      <c r="S5" s="46">
        <f>+'1'!N272</f>
        <v>50</v>
      </c>
      <c r="T5" s="46">
        <f>+'1'!N270</f>
        <v>0</v>
      </c>
      <c r="U5" s="67">
        <f>+'1'!N268</f>
        <v>0</v>
      </c>
      <c r="V5" s="46">
        <f>+'1'!N271</f>
        <v>0</v>
      </c>
      <c r="W5" s="46">
        <f>+'1'!N269</f>
        <v>0</v>
      </c>
      <c r="X5" s="46">
        <f>+R5-S5-T5-U5-V5-W5</f>
        <v>1550</v>
      </c>
      <c r="Y5" s="46">
        <f>+'1'!N274</f>
        <v>1550</v>
      </c>
      <c r="Z5" s="47">
        <f>+Y5-X5</f>
        <v>0</v>
      </c>
      <c r="AA5" s="47" t="s">
        <v>1365</v>
      </c>
      <c r="AB5" s="47">
        <f>+W5+Y5</f>
        <v>1550</v>
      </c>
      <c r="AC5" s="58">
        <f>+W5+Y5+Z5</f>
        <v>1550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13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15</v>
      </c>
      <c r="G6" s="43">
        <f t="shared" si="0"/>
        <v>28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1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5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22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2200</v>
      </c>
      <c r="N6" s="19"/>
      <c r="O6" s="121">
        <v>36.43</v>
      </c>
      <c r="P6" s="79">
        <f t="shared" ref="P6:P70" si="2">+K6*O6</f>
        <v>801.46</v>
      </c>
      <c r="Q6" s="45">
        <v>2</v>
      </c>
      <c r="R6" s="46">
        <f>+'2'!N268</f>
        <v>865</v>
      </c>
      <c r="S6" s="46">
        <f>+'2'!N273</f>
        <v>28</v>
      </c>
      <c r="T6" s="46">
        <f>+'2'!N271</f>
        <v>0</v>
      </c>
      <c r="U6" s="67">
        <f>+'2'!N269</f>
        <v>0</v>
      </c>
      <c r="V6" s="46">
        <f>+'2'!N272</f>
        <v>0</v>
      </c>
      <c r="W6" s="46">
        <f>+'2'!N270</f>
        <v>0</v>
      </c>
      <c r="X6" s="46">
        <f>+R6-S6-T6-U6-V6-W6</f>
        <v>837</v>
      </c>
      <c r="Y6" s="46">
        <f>+'2'!N275</f>
        <v>837</v>
      </c>
      <c r="Z6" s="47">
        <f t="shared" ref="Z6:Z35" si="3">+Y6-X6</f>
        <v>0</v>
      </c>
      <c r="AA6" s="47" t="s">
        <v>1366</v>
      </c>
      <c r="AB6" s="47">
        <f t="shared" ref="AB6:AB35" si="4">+W6+Y6</f>
        <v>837</v>
      </c>
      <c r="AC6" s="58">
        <f t="shared" ref="AC6:AC35" si="5">+W6+Y6+Z6</f>
        <v>837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2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4</v>
      </c>
      <c r="G7" s="43">
        <f t="shared" si="0"/>
        <v>6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2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4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200</v>
      </c>
      <c r="N7" s="19"/>
      <c r="O7" s="90">
        <v>26.11</v>
      </c>
      <c r="P7" s="79">
        <f t="shared" si="2"/>
        <v>104.44</v>
      </c>
      <c r="Q7" s="45">
        <v>3</v>
      </c>
      <c r="R7" s="46">
        <f>+'3'!N268</f>
        <v>1564</v>
      </c>
      <c r="S7" s="46">
        <f>+'3'!N273</f>
        <v>37</v>
      </c>
      <c r="T7" s="46">
        <f>+'3'!N271</f>
        <v>0</v>
      </c>
      <c r="U7" s="46">
        <f>+'3'!N269</f>
        <v>0</v>
      </c>
      <c r="V7" s="46">
        <f>+'3'!N272</f>
        <v>0</v>
      </c>
      <c r="W7" s="46">
        <f>+'3'!N270</f>
        <v>0</v>
      </c>
      <c r="X7" s="46">
        <f>+R7-S7-T7-U7-V7-W7</f>
        <v>1527</v>
      </c>
      <c r="Y7" s="46">
        <f>+'3'!N275</f>
        <v>1527</v>
      </c>
      <c r="Z7" s="47">
        <f>+Y7-X7</f>
        <v>0</v>
      </c>
      <c r="AA7" s="98" t="s">
        <v>1367</v>
      </c>
      <c r="AB7" s="47">
        <f>+W7+Y7</f>
        <v>1527</v>
      </c>
      <c r="AC7" s="58">
        <f t="shared" si="5"/>
        <v>1527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+'4'!N268</f>
        <v>1050</v>
      </c>
      <c r="S8" s="46">
        <f>+'4'!N273</f>
        <v>0</v>
      </c>
      <c r="T8" s="46">
        <f>+'4'!N271</f>
        <v>0</v>
      </c>
      <c r="U8" s="46">
        <f>+'4'!N269</f>
        <v>0</v>
      </c>
      <c r="V8" s="46">
        <f>+'4'!N272</f>
        <v>0</v>
      </c>
      <c r="W8" s="46">
        <f>+'4'!N270</f>
        <v>125</v>
      </c>
      <c r="X8" s="46">
        <f t="shared" ref="X8" si="6">+R8-S8-T8-U8-V8-W8</f>
        <v>925</v>
      </c>
      <c r="Y8" s="46">
        <f>+'4'!N275</f>
        <v>925</v>
      </c>
      <c r="Z8" s="47">
        <f t="shared" si="3"/>
        <v>0</v>
      </c>
      <c r="AA8" s="98" t="s">
        <v>1368</v>
      </c>
      <c r="AB8" s="47">
        <f t="shared" si="4"/>
        <v>1050</v>
      </c>
      <c r="AC8" s="58">
        <f t="shared" si="5"/>
        <v>1050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+'5'!N267</f>
        <v>1400</v>
      </c>
      <c r="S9" s="46">
        <f>+'5'!N272</f>
        <v>60</v>
      </c>
      <c r="T9" s="46">
        <f>+'5'!N270</f>
        <v>0</v>
      </c>
      <c r="U9" s="46">
        <f>+'5'!N268</f>
        <v>0</v>
      </c>
      <c r="V9" s="46">
        <f>+'5'!N271</f>
        <v>0</v>
      </c>
      <c r="W9" s="46">
        <f>+'5'!N269</f>
        <v>255</v>
      </c>
      <c r="X9" s="46">
        <f t="shared" ref="X9:X34" si="7">+R9-S9-T9-U9-V9-W9</f>
        <v>1085</v>
      </c>
      <c r="Y9" s="46">
        <f>+'5'!N274</f>
        <v>1085</v>
      </c>
      <c r="Z9" s="47">
        <f t="shared" si="3"/>
        <v>0</v>
      </c>
      <c r="AA9" s="47" t="s">
        <v>1369</v>
      </c>
      <c r="AB9" s="47">
        <f t="shared" si="4"/>
        <v>1340</v>
      </c>
      <c r="AC9" s="58">
        <f t="shared" si="5"/>
        <v>1340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+'6'!N268</f>
        <v>1184</v>
      </c>
      <c r="S10" s="46">
        <f>+'6'!N273</f>
        <v>119</v>
      </c>
      <c r="T10" s="46">
        <f>+'6'!N271</f>
        <v>0</v>
      </c>
      <c r="U10" s="46">
        <f>+'6'!N269</f>
        <v>0</v>
      </c>
      <c r="V10" s="46">
        <f>+'6'!N272</f>
        <v>0</v>
      </c>
      <c r="W10" s="46">
        <f>+'6'!N270</f>
        <v>350</v>
      </c>
      <c r="X10" s="46">
        <f t="shared" si="7"/>
        <v>715</v>
      </c>
      <c r="Y10" s="46">
        <f>+'6'!N275</f>
        <v>715</v>
      </c>
      <c r="Z10" s="47">
        <f t="shared" si="3"/>
        <v>0</v>
      </c>
      <c r="AA10" s="47" t="s">
        <v>1363</v>
      </c>
      <c r="AB10" s="47">
        <f t="shared" si="4"/>
        <v>1065</v>
      </c>
      <c r="AC10" s="58">
        <f t="shared" si="5"/>
        <v>1065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3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12</v>
      </c>
      <c r="G11" s="43">
        <f t="shared" si="0"/>
        <v>15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4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11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550</v>
      </c>
      <c r="N11" s="19"/>
      <c r="O11" s="121">
        <v>19.36</v>
      </c>
      <c r="P11" s="79">
        <f t="shared" si="2"/>
        <v>212.95999999999998</v>
      </c>
      <c r="Q11" s="45">
        <v>7</v>
      </c>
      <c r="R11" s="46">
        <f>+'7'!N268</f>
        <v>395</v>
      </c>
      <c r="S11" s="46">
        <f>+'7'!N273</f>
        <v>37</v>
      </c>
      <c r="T11" s="46">
        <f>+'7'!N271</f>
        <v>0</v>
      </c>
      <c r="U11" s="46">
        <f>+'7'!N269</f>
        <v>0</v>
      </c>
      <c r="V11" s="46">
        <f>+'7'!N272</f>
        <v>0</v>
      </c>
      <c r="W11" s="46">
        <f>+'7'!N270</f>
        <v>0</v>
      </c>
      <c r="X11" s="46">
        <f t="shared" si="7"/>
        <v>358</v>
      </c>
      <c r="Y11" s="46">
        <f>+'7'!N275</f>
        <v>358</v>
      </c>
      <c r="Z11" s="47">
        <f t="shared" si="3"/>
        <v>0</v>
      </c>
      <c r="AA11" s="47" t="s">
        <v>1364</v>
      </c>
      <c r="AB11" s="47">
        <f t="shared" si="4"/>
        <v>358</v>
      </c>
      <c r="AC11" s="58">
        <f t="shared" si="5"/>
        <v>358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+'8'!N268</f>
        <v>1230</v>
      </c>
      <c r="S12" s="46">
        <f>+'8'!N273</f>
        <v>194</v>
      </c>
      <c r="T12" s="46">
        <f>+'8'!N271</f>
        <v>0</v>
      </c>
      <c r="U12" s="46">
        <f>+'8'!N269</f>
        <v>0</v>
      </c>
      <c r="V12" s="46">
        <f>+'8'!N272</f>
        <v>0</v>
      </c>
      <c r="W12" s="46">
        <f>+'8'!N270</f>
        <v>0</v>
      </c>
      <c r="X12" s="46">
        <f t="shared" si="7"/>
        <v>1036</v>
      </c>
      <c r="Y12" s="46">
        <f>+'8'!N275</f>
        <v>1036</v>
      </c>
      <c r="Z12" s="47">
        <f t="shared" si="3"/>
        <v>0</v>
      </c>
      <c r="AA12" s="47" t="s">
        <v>1365</v>
      </c>
      <c r="AB12" s="47">
        <f t="shared" si="4"/>
        <v>1036</v>
      </c>
      <c r="AC12" s="58">
        <f t="shared" si="5"/>
        <v>1036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1">
        <v>19.82</v>
      </c>
      <c r="P13" s="79">
        <f t="shared" si="2"/>
        <v>0</v>
      </c>
      <c r="Q13" s="45">
        <v>9</v>
      </c>
      <c r="R13" s="46">
        <f>+'9'!N268</f>
        <v>1045</v>
      </c>
      <c r="S13" s="46">
        <f>+'9'!N273</f>
        <v>102</v>
      </c>
      <c r="T13" s="46">
        <f>+'9'!N271</f>
        <v>0</v>
      </c>
      <c r="U13" s="46">
        <f>+'9'!N269</f>
        <v>0</v>
      </c>
      <c r="V13" s="46">
        <f>+'9'!N272</f>
        <v>0</v>
      </c>
      <c r="W13" s="46">
        <f>+'9'!N270</f>
        <v>78</v>
      </c>
      <c r="X13" s="46">
        <f>+R13-S13-T13-U13-V13-W13</f>
        <v>865</v>
      </c>
      <c r="Y13" s="46">
        <f>+'9'!N275</f>
        <v>865</v>
      </c>
      <c r="Z13" s="47">
        <f t="shared" si="3"/>
        <v>0</v>
      </c>
      <c r="AA13" s="47" t="s">
        <v>1366</v>
      </c>
      <c r="AB13" s="47">
        <f t="shared" si="4"/>
        <v>943</v>
      </c>
      <c r="AC13" s="58">
        <f t="shared" si="5"/>
        <v>943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1">
        <v>19.41</v>
      </c>
      <c r="P14" s="79">
        <f t="shared" si="2"/>
        <v>0</v>
      </c>
      <c r="Q14" s="45">
        <v>10</v>
      </c>
      <c r="R14" s="46">
        <f>+'10'!N268</f>
        <v>1580</v>
      </c>
      <c r="S14" s="46">
        <f>+'10'!N273</f>
        <v>275</v>
      </c>
      <c r="T14" s="46">
        <f>+'10'!N271</f>
        <v>0</v>
      </c>
      <c r="U14" s="46">
        <f>+'10'!N269</f>
        <v>0</v>
      </c>
      <c r="V14" s="46">
        <f>+'10'!N272</f>
        <v>0</v>
      </c>
      <c r="W14" s="46">
        <f>+'10'!N270</f>
        <v>515</v>
      </c>
      <c r="X14" s="46">
        <f t="shared" si="7"/>
        <v>790</v>
      </c>
      <c r="Y14" s="46">
        <f>+'10'!N275</f>
        <v>790</v>
      </c>
      <c r="Z14" s="47">
        <f t="shared" si="3"/>
        <v>0</v>
      </c>
      <c r="AA14" s="98" t="s">
        <v>1367</v>
      </c>
      <c r="AB14" s="47">
        <f t="shared" si="4"/>
        <v>1305</v>
      </c>
      <c r="AC14" s="58">
        <f t="shared" si="5"/>
        <v>1305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12</v>
      </c>
      <c r="G15" s="43">
        <f t="shared" si="0"/>
        <v>12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4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8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400</v>
      </c>
      <c r="N15" s="19"/>
      <c r="O15" s="121">
        <v>22.41</v>
      </c>
      <c r="P15" s="79">
        <f t="shared" si="2"/>
        <v>179.28</v>
      </c>
      <c r="Q15" s="45">
        <v>11</v>
      </c>
      <c r="R15" s="46">
        <f>+'11'!N268</f>
        <v>1385</v>
      </c>
      <c r="S15" s="46">
        <f>+'11'!N273</f>
        <v>115</v>
      </c>
      <c r="T15" s="46">
        <f>+'11'!N271</f>
        <v>0</v>
      </c>
      <c r="U15" s="46">
        <f>+'11'!N269</f>
        <v>0</v>
      </c>
      <c r="V15" s="46">
        <f>+'11'!N272</f>
        <v>0</v>
      </c>
      <c r="W15" s="46">
        <f>+'11'!N270</f>
        <v>705</v>
      </c>
      <c r="X15" s="46">
        <f t="shared" si="7"/>
        <v>565</v>
      </c>
      <c r="Y15" s="46">
        <f>+'11'!N275</f>
        <v>565</v>
      </c>
      <c r="Z15" s="47">
        <f t="shared" si="3"/>
        <v>0</v>
      </c>
      <c r="AA15" s="98" t="s">
        <v>1368</v>
      </c>
      <c r="AB15" s="47">
        <f t="shared" si="4"/>
        <v>1270</v>
      </c>
      <c r="AC15" s="58">
        <f t="shared" si="5"/>
        <v>1270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201">
        <f>+'12'!N268</f>
        <v>0</v>
      </c>
      <c r="S16" s="201">
        <f>+'12'!N273</f>
        <v>0</v>
      </c>
      <c r="T16" s="201">
        <f>+'12'!N271</f>
        <v>0</v>
      </c>
      <c r="U16" s="202">
        <f>+'12'!N269</f>
        <v>0</v>
      </c>
      <c r="V16" s="201">
        <f>+'12'!N272</f>
        <v>0</v>
      </c>
      <c r="W16" s="201">
        <f>+'12'!N270</f>
        <v>0</v>
      </c>
      <c r="X16" s="201">
        <f t="shared" si="7"/>
        <v>0</v>
      </c>
      <c r="Y16" s="201">
        <f>+'12'!N275</f>
        <v>0</v>
      </c>
      <c r="Z16" s="201">
        <f t="shared" si="3"/>
        <v>0</v>
      </c>
      <c r="AA16" s="203" t="s">
        <v>1432</v>
      </c>
      <c r="AB16" s="203">
        <f t="shared" si="4"/>
        <v>0</v>
      </c>
      <c r="AC16" s="204">
        <f t="shared" si="5"/>
        <v>0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1">
        <v>4</v>
      </c>
      <c r="P17" s="79">
        <f t="shared" si="2"/>
        <v>0</v>
      </c>
      <c r="Q17" s="45">
        <v>13</v>
      </c>
      <c r="R17" s="46">
        <f>+'13'!N268</f>
        <v>1795</v>
      </c>
      <c r="S17" s="46">
        <f>+'13'!N273</f>
        <v>420</v>
      </c>
      <c r="T17" s="46">
        <f>+'13'!N271</f>
        <v>0</v>
      </c>
      <c r="U17" s="67">
        <f>+'13'!N269</f>
        <v>0</v>
      </c>
      <c r="V17" s="46">
        <f>+'13'!N272</f>
        <v>0</v>
      </c>
      <c r="W17" s="46">
        <f>+'13'!N270</f>
        <v>495</v>
      </c>
      <c r="X17" s="46">
        <f>+R17-S17-T17-U17-V17-W17</f>
        <v>880</v>
      </c>
      <c r="Y17" s="46">
        <f>+'13'!N275</f>
        <v>880</v>
      </c>
      <c r="Z17" s="47">
        <f t="shared" si="3"/>
        <v>0</v>
      </c>
      <c r="AA17" s="47" t="s">
        <v>1363</v>
      </c>
      <c r="AB17" s="47">
        <f t="shared" si="4"/>
        <v>1375</v>
      </c>
      <c r="AC17" s="58">
        <f t="shared" si="5"/>
        <v>1375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7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13</v>
      </c>
      <c r="G18" s="43">
        <f t="shared" si="0"/>
        <v>20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3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17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850</v>
      </c>
      <c r="N18" s="19"/>
      <c r="O18" s="121">
        <v>19.12</v>
      </c>
      <c r="P18" s="79">
        <f t="shared" si="2"/>
        <v>325.04000000000002</v>
      </c>
      <c r="Q18" s="45">
        <v>14</v>
      </c>
      <c r="R18" s="46">
        <f>+'14'!N268</f>
        <v>995</v>
      </c>
      <c r="S18" s="46">
        <f>+'14'!N273</f>
        <v>211</v>
      </c>
      <c r="T18" s="46">
        <f>+'14'!N271</f>
        <v>0</v>
      </c>
      <c r="U18" s="67">
        <f>+'14'!N269</f>
        <v>0</v>
      </c>
      <c r="V18" s="46">
        <f>+'14'!N272</f>
        <v>0</v>
      </c>
      <c r="W18" s="46">
        <f>+'14'!N270</f>
        <v>0</v>
      </c>
      <c r="X18" s="46">
        <f t="shared" si="7"/>
        <v>784</v>
      </c>
      <c r="Y18" s="46">
        <f>+'14'!N275</f>
        <v>784</v>
      </c>
      <c r="Z18" s="47">
        <f t="shared" si="3"/>
        <v>0</v>
      </c>
      <c r="AA18" s="47" t="s">
        <v>1364</v>
      </c>
      <c r="AB18" s="99">
        <f t="shared" si="4"/>
        <v>784</v>
      </c>
      <c r="AC18" s="58">
        <f t="shared" si="5"/>
        <v>784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1">
        <v>20.37</v>
      </c>
      <c r="P19" s="79">
        <f t="shared" si="2"/>
        <v>0</v>
      </c>
      <c r="Q19" s="45">
        <v>15</v>
      </c>
      <c r="R19" s="46">
        <f>+'15'!N268</f>
        <v>1070</v>
      </c>
      <c r="S19" s="46">
        <f>+'15'!N273</f>
        <v>178</v>
      </c>
      <c r="T19" s="46">
        <f>+'15'!N271</f>
        <v>0</v>
      </c>
      <c r="U19" s="67">
        <f>+'15'!N269</f>
        <v>0</v>
      </c>
      <c r="V19" s="46">
        <f>+'15'!N272</f>
        <v>0</v>
      </c>
      <c r="W19" s="46">
        <f>+'15'!N270</f>
        <v>0</v>
      </c>
      <c r="X19" s="46">
        <f t="shared" si="7"/>
        <v>892</v>
      </c>
      <c r="Y19" s="46">
        <f>+'15'!N275</f>
        <v>892</v>
      </c>
      <c r="Z19" s="47">
        <f t="shared" si="3"/>
        <v>0</v>
      </c>
      <c r="AA19" s="47" t="s">
        <v>1365</v>
      </c>
      <c r="AB19" s="47">
        <f t="shared" si="4"/>
        <v>892</v>
      </c>
      <c r="AC19" s="58">
        <f t="shared" si="5"/>
        <v>892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2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6</v>
      </c>
      <c r="G20" s="43">
        <f t="shared" si="0"/>
        <v>8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1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7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455</v>
      </c>
      <c r="N20" s="19"/>
      <c r="O20" s="90">
        <v>22.25</v>
      </c>
      <c r="P20" s="79">
        <f t="shared" si="2"/>
        <v>155.75</v>
      </c>
      <c r="Q20" s="45">
        <v>16</v>
      </c>
      <c r="R20" s="46">
        <f>+'16'!N268</f>
        <v>815</v>
      </c>
      <c r="S20" s="46">
        <f>+'16'!N273</f>
        <v>215</v>
      </c>
      <c r="T20" s="46">
        <f>+'16'!N271</f>
        <v>0</v>
      </c>
      <c r="U20" s="67">
        <f>+'16'!N269</f>
        <v>0</v>
      </c>
      <c r="V20" s="46">
        <f>+'16'!N272</f>
        <v>0</v>
      </c>
      <c r="W20" s="46">
        <f>+'16'!N270</f>
        <v>385</v>
      </c>
      <c r="X20" s="46">
        <f t="shared" si="7"/>
        <v>215</v>
      </c>
      <c r="Y20" s="46">
        <f>+'16'!N275</f>
        <v>215</v>
      </c>
      <c r="Z20" s="47">
        <f t="shared" si="3"/>
        <v>0</v>
      </c>
      <c r="AA20" s="47" t="s">
        <v>1366</v>
      </c>
      <c r="AB20" s="47">
        <f t="shared" si="4"/>
        <v>600</v>
      </c>
      <c r="AC20" s="58">
        <f t="shared" si="5"/>
        <v>600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4</v>
      </c>
      <c r="G21" s="43">
        <f t="shared" si="0"/>
        <v>4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4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340</v>
      </c>
      <c r="N21" s="19"/>
      <c r="O21" s="90">
        <v>22.85</v>
      </c>
      <c r="P21" s="79">
        <f t="shared" si="2"/>
        <v>91.4</v>
      </c>
      <c r="Q21" s="45">
        <v>17</v>
      </c>
      <c r="R21" s="46">
        <f>+'17'!N268</f>
        <v>1650</v>
      </c>
      <c r="S21" s="46">
        <f>+'17'!N273</f>
        <v>300</v>
      </c>
      <c r="T21" s="46">
        <f>+'17'!N271</f>
        <v>0</v>
      </c>
      <c r="U21" s="67">
        <f>+'17'!N269</f>
        <v>0</v>
      </c>
      <c r="V21" s="46">
        <f>+'17'!N272</f>
        <v>0</v>
      </c>
      <c r="W21" s="46">
        <f>+'17'!N270</f>
        <v>390</v>
      </c>
      <c r="X21" s="46">
        <f t="shared" si="7"/>
        <v>960</v>
      </c>
      <c r="Y21" s="46">
        <f>+'17'!N275</f>
        <v>960</v>
      </c>
      <c r="Z21" s="47">
        <f t="shared" si="3"/>
        <v>0</v>
      </c>
      <c r="AA21" s="98" t="s">
        <v>1367</v>
      </c>
      <c r="AB21" s="47">
        <f t="shared" si="4"/>
        <v>1350</v>
      </c>
      <c r="AC21" s="58">
        <f t="shared" si="5"/>
        <v>1350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5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14</v>
      </c>
      <c r="G22" s="43">
        <f t="shared" si="0"/>
        <v>19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3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5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11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1100</v>
      </c>
      <c r="N22" s="19"/>
      <c r="O22" s="121">
        <v>27.98</v>
      </c>
      <c r="P22" s="79">
        <f t="shared" si="2"/>
        <v>307.78000000000003</v>
      </c>
      <c r="Q22" s="45">
        <v>18</v>
      </c>
      <c r="R22" s="46">
        <f>+'18'!N268</f>
        <v>1155</v>
      </c>
      <c r="S22" s="46">
        <f>+'18'!N273</f>
        <v>350</v>
      </c>
      <c r="T22" s="46">
        <f>+'18'!N271</f>
        <v>0</v>
      </c>
      <c r="U22" s="67">
        <f>+'18'!N269</f>
        <v>0</v>
      </c>
      <c r="V22" s="46">
        <f>+'18'!N272</f>
        <v>0</v>
      </c>
      <c r="W22" s="46">
        <f>+'18'!N270</f>
        <v>545</v>
      </c>
      <c r="X22" s="46">
        <f t="shared" si="7"/>
        <v>260</v>
      </c>
      <c r="Y22" s="46">
        <f>+'18'!N275</f>
        <v>260</v>
      </c>
      <c r="Z22" s="47">
        <f t="shared" si="3"/>
        <v>0</v>
      </c>
      <c r="AA22" s="98" t="s">
        <v>1368</v>
      </c>
      <c r="AB22" s="47">
        <f t="shared" si="4"/>
        <v>805</v>
      </c>
      <c r="AC22" s="58">
        <f t="shared" si="5"/>
        <v>805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1">
        <v>29.74</v>
      </c>
      <c r="P23" s="79">
        <f t="shared" si="2"/>
        <v>0</v>
      </c>
      <c r="Q23" s="45">
        <v>19</v>
      </c>
      <c r="R23" s="46">
        <f>+'19'!N268</f>
        <v>760</v>
      </c>
      <c r="S23" s="46">
        <f>+'19'!N273</f>
        <v>262</v>
      </c>
      <c r="T23" s="46">
        <f>+'19'!N271</f>
        <v>0</v>
      </c>
      <c r="U23" s="67">
        <f>+'19'!N269</f>
        <v>0</v>
      </c>
      <c r="V23" s="46">
        <f>+'19'!N272</f>
        <v>0</v>
      </c>
      <c r="W23" s="46">
        <f>+'19'!N270</f>
        <v>0</v>
      </c>
      <c r="X23" s="46">
        <f t="shared" si="7"/>
        <v>498</v>
      </c>
      <c r="Y23" s="46">
        <f>+'19'!N275</f>
        <v>498</v>
      </c>
      <c r="Z23" s="47">
        <f t="shared" si="3"/>
        <v>0</v>
      </c>
      <c r="AA23" s="47" t="s">
        <v>1369</v>
      </c>
      <c r="AB23" s="47">
        <f t="shared" si="4"/>
        <v>498</v>
      </c>
      <c r="AC23" s="58">
        <f t="shared" si="5"/>
        <v>498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9</v>
      </c>
      <c r="G24" s="43">
        <f t="shared" si="0"/>
        <v>9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2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7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700</v>
      </c>
      <c r="N24" s="19"/>
      <c r="O24" s="121">
        <v>38.659999999999997</v>
      </c>
      <c r="P24" s="79">
        <f t="shared" si="2"/>
        <v>270.62</v>
      </c>
      <c r="Q24" s="45">
        <v>20</v>
      </c>
      <c r="R24" s="46">
        <f>+'20'!N268</f>
        <v>1155</v>
      </c>
      <c r="S24" s="46">
        <f>+'20'!N273</f>
        <v>302</v>
      </c>
      <c r="T24" s="46">
        <f>+'20'!N271</f>
        <v>0</v>
      </c>
      <c r="U24" s="67">
        <f>+'20'!N269</f>
        <v>0</v>
      </c>
      <c r="V24" s="46">
        <f>+'20'!N272</f>
        <v>0</v>
      </c>
      <c r="W24" s="46">
        <f>+'20'!N270</f>
        <v>308</v>
      </c>
      <c r="X24" s="46">
        <f t="shared" si="7"/>
        <v>545</v>
      </c>
      <c r="Y24" s="46">
        <f>+'20'!N275</f>
        <v>545</v>
      </c>
      <c r="Z24" s="47">
        <f t="shared" si="3"/>
        <v>0</v>
      </c>
      <c r="AA24" s="47" t="s">
        <v>1363</v>
      </c>
      <c r="AB24" s="47">
        <f t="shared" si="4"/>
        <v>853</v>
      </c>
      <c r="AC24" s="58">
        <f t="shared" si="5"/>
        <v>853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4</v>
      </c>
      <c r="G25" s="43">
        <f t="shared" si="0"/>
        <v>4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4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+'21'!N268</f>
        <v>900</v>
      </c>
      <c r="S25" s="46">
        <f>+'21'!N273</f>
        <v>250</v>
      </c>
      <c r="T25" s="46">
        <f>+'21'!N271</f>
        <v>0</v>
      </c>
      <c r="U25" s="67">
        <f>+'21'!N269</f>
        <v>0</v>
      </c>
      <c r="V25" s="46">
        <f>+'21'!N272</f>
        <v>0</v>
      </c>
      <c r="W25" s="46">
        <f>+'21'!N270</f>
        <v>200</v>
      </c>
      <c r="X25" s="46">
        <f t="shared" si="7"/>
        <v>450</v>
      </c>
      <c r="Y25" s="46">
        <f>+'21'!N275</f>
        <v>450</v>
      </c>
      <c r="Z25" s="47">
        <f t="shared" si="3"/>
        <v>0</v>
      </c>
      <c r="AA25" s="47" t="s">
        <v>1364</v>
      </c>
      <c r="AB25" s="47">
        <f t="shared" si="4"/>
        <v>650</v>
      </c>
      <c r="AC25" s="58">
        <f t="shared" si="5"/>
        <v>650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7</v>
      </c>
      <c r="G26" s="43">
        <f t="shared" si="0"/>
        <v>7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3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4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400</v>
      </c>
      <c r="N26" s="19"/>
      <c r="O26" s="121">
        <v>32.97</v>
      </c>
      <c r="P26" s="79">
        <f t="shared" si="2"/>
        <v>131.88</v>
      </c>
      <c r="Q26" s="45">
        <v>22</v>
      </c>
      <c r="R26" s="46">
        <f>+'22'!N268</f>
        <v>1750</v>
      </c>
      <c r="S26" s="46">
        <f>+'22'!N273</f>
        <v>366</v>
      </c>
      <c r="T26" s="46">
        <f>+'22'!N271</f>
        <v>0</v>
      </c>
      <c r="U26" s="67">
        <f>+'22'!N269</f>
        <v>0</v>
      </c>
      <c r="V26" s="46">
        <f>+'22'!N272</f>
        <v>0</v>
      </c>
      <c r="W26" s="46">
        <f>+'22'!N270</f>
        <v>0</v>
      </c>
      <c r="X26" s="46">
        <f t="shared" si="7"/>
        <v>1384</v>
      </c>
      <c r="Y26" s="46">
        <f>+'22'!N275</f>
        <v>1384</v>
      </c>
      <c r="Z26" s="47">
        <f t="shared" si="3"/>
        <v>0</v>
      </c>
      <c r="AA26" s="47" t="s">
        <v>1365</v>
      </c>
      <c r="AB26" s="47">
        <f t="shared" si="4"/>
        <v>1384</v>
      </c>
      <c r="AC26" s="58">
        <f t="shared" si="5"/>
        <v>1384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1">
        <v>30.83</v>
      </c>
      <c r="P27" s="79">
        <f t="shared" si="2"/>
        <v>0</v>
      </c>
      <c r="Q27" s="45">
        <v>23</v>
      </c>
      <c r="R27" s="46">
        <f>+'23'!N268</f>
        <v>270</v>
      </c>
      <c r="S27" s="46">
        <f>+'23'!N273</f>
        <v>80</v>
      </c>
      <c r="T27" s="46">
        <f>+'23'!N271</f>
        <v>0</v>
      </c>
      <c r="U27" s="67">
        <f>+'23'!N269</f>
        <v>0</v>
      </c>
      <c r="V27" s="46">
        <f>+'23'!N272</f>
        <v>0</v>
      </c>
      <c r="W27" s="46">
        <f>+'23'!N270</f>
        <v>30</v>
      </c>
      <c r="X27" s="46">
        <f>+R27-S27-T27-U27-V27-W27</f>
        <v>160</v>
      </c>
      <c r="Y27" s="46">
        <f>+'23'!N275</f>
        <v>160</v>
      </c>
      <c r="Z27" s="47">
        <f>+Y27-X27</f>
        <v>0</v>
      </c>
      <c r="AA27" s="47" t="s">
        <v>1366</v>
      </c>
      <c r="AB27" s="47">
        <f t="shared" si="4"/>
        <v>190</v>
      </c>
      <c r="AC27" s="58">
        <f t="shared" si="5"/>
        <v>190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4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18</v>
      </c>
      <c r="G28" s="43">
        <f t="shared" si="0"/>
        <v>22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4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18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1800</v>
      </c>
      <c r="N28" s="19"/>
      <c r="O28" s="121">
        <v>30.86</v>
      </c>
      <c r="P28" s="79">
        <f t="shared" si="2"/>
        <v>555.48</v>
      </c>
      <c r="Q28" s="45">
        <v>24</v>
      </c>
      <c r="R28" s="46">
        <f>+'24'!N268</f>
        <v>1465</v>
      </c>
      <c r="S28" s="46">
        <f>+'24'!N273</f>
        <v>550</v>
      </c>
      <c r="T28" s="46">
        <f>+'24'!N271</f>
        <v>0</v>
      </c>
      <c r="U28" s="67">
        <f>+'24'!N269</f>
        <v>0</v>
      </c>
      <c r="V28" s="46">
        <f>+'24'!N272</f>
        <v>0</v>
      </c>
      <c r="W28" s="46">
        <f>+'24'!N270</f>
        <v>0</v>
      </c>
      <c r="X28" s="46">
        <f t="shared" si="7"/>
        <v>915</v>
      </c>
      <c r="Y28" s="46">
        <f>+'24'!N275</f>
        <v>915</v>
      </c>
      <c r="Z28" s="47">
        <f t="shared" si="3"/>
        <v>0</v>
      </c>
      <c r="AA28" s="98" t="s">
        <v>1367</v>
      </c>
      <c r="AB28" s="47">
        <f t="shared" si="4"/>
        <v>915</v>
      </c>
      <c r="AC28" s="58">
        <f t="shared" si="5"/>
        <v>915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1">
        <v>27.24</v>
      </c>
      <c r="P29" s="79">
        <f t="shared" si="2"/>
        <v>0</v>
      </c>
      <c r="Q29" s="45">
        <v>25</v>
      </c>
      <c r="R29" s="46">
        <f>+'25'!N268</f>
        <v>3570</v>
      </c>
      <c r="S29" s="46">
        <f>+'25'!N273</f>
        <v>590</v>
      </c>
      <c r="T29" s="46">
        <f>+'25'!N271</f>
        <v>0</v>
      </c>
      <c r="U29" s="67">
        <f>+'25'!N269</f>
        <v>0</v>
      </c>
      <c r="V29" s="46">
        <f>+'25'!N272</f>
        <v>0</v>
      </c>
      <c r="W29" s="46">
        <f>+'25'!N270</f>
        <v>1150</v>
      </c>
      <c r="X29" s="46">
        <f t="shared" si="7"/>
        <v>1830</v>
      </c>
      <c r="Y29" s="46">
        <f>+'25'!N275</f>
        <v>1830</v>
      </c>
      <c r="Z29" s="47">
        <f t="shared" si="3"/>
        <v>0</v>
      </c>
      <c r="AA29" s="98" t="s">
        <v>1368</v>
      </c>
      <c r="AB29" s="47">
        <f t="shared" si="4"/>
        <v>2980</v>
      </c>
      <c r="AC29" s="58">
        <f t="shared" si="5"/>
        <v>2980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1">
        <v>32.47</v>
      </c>
      <c r="P30" s="79">
        <f t="shared" si="2"/>
        <v>0</v>
      </c>
      <c r="Q30" s="45">
        <v>26</v>
      </c>
      <c r="R30" s="46">
        <f>+'26'!N268</f>
        <v>1055</v>
      </c>
      <c r="S30" s="46">
        <f>+'26'!N273</f>
        <v>308</v>
      </c>
      <c r="T30" s="46">
        <f>+'26'!N271</f>
        <v>0</v>
      </c>
      <c r="U30" s="67">
        <f>+'26'!N269</f>
        <v>0</v>
      </c>
      <c r="V30" s="46">
        <f>+'26'!N272</f>
        <v>0</v>
      </c>
      <c r="W30" s="46">
        <f>+'26'!N270</f>
        <v>240</v>
      </c>
      <c r="X30" s="46">
        <f t="shared" si="7"/>
        <v>507</v>
      </c>
      <c r="Y30" s="46">
        <f>+'26'!N275</f>
        <v>507</v>
      </c>
      <c r="Z30" s="47">
        <f t="shared" si="3"/>
        <v>0</v>
      </c>
      <c r="AA30" s="47" t="s">
        <v>1369</v>
      </c>
      <c r="AB30" s="47">
        <f t="shared" si="4"/>
        <v>747</v>
      </c>
      <c r="AC30" s="58">
        <f t="shared" si="5"/>
        <v>747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22</v>
      </c>
      <c r="G31" s="43">
        <f t="shared" si="0"/>
        <v>22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3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19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1900</v>
      </c>
      <c r="N31" s="19"/>
      <c r="O31" s="121">
        <v>34.64</v>
      </c>
      <c r="P31" s="79">
        <f t="shared" si="2"/>
        <v>658.16</v>
      </c>
      <c r="Q31" s="45">
        <v>27</v>
      </c>
      <c r="R31" s="46">
        <f>+'27'!N268</f>
        <v>660</v>
      </c>
      <c r="S31" s="46">
        <f>+'27'!N273</f>
        <v>132</v>
      </c>
      <c r="T31" s="46">
        <f>+'27'!N271</f>
        <v>0</v>
      </c>
      <c r="U31" s="67">
        <f>+'27'!N269</f>
        <v>0</v>
      </c>
      <c r="V31" s="46">
        <f>+'27'!N272</f>
        <v>0</v>
      </c>
      <c r="W31" s="46">
        <f>+'27'!N270</f>
        <v>60</v>
      </c>
      <c r="X31" s="46">
        <f t="shared" si="7"/>
        <v>468</v>
      </c>
      <c r="Y31" s="46">
        <f>+'27'!N275</f>
        <v>468</v>
      </c>
      <c r="Z31" s="47">
        <f t="shared" si="3"/>
        <v>0</v>
      </c>
      <c r="AA31" s="47" t="s">
        <v>1363</v>
      </c>
      <c r="AB31" s="47">
        <f t="shared" si="4"/>
        <v>528</v>
      </c>
      <c r="AC31" s="58">
        <f t="shared" si="5"/>
        <v>528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8</v>
      </c>
      <c r="G32" s="43">
        <f t="shared" si="0"/>
        <v>8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2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6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780</v>
      </c>
      <c r="N32" s="19"/>
      <c r="O32" s="90">
        <v>46.37</v>
      </c>
      <c r="P32" s="79">
        <f t="shared" si="2"/>
        <v>278.21999999999997</v>
      </c>
      <c r="Q32" s="45">
        <v>28</v>
      </c>
      <c r="R32" s="46">
        <f>+'28'!N268</f>
        <v>1930</v>
      </c>
      <c r="S32" s="46">
        <f>+'28'!N273</f>
        <v>231</v>
      </c>
      <c r="T32" s="46">
        <f>+'28'!N271</f>
        <v>0</v>
      </c>
      <c r="U32" s="67">
        <f>+'28'!N269</f>
        <v>0</v>
      </c>
      <c r="V32" s="46">
        <f>+'28'!N272</f>
        <v>0</v>
      </c>
      <c r="W32" s="46">
        <f>+'28'!N270</f>
        <v>1455</v>
      </c>
      <c r="X32" s="46">
        <f t="shared" si="7"/>
        <v>244</v>
      </c>
      <c r="Y32" s="46">
        <f>+'28'!N275</f>
        <v>244</v>
      </c>
      <c r="Z32" s="47">
        <f t="shared" si="3"/>
        <v>0</v>
      </c>
      <c r="AA32" s="47" t="s">
        <v>1364</v>
      </c>
      <c r="AB32" s="47">
        <f t="shared" si="4"/>
        <v>1699</v>
      </c>
      <c r="AC32" s="58">
        <f t="shared" si="5"/>
        <v>1699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+'29'!N268</f>
        <v>215</v>
      </c>
      <c r="S33" s="46">
        <f>+'29'!N273</f>
        <v>0</v>
      </c>
      <c r="T33" s="46">
        <f>+'28'!N271</f>
        <v>0</v>
      </c>
      <c r="U33" s="67">
        <f>+'29'!N269</f>
        <v>0</v>
      </c>
      <c r="V33" s="46">
        <f>+'29'!N272</f>
        <v>0</v>
      </c>
      <c r="W33" s="46">
        <f>+'29'!N270</f>
        <v>100</v>
      </c>
      <c r="X33" s="46">
        <f t="shared" ref="X33" si="8">+R33-S33-T33-U33-V33-W33</f>
        <v>115</v>
      </c>
      <c r="Y33" s="46">
        <f>+'29'!N275</f>
        <v>115</v>
      </c>
      <c r="Z33" s="47">
        <f t="shared" ref="Z33" si="9">+Y33-X33</f>
        <v>0</v>
      </c>
      <c r="AA33" s="47" t="s">
        <v>1365</v>
      </c>
      <c r="AB33" s="47">
        <f t="shared" si="4"/>
        <v>215</v>
      </c>
      <c r="AC33" s="58">
        <f t="shared" si="5"/>
        <v>215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1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7</v>
      </c>
      <c r="G34" s="43">
        <f t="shared" si="0"/>
        <v>8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8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1040</v>
      </c>
      <c r="N34" s="19"/>
      <c r="O34" s="90">
        <v>38.07</v>
      </c>
      <c r="P34" s="79">
        <f t="shared" si="2"/>
        <v>304.56</v>
      </c>
      <c r="Q34" s="45">
        <v>30</v>
      </c>
      <c r="R34" s="46">
        <f>+'30'!N268</f>
        <v>600</v>
      </c>
      <c r="S34" s="46">
        <f>+'30'!N273</f>
        <v>0</v>
      </c>
      <c r="T34" s="46">
        <f>+'30'!N271</f>
        <v>0</v>
      </c>
      <c r="U34" s="67">
        <f>+'30'!N269</f>
        <v>0</v>
      </c>
      <c r="V34" s="46">
        <f>+'30'!N272</f>
        <v>0</v>
      </c>
      <c r="W34" s="46">
        <f>+'30'!N270</f>
        <v>0</v>
      </c>
      <c r="X34" s="46">
        <f t="shared" si="7"/>
        <v>600</v>
      </c>
      <c r="Y34" s="46">
        <f>+'30'!N275</f>
        <v>600</v>
      </c>
      <c r="Z34" s="47">
        <f t="shared" si="3"/>
        <v>0</v>
      </c>
      <c r="AA34" s="47" t="s">
        <v>1366</v>
      </c>
      <c r="AB34" s="47">
        <f t="shared" si="4"/>
        <v>600</v>
      </c>
      <c r="AC34" s="58">
        <f t="shared" si="5"/>
        <v>600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2</v>
      </c>
      <c r="G35" s="43">
        <f t="shared" si="0"/>
        <v>2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2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260</v>
      </c>
      <c r="N35" s="19"/>
      <c r="O35" s="90">
        <v>40.799999999999997</v>
      </c>
      <c r="P35" s="79">
        <f t="shared" si="2"/>
        <v>81.599999999999994</v>
      </c>
      <c r="Q35" s="45">
        <v>31</v>
      </c>
      <c r="R35" s="46">
        <f>+'31.'!N268</f>
        <v>950</v>
      </c>
      <c r="S35" s="46">
        <f>+'31.'!N273</f>
        <v>62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+'31.'!N270</f>
        <v>303</v>
      </c>
      <c r="X35" s="46">
        <f>+R35-S35-T35-U35-V35-W35</f>
        <v>585</v>
      </c>
      <c r="Y35" s="46">
        <f>+'31.'!N275</f>
        <v>585</v>
      </c>
      <c r="Z35" s="47">
        <f t="shared" si="3"/>
        <v>0</v>
      </c>
      <c r="AA35" s="98" t="s">
        <v>1367</v>
      </c>
      <c r="AB35" s="47">
        <f t="shared" si="4"/>
        <v>888</v>
      </c>
      <c r="AC35" s="58">
        <f t="shared" si="5"/>
        <v>888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36058</v>
      </c>
      <c r="S36" s="48">
        <f t="shared" si="10"/>
        <v>5824</v>
      </c>
      <c r="T36" s="48">
        <f t="shared" si="10"/>
        <v>0</v>
      </c>
      <c r="U36" s="48">
        <f t="shared" si="10"/>
        <v>0</v>
      </c>
      <c r="V36" s="48">
        <f t="shared" si="10"/>
        <v>0</v>
      </c>
      <c r="W36" s="48">
        <f t="shared" si="10"/>
        <v>7689</v>
      </c>
      <c r="X36" s="48">
        <f t="shared" si="10"/>
        <v>22545</v>
      </c>
      <c r="Y36" s="48">
        <f t="shared" si="10"/>
        <v>22545</v>
      </c>
      <c r="Z36" s="48">
        <f t="shared" si="10"/>
        <v>0</v>
      </c>
      <c r="AA36" s="48">
        <f t="shared" si="10"/>
        <v>0</v>
      </c>
      <c r="AB36" s="48">
        <f>SUM(AB5:AB35)</f>
        <v>30234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18</v>
      </c>
      <c r="G39" s="43">
        <f t="shared" si="0"/>
        <v>18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2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16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800</v>
      </c>
      <c r="N39" s="19"/>
      <c r="O39" s="90">
        <v>27.84</v>
      </c>
      <c r="P39" s="79">
        <f t="shared" si="2"/>
        <v>445.44</v>
      </c>
      <c r="Q39" s="5"/>
      <c r="R39" s="126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2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11</v>
      </c>
      <c r="G40" s="43">
        <f t="shared" si="0"/>
        <v>13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3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500</v>
      </c>
      <c r="N40" s="19"/>
      <c r="O40" s="90">
        <v>27.12</v>
      </c>
      <c r="P40" s="79">
        <f t="shared" si="2"/>
        <v>271.2</v>
      </c>
      <c r="Q40" s="5"/>
      <c r="R40" s="126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1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12</v>
      </c>
      <c r="G41" s="43">
        <f t="shared" si="0"/>
        <v>13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3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500</v>
      </c>
      <c r="N41" s="19"/>
      <c r="O41" s="90">
        <v>15.42</v>
      </c>
      <c r="P41" s="79">
        <f t="shared" si="2"/>
        <v>154.19999999999999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5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12</v>
      </c>
      <c r="G46" s="43">
        <f t="shared" si="0"/>
        <v>17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7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10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500</v>
      </c>
      <c r="N46" s="19"/>
      <c r="O46" s="121">
        <v>17.78</v>
      </c>
      <c r="P46" s="79">
        <f t="shared" si="2"/>
        <v>177.8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3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10</v>
      </c>
      <c r="G47" s="43">
        <f t="shared" si="0"/>
        <v>13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2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5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6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300</v>
      </c>
      <c r="N47" s="19"/>
      <c r="O47" s="121">
        <v>17.989999999999998</v>
      </c>
      <c r="P47" s="79">
        <f t="shared" si="2"/>
        <v>107.94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9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14</v>
      </c>
      <c r="G48" s="43">
        <f t="shared" si="0"/>
        <v>23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7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16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800</v>
      </c>
      <c r="N48" s="19"/>
      <c r="O48" s="121">
        <v>18.32</v>
      </c>
      <c r="P48" s="79">
        <f t="shared" si="2"/>
        <v>293.12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6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8</v>
      </c>
      <c r="G49" s="43">
        <f t="shared" si="0"/>
        <v>14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7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7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350</v>
      </c>
      <c r="N49" s="19"/>
      <c r="O49" s="121">
        <v>20.059999999999999</v>
      </c>
      <c r="P49" s="79">
        <f t="shared" si="2"/>
        <v>140.41999999999999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7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10</v>
      </c>
      <c r="G50" s="43">
        <f t="shared" si="0"/>
        <v>17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4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13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650</v>
      </c>
      <c r="N50" s="19"/>
      <c r="O50" s="121">
        <v>20.32</v>
      </c>
      <c r="P50" s="79">
        <f t="shared" si="2"/>
        <v>264.16000000000003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1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1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6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13</v>
      </c>
      <c r="G53" s="43">
        <f t="shared" si="0"/>
        <v>19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7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12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600</v>
      </c>
      <c r="N53" s="19"/>
      <c r="O53" s="121">
        <v>16.37</v>
      </c>
      <c r="P53" s="79">
        <f t="shared" si="2"/>
        <v>196.44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1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5</v>
      </c>
      <c r="G55" s="43">
        <f t="shared" si="0"/>
        <v>5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2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3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360</v>
      </c>
      <c r="N55" s="19"/>
      <c r="O55" s="121">
        <v>25.99</v>
      </c>
      <c r="P55" s="79">
        <f t="shared" si="2"/>
        <v>77.97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2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2</v>
      </c>
      <c r="G56" s="43">
        <f t="shared" si="0"/>
        <v>4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4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480</v>
      </c>
      <c r="N56" s="19"/>
      <c r="O56" s="121">
        <v>28.31</v>
      </c>
      <c r="P56" s="79">
        <f t="shared" si="2"/>
        <v>113.24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2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5</v>
      </c>
      <c r="G57" s="43">
        <f t="shared" si="0"/>
        <v>7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2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5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600</v>
      </c>
      <c r="N57" s="19"/>
      <c r="O57" s="121">
        <v>31.29</v>
      </c>
      <c r="P57" s="79">
        <f t="shared" si="2"/>
        <v>156.44999999999999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2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2</v>
      </c>
      <c r="G58" s="43">
        <f t="shared" si="0"/>
        <v>4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3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1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120</v>
      </c>
      <c r="N58" s="19"/>
      <c r="O58" s="121">
        <v>31.07</v>
      </c>
      <c r="P58" s="79">
        <f t="shared" si="2"/>
        <v>31.07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2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3</v>
      </c>
      <c r="G59" s="43">
        <f t="shared" si="0"/>
        <v>5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2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3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360</v>
      </c>
      <c r="N59" s="19"/>
      <c r="O59" s="121">
        <v>29.83</v>
      </c>
      <c r="P59" s="79">
        <f t="shared" si="2"/>
        <v>89.49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1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1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2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5</v>
      </c>
      <c r="G62" s="43">
        <f t="shared" si="0"/>
        <v>7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2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5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600</v>
      </c>
      <c r="N62" s="19"/>
      <c r="O62" s="121">
        <v>26.69</v>
      </c>
      <c r="P62" s="79">
        <f t="shared" si="2"/>
        <v>133.45000000000002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1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1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12</v>
      </c>
      <c r="G64" s="43">
        <f t="shared" si="0"/>
        <v>13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3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500</v>
      </c>
      <c r="N64" s="19"/>
      <c r="O64" s="90">
        <v>23.69</v>
      </c>
      <c r="P64" s="79">
        <f t="shared" si="2"/>
        <v>236.9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1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10</v>
      </c>
      <c r="G65" s="43">
        <f t="shared" si="0"/>
        <v>11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2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9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450</v>
      </c>
      <c r="N65" s="19"/>
      <c r="O65" s="90">
        <v>22.49</v>
      </c>
      <c r="P65" s="79">
        <f t="shared" si="2"/>
        <v>202.41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1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12</v>
      </c>
      <c r="G66" s="43">
        <f t="shared" si="0"/>
        <v>13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1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4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8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400</v>
      </c>
      <c r="N66" s="19"/>
      <c r="O66" s="90">
        <v>23.12</v>
      </c>
      <c r="P66" s="79">
        <f t="shared" si="2"/>
        <v>184.96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3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14</v>
      </c>
      <c r="G74" s="43">
        <f t="shared" si="0"/>
        <v>17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1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3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13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650</v>
      </c>
      <c r="N74" s="19"/>
      <c r="O74" s="90">
        <v>17.09</v>
      </c>
      <c r="P74" s="79">
        <f t="shared" si="12"/>
        <v>222.17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2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20</v>
      </c>
      <c r="G77" s="43">
        <f t="shared" si="0"/>
        <v>22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4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18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900</v>
      </c>
      <c r="N77" s="19"/>
      <c r="O77" s="90">
        <v>25.15</v>
      </c>
      <c r="P77" s="79">
        <f t="shared" si="12"/>
        <v>452.7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2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14</v>
      </c>
      <c r="G80" s="43">
        <f t="shared" si="0"/>
        <v>16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2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14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770</v>
      </c>
      <c r="N80" s="19"/>
      <c r="O80" s="90">
        <v>14.35</v>
      </c>
      <c r="P80" s="79">
        <f t="shared" si="12"/>
        <v>200.9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16</v>
      </c>
      <c r="G81" s="43">
        <f t="shared" si="0"/>
        <v>16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2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14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770</v>
      </c>
      <c r="N81" s="19"/>
      <c r="O81" s="90">
        <v>11.58</v>
      </c>
      <c r="P81" s="79">
        <f t="shared" si="12"/>
        <v>162.12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2</v>
      </c>
      <c r="G82" s="43">
        <f t="shared" si="0"/>
        <v>2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2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110</v>
      </c>
      <c r="N82" s="19"/>
      <c r="O82" s="90">
        <v>18.95</v>
      </c>
      <c r="P82" s="79">
        <f>+K82*O82</f>
        <v>37.9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2</v>
      </c>
      <c r="G99" s="43">
        <f t="shared" si="13"/>
        <v>2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2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90</v>
      </c>
      <c r="N99" s="19"/>
      <c r="O99" s="118">
        <v>20.350000000000001</v>
      </c>
      <c r="P99" s="79">
        <f t="shared" ref="P99:P105" si="16">+K99*O99</f>
        <v>40.700000000000003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8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2</v>
      </c>
      <c r="G112" s="43">
        <f t="shared" si="13"/>
        <v>10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5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5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500</v>
      </c>
      <c r="N112" s="19"/>
      <c r="O112" s="121">
        <v>34.25</v>
      </c>
      <c r="P112" s="79">
        <f t="shared" si="12"/>
        <v>171.25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7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3"/>
        <v>7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4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3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165</v>
      </c>
      <c r="N113" s="19"/>
      <c r="O113" s="121">
        <v>22.55</v>
      </c>
      <c r="P113" s="79">
        <f t="shared" si="12"/>
        <v>67.650000000000006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1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7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10</v>
      </c>
      <c r="G115" s="43">
        <f t="shared" si="13"/>
        <v>17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6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11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660</v>
      </c>
      <c r="N115" s="19"/>
      <c r="O115" s="90">
        <v>23.61</v>
      </c>
      <c r="P115" s="79">
        <f t="shared" si="12"/>
        <v>259.70999999999998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6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9</v>
      </c>
      <c r="G116" s="43">
        <f t="shared" si="13"/>
        <v>15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5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10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1000</v>
      </c>
      <c r="N116" s="19"/>
      <c r="O116" s="90">
        <v>13.03</v>
      </c>
      <c r="P116" s="79">
        <f t="shared" si="12"/>
        <v>130.29999999999998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5</v>
      </c>
      <c r="G117" s="43">
        <f t="shared" si="13"/>
        <v>5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4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1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55</v>
      </c>
      <c r="N117" s="19"/>
      <c r="O117" s="90">
        <v>11.91</v>
      </c>
      <c r="P117" s="79">
        <f t="shared" si="12"/>
        <v>11.91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3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6</v>
      </c>
      <c r="G131" s="43">
        <f t="shared" si="13"/>
        <v>6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6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300</v>
      </c>
      <c r="N131" s="19"/>
      <c r="O131" s="90">
        <v>9.91</v>
      </c>
      <c r="P131" s="79">
        <f t="shared" si="12"/>
        <v>59.46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2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16</v>
      </c>
      <c r="G132" s="43">
        <f t="shared" si="13"/>
        <v>18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2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16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960</v>
      </c>
      <c r="N132" s="19"/>
      <c r="O132" s="90">
        <v>16.690000000000001</v>
      </c>
      <c r="P132" s="79">
        <f t="shared" si="12"/>
        <v>267.04000000000002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2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20</v>
      </c>
      <c r="G133" s="43">
        <f t="shared" si="13"/>
        <v>22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2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20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1000</v>
      </c>
      <c r="N133" s="19"/>
      <c r="O133" s="90">
        <v>24.21</v>
      </c>
      <c r="P133" s="79">
        <f t="shared" si="12"/>
        <v>484.20000000000005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9</v>
      </c>
      <c r="G149" s="43">
        <f t="shared" si="13"/>
        <v>9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9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208</v>
      </c>
      <c r="N149" s="19"/>
      <c r="O149" s="90">
        <v>10.48</v>
      </c>
      <c r="P149" s="79">
        <f t="shared" si="12"/>
        <v>94.320000000000007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1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12</v>
      </c>
      <c r="G154" s="43">
        <f t="shared" si="18"/>
        <v>13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3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10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250</v>
      </c>
      <c r="N154" s="19"/>
      <c r="O154" s="90">
        <v>16.16</v>
      </c>
      <c r="P154" s="79">
        <f t="shared" si="19"/>
        <v>161.6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2</v>
      </c>
      <c r="G163" s="43">
        <f t="shared" si="18"/>
        <v>2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2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80</v>
      </c>
      <c r="N163" s="19"/>
      <c r="O163" s="121">
        <v>12.14</v>
      </c>
      <c r="P163" s="79">
        <f t="shared" si="19"/>
        <v>24.28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6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6</v>
      </c>
      <c r="G175" s="43">
        <f t="shared" si="18"/>
        <v>12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1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2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9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450</v>
      </c>
      <c r="N175" s="19"/>
      <c r="O175" s="121">
        <v>23.02</v>
      </c>
      <c r="P175" s="79">
        <f t="shared" si="19"/>
        <v>207.18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8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1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15</v>
      </c>
      <c r="G180" s="43">
        <f t="shared" si="18"/>
        <v>15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4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11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385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1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5</v>
      </c>
      <c r="G185" s="43">
        <f t="shared" si="18"/>
        <v>6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6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480</v>
      </c>
      <c r="N185" s="19"/>
      <c r="O185" s="90">
        <v>63</v>
      </c>
      <c r="P185" s="79">
        <f t="shared" si="19"/>
        <v>378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3</v>
      </c>
      <c r="G193" s="43">
        <f t="shared" si="18"/>
        <v>3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3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0">
        <v>38</v>
      </c>
      <c r="P193" s="79">
        <f t="shared" si="19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18"/>
        <v>0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90">
        <v>73</v>
      </c>
      <c r="P194" s="79">
        <f t="shared" si="19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6</v>
      </c>
      <c r="G195" s="43">
        <f t="shared" si="18"/>
        <v>6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6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360</v>
      </c>
      <c r="N195" s="19"/>
      <c r="O195" s="90">
        <v>38</v>
      </c>
      <c r="P195" s="79">
        <f t="shared" si="19"/>
        <v>228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15</v>
      </c>
      <c r="G197" s="43">
        <f t="shared" si="18"/>
        <v>15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3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12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600</v>
      </c>
      <c r="N197" s="19"/>
      <c r="O197" s="90">
        <v>23.74</v>
      </c>
      <c r="P197" s="79">
        <f t="shared" si="19"/>
        <v>284.88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61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5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10</v>
      </c>
      <c r="G205" s="43">
        <f t="shared" si="18"/>
        <v>15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3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3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9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495</v>
      </c>
      <c r="N205" s="19"/>
      <c r="O205" s="90">
        <v>40</v>
      </c>
      <c r="P205" s="79">
        <f t="shared" si="19"/>
        <v>360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8"/>
        <v>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0">
        <v>83</v>
      </c>
      <c r="P209" s="79">
        <f t="shared" si="19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62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64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v>0</v>
      </c>
      <c r="I241" s="76"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v>0</v>
      </c>
      <c r="I242" s="76"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1417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v>0</v>
      </c>
      <c r="I243" s="76"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35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1419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v>0</v>
      </c>
      <c r="I244" s="76"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39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1420</v>
      </c>
      <c r="D245" s="10" t="s">
        <v>434</v>
      </c>
      <c r="E245" s="46">
        <f>+ยกมา!J245</f>
        <v>1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18</v>
      </c>
      <c r="G245" s="43">
        <f t="shared" si="25"/>
        <v>19</v>
      </c>
      <c r="H245" s="78">
        <v>0</v>
      </c>
      <c r="I245" s="76">
        <v>0</v>
      </c>
      <c r="J245" s="43">
        <f t="shared" si="23"/>
        <v>3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16</v>
      </c>
      <c r="L245" s="20">
        <v>55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880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1421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v>0</v>
      </c>
      <c r="I246" s="76"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40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v>0</v>
      </c>
      <c r="I247" s="76"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49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0</v>
      </c>
      <c r="H248" s="78">
        <v>0</v>
      </c>
      <c r="I248" s="76"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39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10</v>
      </c>
      <c r="G249" s="43">
        <f t="shared" si="25"/>
        <v>10</v>
      </c>
      <c r="H249" s="78">
        <v>0</v>
      </c>
      <c r="I249" s="76">
        <v>0</v>
      </c>
      <c r="J249" s="43">
        <f t="shared" si="23"/>
        <v>1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9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450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11</v>
      </c>
      <c r="G250" s="43">
        <f t="shared" si="25"/>
        <v>11</v>
      </c>
      <c r="H250" s="78">
        <v>0</v>
      </c>
      <c r="I250" s="76">
        <v>0</v>
      </c>
      <c r="J250" s="43">
        <f t="shared" si="23"/>
        <v>3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8</v>
      </c>
      <c r="L250" s="20">
        <v>50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400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2</v>
      </c>
      <c r="G251" s="43">
        <f t="shared" si="25"/>
        <v>2</v>
      </c>
      <c r="H251" s="78">
        <v>0</v>
      </c>
      <c r="I251" s="76">
        <v>0</v>
      </c>
      <c r="J251" s="43">
        <f t="shared" si="23"/>
        <v>2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>
        <v>35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1004053</v>
      </c>
      <c r="C252" s="19" t="s">
        <v>143</v>
      </c>
      <c r="D252" s="10" t="s">
        <v>434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10</v>
      </c>
      <c r="G252" s="43">
        <f t="shared" si="25"/>
        <v>10</v>
      </c>
      <c r="H252" s="78">
        <v>0</v>
      </c>
      <c r="I252" s="76">
        <v>0</v>
      </c>
      <c r="J252" s="43">
        <f t="shared" si="23"/>
        <v>9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1</v>
      </c>
      <c r="L252" s="20">
        <v>55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55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24" customHeight="1" x14ac:dyDescent="0.55000000000000004">
      <c r="A253" s="10"/>
      <c r="B253" s="10">
        <v>20037458</v>
      </c>
      <c r="C253" s="19" t="s">
        <v>1431</v>
      </c>
      <c r="D253" s="10" t="s">
        <v>434</v>
      </c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10</v>
      </c>
      <c r="G253" s="43">
        <f t="shared" si="25"/>
        <v>10</v>
      </c>
      <c r="H253" s="78">
        <v>0</v>
      </c>
      <c r="I253" s="76"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10</v>
      </c>
      <c r="L253" s="20">
        <v>39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390</v>
      </c>
      <c r="N253" s="19"/>
      <c r="O253" s="90"/>
      <c r="P253" s="79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24" customHeight="1" x14ac:dyDescent="0.55000000000000004">
      <c r="A254" s="10"/>
      <c r="B254" s="10"/>
      <c r="C254" s="19"/>
      <c r="D254" s="10"/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5"/>
        <v>0</v>
      </c>
      <c r="H254" s="78">
        <v>0</v>
      </c>
      <c r="I254" s="76"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24" customHeight="1" x14ac:dyDescent="0.55000000000000004">
      <c r="A255" s="10"/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8">
        <v>0</v>
      </c>
      <c r="I255" s="76"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24" customHeight="1" x14ac:dyDescent="0.55000000000000004">
      <c r="A256" s="10"/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8">
        <v>0</v>
      </c>
      <c r="I256" s="76"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ht="24" customHeight="1" x14ac:dyDescent="0.55000000000000004">
      <c r="A257" s="10"/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8">
        <v>0</v>
      </c>
      <c r="I257" s="76"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/>
      <c r="B258" s="10"/>
      <c r="C258" s="19"/>
      <c r="D258" s="10"/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5"/>
        <v>0</v>
      </c>
      <c r="H258" s="78">
        <v>0</v>
      </c>
      <c r="I258" s="76">
        <v>0</v>
      </c>
      <c r="J258" s="43">
        <f t="shared" si="23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ref="P258" si="29">+K258*O258</f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x14ac:dyDescent="0.55000000000000004">
      <c r="A259" s="10"/>
      <c r="B259" s="10"/>
      <c r="C259" s="19"/>
      <c r="D259" s="10"/>
      <c r="E259" s="46">
        <f>+ยกมา!J259</f>
        <v>0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0</v>
      </c>
      <c r="G259" s="43">
        <f t="shared" si="25"/>
        <v>0</v>
      </c>
      <c r="H259" s="78">
        <v>0</v>
      </c>
      <c r="I259" s="76">
        <v>0</v>
      </c>
      <c r="J259" s="43">
        <f t="shared" si="23"/>
        <v>0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x14ac:dyDescent="0.55000000000000004">
      <c r="A260" s="10"/>
      <c r="B260" s="10"/>
      <c r="C260" s="19"/>
      <c r="D260" s="10"/>
      <c r="E260" s="46">
        <f>+ยกมา!J260</f>
        <v>0</v>
      </c>
      <c r="F260" s="44">
        <f>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0</v>
      </c>
      <c r="G260" s="43">
        <f t="shared" si="25"/>
        <v>0</v>
      </c>
      <c r="H260" s="78">
        <v>0</v>
      </c>
      <c r="I260" s="76">
        <v>0</v>
      </c>
      <c r="J260" s="43">
        <f t="shared" si="23"/>
        <v>0</v>
      </c>
      <c r="K260" s="44">
        <f>+'1'!K260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0</v>
      </c>
      <c r="L260" s="20"/>
      <c r="M260" s="44">
        <f>+'1'!M260+'2'!M260+'3'!M260+'4'!M260+'5'!M260+'6'!M260+'7'!M260+'8'!M260+'9'!M260+'10'!M260+'11'!M260+'12'!M260+'13'!M260+'14'!M260+'15'!M260+'16'!M260+'17'!M260+'18'!M260+'19'!M260+'20'!M260+'21'!M260+'22'!M260+'23'!M260+'24'!M260+'25'!M260+'26'!M260+'27'!M260+'28'!M260+'29'!M260+'30'!M260+'31.'!M260</f>
        <v>0</v>
      </c>
      <c r="N260" s="19"/>
      <c r="O260" s="90"/>
      <c r="P260" s="79">
        <f t="shared" si="26"/>
        <v>0</v>
      </c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9" x14ac:dyDescent="0.55000000000000004">
      <c r="A261" s="10"/>
      <c r="B261" s="10"/>
      <c r="C261" s="19"/>
      <c r="D261" s="10"/>
      <c r="E261" s="46">
        <f>+ยกมา!J261</f>
        <v>0</v>
      </c>
      <c r="F261" s="44">
        <f>+'1'!F261+'2'!F261+'3'!F261+'4'!F261+'5'!F261+'6'!F261+'7'!F261+'8'!F261+'9'!F261+'10'!F261+'11'!F261+'12'!F261+'13'!F261+'14'!F261+'15'!F261+'16'!F261+'17'!F261+'18'!F261+'19'!F261+'20'!F261+'21'!F261+'22'!F261+'23'!F261+'24'!F261+'25'!F261+'26'!F261+'27'!F261+'28'!F261+'29'!F261+'30'!F261+'31.'!F261</f>
        <v>0</v>
      </c>
      <c r="G261" s="43">
        <f t="shared" si="25"/>
        <v>0</v>
      </c>
      <c r="H261" s="78">
        <v>0</v>
      </c>
      <c r="I261" s="76">
        <v>0</v>
      </c>
      <c r="J261" s="43">
        <f t="shared" si="23"/>
        <v>0</v>
      </c>
      <c r="K261" s="44">
        <f>+'1'!K261+'2'!K261+'3'!K261+'4'!K261+'5'!K261+'6'!K261+'7'!K261+'8'!K261+'9'!K261+'10'!K261+'11'!K261+'12'!K261+'13'!K261+'14'!K261+'15'!K261+'16'!K261+'17'!K261+'18'!K261+'19'!K261+'20'!K261+'21'!K261+'22'!K261+'23'!K261+'24'!K261+'25'!K261+'26'!K261+'27'!K261+'28'!K261+'29'!K261+'30'!K261+'31.'!K261</f>
        <v>0</v>
      </c>
      <c r="L261" s="20"/>
      <c r="M261" s="44">
        <f>+'1'!M261+'2'!M261+'3'!M261+'4'!M261+'5'!M261+'6'!M261+'7'!M261+'8'!M261+'9'!M261+'10'!M261+'11'!M261+'12'!M261+'13'!M261+'14'!M261+'15'!M261+'16'!M261+'17'!M261+'18'!M261+'19'!M261+'20'!M261+'21'!M261+'22'!M261+'23'!M261+'24'!M261+'25'!M261+'26'!M261+'27'!M261+'28'!M261+'29'!M261+'30'!M261+'31.'!M261</f>
        <v>0</v>
      </c>
      <c r="N261" s="19"/>
      <c r="O261" s="90"/>
      <c r="P261" s="79">
        <f t="shared" si="26"/>
        <v>0</v>
      </c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9" x14ac:dyDescent="0.55000000000000004">
      <c r="A262" s="10"/>
      <c r="B262" s="10"/>
      <c r="C262" s="19"/>
      <c r="D262" s="10"/>
      <c r="E262" s="46">
        <f>+ยกมา!J262</f>
        <v>0</v>
      </c>
      <c r="F262" s="44">
        <f>+'1'!F262+'2'!F262+'3'!F262+'4'!F262+'5'!F262+'6'!F262+'7'!F262+'8'!F262+'9'!F262+'10'!F262+'11'!F262+'12'!F262+'13'!F262+'14'!F262+'15'!F262+'16'!F262+'17'!F262+'18'!F262+'19'!F262+'20'!F262+'21'!F262+'22'!F262+'23'!F262+'24'!F262+'25'!F262+'26'!F262+'27'!F262+'28'!F262+'29'!F262+'30'!F262+'31.'!F262</f>
        <v>0</v>
      </c>
      <c r="G262" s="43">
        <f t="shared" si="25"/>
        <v>0</v>
      </c>
      <c r="H262" s="78">
        <v>0</v>
      </c>
      <c r="I262" s="76">
        <v>0</v>
      </c>
      <c r="J262" s="43">
        <f t="shared" ref="J262:J263" si="30">E262+F262-H262-K262-I262</f>
        <v>0</v>
      </c>
      <c r="K262" s="44">
        <f>+'1'!K262+'2'!K262+'3'!K262+'4'!K262+'5'!K262+'6'!K262+'7'!K262+'8'!K262+'9'!K262+'10'!K262+'11'!K262+'12'!K262+'13'!K262+'14'!K262+'15'!K262+'16'!K262+'17'!K262+'18'!K262+'19'!K262+'20'!K262+'21'!K262+'22'!K262+'23'!K262+'24'!K262+'25'!K262+'26'!K262+'27'!K262+'28'!K262+'29'!K262+'30'!K262+'31.'!K262</f>
        <v>0</v>
      </c>
      <c r="L262" s="20"/>
      <c r="M262" s="44">
        <f>+'1'!M262+'2'!M262+'3'!M262+'4'!M262+'5'!M262+'6'!M262+'7'!M262+'8'!M262+'9'!M262+'10'!M262+'11'!M262+'12'!M262+'13'!M262+'14'!M262+'15'!M262+'16'!M262+'17'!M262+'18'!M262+'19'!M262+'20'!M262+'21'!M262+'22'!M262+'23'!M262+'24'!M262+'25'!M262+'26'!M262+'27'!M262+'28'!M262+'29'!M262+'30'!M262+'31.'!M262</f>
        <v>0</v>
      </c>
      <c r="N262" s="19"/>
      <c r="O262" s="90"/>
      <c r="P262" s="79">
        <f t="shared" ref="P262" si="31">+K262*O262</f>
        <v>0</v>
      </c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9" x14ac:dyDescent="0.55000000000000004">
      <c r="A263" s="10"/>
      <c r="B263" s="10"/>
      <c r="C263" s="19"/>
      <c r="D263" s="10"/>
      <c r="E263" s="46">
        <f>+ยกมา!J263</f>
        <v>0</v>
      </c>
      <c r="F263" s="44">
        <f>+'1'!F263+'2'!F263+'3'!F263+'4'!F263+'5'!F263+'6'!F263+'7'!F263+'8'!F263+'9'!F263+'10'!F263+'11'!F263+'12'!F263+'13'!F263+'14'!F263+'15'!F263+'16'!F263+'17'!F263+'18'!F263+'19'!F263+'20'!F263+'21'!F263+'22'!F263+'23'!F263+'24'!F263+'25'!F263+'26'!F263+'27'!F263+'28'!F263+'29'!F263+'30'!F263+'31.'!F263</f>
        <v>0</v>
      </c>
      <c r="G263" s="43">
        <f t="shared" ref="G263" si="32">+E263+F263</f>
        <v>0</v>
      </c>
      <c r="H263" s="78">
        <v>0</v>
      </c>
      <c r="I263" s="76">
        <v>0</v>
      </c>
      <c r="J263" s="43">
        <f t="shared" si="30"/>
        <v>0</v>
      </c>
      <c r="K263" s="44">
        <f>+'1'!K263+'2'!K263+'3'!K263+'4'!K263+'5'!K263+'6'!K263+'7'!K263+'8'!K263+'9'!K263+'10'!K263+'11'!K263+'12'!K263+'13'!K263+'14'!K263+'15'!K263+'16'!K263+'17'!K263+'18'!K263+'19'!K263+'20'!K263+'21'!K263+'22'!K263+'23'!K263+'24'!K263+'25'!K263+'26'!K263+'27'!K263+'28'!K263+'29'!K263+'30'!K263+'31.'!K263</f>
        <v>0</v>
      </c>
      <c r="L263" s="20"/>
      <c r="M263" s="44">
        <f>+'1'!M263+'2'!M263+'3'!M263+'4'!M263+'5'!M263+'6'!M263+'7'!M263+'8'!M263+'9'!M263+'10'!M263+'11'!M263+'12'!M263+'13'!M263+'14'!M263+'15'!M263+'16'!M263+'17'!M263+'18'!M263+'19'!M263+'20'!M263+'21'!M263+'22'!M263+'23'!M263+'24'!M263+'25'!M263+'26'!M263+'27'!M263+'28'!M263+'29'!M263+'30'!M263+'31.'!M263</f>
        <v>0</v>
      </c>
      <c r="N263" s="19"/>
      <c r="O263" s="90"/>
      <c r="P263" s="79">
        <f t="shared" si="26"/>
        <v>0</v>
      </c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9" ht="24" customHeight="1" x14ac:dyDescent="0.55000000000000004">
      <c r="A264" s="10"/>
      <c r="B264" s="10"/>
      <c r="C264" s="19"/>
      <c r="D264" s="10"/>
      <c r="E264" s="46">
        <f>+ยกมา!J264</f>
        <v>0</v>
      </c>
      <c r="F264" s="44">
        <f>+'1'!F261+'2'!F262+'3'!F262+'4'!F262+'5'!F261+'6'!F262+'7'!F262+'8'!F262+'9'!F262+'10'!F262+'11'!F262+'12'!F262+'13'!F262+'14'!F262+'15'!F262+'16'!F262+'17'!F262+'18'!F262+'19'!F262+'20'!F262+'21'!F262+'22'!F262+'23'!F262+'24'!F262+'25'!F262+'26'!F262+'27'!F262+'28'!F262+'29'!F262+'30'!F262+'31.'!F262</f>
        <v>0</v>
      </c>
      <c r="G264" s="46">
        <f t="shared" ref="G264" si="33">E264+F264</f>
        <v>0</v>
      </c>
      <c r="H264" s="78">
        <v>0</v>
      </c>
      <c r="I264" s="76">
        <v>0</v>
      </c>
      <c r="J264" s="46">
        <f t="shared" ref="J264" si="34">+G264-H264-K264-I264</f>
        <v>0</v>
      </c>
      <c r="K264" s="44">
        <f>+'1'!K261+'2'!K262+'3'!K262+'4'!K262+'5'!K261+'6'!K262+'7'!K262+'8'!K262+'9'!K262+'10'!K262+'11'!K262+'12'!K262+'13'!K262+'14'!K262+'15'!K262+'16'!K262+'17'!K262+'18'!K262+'19'!K262+'20'!K262+'21'!K262+'22'!K262+'23'!K262+'24'!K262+'25'!K262+'26'!K262+'27'!K262+'28'!K262+'29'!K262+'30'!K262+'31.'!K262</f>
        <v>0</v>
      </c>
      <c r="L264" s="20"/>
      <c r="M264" s="44">
        <f>+'1'!M269+'2'!M270+'3'!M270+'4'!M270+'5'!M269+'6'!M270+'7'!M270+'8'!M270+'9'!M270+'10'!M270+'11'!M270+'12'!M270+'13'!M270+'14'!M270+'15'!M270+'16'!M270+'17'!M270+'18'!M270+'19'!M270+'20'!M270+'21'!M270+'22'!M270+'23'!M270+'24'!M270+'25'!M270+'26'!M270+'27'!M270+'28'!M270+'29'!M270+'30'!M270+'31.'!M270</f>
        <v>0</v>
      </c>
      <c r="N264" s="19"/>
      <c r="O264" s="90"/>
      <c r="P264" s="79">
        <f t="shared" si="26"/>
        <v>0</v>
      </c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9" s="49" customFormat="1" ht="25.5" customHeight="1" x14ac:dyDescent="0.55000000000000004">
      <c r="A265" s="133" t="s">
        <v>223</v>
      </c>
      <c r="B265" s="134"/>
      <c r="C265" s="134"/>
      <c r="D265" s="135"/>
      <c r="E265" s="142" t="s">
        <v>239</v>
      </c>
      <c r="F265" s="143"/>
      <c r="G265" s="136" t="s">
        <v>224</v>
      </c>
      <c r="H265" s="137"/>
      <c r="I265" s="138"/>
      <c r="J265" s="144" t="s">
        <v>225</v>
      </c>
      <c r="K265" s="144"/>
      <c r="L265" s="144"/>
      <c r="M265" s="51">
        <f>SUM(M5:M264)</f>
        <v>36058</v>
      </c>
      <c r="N265" s="52" t="s">
        <v>219</v>
      </c>
      <c r="O265" s="2"/>
      <c r="P265" s="2"/>
      <c r="Q265" s="50"/>
      <c r="R265" s="58"/>
      <c r="S265" s="5"/>
      <c r="T265" s="5"/>
      <c r="U265" s="5"/>
      <c r="V265" s="5"/>
      <c r="W265" s="5"/>
      <c r="X265" s="5"/>
      <c r="Y265" s="5"/>
      <c r="Z265" s="2"/>
      <c r="AA265" s="2"/>
      <c r="AB265" s="2"/>
      <c r="AC265" s="50"/>
    </row>
    <row r="266" spans="1:29" s="50" customFormat="1" ht="24.75" customHeight="1" x14ac:dyDescent="0.55000000000000004">
      <c r="A266" s="145" t="s">
        <v>226</v>
      </c>
      <c r="B266" s="146"/>
      <c r="C266" s="151">
        <f>+M268</f>
        <v>36058</v>
      </c>
      <c r="D266" s="152"/>
      <c r="E266" s="53" t="s">
        <v>227</v>
      </c>
      <c r="F266" s="54">
        <f>+M265</f>
        <v>36058</v>
      </c>
      <c r="G266" s="55" t="s">
        <v>217</v>
      </c>
      <c r="H266" s="160">
        <f>SUM(U36)</f>
        <v>0</v>
      </c>
      <c r="I266" s="161"/>
      <c r="J266" s="156"/>
      <c r="K266" s="156"/>
      <c r="L266" s="156"/>
      <c r="M266" s="57"/>
      <c r="N266" s="57">
        <f>+W36</f>
        <v>7689</v>
      </c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</row>
    <row r="267" spans="1:29" s="50" customFormat="1" ht="24.75" customHeight="1" x14ac:dyDescent="0.55000000000000004">
      <c r="A267" s="145"/>
      <c r="B267" s="146"/>
      <c r="C267" s="151"/>
      <c r="D267" s="152"/>
      <c r="E267" s="53" t="s">
        <v>228</v>
      </c>
      <c r="F267" s="54">
        <f>N268</f>
        <v>5824</v>
      </c>
      <c r="G267" s="55"/>
      <c r="H267" s="160">
        <v>0</v>
      </c>
      <c r="I267" s="161"/>
      <c r="J267" s="156" t="s">
        <v>229</v>
      </c>
      <c r="K267" s="156"/>
      <c r="L267" s="156"/>
      <c r="M267" s="57">
        <f>-T36</f>
        <v>0</v>
      </c>
      <c r="N267" s="57" t="s">
        <v>228</v>
      </c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</row>
    <row r="268" spans="1:29" s="50" customFormat="1" ht="24.75" customHeight="1" x14ac:dyDescent="0.55000000000000004">
      <c r="A268" s="147" t="s">
        <v>10</v>
      </c>
      <c r="B268" s="148"/>
      <c r="C268" s="151">
        <f>+F267</f>
        <v>5824</v>
      </c>
      <c r="D268" s="152"/>
      <c r="E268" s="53"/>
      <c r="F268" s="54"/>
      <c r="G268" s="55" t="s">
        <v>230</v>
      </c>
      <c r="H268" s="160">
        <f>+V36</f>
        <v>0</v>
      </c>
      <c r="I268" s="161"/>
      <c r="J268" s="157" t="s">
        <v>231</v>
      </c>
      <c r="K268" s="158"/>
      <c r="L268" s="159"/>
      <c r="M268" s="57">
        <f>+M265-M266</f>
        <v>36058</v>
      </c>
      <c r="N268" s="59">
        <f>+S36</f>
        <v>5824</v>
      </c>
      <c r="O268" s="2"/>
      <c r="P268" s="2"/>
      <c r="Q268" s="2"/>
      <c r="R268" s="1"/>
      <c r="S268" s="1"/>
      <c r="T268" s="1"/>
      <c r="U268" s="1"/>
      <c r="V268" s="1"/>
      <c r="W268" s="1"/>
      <c r="X268" s="1"/>
      <c r="Y268" s="1"/>
      <c r="Z268" s="2"/>
      <c r="AA268" s="2"/>
      <c r="AB268" s="2"/>
    </row>
    <row r="269" spans="1:29" s="50" customFormat="1" ht="24.75" customHeight="1" x14ac:dyDescent="0.55000000000000004">
      <c r="A269" s="149" t="s">
        <v>232</v>
      </c>
      <c r="B269" s="150"/>
      <c r="C269" s="151">
        <f>+C266-C268</f>
        <v>30234</v>
      </c>
      <c r="D269" s="152"/>
      <c r="E269" s="53" t="s">
        <v>232</v>
      </c>
      <c r="F269" s="54">
        <f>+F266-F267</f>
        <v>30234</v>
      </c>
      <c r="G269" s="55" t="s">
        <v>233</v>
      </c>
      <c r="H269" s="160">
        <f>SUM(H266:H268)</f>
        <v>0</v>
      </c>
      <c r="I269" s="161"/>
      <c r="J269" s="156" t="s">
        <v>206</v>
      </c>
      <c r="K269" s="156"/>
      <c r="L269" s="156"/>
      <c r="M269" s="57">
        <f>H269</f>
        <v>0</v>
      </c>
      <c r="N269" s="56"/>
      <c r="O269" s="2"/>
      <c r="P269" s="2"/>
      <c r="Q269" s="2"/>
      <c r="R269" s="1"/>
      <c r="S269" s="1"/>
      <c r="T269" s="1"/>
      <c r="U269" s="1"/>
      <c r="V269" s="1"/>
      <c r="W269" s="1"/>
      <c r="X269" s="1"/>
      <c r="Y269" s="1"/>
      <c r="Z269" s="2"/>
      <c r="AA269" s="2"/>
      <c r="AB269" s="2"/>
    </row>
    <row r="270" spans="1:29" s="50" customFormat="1" ht="24.75" customHeight="1" x14ac:dyDescent="0.55000000000000004">
      <c r="A270" s="60"/>
      <c r="B270" s="117"/>
      <c r="C270" s="60"/>
      <c r="D270" s="60"/>
      <c r="E270" s="53" t="s">
        <v>234</v>
      </c>
      <c r="F270" s="54">
        <v>100000</v>
      </c>
      <c r="J270" s="139" t="s">
        <v>208</v>
      </c>
      <c r="K270" s="140"/>
      <c r="L270" s="141"/>
      <c r="M270" s="57">
        <f>M268-M269-N266-N268</f>
        <v>22545</v>
      </c>
      <c r="N270" s="56"/>
      <c r="O270" s="2"/>
      <c r="P270" s="2"/>
      <c r="Q270" s="2"/>
      <c r="R270" s="1"/>
      <c r="S270" s="1"/>
      <c r="T270" s="1"/>
      <c r="U270" s="1"/>
      <c r="V270" s="1"/>
      <c r="W270" s="1"/>
      <c r="X270" s="1"/>
      <c r="Y270" s="1"/>
      <c r="Z270" s="2"/>
      <c r="AA270" s="2"/>
      <c r="AB270" s="2"/>
    </row>
    <row r="271" spans="1:29" s="50" customFormat="1" ht="24.75" customHeight="1" x14ac:dyDescent="0.55000000000000004">
      <c r="A271" s="60"/>
      <c r="B271" s="117"/>
      <c r="C271" s="60"/>
      <c r="D271" s="60"/>
      <c r="E271" s="53" t="s">
        <v>235</v>
      </c>
      <c r="F271" s="54">
        <f>F269-F270</f>
        <v>-69766</v>
      </c>
      <c r="J271" s="139" t="s">
        <v>209</v>
      </c>
      <c r="K271" s="140"/>
      <c r="L271" s="141"/>
      <c r="M271" s="57">
        <f>+Y36</f>
        <v>22545</v>
      </c>
      <c r="N271" s="56"/>
      <c r="O271" s="2"/>
      <c r="P271" s="2"/>
      <c r="Q271" s="2"/>
      <c r="R271" s="1"/>
      <c r="S271" s="1"/>
      <c r="T271" s="1"/>
      <c r="U271" s="1"/>
      <c r="V271" s="1"/>
      <c r="W271" s="1"/>
      <c r="X271" s="1"/>
      <c r="Y271" s="1"/>
      <c r="Z271" s="2"/>
      <c r="AA271" s="2"/>
      <c r="AB271" s="2"/>
      <c r="AC271" s="2"/>
    </row>
    <row r="272" spans="1:29" s="50" customFormat="1" ht="24.75" customHeight="1" x14ac:dyDescent="0.55000000000000004">
      <c r="A272" s="60"/>
      <c r="B272" s="117"/>
      <c r="C272" s="60"/>
      <c r="D272" s="60"/>
      <c r="E272" s="53" t="s">
        <v>236</v>
      </c>
      <c r="F272" s="54">
        <v>0</v>
      </c>
      <c r="J272" s="139" t="s">
        <v>210</v>
      </c>
      <c r="K272" s="140"/>
      <c r="L272" s="141"/>
      <c r="M272" s="57">
        <v>0</v>
      </c>
      <c r="N272" s="56"/>
      <c r="O272" s="2"/>
      <c r="P272" s="2"/>
      <c r="Q272" s="2"/>
      <c r="R272" s="1"/>
      <c r="S272" s="1"/>
      <c r="T272" s="1"/>
      <c r="U272" s="1"/>
      <c r="V272" s="1"/>
      <c r="W272" s="1"/>
      <c r="X272" s="1"/>
      <c r="Y272" s="1"/>
      <c r="Z272" s="2"/>
      <c r="AA272" s="2"/>
      <c r="AB272" s="2"/>
      <c r="AC272" s="2"/>
    </row>
    <row r="273" spans="1:14" ht="24.75" customHeight="1" thickBot="1" x14ac:dyDescent="0.6">
      <c r="A273" s="60"/>
      <c r="B273" s="117"/>
      <c r="C273" s="60"/>
      <c r="D273" s="60"/>
      <c r="E273" s="100" t="s">
        <v>1370</v>
      </c>
      <c r="F273" s="101">
        <v>0</v>
      </c>
      <c r="J273" s="162" t="s">
        <v>211</v>
      </c>
      <c r="K273" s="162"/>
      <c r="L273" s="162"/>
      <c r="M273" s="61">
        <f>+M271-M270</f>
        <v>0</v>
      </c>
      <c r="N273" s="66"/>
    </row>
    <row r="274" spans="1:14" ht="24.75" customHeight="1" thickBot="1" x14ac:dyDescent="0.6">
      <c r="H274" s="153" t="s">
        <v>237</v>
      </c>
      <c r="I274" s="154"/>
      <c r="J274" s="154"/>
      <c r="K274" s="154"/>
      <c r="L274" s="154"/>
      <c r="M274" s="154"/>
      <c r="N274" s="155"/>
    </row>
    <row r="275" spans="1:14" x14ac:dyDescent="0.55000000000000004">
      <c r="F275" s="23"/>
    </row>
  </sheetData>
  <autoFilter ref="A4:AC274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74:N274"/>
    <mergeCell ref="J266:L266"/>
    <mergeCell ref="J267:L267"/>
    <mergeCell ref="J268:L268"/>
    <mergeCell ref="J269:L269"/>
    <mergeCell ref="J270:L270"/>
    <mergeCell ref="J271:L271"/>
    <mergeCell ref="H269:I269"/>
    <mergeCell ref="H266:I266"/>
    <mergeCell ref="H267:I267"/>
    <mergeCell ref="H268:I268"/>
    <mergeCell ref="J273:L273"/>
    <mergeCell ref="A265:D265"/>
    <mergeCell ref="G265:I265"/>
    <mergeCell ref="J272:L272"/>
    <mergeCell ref="E265:F265"/>
    <mergeCell ref="J265:L265"/>
    <mergeCell ref="A266:B266"/>
    <mergeCell ref="A268:B268"/>
    <mergeCell ref="A269:B269"/>
    <mergeCell ref="C266:D266"/>
    <mergeCell ref="C267:D267"/>
    <mergeCell ref="C268:D268"/>
    <mergeCell ref="C269:D269"/>
    <mergeCell ref="A267:B267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2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50"/>
  <sheetViews>
    <sheetView zoomScale="70" zoomScaleNormal="70" workbookViewId="0">
      <pane xSplit="10" ySplit="4" topLeftCell="K233" activePane="bottomRight" state="frozen"/>
      <selection activeCell="K259" sqref="K259"/>
      <selection pane="topRight" activeCell="K259" sqref="K259"/>
      <selection pane="bottomLeft" activeCell="K259" sqref="K259"/>
      <selection pane="bottomRight" activeCell="K259" sqref="K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7</v>
      </c>
      <c r="F5" s="71"/>
      <c r="G5" s="46">
        <f t="shared" ref="G5" si="0">E5+F5</f>
        <v>7</v>
      </c>
      <c r="H5" s="78">
        <v>0</v>
      </c>
      <c r="I5" s="76">
        <v>0</v>
      </c>
      <c r="J5" s="46">
        <f t="shared" ref="J5" si="1">+G5-H5-K5-I5</f>
        <v>7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13</v>
      </c>
      <c r="F6" s="71"/>
      <c r="G6" s="46">
        <f t="shared" ref="G6:G26" si="2">E6+F6</f>
        <v>13</v>
      </c>
      <c r="H6" s="78">
        <v>0</v>
      </c>
      <c r="I6" s="76">
        <v>0</v>
      </c>
      <c r="J6" s="46">
        <f t="shared" ref="J6:J26" si="3">+G6-H6-K6-I6</f>
        <v>13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1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v>2</v>
      </c>
      <c r="F7" s="71"/>
      <c r="G7" s="46">
        <f t="shared" si="2"/>
        <v>2</v>
      </c>
      <c r="H7" s="78">
        <v>0</v>
      </c>
      <c r="I7" s="76">
        <v>0</v>
      </c>
      <c r="J7" s="46">
        <f t="shared" si="3"/>
        <v>2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3</v>
      </c>
      <c r="F11" s="71"/>
      <c r="G11" s="46">
        <f t="shared" si="2"/>
        <v>3</v>
      </c>
      <c r="H11" s="78">
        <v>0</v>
      </c>
      <c r="I11" s="76">
        <v>0</v>
      </c>
      <c r="J11" s="46">
        <f t="shared" si="3"/>
        <v>3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1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1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1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1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1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7</v>
      </c>
      <c r="F18" s="71"/>
      <c r="G18" s="46">
        <f t="shared" si="2"/>
        <v>7</v>
      </c>
      <c r="H18" s="78">
        <v>0</v>
      </c>
      <c r="I18" s="76">
        <v>0</v>
      </c>
      <c r="J18" s="46">
        <f t="shared" si="3"/>
        <v>7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1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1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2</v>
      </c>
      <c r="F20" s="71"/>
      <c r="G20" s="46">
        <f t="shared" si="2"/>
        <v>2</v>
      </c>
      <c r="H20" s="78">
        <v>0</v>
      </c>
      <c r="I20" s="76">
        <v>0</v>
      </c>
      <c r="J20" s="46">
        <f t="shared" si="3"/>
        <v>2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5</v>
      </c>
      <c r="F22" s="71"/>
      <c r="G22" s="46">
        <f t="shared" si="2"/>
        <v>5</v>
      </c>
      <c r="H22" s="78">
        <v>0</v>
      </c>
      <c r="I22" s="76">
        <v>0</v>
      </c>
      <c r="J22" s="46">
        <f t="shared" si="3"/>
        <v>5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1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1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1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1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1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4</v>
      </c>
      <c r="F28" s="71"/>
      <c r="G28" s="46">
        <f t="shared" si="7"/>
        <v>4</v>
      </c>
      <c r="H28" s="78">
        <v>0</v>
      </c>
      <c r="I28" s="76">
        <v>0</v>
      </c>
      <c r="J28" s="46">
        <f t="shared" si="8"/>
        <v>4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1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1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1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7"/>
        <v>0</v>
      </c>
      <c r="H31" s="78">
        <v>0</v>
      </c>
      <c r="I31" s="76">
        <v>0</v>
      </c>
      <c r="J31" s="46">
        <f t="shared" si="8"/>
        <v>0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1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7"/>
        <v>0</v>
      </c>
      <c r="H32" s="78">
        <v>0</v>
      </c>
      <c r="I32" s="76">
        <v>0</v>
      </c>
      <c r="J32" s="46">
        <f t="shared" si="8"/>
        <v>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v>1</v>
      </c>
      <c r="F34" s="71"/>
      <c r="G34" s="46">
        <f t="shared" si="7"/>
        <v>1</v>
      </c>
      <c r="H34" s="78">
        <v>0</v>
      </c>
      <c r="I34" s="76">
        <v>0</v>
      </c>
      <c r="J34" s="46">
        <f t="shared" si="8"/>
        <v>1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7"/>
        <v>0</v>
      </c>
      <c r="H39" s="78">
        <v>0</v>
      </c>
      <c r="I39" s="76">
        <v>0</v>
      </c>
      <c r="J39" s="46">
        <f t="shared" si="8"/>
        <v>0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2</v>
      </c>
      <c r="F40" s="71"/>
      <c r="G40" s="46">
        <f t="shared" si="7"/>
        <v>2</v>
      </c>
      <c r="H40" s="78">
        <v>0</v>
      </c>
      <c r="I40" s="76">
        <v>0</v>
      </c>
      <c r="J40" s="46">
        <f t="shared" si="8"/>
        <v>2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1</v>
      </c>
      <c r="F41" s="71"/>
      <c r="G41" s="46">
        <f t="shared" si="7"/>
        <v>1</v>
      </c>
      <c r="H41" s="78">
        <v>0</v>
      </c>
      <c r="I41" s="76">
        <v>0</v>
      </c>
      <c r="J41" s="46">
        <f t="shared" si="8"/>
        <v>1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5</v>
      </c>
      <c r="F46" s="71"/>
      <c r="G46" s="46">
        <f t="shared" si="7"/>
        <v>5</v>
      </c>
      <c r="H46" s="78">
        <v>0</v>
      </c>
      <c r="I46" s="76">
        <v>0</v>
      </c>
      <c r="J46" s="46">
        <f t="shared" si="8"/>
        <v>5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1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3</v>
      </c>
      <c r="F47" s="71"/>
      <c r="G47" s="46">
        <f t="shared" si="7"/>
        <v>3</v>
      </c>
      <c r="H47" s="78">
        <v>0</v>
      </c>
      <c r="I47" s="76">
        <v>0</v>
      </c>
      <c r="J47" s="46">
        <f t="shared" si="8"/>
        <v>3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1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9</v>
      </c>
      <c r="F48" s="71"/>
      <c r="G48" s="46">
        <f t="shared" si="7"/>
        <v>9</v>
      </c>
      <c r="H48" s="78">
        <v>0</v>
      </c>
      <c r="I48" s="76">
        <v>0</v>
      </c>
      <c r="J48" s="46">
        <f t="shared" si="8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6</v>
      </c>
      <c r="F49" s="71"/>
      <c r="G49" s="46">
        <f t="shared" si="7"/>
        <v>6</v>
      </c>
      <c r="H49" s="78">
        <v>0</v>
      </c>
      <c r="I49" s="76">
        <v>0</v>
      </c>
      <c r="J49" s="46">
        <f t="shared" si="8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7</v>
      </c>
      <c r="F50" s="71"/>
      <c r="G50" s="46">
        <f t="shared" si="7"/>
        <v>7</v>
      </c>
      <c r="H50" s="78">
        <v>0</v>
      </c>
      <c r="I50" s="76">
        <v>0</v>
      </c>
      <c r="J50" s="46">
        <f t="shared" si="8"/>
        <v>7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1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6</v>
      </c>
      <c r="F53" s="71"/>
      <c r="G53" s="46">
        <f t="shared" si="7"/>
        <v>6</v>
      </c>
      <c r="H53" s="78">
        <v>0</v>
      </c>
      <c r="I53" s="76">
        <v>0</v>
      </c>
      <c r="J53" s="46">
        <f t="shared" si="8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1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v>2</v>
      </c>
      <c r="F56" s="71"/>
      <c r="G56" s="46">
        <f t="shared" si="7"/>
        <v>2</v>
      </c>
      <c r="H56" s="78">
        <v>0</v>
      </c>
      <c r="I56" s="76">
        <v>0</v>
      </c>
      <c r="J56" s="46">
        <f t="shared" si="8"/>
        <v>2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v>2</v>
      </c>
      <c r="F57" s="71"/>
      <c r="G57" s="46">
        <f t="shared" si="7"/>
        <v>2</v>
      </c>
      <c r="H57" s="78">
        <v>0</v>
      </c>
      <c r="I57" s="76">
        <v>0</v>
      </c>
      <c r="J57" s="46">
        <f t="shared" si="8"/>
        <v>2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1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v>2</v>
      </c>
      <c r="F58" s="71"/>
      <c r="G58" s="46">
        <f t="shared" si="7"/>
        <v>2</v>
      </c>
      <c r="H58" s="78">
        <v>0</v>
      </c>
      <c r="I58" s="76">
        <v>0</v>
      </c>
      <c r="J58" s="46">
        <f t="shared" si="8"/>
        <v>2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1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v>2</v>
      </c>
      <c r="F59" s="71"/>
      <c r="G59" s="46">
        <f t="shared" si="7"/>
        <v>2</v>
      </c>
      <c r="H59" s="78">
        <v>0</v>
      </c>
      <c r="I59" s="76">
        <v>0</v>
      </c>
      <c r="J59" s="46">
        <f t="shared" si="8"/>
        <v>2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1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1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1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2</v>
      </c>
      <c r="F62" s="71"/>
      <c r="G62" s="46">
        <f t="shared" si="7"/>
        <v>2</v>
      </c>
      <c r="H62" s="78">
        <v>0</v>
      </c>
      <c r="I62" s="76">
        <v>0</v>
      </c>
      <c r="J62" s="46">
        <f t="shared" si="8"/>
        <v>2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1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1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v>1</v>
      </c>
      <c r="F64" s="71"/>
      <c r="G64" s="46">
        <f t="shared" si="7"/>
        <v>1</v>
      </c>
      <c r="H64" s="78">
        <v>0</v>
      </c>
      <c r="I64" s="76">
        <v>0</v>
      </c>
      <c r="J64" s="46">
        <f t="shared" si="8"/>
        <v>1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1</v>
      </c>
      <c r="F65" s="71"/>
      <c r="G65" s="46">
        <f t="shared" si="7"/>
        <v>1</v>
      </c>
      <c r="H65" s="78">
        <v>0</v>
      </c>
      <c r="I65" s="76">
        <v>0</v>
      </c>
      <c r="J65" s="46">
        <f t="shared" si="8"/>
        <v>1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1</v>
      </c>
      <c r="F66" s="71"/>
      <c r="G66" s="46">
        <f t="shared" si="7"/>
        <v>1</v>
      </c>
      <c r="H66" s="78">
        <v>0</v>
      </c>
      <c r="I66" s="76">
        <v>0</v>
      </c>
      <c r="J66" s="46">
        <f t="shared" si="8"/>
        <v>1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3</v>
      </c>
      <c r="F74" s="71"/>
      <c r="G74" s="46">
        <f t="shared" si="7"/>
        <v>3</v>
      </c>
      <c r="H74" s="78">
        <v>0</v>
      </c>
      <c r="I74" s="76">
        <v>0</v>
      </c>
      <c r="J74" s="46">
        <f t="shared" si="8"/>
        <v>3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2</v>
      </c>
      <c r="F77" s="71"/>
      <c r="G77" s="46">
        <f t="shared" si="7"/>
        <v>2</v>
      </c>
      <c r="H77" s="78">
        <v>0</v>
      </c>
      <c r="I77" s="76">
        <v>0</v>
      </c>
      <c r="J77" s="46">
        <f t="shared" si="8"/>
        <v>2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v>2</v>
      </c>
      <c r="F80" s="71"/>
      <c r="G80" s="46">
        <f t="shared" si="7"/>
        <v>2</v>
      </c>
      <c r="H80" s="78">
        <v>0</v>
      </c>
      <c r="I80" s="76">
        <v>0</v>
      </c>
      <c r="J80" s="46">
        <f t="shared" si="8"/>
        <v>2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8</v>
      </c>
      <c r="F112" s="71"/>
      <c r="G112" s="46">
        <f t="shared" si="25"/>
        <v>8</v>
      </c>
      <c r="H112" s="78">
        <v>0</v>
      </c>
      <c r="I112" s="76">
        <v>0</v>
      </c>
      <c r="J112" s="46">
        <f t="shared" si="26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7</v>
      </c>
      <c r="F113" s="71"/>
      <c r="G113" s="46">
        <f t="shared" si="25"/>
        <v>7</v>
      </c>
      <c r="H113" s="78">
        <v>0</v>
      </c>
      <c r="I113" s="76">
        <v>0</v>
      </c>
      <c r="J113" s="46">
        <f t="shared" si="26"/>
        <v>7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1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7</v>
      </c>
      <c r="F115" s="71"/>
      <c r="G115" s="46">
        <f t="shared" si="25"/>
        <v>7</v>
      </c>
      <c r="H115" s="78">
        <v>0</v>
      </c>
      <c r="I115" s="76">
        <v>0</v>
      </c>
      <c r="J115" s="46">
        <f t="shared" si="26"/>
        <v>7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6</v>
      </c>
      <c r="F116" s="71"/>
      <c r="G116" s="46">
        <f t="shared" si="25"/>
        <v>6</v>
      </c>
      <c r="H116" s="78">
        <v>0</v>
      </c>
      <c r="I116" s="76">
        <v>0</v>
      </c>
      <c r="J116" s="46">
        <f t="shared" si="26"/>
        <v>6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v>2</v>
      </c>
      <c r="F132" s="71"/>
      <c r="G132" s="46">
        <f t="shared" si="25"/>
        <v>2</v>
      </c>
      <c r="H132" s="78">
        <v>0</v>
      </c>
      <c r="I132" s="76">
        <v>0</v>
      </c>
      <c r="J132" s="46">
        <f t="shared" si="26"/>
        <v>2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2</v>
      </c>
      <c r="F133" s="71"/>
      <c r="G133" s="46">
        <f t="shared" si="25"/>
        <v>2</v>
      </c>
      <c r="H133" s="78">
        <v>0</v>
      </c>
      <c r="I133" s="76">
        <v>0</v>
      </c>
      <c r="J133" s="46">
        <f t="shared" si="26"/>
        <v>2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v>1</v>
      </c>
      <c r="F154" s="71"/>
      <c r="G154" s="46">
        <f t="shared" si="25"/>
        <v>1</v>
      </c>
      <c r="H154" s="78">
        <v>0</v>
      </c>
      <c r="I154" s="76">
        <v>0</v>
      </c>
      <c r="J154" s="46">
        <f t="shared" si="26"/>
        <v>1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6</v>
      </c>
      <c r="F175" s="71"/>
      <c r="G175" s="46">
        <f t="shared" si="32"/>
        <v>6</v>
      </c>
      <c r="H175" s="78">
        <v>0</v>
      </c>
      <c r="I175" s="76">
        <v>0</v>
      </c>
      <c r="J175" s="46">
        <f t="shared" si="33"/>
        <v>6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62" si="36">+L177*K177</f>
        <v>0</v>
      </c>
      <c r="N177" s="17" t="s">
        <v>16</v>
      </c>
      <c r="O177" s="18"/>
      <c r="P177" s="23">
        <f t="shared" ref="P177:P262" si="37">SUM(M177-O177)</f>
        <v>0</v>
      </c>
      <c r="Q177" s="90"/>
      <c r="R177" s="43">
        <f t="shared" ref="R177:R262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v>1</v>
      </c>
      <c r="F185" s="71"/>
      <c r="G185" s="46">
        <f t="shared" si="32"/>
        <v>1</v>
      </c>
      <c r="H185" s="78">
        <v>0</v>
      </c>
      <c r="I185" s="76">
        <v>0</v>
      </c>
      <c r="J185" s="46">
        <f t="shared" si="33"/>
        <v>1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5</v>
      </c>
      <c r="F205" s="71"/>
      <c r="G205" s="46">
        <f t="shared" si="32"/>
        <v>5</v>
      </c>
      <c r="H205" s="78">
        <v>0</v>
      </c>
      <c r="I205" s="76">
        <v>0</v>
      </c>
      <c r="J205" s="46">
        <f t="shared" si="33"/>
        <v>5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34" si="48">E231+F231</f>
        <v>0</v>
      </c>
      <c r="H231" s="78">
        <v>0</v>
      </c>
      <c r="I231" s="76">
        <v>0</v>
      </c>
      <c r="J231" s="46">
        <f t="shared" ref="J231:J234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63" si="50">E235+F235</f>
        <v>0</v>
      </c>
      <c r="H235" s="78">
        <v>0</v>
      </c>
      <c r="I235" s="76">
        <v>0</v>
      </c>
      <c r="J235" s="46">
        <f t="shared" ref="J235:J263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35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39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v>1</v>
      </c>
      <c r="F245" s="71"/>
      <c r="G245" s="46">
        <f t="shared" si="50"/>
        <v>1</v>
      </c>
      <c r="H245" s="78">
        <v>0</v>
      </c>
      <c r="I245" s="76">
        <v>0</v>
      </c>
      <c r="J245" s="46">
        <f t="shared" si="51"/>
        <v>1</v>
      </c>
      <c r="K245" s="72"/>
      <c r="L245" s="20">
        <v>55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40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49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39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>
        <f t="shared" si="51"/>
        <v>0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50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/>
      <c r="F251" s="71"/>
      <c r="G251" s="46">
        <f t="shared" si="50"/>
        <v>0</v>
      </c>
      <c r="H251" s="78">
        <v>0</v>
      </c>
      <c r="I251" s="76">
        <v>0</v>
      </c>
      <c r="J251" s="46">
        <f t="shared" si="51"/>
        <v>0</v>
      </c>
      <c r="K251" s="72"/>
      <c r="L251" s="20">
        <v>35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1004053</v>
      </c>
      <c r="C252" s="19" t="s">
        <v>143</v>
      </c>
      <c r="D252" s="10" t="s">
        <v>434</v>
      </c>
      <c r="E252" s="64"/>
      <c r="F252" s="71"/>
      <c r="G252" s="46">
        <f t="shared" si="50"/>
        <v>0</v>
      </c>
      <c r="H252" s="78">
        <v>0</v>
      </c>
      <c r="I252" s="76">
        <v>0</v>
      </c>
      <c r="J252" s="46">
        <f t="shared" si="51"/>
        <v>0</v>
      </c>
      <c r="K252" s="72"/>
      <c r="L252" s="20">
        <v>55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>
        <v>20037458</v>
      </c>
      <c r="C253" s="19" t="s">
        <v>1431</v>
      </c>
      <c r="D253" s="10" t="s">
        <v>434</v>
      </c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51"/>
        <v>0</v>
      </c>
      <c r="K253" s="72"/>
      <c r="L253" s="20">
        <v>39</v>
      </c>
      <c r="M253" s="65">
        <f t="shared" si="36"/>
        <v>0</v>
      </c>
      <c r="N253" s="17" t="s">
        <v>16</v>
      </c>
      <c r="O253" s="18"/>
      <c r="P253" s="23">
        <f t="shared" ref="P253" si="58">SUM(M253-O253)</f>
        <v>0</v>
      </c>
      <c r="Q253" s="90"/>
      <c r="R253" s="43">
        <f t="shared" ref="R253" si="5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50"/>
        <v>0</v>
      </c>
      <c r="H254" s="78">
        <v>0</v>
      </c>
      <c r="I254" s="76">
        <v>0</v>
      </c>
      <c r="J254" s="46">
        <f t="shared" si="51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50"/>
        <v>0</v>
      </c>
      <c r="H255" s="78">
        <v>0</v>
      </c>
      <c r="I255" s="76">
        <v>0</v>
      </c>
      <c r="J255" s="46">
        <f t="shared" si="51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>
        <f t="shared" si="50"/>
        <v>0</v>
      </c>
      <c r="H256" s="78">
        <v>0</v>
      </c>
      <c r="I256" s="76">
        <v>0</v>
      </c>
      <c r="J256" s="46">
        <f t="shared" si="51"/>
        <v>0</v>
      </c>
      <c r="K256" s="72"/>
      <c r="L256" s="20"/>
      <c r="M256" s="65">
        <f t="shared" si="36"/>
        <v>0</v>
      </c>
      <c r="N256" s="17"/>
      <c r="O256" s="18"/>
      <c r="P256" s="23"/>
      <c r="Q256" s="90"/>
      <c r="R256" s="43"/>
    </row>
    <row r="257" spans="1:19" ht="25.5" x14ac:dyDescent="0.55000000000000004">
      <c r="A257" s="10"/>
      <c r="B257" s="10"/>
      <c r="C257" s="19"/>
      <c r="D257" s="10"/>
      <c r="E257" s="64"/>
      <c r="F257" s="71"/>
      <c r="G257" s="46">
        <f t="shared" si="50"/>
        <v>0</v>
      </c>
      <c r="H257" s="78">
        <v>0</v>
      </c>
      <c r="I257" s="76">
        <v>0</v>
      </c>
      <c r="J257" s="46">
        <f t="shared" si="51"/>
        <v>0</v>
      </c>
      <c r="K257" s="72"/>
      <c r="L257" s="20"/>
      <c r="M257" s="65">
        <f t="shared" si="36"/>
        <v>0</v>
      </c>
      <c r="N257" s="17"/>
      <c r="O257" s="18"/>
      <c r="P257" s="23"/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>
        <f t="shared" si="50"/>
        <v>0</v>
      </c>
      <c r="H258" s="78">
        <v>0</v>
      </c>
      <c r="I258" s="76">
        <v>0</v>
      </c>
      <c r="J258" s="46">
        <f t="shared" si="51"/>
        <v>0</v>
      </c>
      <c r="K258" s="72"/>
      <c r="L258" s="20"/>
      <c r="M258" s="65">
        <f t="shared" si="36"/>
        <v>0</v>
      </c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50"/>
        <v>0</v>
      </c>
      <c r="H259" s="78">
        <v>0</v>
      </c>
      <c r="I259" s="76">
        <v>0</v>
      </c>
      <c r="J259" s="46">
        <f t="shared" si="51"/>
        <v>0</v>
      </c>
      <c r="K259" s="72"/>
      <c r="L259" s="20"/>
      <c r="M259" s="65">
        <f t="shared" si="36"/>
        <v>0</v>
      </c>
      <c r="N259" s="17"/>
      <c r="O259" s="18"/>
      <c r="P259" s="23"/>
      <c r="Q259" s="90"/>
      <c r="R259" s="43"/>
    </row>
    <row r="260" spans="1:19" ht="25.5" x14ac:dyDescent="0.55000000000000004">
      <c r="A260" s="10">
        <v>252</v>
      </c>
      <c r="B260" s="10"/>
      <c r="C260" s="19"/>
      <c r="D260" s="10"/>
      <c r="E260" s="64"/>
      <c r="F260" s="71"/>
      <c r="G260" s="46">
        <f t="shared" si="50"/>
        <v>0</v>
      </c>
      <c r="H260" s="78">
        <v>0</v>
      </c>
      <c r="I260" s="76">
        <v>0</v>
      </c>
      <c r="J260" s="46">
        <f t="shared" si="51"/>
        <v>0</v>
      </c>
      <c r="K260" s="72"/>
      <c r="L260" s="20"/>
      <c r="M260" s="65">
        <f t="shared" si="36"/>
        <v>0</v>
      </c>
      <c r="N260" s="17" t="s">
        <v>16</v>
      </c>
      <c r="O260" s="18"/>
      <c r="P260" s="23">
        <f t="shared" si="37"/>
        <v>0</v>
      </c>
      <c r="Q260" s="90"/>
      <c r="R260" s="43">
        <f t="shared" si="38"/>
        <v>0</v>
      </c>
    </row>
    <row r="261" spans="1:19" ht="25.5" x14ac:dyDescent="0.55000000000000004">
      <c r="A261" s="10">
        <v>253</v>
      </c>
      <c r="B261" s="10"/>
      <c r="C261" s="19"/>
      <c r="D261" s="10"/>
      <c r="E261" s="64"/>
      <c r="F261" s="71"/>
      <c r="G261" s="46">
        <f t="shared" si="50"/>
        <v>0</v>
      </c>
      <c r="H261" s="78">
        <v>0</v>
      </c>
      <c r="I261" s="76">
        <v>0</v>
      </c>
      <c r="J261" s="46">
        <f t="shared" si="51"/>
        <v>0</v>
      </c>
      <c r="K261" s="72"/>
      <c r="L261" s="20"/>
      <c r="M261" s="65">
        <f t="shared" si="36"/>
        <v>0</v>
      </c>
      <c r="N261" s="17" t="s">
        <v>16</v>
      </c>
      <c r="O261" s="18"/>
      <c r="P261" s="23">
        <f t="shared" ref="P261" si="60">SUM(M261-O261)</f>
        <v>0</v>
      </c>
      <c r="Q261" s="90"/>
      <c r="R261" s="43">
        <f t="shared" ref="R261" si="61">+K261*Q261</f>
        <v>0</v>
      </c>
    </row>
    <row r="262" spans="1:19" ht="25.5" x14ac:dyDescent="0.55000000000000004">
      <c r="A262" s="10">
        <v>254</v>
      </c>
      <c r="B262" s="10"/>
      <c r="C262" s="19"/>
      <c r="D262" s="10"/>
      <c r="E262" s="64"/>
      <c r="F262" s="71"/>
      <c r="G262" s="46">
        <f t="shared" si="50"/>
        <v>0</v>
      </c>
      <c r="H262" s="78">
        <v>0</v>
      </c>
      <c r="I262" s="76">
        <v>0</v>
      </c>
      <c r="J262" s="46">
        <f t="shared" si="51"/>
        <v>0</v>
      </c>
      <c r="K262" s="72"/>
      <c r="L262" s="20"/>
      <c r="M262" s="65">
        <f t="shared" si="36"/>
        <v>0</v>
      </c>
      <c r="N262" s="17" t="s">
        <v>16</v>
      </c>
      <c r="O262" s="18"/>
      <c r="P262" s="23">
        <f t="shared" si="37"/>
        <v>0</v>
      </c>
      <c r="Q262" s="90"/>
      <c r="R262" s="43">
        <f t="shared" si="38"/>
        <v>0</v>
      </c>
    </row>
    <row r="263" spans="1:19" ht="24" customHeight="1" x14ac:dyDescent="0.55000000000000004">
      <c r="A263" s="10">
        <v>255</v>
      </c>
      <c r="B263" s="10"/>
      <c r="C263" s="19"/>
      <c r="D263" s="10"/>
      <c r="E263" s="64"/>
      <c r="F263" s="71"/>
      <c r="G263" s="46">
        <f t="shared" si="50"/>
        <v>0</v>
      </c>
      <c r="H263" s="78">
        <v>0</v>
      </c>
      <c r="I263" s="76">
        <v>0</v>
      </c>
      <c r="J263" s="46">
        <f t="shared" si="51"/>
        <v>0</v>
      </c>
      <c r="K263" s="72"/>
      <c r="L263" s="20"/>
      <c r="M263" s="65">
        <f t="shared" ref="M263" si="62">+L263*K263</f>
        <v>0</v>
      </c>
      <c r="N263" s="17" t="s">
        <v>16</v>
      </c>
      <c r="O263" s="18"/>
      <c r="P263" s="23">
        <f t="shared" ref="P263" si="63">SUM(M263-O263)</f>
        <v>0</v>
      </c>
      <c r="Q263" s="90"/>
      <c r="R263" s="43">
        <f t="shared" ref="R263" si="64">+K263*Q263</f>
        <v>0</v>
      </c>
    </row>
    <row r="264" spans="1:19" ht="25.5" x14ac:dyDescent="0.55000000000000004">
      <c r="A264" s="1"/>
      <c r="E264" s="24"/>
      <c r="F264" s="25"/>
      <c r="G264" s="24"/>
      <c r="H264" s="25"/>
      <c r="I264" s="25"/>
      <c r="J264" s="24"/>
      <c r="K264" s="24"/>
      <c r="L264" s="26"/>
      <c r="M264" s="28"/>
      <c r="N264" s="27"/>
      <c r="O264" s="18">
        <v>0</v>
      </c>
      <c r="P264" s="74" t="s">
        <v>213</v>
      </c>
      <c r="Q264" s="91"/>
      <c r="R264" s="75">
        <f>SUM(R5:R263)</f>
        <v>0</v>
      </c>
      <c r="S264" s="75"/>
    </row>
    <row r="265" spans="1:19" ht="25.5" customHeight="1" x14ac:dyDescent="0.5">
      <c r="A265" s="1"/>
      <c r="E265" s="24"/>
      <c r="F265" s="25"/>
      <c r="G265" s="24"/>
      <c r="H265" s="25"/>
      <c r="I265" s="25"/>
      <c r="J265" s="24"/>
      <c r="K265" s="106" t="s">
        <v>212</v>
      </c>
      <c r="L265" s="107"/>
      <c r="M265" s="30">
        <f>+O264</f>
        <v>0</v>
      </c>
      <c r="N265" s="27"/>
      <c r="O265" s="29"/>
    </row>
    <row r="266" spans="1:19" ht="25.5" x14ac:dyDescent="0.55000000000000004">
      <c r="A266" s="1"/>
      <c r="E266" s="31"/>
      <c r="G266" s="31"/>
      <c r="J266" s="31"/>
      <c r="K266" s="32"/>
      <c r="L266" s="95" t="s">
        <v>202</v>
      </c>
      <c r="M266" s="95"/>
      <c r="N266" s="33">
        <f>SUM(M5:M265)</f>
        <v>0</v>
      </c>
    </row>
    <row r="267" spans="1:19" ht="25.5" x14ac:dyDescent="0.55000000000000004">
      <c r="A267" s="1"/>
      <c r="E267" s="31"/>
      <c r="G267" s="31"/>
      <c r="J267" s="31"/>
      <c r="L267" s="34" t="s">
        <v>203</v>
      </c>
      <c r="M267" s="35"/>
      <c r="N267" s="36"/>
    </row>
    <row r="268" spans="1:19" ht="25.5" x14ac:dyDescent="0.55000000000000004">
      <c r="A268" s="1"/>
      <c r="E268" s="31"/>
      <c r="G268" s="31"/>
      <c r="J268" s="31"/>
      <c r="L268" s="34" t="s">
        <v>204</v>
      </c>
      <c r="M268" s="35"/>
      <c r="N268" s="36">
        <f>SUM(O268:AF268)</f>
        <v>0</v>
      </c>
    </row>
    <row r="269" spans="1:19" ht="25.5" x14ac:dyDescent="0.55000000000000004">
      <c r="A269" s="1"/>
      <c r="E269" s="31"/>
      <c r="G269" s="31"/>
      <c r="J269" s="31"/>
      <c r="L269" s="34" t="s">
        <v>205</v>
      </c>
      <c r="M269" s="35"/>
      <c r="N269" s="36">
        <v>0</v>
      </c>
    </row>
    <row r="270" spans="1:19" ht="25.5" x14ac:dyDescent="0.55000000000000004">
      <c r="A270" s="1"/>
      <c r="E270" s="31"/>
      <c r="G270" s="31"/>
      <c r="J270" s="31"/>
      <c r="L270" s="34" t="s">
        <v>206</v>
      </c>
      <c r="M270" s="35"/>
      <c r="N270" s="36"/>
    </row>
    <row r="271" spans="1:19" ht="25.5" x14ac:dyDescent="0.55000000000000004">
      <c r="A271" s="1"/>
      <c r="E271" s="31"/>
      <c r="G271" s="31"/>
      <c r="J271" s="31"/>
      <c r="L271" s="34" t="s">
        <v>207</v>
      </c>
      <c r="M271" s="35"/>
      <c r="N271" s="37">
        <f>SUM(O5:O264)</f>
        <v>0</v>
      </c>
    </row>
    <row r="272" spans="1:19" ht="25.5" x14ac:dyDescent="0.55000000000000004">
      <c r="A272" s="1"/>
      <c r="E272" s="31"/>
      <c r="G272" s="31"/>
      <c r="J272" s="31"/>
      <c r="L272" s="34" t="s">
        <v>208</v>
      </c>
      <c r="M272" s="35"/>
      <c r="N272" s="33">
        <f>N266-N267-N268-N270-N271</f>
        <v>0</v>
      </c>
    </row>
    <row r="273" spans="1:14" ht="25.5" x14ac:dyDescent="0.55000000000000004">
      <c r="A273" s="1"/>
      <c r="E273" s="31"/>
      <c r="G273" s="31"/>
      <c r="J273" s="31"/>
      <c r="L273" s="34" t="s">
        <v>209</v>
      </c>
      <c r="M273" s="35"/>
      <c r="N273" s="37"/>
    </row>
    <row r="274" spans="1:14" ht="25.5" x14ac:dyDescent="0.55000000000000004">
      <c r="A274" s="1"/>
      <c r="E274" s="31"/>
      <c r="G274" s="31"/>
      <c r="J274" s="31"/>
      <c r="L274" s="34" t="s">
        <v>210</v>
      </c>
      <c r="M274" s="35"/>
      <c r="N274" s="33">
        <f>+N273-N272</f>
        <v>0</v>
      </c>
    </row>
    <row r="275" spans="1:14" ht="25.5" x14ac:dyDescent="0.55000000000000004">
      <c r="J275" s="2"/>
      <c r="L275" s="34" t="s">
        <v>211</v>
      </c>
      <c r="M275" s="35"/>
      <c r="N275" s="33">
        <f>+N273-N272</f>
        <v>0</v>
      </c>
    </row>
    <row r="276" spans="1:14" x14ac:dyDescent="0.5">
      <c r="J276" s="2"/>
      <c r="L276" s="2"/>
    </row>
    <row r="277" spans="1:14" ht="25.5" x14ac:dyDescent="0.55000000000000004">
      <c r="J277" s="2"/>
      <c r="L277" s="73" t="s">
        <v>272</v>
      </c>
      <c r="M277" s="2" t="s">
        <v>307</v>
      </c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</sheetData>
  <autoFilter ref="A1:S27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U351"/>
  <sheetViews>
    <sheetView zoomScale="70" zoomScaleNormal="70" workbookViewId="0">
      <pane xSplit="10" ySplit="4" topLeftCell="K212" activePane="bottomRight" state="frozen"/>
      <selection activeCell="K259" sqref="K259"/>
      <selection pane="topRight" activeCell="K259" sqref="K259"/>
      <selection pane="bottomLeft" activeCell="K259" sqref="K259"/>
      <selection pane="bottomRight" activeCell="K259" sqref="K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29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30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4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12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>SUM(M6-O6)</f>
        <v>100</v>
      </c>
      <c r="Q6" s="121">
        <v>36.43</v>
      </c>
      <c r="R6" s="43">
        <f t="shared" ref="R6:R80" si="3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1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4"/>
        <v>100</v>
      </c>
      <c r="Q11" s="121">
        <v>19.36</v>
      </c>
      <c r="R11" s="43">
        <f t="shared" si="3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1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1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1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1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4"/>
        <v>50</v>
      </c>
      <c r="Q18" s="121">
        <v>19.12</v>
      </c>
      <c r="R18" s="43">
        <f t="shared" si="3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1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4"/>
        <v>100</v>
      </c>
      <c r="Q22" s="121">
        <v>27.98</v>
      </c>
      <c r="R22" s="43">
        <f t="shared" si="3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1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21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1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1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2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4"/>
        <v>200</v>
      </c>
      <c r="Q28" s="121">
        <v>30.86</v>
      </c>
      <c r="R28" s="43">
        <f t="shared" si="3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1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1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121">
        <v>34.64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4"/>
        <v>130</v>
      </c>
      <c r="Q34" s="90">
        <v>38.07</v>
      </c>
      <c r="R34" s="43">
        <f t="shared" si="3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0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2">
        <f t="shared" si="4"/>
        <v>50</v>
      </c>
      <c r="Q40" s="90">
        <v>27.12</v>
      </c>
      <c r="R40" s="43">
        <f t="shared" si="3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0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4"/>
        <v>50</v>
      </c>
      <c r="Q41" s="90">
        <v>15.42</v>
      </c>
      <c r="R41" s="43">
        <f t="shared" si="3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4"/>
        <v>50</v>
      </c>
      <c r="Q46" s="121">
        <v>17.78</v>
      </c>
      <c r="R46" s="43">
        <f t="shared" si="3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1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21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1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1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1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1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1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1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1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1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4"/>
        <v>50</v>
      </c>
      <c r="Q65" s="90">
        <v>22.49</v>
      </c>
      <c r="R65" s="43">
        <f t="shared" si="3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4"/>
        <v>100</v>
      </c>
      <c r="Q74" s="90">
        <v>17.09</v>
      </c>
      <c r="R74" s="43">
        <f t="shared" si="3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5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1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1</v>
      </c>
      <c r="F154" s="71"/>
      <c r="G154" s="46">
        <f t="shared" si="23"/>
        <v>1</v>
      </c>
      <c r="H154" s="78">
        <v>0</v>
      </c>
      <c r="I154" s="76">
        <v>0</v>
      </c>
      <c r="J154" s="46">
        <f t="shared" si="24"/>
        <v>1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34" si="34">+L177*K177</f>
        <v>0</v>
      </c>
      <c r="N177" s="17" t="s">
        <v>16</v>
      </c>
      <c r="O177" s="18"/>
      <c r="P177" s="23">
        <f t="shared" ref="P177:P263" si="35">SUM(M177-O177)</f>
        <v>0</v>
      </c>
      <c r="Q177" s="90"/>
      <c r="R177" s="43">
        <f t="shared" ref="R177:R263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5</v>
      </c>
      <c r="F205" s="71"/>
      <c r="G205" s="46">
        <f t="shared" si="30"/>
        <v>5</v>
      </c>
      <c r="H205" s="78">
        <v>0</v>
      </c>
      <c r="I205" s="76">
        <v>0</v>
      </c>
      <c r="J205" s="46">
        <f t="shared" si="31"/>
        <v>4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34" si="46">E231+F231</f>
        <v>0</v>
      </c>
      <c r="H231" s="78">
        <v>0</v>
      </c>
      <c r="I231" s="76">
        <v>0</v>
      </c>
      <c r="J231" s="46">
        <f t="shared" ref="J231:J234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64" si="48">E235+F235</f>
        <v>0</v>
      </c>
      <c r="H235" s="78">
        <v>0</v>
      </c>
      <c r="I235" s="76">
        <v>0</v>
      </c>
      <c r="J235" s="46">
        <f t="shared" ref="J235:J264" si="49">+G235-H235-K235-I235</f>
        <v>0</v>
      </c>
      <c r="K235" s="72"/>
      <c r="L235" s="20">
        <v>100</v>
      </c>
      <c r="M235" s="65">
        <f t="shared" ref="M235:M242" si="50">+L235*K235</f>
        <v>0</v>
      </c>
      <c r="N235" s="17" t="s">
        <v>16</v>
      </c>
      <c r="O235" s="18"/>
      <c r="P235" s="23">
        <f t="shared" ref="P235:P242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+ยกมา!J243</f>
        <v>0</v>
      </c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35</v>
      </c>
      <c r="M243" s="65">
        <f t="shared" ref="M243:M264" si="53">+L243*K243</f>
        <v>0</v>
      </c>
      <c r="N243" s="17" t="s">
        <v>16</v>
      </c>
      <c r="O243" s="18"/>
      <c r="P243" s="23">
        <f t="shared" ref="P243:P262" si="54">SUM(M243-O243)</f>
        <v>0</v>
      </c>
      <c r="Q243" s="90"/>
      <c r="R243" s="43">
        <f t="shared" ref="R243:R246" si="55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+ยกมา!J244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39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+ยกมา!J245</f>
        <v>1</v>
      </c>
      <c r="F245" s="71"/>
      <c r="G245" s="46">
        <f t="shared" si="48"/>
        <v>1</v>
      </c>
      <c r="H245" s="78">
        <v>0</v>
      </c>
      <c r="I245" s="76">
        <v>0</v>
      </c>
      <c r="J245" s="46">
        <f t="shared" si="49"/>
        <v>0</v>
      </c>
      <c r="K245" s="72">
        <v>1</v>
      </c>
      <c r="L245" s="20">
        <v>55</v>
      </c>
      <c r="M245" s="65">
        <f t="shared" si="53"/>
        <v>55</v>
      </c>
      <c r="N245" s="17" t="s">
        <v>16</v>
      </c>
      <c r="O245" s="18"/>
      <c r="P245" s="122">
        <f t="shared" si="54"/>
        <v>55</v>
      </c>
      <c r="Q245" s="90"/>
      <c r="R245" s="43">
        <f t="shared" si="55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+ยกมา!J246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40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49</v>
      </c>
      <c r="M247" s="65">
        <f t="shared" si="53"/>
        <v>0</v>
      </c>
      <c r="N247" s="17" t="s">
        <v>16</v>
      </c>
      <c r="O247" s="18"/>
      <c r="P247" s="23">
        <f t="shared" si="54"/>
        <v>0</v>
      </c>
      <c r="Q247" s="90"/>
      <c r="R247" s="43">
        <f t="shared" si="52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+ยกมา!J248</f>
        <v>0</v>
      </c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39</v>
      </c>
      <c r="M248" s="65">
        <f t="shared" si="53"/>
        <v>0</v>
      </c>
      <c r="N248" s="17" t="s">
        <v>16</v>
      </c>
      <c r="O248" s="18"/>
      <c r="P248" s="23">
        <f t="shared" si="54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+ยกมา!J249</f>
        <v>0</v>
      </c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>
        <v>50</v>
      </c>
      <c r="M249" s="65">
        <f t="shared" si="53"/>
        <v>0</v>
      </c>
      <c r="N249" s="17" t="s">
        <v>16</v>
      </c>
      <c r="O249" s="18"/>
      <c r="P249" s="23">
        <f t="shared" si="54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+ยกมา!J250</f>
        <v>0</v>
      </c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>
        <v>50</v>
      </c>
      <c r="M250" s="65">
        <f t="shared" si="53"/>
        <v>0</v>
      </c>
      <c r="N250" s="17" t="s">
        <v>16</v>
      </c>
      <c r="O250" s="18"/>
      <c r="P250" s="23">
        <f t="shared" si="54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+ยกมา!J251</f>
        <v>0</v>
      </c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>
        <v>35</v>
      </c>
      <c r="M251" s="65">
        <f t="shared" si="53"/>
        <v>0</v>
      </c>
      <c r="N251" s="17" t="s">
        <v>16</v>
      </c>
      <c r="O251" s="18"/>
      <c r="P251" s="23">
        <f t="shared" si="54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1004053</v>
      </c>
      <c r="C252" s="19" t="s">
        <v>143</v>
      </c>
      <c r="D252" s="10" t="s">
        <v>434</v>
      </c>
      <c r="E252" s="64">
        <f>+ยกมา!J252</f>
        <v>0</v>
      </c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>
        <v>55</v>
      </c>
      <c r="M252" s="65">
        <f t="shared" si="53"/>
        <v>0</v>
      </c>
      <c r="N252" s="17" t="s">
        <v>16</v>
      </c>
      <c r="O252" s="18"/>
      <c r="P252" s="23">
        <f t="shared" si="54"/>
        <v>0</v>
      </c>
      <c r="Q252" s="90"/>
      <c r="R252" s="43">
        <f t="shared" si="36"/>
        <v>0</v>
      </c>
    </row>
    <row r="253" spans="1:21" ht="25.5" x14ac:dyDescent="0.55000000000000004">
      <c r="A253" s="10">
        <v>249</v>
      </c>
      <c r="B253" s="10">
        <v>20037458</v>
      </c>
      <c r="C253" s="19" t="s">
        <v>1431</v>
      </c>
      <c r="D253" s="10" t="s">
        <v>434</v>
      </c>
      <c r="E253" s="64">
        <f>+ยกมา!J253</f>
        <v>0</v>
      </c>
      <c r="F253" s="71"/>
      <c r="G253" s="46">
        <f t="shared" si="48"/>
        <v>0</v>
      </c>
      <c r="H253" s="78">
        <v>0</v>
      </c>
      <c r="I253" s="76">
        <v>0</v>
      </c>
      <c r="J253" s="46">
        <f t="shared" si="49"/>
        <v>0</v>
      </c>
      <c r="K253" s="72"/>
      <c r="L253" s="20">
        <v>39</v>
      </c>
      <c r="M253" s="65">
        <f t="shared" si="53"/>
        <v>0</v>
      </c>
      <c r="N253" s="17" t="s">
        <v>16</v>
      </c>
      <c r="O253" s="18"/>
      <c r="P253" s="23">
        <f t="shared" si="54"/>
        <v>0</v>
      </c>
      <c r="Q253" s="90"/>
      <c r="R253" s="43">
        <f t="shared" ref="R253" si="56">+K253*Q253</f>
        <v>0</v>
      </c>
    </row>
    <row r="254" spans="1:21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53"/>
        <v>0</v>
      </c>
      <c r="N254" s="17" t="s">
        <v>16</v>
      </c>
      <c r="O254" s="18"/>
      <c r="P254" s="23">
        <f t="shared" si="54"/>
        <v>0</v>
      </c>
      <c r="Q254" s="90"/>
      <c r="R254" s="43">
        <f t="shared" si="36"/>
        <v>0</v>
      </c>
    </row>
    <row r="255" spans="1:21" ht="25.5" x14ac:dyDescent="0.55000000000000004">
      <c r="A255" s="10"/>
      <c r="B255" s="10"/>
      <c r="C255" s="19"/>
      <c r="D255" s="10"/>
      <c r="E255" s="64">
        <f>+ยกมา!J255</f>
        <v>0</v>
      </c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53"/>
        <v>0</v>
      </c>
      <c r="N255" s="17" t="s">
        <v>16</v>
      </c>
      <c r="O255" s="18"/>
      <c r="P255" s="23">
        <f t="shared" si="54"/>
        <v>0</v>
      </c>
      <c r="Q255" s="90"/>
      <c r="R255" s="43"/>
    </row>
    <row r="256" spans="1:21" ht="25.5" x14ac:dyDescent="0.55000000000000004">
      <c r="A256" s="10"/>
      <c r="B256" s="10"/>
      <c r="C256" s="19"/>
      <c r="D256" s="10"/>
      <c r="E256" s="64">
        <f>+ยกมา!J256</f>
        <v>0</v>
      </c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53"/>
        <v>0</v>
      </c>
      <c r="N256" s="17" t="s">
        <v>16</v>
      </c>
      <c r="O256" s="18"/>
      <c r="P256" s="23">
        <f t="shared" si="54"/>
        <v>0</v>
      </c>
      <c r="Q256" s="90"/>
      <c r="R256" s="43"/>
    </row>
    <row r="257" spans="1:19" ht="25.5" x14ac:dyDescent="0.55000000000000004">
      <c r="A257" s="10"/>
      <c r="B257" s="10"/>
      <c r="C257" s="19"/>
      <c r="D257" s="10"/>
      <c r="E257" s="64">
        <f>+ยกมา!J257</f>
        <v>0</v>
      </c>
      <c r="F257" s="71"/>
      <c r="G257" s="46">
        <f t="shared" si="48"/>
        <v>0</v>
      </c>
      <c r="H257" s="78">
        <v>0</v>
      </c>
      <c r="I257" s="76">
        <v>0</v>
      </c>
      <c r="J257" s="46">
        <f t="shared" si="49"/>
        <v>0</v>
      </c>
      <c r="K257" s="72"/>
      <c r="L257" s="20"/>
      <c r="M257" s="65">
        <f t="shared" si="53"/>
        <v>0</v>
      </c>
      <c r="N257" s="17" t="s">
        <v>16</v>
      </c>
      <c r="O257" s="18"/>
      <c r="P257" s="23">
        <f t="shared" si="54"/>
        <v>0</v>
      </c>
      <c r="Q257" s="90"/>
      <c r="R257" s="43"/>
    </row>
    <row r="258" spans="1:19" ht="25.5" x14ac:dyDescent="0.55000000000000004">
      <c r="A258" s="10"/>
      <c r="B258" s="10"/>
      <c r="C258" s="19"/>
      <c r="D258" s="10"/>
      <c r="E258" s="64">
        <f>+ยกมา!J258</f>
        <v>0</v>
      </c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53"/>
        <v>0</v>
      </c>
      <c r="N258" s="17" t="s">
        <v>16</v>
      </c>
      <c r="O258" s="18"/>
      <c r="P258" s="23">
        <f t="shared" si="54"/>
        <v>0</v>
      </c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+ยกมา!J259</f>
        <v>0</v>
      </c>
      <c r="F259" s="71"/>
      <c r="G259" s="46">
        <f t="shared" si="48"/>
        <v>0</v>
      </c>
      <c r="H259" s="78">
        <v>0</v>
      </c>
      <c r="I259" s="76">
        <v>0</v>
      </c>
      <c r="J259" s="46">
        <f t="shared" si="49"/>
        <v>0</v>
      </c>
      <c r="K259" s="72"/>
      <c r="L259" s="20"/>
      <c r="M259" s="65">
        <f t="shared" si="53"/>
        <v>0</v>
      </c>
      <c r="N259" s="17" t="s">
        <v>16</v>
      </c>
      <c r="O259" s="18"/>
      <c r="P259" s="23">
        <f t="shared" si="54"/>
        <v>0</v>
      </c>
      <c r="Q259" s="90"/>
      <c r="R259" s="43"/>
    </row>
    <row r="260" spans="1:19" ht="25.5" x14ac:dyDescent="0.55000000000000004">
      <c r="A260" s="10">
        <v>251</v>
      </c>
      <c r="B260" s="10"/>
      <c r="C260" s="19"/>
      <c r="D260" s="10"/>
      <c r="E260" s="64">
        <f>+ยกมา!J260</f>
        <v>0</v>
      </c>
      <c r="F260" s="71"/>
      <c r="G260" s="46">
        <f t="shared" si="48"/>
        <v>0</v>
      </c>
      <c r="H260" s="78">
        <v>0</v>
      </c>
      <c r="I260" s="76">
        <v>0</v>
      </c>
      <c r="J260" s="46">
        <f t="shared" si="49"/>
        <v>0</v>
      </c>
      <c r="K260" s="72"/>
      <c r="L260" s="20"/>
      <c r="M260" s="65">
        <f t="shared" si="53"/>
        <v>0</v>
      </c>
      <c r="N260" s="17" t="s">
        <v>16</v>
      </c>
      <c r="O260" s="18"/>
      <c r="P260" s="23">
        <f t="shared" si="54"/>
        <v>0</v>
      </c>
      <c r="Q260" s="90"/>
      <c r="R260" s="43">
        <f t="shared" si="36"/>
        <v>0</v>
      </c>
    </row>
    <row r="261" spans="1:19" ht="25.5" x14ac:dyDescent="0.55000000000000004">
      <c r="A261" s="10">
        <v>252</v>
      </c>
      <c r="B261" s="10"/>
      <c r="C261" s="19"/>
      <c r="D261" s="10"/>
      <c r="E261" s="64">
        <f>+ยกมา!J261</f>
        <v>0</v>
      </c>
      <c r="F261" s="71"/>
      <c r="G261" s="46">
        <f t="shared" si="48"/>
        <v>0</v>
      </c>
      <c r="H261" s="78">
        <v>0</v>
      </c>
      <c r="I261" s="76">
        <v>0</v>
      </c>
      <c r="J261" s="46">
        <f t="shared" si="49"/>
        <v>0</v>
      </c>
      <c r="K261" s="72"/>
      <c r="L261" s="20"/>
      <c r="M261" s="65">
        <f t="shared" si="53"/>
        <v>0</v>
      </c>
      <c r="N261" s="17" t="s">
        <v>16</v>
      </c>
      <c r="O261" s="18"/>
      <c r="P261" s="23">
        <f t="shared" si="54"/>
        <v>0</v>
      </c>
      <c r="Q261" s="90"/>
      <c r="R261" s="43">
        <f t="shared" si="36"/>
        <v>0</v>
      </c>
    </row>
    <row r="262" spans="1:19" ht="25.5" x14ac:dyDescent="0.55000000000000004">
      <c r="A262" s="10">
        <v>253</v>
      </c>
      <c r="B262" s="10"/>
      <c r="C262" s="19"/>
      <c r="D262" s="10"/>
      <c r="E262" s="64">
        <f>+ยกมา!J262</f>
        <v>0</v>
      </c>
      <c r="F262" s="71"/>
      <c r="G262" s="46">
        <f t="shared" si="48"/>
        <v>0</v>
      </c>
      <c r="H262" s="78">
        <v>0</v>
      </c>
      <c r="I262" s="76">
        <v>0</v>
      </c>
      <c r="J262" s="46">
        <f t="shared" si="49"/>
        <v>0</v>
      </c>
      <c r="K262" s="72"/>
      <c r="L262" s="20"/>
      <c r="M262" s="65">
        <f t="shared" si="53"/>
        <v>0</v>
      </c>
      <c r="N262" s="17" t="s">
        <v>16</v>
      </c>
      <c r="O262" s="18"/>
      <c r="P262" s="23">
        <f t="shared" si="54"/>
        <v>0</v>
      </c>
      <c r="Q262" s="90"/>
      <c r="R262" s="43">
        <f t="shared" ref="R262" si="57">+K262*Q262</f>
        <v>0</v>
      </c>
    </row>
    <row r="263" spans="1:19" ht="25.5" x14ac:dyDescent="0.55000000000000004">
      <c r="A263" s="10">
        <v>254</v>
      </c>
      <c r="B263" s="10"/>
      <c r="C263" s="19"/>
      <c r="D263" s="10"/>
      <c r="E263" s="64">
        <f>+ยกมา!J263</f>
        <v>0</v>
      </c>
      <c r="F263" s="71"/>
      <c r="G263" s="46">
        <f t="shared" si="48"/>
        <v>0</v>
      </c>
      <c r="H263" s="78">
        <v>0</v>
      </c>
      <c r="I263" s="76">
        <v>0</v>
      </c>
      <c r="J263" s="46">
        <f t="shared" si="49"/>
        <v>0</v>
      </c>
      <c r="K263" s="72"/>
      <c r="L263" s="20"/>
      <c r="M263" s="65">
        <f t="shared" si="53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4" customHeight="1" x14ac:dyDescent="0.55000000000000004">
      <c r="A264" s="10">
        <v>255</v>
      </c>
      <c r="B264" s="10"/>
      <c r="C264" s="19"/>
      <c r="D264" s="10"/>
      <c r="E264" s="64">
        <f>+ยกมา!J264</f>
        <v>0</v>
      </c>
      <c r="F264" s="71"/>
      <c r="G264" s="46">
        <f t="shared" si="48"/>
        <v>0</v>
      </c>
      <c r="H264" s="78">
        <v>0</v>
      </c>
      <c r="I264" s="76">
        <v>0</v>
      </c>
      <c r="J264" s="46">
        <f t="shared" si="49"/>
        <v>0</v>
      </c>
      <c r="K264" s="72"/>
      <c r="L264" s="20"/>
      <c r="M264" s="65">
        <f t="shared" si="53"/>
        <v>0</v>
      </c>
      <c r="N264" s="17" t="s">
        <v>16</v>
      </c>
      <c r="O264" s="18"/>
      <c r="P264" s="23">
        <f t="shared" ref="P264" si="58">SUM(M264-O264)</f>
        <v>0</v>
      </c>
      <c r="Q264" s="90"/>
      <c r="R264" s="43">
        <f t="shared" ref="R264" si="59">+K264*Q264</f>
        <v>0</v>
      </c>
    </row>
    <row r="265" spans="1:19" ht="25.5" x14ac:dyDescent="0.55000000000000004">
      <c r="A265" s="1"/>
      <c r="C265" s="119"/>
      <c r="D265" s="120"/>
      <c r="E265" s="24"/>
      <c r="F265" s="120"/>
      <c r="G265" s="24"/>
      <c r="H265" s="25"/>
      <c r="I265" s="25"/>
      <c r="J265" s="24"/>
      <c r="K265" s="24"/>
      <c r="L265" s="26"/>
      <c r="M265" s="28"/>
      <c r="N265" s="27"/>
      <c r="O265" s="18">
        <v>0</v>
      </c>
      <c r="P265" s="74" t="s">
        <v>213</v>
      </c>
      <c r="R265" s="75">
        <f>SUM(R5:R264)</f>
        <v>545.34999999999991</v>
      </c>
      <c r="S265" s="75"/>
    </row>
    <row r="266" spans="1:19" ht="25.5" customHeight="1" x14ac:dyDescent="0.5">
      <c r="A266" s="1"/>
      <c r="C266" s="119"/>
      <c r="D266" s="120"/>
      <c r="E266" s="24"/>
      <c r="F266" s="120"/>
      <c r="G266" s="24"/>
      <c r="H266" s="25"/>
      <c r="I266" s="25"/>
      <c r="J266" s="24"/>
      <c r="K266" s="173" t="s">
        <v>212</v>
      </c>
      <c r="L266" s="174"/>
      <c r="M266" s="30">
        <f>+O265</f>
        <v>0</v>
      </c>
      <c r="N266" s="27"/>
      <c r="O266" s="29"/>
    </row>
    <row r="267" spans="1:19" ht="25.5" x14ac:dyDescent="0.55000000000000004">
      <c r="A267" s="1"/>
      <c r="C267" s="119"/>
      <c r="D267" s="120"/>
      <c r="E267" s="24"/>
      <c r="F267" s="120"/>
      <c r="G267" s="31"/>
      <c r="J267" s="31"/>
      <c r="K267" s="32"/>
      <c r="L267" s="95" t="s">
        <v>202</v>
      </c>
      <c r="M267" s="95"/>
      <c r="N267" s="33">
        <f>SUM(M5:M266)</f>
        <v>1600</v>
      </c>
    </row>
    <row r="268" spans="1:19" ht="25.5" x14ac:dyDescent="0.55000000000000004">
      <c r="A268" s="1"/>
      <c r="C268" s="119"/>
      <c r="D268" s="120"/>
      <c r="E268" s="24"/>
      <c r="F268" s="120"/>
      <c r="G268" s="31"/>
      <c r="J268" s="31"/>
      <c r="L268" s="34" t="s">
        <v>203</v>
      </c>
      <c r="M268" s="35"/>
      <c r="N268" s="36"/>
    </row>
    <row r="269" spans="1:19" ht="25.5" x14ac:dyDescent="0.55000000000000004">
      <c r="A269" s="1"/>
      <c r="C269" s="119"/>
      <c r="D269" s="120"/>
      <c r="E269" s="24"/>
      <c r="F269" s="120"/>
      <c r="G269" s="31"/>
      <c r="J269" s="31"/>
      <c r="L269" s="34" t="s">
        <v>204</v>
      </c>
      <c r="M269" s="35"/>
      <c r="N269" s="36">
        <f>SUM(O269:AF269)</f>
        <v>0</v>
      </c>
    </row>
    <row r="270" spans="1:19" ht="25.5" x14ac:dyDescent="0.55000000000000004">
      <c r="A270" s="1"/>
      <c r="C270" s="119"/>
      <c r="D270" s="120"/>
      <c r="E270" s="24"/>
      <c r="F270" s="120"/>
      <c r="G270" s="31"/>
      <c r="J270" s="31"/>
      <c r="L270" s="34" t="s">
        <v>205</v>
      </c>
      <c r="M270" s="35"/>
      <c r="N270" s="36">
        <v>0</v>
      </c>
    </row>
    <row r="271" spans="1:19" ht="25.5" x14ac:dyDescent="0.55000000000000004">
      <c r="A271" s="1"/>
      <c r="C271" s="119"/>
      <c r="D271" s="120"/>
      <c r="E271" s="24"/>
      <c r="F271" s="120"/>
      <c r="G271" s="31"/>
      <c r="J271" s="31"/>
      <c r="L271" s="34" t="s">
        <v>206</v>
      </c>
      <c r="M271" s="35"/>
      <c r="N271" s="36"/>
    </row>
    <row r="272" spans="1:19" ht="25.5" x14ac:dyDescent="0.55000000000000004">
      <c r="A272" s="1"/>
      <c r="C272" s="119"/>
      <c r="D272" s="120"/>
      <c r="E272" s="24"/>
      <c r="F272" s="120"/>
      <c r="G272" s="31"/>
      <c r="J272" s="31"/>
      <c r="L272" s="34" t="s">
        <v>207</v>
      </c>
      <c r="M272" s="35"/>
      <c r="N272" s="37">
        <f>SUM(O5:O265)</f>
        <v>50</v>
      </c>
    </row>
    <row r="273" spans="1:14" ht="25.5" x14ac:dyDescent="0.55000000000000004">
      <c r="A273" s="1"/>
      <c r="C273" s="119"/>
      <c r="D273" s="120"/>
      <c r="E273" s="24"/>
      <c r="F273" s="120"/>
      <c r="G273" s="31"/>
      <c r="J273" s="31"/>
      <c r="L273" s="34" t="s">
        <v>208</v>
      </c>
      <c r="M273" s="35"/>
      <c r="N273" s="33">
        <f>N267-N268-N269-N271-N272</f>
        <v>1550</v>
      </c>
    </row>
    <row r="274" spans="1:14" ht="25.5" x14ac:dyDescent="0.55000000000000004">
      <c r="A274" s="1"/>
      <c r="C274" s="119"/>
      <c r="D274" s="120"/>
      <c r="E274" s="24"/>
      <c r="F274" s="120"/>
      <c r="G274" s="31"/>
      <c r="J274" s="31"/>
      <c r="L274" s="34" t="s">
        <v>209</v>
      </c>
      <c r="M274" s="35"/>
      <c r="N274" s="37">
        <v>1550</v>
      </c>
    </row>
    <row r="275" spans="1:14" ht="25.5" x14ac:dyDescent="0.55000000000000004">
      <c r="A275" s="1"/>
      <c r="C275" s="119"/>
      <c r="D275" s="120"/>
      <c r="E275" s="24"/>
      <c r="F275" s="120"/>
      <c r="G275" s="31"/>
      <c r="J275" s="31"/>
      <c r="L275" s="34" t="s">
        <v>210</v>
      </c>
      <c r="M275" s="35"/>
      <c r="N275" s="33">
        <f>+N274-N273</f>
        <v>0</v>
      </c>
    </row>
    <row r="276" spans="1:14" ht="25.5" x14ac:dyDescent="0.55000000000000004">
      <c r="C276" s="119"/>
      <c r="D276" s="120"/>
      <c r="E276" s="24"/>
      <c r="F276" s="120"/>
      <c r="G276" s="119"/>
      <c r="J276" s="2"/>
      <c r="L276" s="34" t="s">
        <v>211</v>
      </c>
      <c r="M276" s="35"/>
      <c r="N276" s="33">
        <f>+N274-N273</f>
        <v>0</v>
      </c>
    </row>
    <row r="277" spans="1:14" x14ac:dyDescent="0.5">
      <c r="C277" s="119"/>
      <c r="D277" s="120"/>
      <c r="E277" s="119"/>
      <c r="F277" s="119"/>
      <c r="G277" s="119"/>
      <c r="J277" s="2"/>
      <c r="L277" s="2"/>
    </row>
    <row r="278" spans="1:14" ht="25.5" x14ac:dyDescent="0.55000000000000004">
      <c r="J278" s="2"/>
      <c r="L278" s="73" t="s">
        <v>272</v>
      </c>
      <c r="M278" s="2" t="s">
        <v>307</v>
      </c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</sheetData>
  <autoFilter ref="A1:S276" xr:uid="{A8659A1D-7742-48A0-A8EC-0F2280F9B025}"/>
  <mergeCells count="16">
    <mergeCell ref="Q3:Q4"/>
    <mergeCell ref="R3:R4"/>
    <mergeCell ref="K266:L266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U352"/>
  <sheetViews>
    <sheetView zoomScale="70" zoomScaleNormal="70" workbookViewId="0">
      <pane xSplit="10" ySplit="4" topLeftCell="K212" activePane="bottomRight" state="frozen"/>
      <selection activeCell="K259" sqref="K259"/>
      <selection pane="topRight" activeCell="K259" sqref="K259"/>
      <selection pane="bottomLeft" activeCell="K259" sqref="K259"/>
      <selection pane="bottomRight" activeCell="K259" sqref="K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10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0</v>
      </c>
      <c r="K7" s="72">
        <v>2</v>
      </c>
      <c r="L7" s="15">
        <v>50</v>
      </c>
      <c r="M7" s="65">
        <f t="shared" si="2"/>
        <v>100</v>
      </c>
      <c r="N7" s="17" t="s">
        <v>16</v>
      </c>
      <c r="O7" s="18"/>
      <c r="P7" s="122">
        <f t="shared" si="3"/>
        <v>100</v>
      </c>
      <c r="Q7" s="90">
        <v>26.11</v>
      </c>
      <c r="R7" s="43">
        <f t="shared" si="4"/>
        <v>52.22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4</v>
      </c>
      <c r="F22" s="71">
        <v>2</v>
      </c>
      <c r="G22" s="46">
        <f t="shared" si="0"/>
        <v>6</v>
      </c>
      <c r="H22" s="78">
        <v>0</v>
      </c>
      <c r="I22" s="76">
        <v>0</v>
      </c>
      <c r="J22" s="46">
        <f t="shared" si="1"/>
        <v>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0</v>
      </c>
      <c r="F24" s="71">
        <v>3</v>
      </c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2</v>
      </c>
      <c r="F28" s="71">
        <v>2</v>
      </c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0</v>
      </c>
      <c r="F31" s="71">
        <v>5</v>
      </c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>
        <v>1</v>
      </c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0</v>
      </c>
      <c r="F40" s="71">
        <v>2</v>
      </c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0</v>
      </c>
      <c r="F41" s="71">
        <v>2</v>
      </c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4</v>
      </c>
      <c r="F46" s="71">
        <v>2</v>
      </c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3</v>
      </c>
      <c r="F47" s="71">
        <v>2</v>
      </c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7</v>
      </c>
      <c r="F50" s="71">
        <v>2</v>
      </c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6</v>
      </c>
      <c r="F53" s="71">
        <v>2</v>
      </c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1</v>
      </c>
      <c r="F64" s="71">
        <v>2</v>
      </c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>
        <v>1</v>
      </c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1</v>
      </c>
      <c r="F66" s="71">
        <v>2</v>
      </c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2</v>
      </c>
      <c r="F77" s="71">
        <v>2</v>
      </c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2</v>
      </c>
      <c r="F80" s="71">
        <v>2</v>
      </c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1</v>
      </c>
      <c r="F132" s="71">
        <v>2</v>
      </c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2</v>
      </c>
      <c r="F133" s="71">
        <v>3</v>
      </c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1</v>
      </c>
      <c r="F154" s="71">
        <v>2</v>
      </c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>
        <v>2</v>
      </c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3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>
        <v>3</v>
      </c>
      <c r="G180" s="46">
        <f t="shared" si="30"/>
        <v>3</v>
      </c>
      <c r="H180" s="78">
        <v>0</v>
      </c>
      <c r="I180" s="76">
        <v>0</v>
      </c>
      <c r="J180" s="46">
        <f t="shared" si="31"/>
        <v>0</v>
      </c>
      <c r="K180" s="72">
        <v>3</v>
      </c>
      <c r="L180" s="20">
        <v>35</v>
      </c>
      <c r="M180" s="65">
        <f t="shared" si="34"/>
        <v>105</v>
      </c>
      <c r="N180" s="17" t="s">
        <v>16</v>
      </c>
      <c r="O180" s="18"/>
      <c r="P180" s="122">
        <f t="shared" si="35"/>
        <v>105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0</v>
      </c>
      <c r="F193" s="71">
        <v>3</v>
      </c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>
        <v>3</v>
      </c>
      <c r="G197" s="46">
        <f t="shared" si="30"/>
        <v>3</v>
      </c>
      <c r="H197" s="78">
        <v>0</v>
      </c>
      <c r="I197" s="76">
        <v>0</v>
      </c>
      <c r="J197" s="46">
        <f t="shared" si="31"/>
        <v>2</v>
      </c>
      <c r="K197" s="72">
        <v>1</v>
      </c>
      <c r="L197" s="20">
        <v>50</v>
      </c>
      <c r="M197" s="65">
        <f t="shared" si="34"/>
        <v>50</v>
      </c>
      <c r="N197" s="17" t="s">
        <v>16</v>
      </c>
      <c r="O197" s="18"/>
      <c r="P197" s="122">
        <f t="shared" si="35"/>
        <v>50</v>
      </c>
      <c r="Q197" s="90">
        <v>23.74</v>
      </c>
      <c r="R197" s="43">
        <f t="shared" si="36"/>
        <v>23.74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4</v>
      </c>
      <c r="F205" s="71"/>
      <c r="G205" s="46">
        <f t="shared" si="30"/>
        <v>4</v>
      </c>
      <c r="H205" s="78">
        <v>0</v>
      </c>
      <c r="I205" s="76">
        <v>0</v>
      </c>
      <c r="J205" s="46">
        <f t="shared" si="31"/>
        <v>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33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65" si="43">+G235-H235-K235-I235</f>
        <v>0</v>
      </c>
      <c r="K235" s="72"/>
      <c r="L235" s="20">
        <v>100</v>
      </c>
      <c r="M235" s="65">
        <f t="shared" ref="M235:M242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65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7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47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+'1'!J249</f>
        <v>0</v>
      </c>
      <c r="F249" s="71">
        <v>2</v>
      </c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47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+'1'!J250</f>
        <v>0</v>
      </c>
      <c r="F250" s="71">
        <v>2</v>
      </c>
      <c r="G250" s="46">
        <f t="shared" si="42"/>
        <v>2</v>
      </c>
      <c r="H250" s="78">
        <v>0</v>
      </c>
      <c r="I250" s="76">
        <v>0</v>
      </c>
      <c r="J250" s="46">
        <f t="shared" si="43"/>
        <v>2</v>
      </c>
      <c r="K250" s="72"/>
      <c r="L250" s="20">
        <v>50</v>
      </c>
      <c r="M250" s="65">
        <f t="shared" si="47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47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1004053</v>
      </c>
      <c r="C252" s="19" t="s">
        <v>143</v>
      </c>
      <c r="D252" s="10" t="s">
        <v>434</v>
      </c>
      <c r="E252" s="64">
        <f>+'1'!J252</f>
        <v>0</v>
      </c>
      <c r="F252" s="71">
        <v>10</v>
      </c>
      <c r="G252" s="46">
        <f t="shared" ref="G252:G265" si="50">E252+F252</f>
        <v>10</v>
      </c>
      <c r="H252" s="78">
        <v>0</v>
      </c>
      <c r="I252" s="76">
        <v>0</v>
      </c>
      <c r="J252" s="46">
        <f t="shared" si="43"/>
        <v>9</v>
      </c>
      <c r="K252" s="72">
        <v>1</v>
      </c>
      <c r="L252" s="20">
        <v>55</v>
      </c>
      <c r="M252" s="65">
        <f t="shared" si="47"/>
        <v>55</v>
      </c>
      <c r="N252" s="17" t="s">
        <v>16</v>
      </c>
      <c r="O252" s="18">
        <v>28</v>
      </c>
      <c r="P252" s="122">
        <f t="shared" si="35"/>
        <v>27</v>
      </c>
      <c r="Q252" s="90"/>
      <c r="R252" s="43">
        <f t="shared" si="36"/>
        <v>0</v>
      </c>
    </row>
    <row r="253" spans="1:21" ht="25.5" x14ac:dyDescent="0.55000000000000004">
      <c r="A253" s="10">
        <v>249</v>
      </c>
      <c r="B253" s="10">
        <v>20037458</v>
      </c>
      <c r="C253" s="19" t="s">
        <v>1431</v>
      </c>
      <c r="D253" s="10" t="s">
        <v>434</v>
      </c>
      <c r="E253" s="64">
        <f>+'1'!J253</f>
        <v>0</v>
      </c>
      <c r="F253" s="71"/>
      <c r="G253" s="46">
        <f t="shared" si="50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si="47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1">+K253*Q253</f>
        <v>0</v>
      </c>
    </row>
    <row r="254" spans="1:21" ht="25.5" x14ac:dyDescent="0.55000000000000004">
      <c r="A254" s="10"/>
      <c r="B254" s="10"/>
      <c r="C254" s="19"/>
      <c r="D254" s="10"/>
      <c r="E254" s="64">
        <f>+'1'!J254</f>
        <v>0</v>
      </c>
      <c r="F254" s="71"/>
      <c r="G254" s="46">
        <f t="shared" si="50"/>
        <v>0</v>
      </c>
      <c r="H254" s="78">
        <v>0</v>
      </c>
      <c r="I254" s="76"/>
      <c r="J254" s="46">
        <f t="shared" si="43"/>
        <v>0</v>
      </c>
      <c r="K254" s="72"/>
      <c r="L254" s="20"/>
      <c r="M254" s="65">
        <f t="shared" si="47"/>
        <v>0</v>
      </c>
      <c r="N254" s="17" t="s">
        <v>16</v>
      </c>
      <c r="O254" s="18"/>
      <c r="P254" s="23">
        <f t="shared" si="35"/>
        <v>0</v>
      </c>
      <c r="Q254" s="90"/>
      <c r="R254" s="43"/>
    </row>
    <row r="255" spans="1:21" ht="25.5" x14ac:dyDescent="0.55000000000000004">
      <c r="A255" s="10"/>
      <c r="B255" s="10"/>
      <c r="C255" s="19"/>
      <c r="D255" s="10"/>
      <c r="E255" s="64">
        <f>+'1'!J255</f>
        <v>0</v>
      </c>
      <c r="F255" s="71"/>
      <c r="G255" s="46">
        <f t="shared" si="50"/>
        <v>0</v>
      </c>
      <c r="H255" s="78">
        <v>0</v>
      </c>
      <c r="I255" s="76"/>
      <c r="J255" s="46">
        <f t="shared" si="43"/>
        <v>0</v>
      </c>
      <c r="K255" s="72"/>
      <c r="L255" s="20"/>
      <c r="M255" s="65">
        <f t="shared" si="47"/>
        <v>0</v>
      </c>
      <c r="N255" s="17" t="s">
        <v>16</v>
      </c>
      <c r="O255" s="18"/>
      <c r="P255" s="23">
        <f t="shared" si="35"/>
        <v>0</v>
      </c>
      <c r="Q255" s="90"/>
      <c r="R255" s="43"/>
    </row>
    <row r="256" spans="1:21" ht="25.5" x14ac:dyDescent="0.55000000000000004">
      <c r="A256" s="10"/>
      <c r="B256" s="10"/>
      <c r="C256" s="19"/>
      <c r="D256" s="10"/>
      <c r="E256" s="64">
        <f>+'1'!J256</f>
        <v>0</v>
      </c>
      <c r="F256" s="71"/>
      <c r="G256" s="46">
        <f t="shared" si="50"/>
        <v>0</v>
      </c>
      <c r="H256" s="78">
        <v>0</v>
      </c>
      <c r="I256" s="76"/>
      <c r="J256" s="46">
        <f t="shared" si="43"/>
        <v>0</v>
      </c>
      <c r="K256" s="72"/>
      <c r="L256" s="20"/>
      <c r="M256" s="65">
        <f t="shared" si="47"/>
        <v>0</v>
      </c>
      <c r="N256" s="17" t="s">
        <v>16</v>
      </c>
      <c r="O256" s="18"/>
      <c r="P256" s="23">
        <f t="shared" si="35"/>
        <v>0</v>
      </c>
      <c r="Q256" s="90"/>
      <c r="R256" s="43"/>
    </row>
    <row r="257" spans="1:19" ht="25.5" x14ac:dyDescent="0.55000000000000004">
      <c r="A257" s="10"/>
      <c r="B257" s="10"/>
      <c r="C257" s="19"/>
      <c r="D257" s="10"/>
      <c r="E257" s="64">
        <f>+'1'!J257</f>
        <v>0</v>
      </c>
      <c r="F257" s="71"/>
      <c r="G257" s="46">
        <f t="shared" si="50"/>
        <v>0</v>
      </c>
      <c r="H257" s="78">
        <v>0</v>
      </c>
      <c r="I257" s="76"/>
      <c r="J257" s="46">
        <f t="shared" si="43"/>
        <v>0</v>
      </c>
      <c r="K257" s="72"/>
      <c r="L257" s="20"/>
      <c r="M257" s="65">
        <f t="shared" si="47"/>
        <v>0</v>
      </c>
      <c r="N257" s="17" t="s">
        <v>16</v>
      </c>
      <c r="O257" s="18"/>
      <c r="P257" s="23">
        <f t="shared" si="35"/>
        <v>0</v>
      </c>
      <c r="Q257" s="90"/>
      <c r="R257" s="43"/>
    </row>
    <row r="258" spans="1:19" ht="25.5" x14ac:dyDescent="0.55000000000000004">
      <c r="A258" s="10"/>
      <c r="B258" s="10"/>
      <c r="C258" s="19"/>
      <c r="D258" s="10"/>
      <c r="E258" s="64">
        <f>+'1'!J258</f>
        <v>0</v>
      </c>
      <c r="F258" s="71"/>
      <c r="G258" s="46">
        <f t="shared" si="50"/>
        <v>0</v>
      </c>
      <c r="H258" s="78">
        <v>0</v>
      </c>
      <c r="I258" s="76"/>
      <c r="J258" s="46">
        <f t="shared" si="43"/>
        <v>0</v>
      </c>
      <c r="K258" s="72"/>
      <c r="L258" s="20"/>
      <c r="M258" s="65">
        <f t="shared" si="47"/>
        <v>0</v>
      </c>
      <c r="N258" s="17" t="s">
        <v>16</v>
      </c>
      <c r="O258" s="18"/>
      <c r="P258" s="23">
        <f t="shared" si="35"/>
        <v>0</v>
      </c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+'1'!J259</f>
        <v>0</v>
      </c>
      <c r="F259" s="71"/>
      <c r="G259" s="46">
        <f t="shared" si="50"/>
        <v>0</v>
      </c>
      <c r="H259" s="78">
        <v>0</v>
      </c>
      <c r="I259" s="76"/>
      <c r="J259" s="46">
        <f t="shared" si="43"/>
        <v>0</v>
      </c>
      <c r="K259" s="72"/>
      <c r="L259" s="20"/>
      <c r="M259" s="65">
        <f t="shared" si="47"/>
        <v>0</v>
      </c>
      <c r="N259" s="17" t="s">
        <v>16</v>
      </c>
      <c r="O259" s="18"/>
      <c r="P259" s="23">
        <f t="shared" si="35"/>
        <v>0</v>
      </c>
      <c r="Q259" s="90"/>
      <c r="R259" s="43"/>
    </row>
    <row r="260" spans="1:19" ht="25.5" x14ac:dyDescent="0.55000000000000004">
      <c r="A260" s="10">
        <v>250</v>
      </c>
      <c r="B260" s="10"/>
      <c r="C260" s="19"/>
      <c r="D260" s="10"/>
      <c r="E260" s="64">
        <f>+'1'!J260</f>
        <v>0</v>
      </c>
      <c r="F260" s="71"/>
      <c r="G260" s="46">
        <f t="shared" si="50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47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>
        <v>251</v>
      </c>
      <c r="B261" s="10"/>
      <c r="C261" s="19"/>
      <c r="D261" s="10"/>
      <c r="E261" s="64">
        <f>+'1'!J261</f>
        <v>0</v>
      </c>
      <c r="F261" s="71"/>
      <c r="G261" s="46">
        <f t="shared" si="50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47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>
        <v>252</v>
      </c>
      <c r="B262" s="10"/>
      <c r="C262" s="19"/>
      <c r="D262" s="10"/>
      <c r="E262" s="64">
        <f>+'1'!J262</f>
        <v>0</v>
      </c>
      <c r="F262" s="71"/>
      <c r="G262" s="46">
        <f t="shared" si="50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47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>
        <v>253</v>
      </c>
      <c r="B263" s="10"/>
      <c r="C263" s="19"/>
      <c r="D263" s="10"/>
      <c r="E263" s="64">
        <f>+'1'!J263</f>
        <v>0</v>
      </c>
      <c r="F263" s="71"/>
      <c r="G263" s="46">
        <f t="shared" si="50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47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ref="R263" si="52">+K263*Q263</f>
        <v>0</v>
      </c>
    </row>
    <row r="264" spans="1:19" ht="25.5" x14ac:dyDescent="0.55000000000000004">
      <c r="A264" s="10">
        <v>254</v>
      </c>
      <c r="B264" s="10"/>
      <c r="C264" s="19"/>
      <c r="D264" s="10"/>
      <c r="E264" s="64">
        <f>+'1'!J264</f>
        <v>0</v>
      </c>
      <c r="F264" s="71"/>
      <c r="G264" s="46">
        <f t="shared" si="50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47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si="50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47"/>
        <v>0</v>
      </c>
      <c r="N265" s="17" t="s">
        <v>16</v>
      </c>
      <c r="O265" s="18"/>
      <c r="P265" s="23">
        <f t="shared" ref="P265" si="53">SUM(M265-O265)</f>
        <v>0</v>
      </c>
      <c r="Q265" s="90"/>
      <c r="R265" s="43">
        <f t="shared" ref="R265" si="54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302.26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3" t="s">
        <v>212</v>
      </c>
      <c r="L267" s="174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865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28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837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837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U352"/>
  <sheetViews>
    <sheetView zoomScale="70" zoomScaleNormal="70" workbookViewId="0">
      <pane xSplit="10" ySplit="4" topLeftCell="K140" activePane="bottomRight" state="frozen"/>
      <selection activeCell="K259" sqref="K259"/>
      <selection pane="topRight" activeCell="K259" sqref="K259"/>
      <selection pane="bottomLeft" activeCell="K259" sqref="K259"/>
      <selection pane="bottomRight" activeCell="K259" sqref="K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10</v>
      </c>
      <c r="F6" s="71"/>
      <c r="G6" s="46">
        <f t="shared" si="0"/>
        <v>10</v>
      </c>
      <c r="H6" s="78">
        <v>0</v>
      </c>
      <c r="I6" s="76">
        <v>0</v>
      </c>
      <c r="J6" s="46">
        <f t="shared" si="1"/>
        <v>10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1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22">
        <f>SUM(M56-O56)</f>
        <v>120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22">
        <f t="shared" si="3"/>
        <v>120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22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3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122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1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22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>
        <v>9</v>
      </c>
      <c r="G149" s="46">
        <f t="shared" si="23"/>
        <v>9</v>
      </c>
      <c r="H149" s="78">
        <v>0</v>
      </c>
      <c r="I149" s="76">
        <v>0</v>
      </c>
      <c r="J149" s="46">
        <f t="shared" si="24"/>
        <v>7</v>
      </c>
      <c r="K149" s="72">
        <v>2</v>
      </c>
      <c r="L149" s="20">
        <v>27</v>
      </c>
      <c r="M149" s="65">
        <f t="shared" si="7"/>
        <v>54</v>
      </c>
      <c r="N149" s="17" t="s">
        <v>16</v>
      </c>
      <c r="O149" s="18"/>
      <c r="P149" s="122">
        <f t="shared" si="8"/>
        <v>54</v>
      </c>
      <c r="Q149" s="90">
        <v>10.48</v>
      </c>
      <c r="R149" s="43">
        <f t="shared" si="9"/>
        <v>20.96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2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>
        <v>12</v>
      </c>
      <c r="P154" s="122">
        <f>SUM(M154-O154)</f>
        <v>13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5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34" si="34">+L177*K177</f>
        <v>0</v>
      </c>
      <c r="N177" s="17" t="s">
        <v>16</v>
      </c>
      <c r="O177" s="18"/>
      <c r="P177" s="23">
        <f t="shared" ref="P177:P23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0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2</v>
      </c>
      <c r="F197" s="71"/>
      <c r="G197" s="46">
        <f t="shared" si="30"/>
        <v>2</v>
      </c>
      <c r="H197" s="78">
        <v>0</v>
      </c>
      <c r="I197" s="76">
        <v>0</v>
      </c>
      <c r="J197" s="46">
        <f t="shared" si="31"/>
        <v>2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4</v>
      </c>
      <c r="F205" s="71"/>
      <c r="G205" s="46">
        <f t="shared" si="30"/>
        <v>4</v>
      </c>
      <c r="H205" s="78">
        <v>0</v>
      </c>
      <c r="I205" s="76">
        <v>0</v>
      </c>
      <c r="J205" s="46">
        <f t="shared" si="31"/>
        <v>3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64" si="42">E235+F235</f>
        <v>0</v>
      </c>
      <c r="H235" s="78">
        <v>0</v>
      </c>
      <c r="I235" s="76">
        <v>0</v>
      </c>
      <c r="J235" s="46">
        <f t="shared" ref="J235:J263" si="43">+G235-H235-K235-I235</f>
        <v>0</v>
      </c>
      <c r="K235" s="72"/>
      <c r="L235" s="20">
        <v>100</v>
      </c>
      <c r="M235" s="65">
        <f t="shared" ref="M235:M264" si="44">+L235*K235</f>
        <v>0</v>
      </c>
      <c r="N235" s="17" t="s">
        <v>16</v>
      </c>
      <c r="O235" s="18"/>
      <c r="P235" s="23">
        <f t="shared" ref="P235:P264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+'2'!J245</f>
        <v>0</v>
      </c>
      <c r="F245" s="71">
        <v>2</v>
      </c>
      <c r="G245" s="46">
        <f t="shared" si="42"/>
        <v>2</v>
      </c>
      <c r="H245" s="78">
        <v>0</v>
      </c>
      <c r="I245" s="76">
        <v>0</v>
      </c>
      <c r="J245" s="46">
        <f t="shared" si="43"/>
        <v>0</v>
      </c>
      <c r="K245" s="72">
        <v>2</v>
      </c>
      <c r="L245" s="20">
        <v>55</v>
      </c>
      <c r="M245" s="65">
        <f t="shared" si="47"/>
        <v>110</v>
      </c>
      <c r="N245" s="17" t="s">
        <v>16</v>
      </c>
      <c r="O245" s="18"/>
      <c r="P245" s="122">
        <f t="shared" si="48"/>
        <v>110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4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+'2'!J250</f>
        <v>2</v>
      </c>
      <c r="F250" s="71"/>
      <c r="G250" s="46">
        <f t="shared" si="42"/>
        <v>2</v>
      </c>
      <c r="H250" s="78">
        <v>0</v>
      </c>
      <c r="I250" s="76">
        <v>0</v>
      </c>
      <c r="J250" s="46">
        <f t="shared" si="43"/>
        <v>2</v>
      </c>
      <c r="K250" s="72"/>
      <c r="L250" s="20">
        <v>50</v>
      </c>
      <c r="M250" s="65">
        <f t="shared" si="44"/>
        <v>0</v>
      </c>
      <c r="N250" s="17" t="s">
        <v>16</v>
      </c>
      <c r="O250" s="18"/>
      <c r="P250" s="23">
        <f t="shared" si="4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1004053</v>
      </c>
      <c r="C252" s="19" t="s">
        <v>143</v>
      </c>
      <c r="D252" s="10" t="s">
        <v>434</v>
      </c>
      <c r="E252" s="64">
        <f>+'2'!J252</f>
        <v>9</v>
      </c>
      <c r="F252" s="71"/>
      <c r="G252" s="46">
        <f t="shared" si="42"/>
        <v>9</v>
      </c>
      <c r="H252" s="78">
        <v>0</v>
      </c>
      <c r="I252" s="76">
        <v>0</v>
      </c>
      <c r="J252" s="46">
        <f t="shared" si="43"/>
        <v>9</v>
      </c>
      <c r="K252" s="72"/>
      <c r="L252" s="20">
        <v>55</v>
      </c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6"/>
        <v>0</v>
      </c>
    </row>
    <row r="253" spans="1:21" ht="25.5" x14ac:dyDescent="0.55000000000000004">
      <c r="A253" s="10">
        <v>249</v>
      </c>
      <c r="B253" s="10">
        <v>20037458</v>
      </c>
      <c r="C253" s="19" t="s">
        <v>1431</v>
      </c>
      <c r="D253" s="10" t="s">
        <v>434</v>
      </c>
      <c r="E253" s="64">
        <f>+'2'!J253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ref="R253" si="50">+K253*Q253</f>
        <v>0</v>
      </c>
    </row>
    <row r="254" spans="1:21" ht="25.5" x14ac:dyDescent="0.55000000000000004">
      <c r="A254" s="10"/>
      <c r="B254" s="10"/>
      <c r="C254" s="19"/>
      <c r="D254" s="10"/>
      <c r="E254" s="64">
        <f>+'2'!J254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44"/>
        <v>0</v>
      </c>
      <c r="N254" s="17"/>
      <c r="O254" s="18"/>
      <c r="P254" s="23">
        <f t="shared" si="45"/>
        <v>0</v>
      </c>
      <c r="Q254" s="90"/>
      <c r="R254" s="43"/>
    </row>
    <row r="255" spans="1:21" ht="25.5" x14ac:dyDescent="0.55000000000000004">
      <c r="A255" s="10"/>
      <c r="B255" s="10"/>
      <c r="C255" s="19"/>
      <c r="D255" s="10"/>
      <c r="E255" s="64">
        <f>+'2'!J255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44"/>
        <v>0</v>
      </c>
      <c r="N255" s="17"/>
      <c r="O255" s="18"/>
      <c r="P255" s="23">
        <f t="shared" si="45"/>
        <v>0</v>
      </c>
      <c r="Q255" s="90"/>
      <c r="R255" s="43"/>
    </row>
    <row r="256" spans="1:21" ht="25.5" x14ac:dyDescent="0.55000000000000004">
      <c r="A256" s="10"/>
      <c r="B256" s="10"/>
      <c r="C256" s="19"/>
      <c r="D256" s="10"/>
      <c r="E256" s="64">
        <f>+'2'!J256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44"/>
        <v>0</v>
      </c>
      <c r="N256" s="17"/>
      <c r="O256" s="18"/>
      <c r="P256" s="23">
        <f t="shared" si="45"/>
        <v>0</v>
      </c>
      <c r="Q256" s="90"/>
      <c r="R256" s="43"/>
    </row>
    <row r="257" spans="1:19" ht="25.5" x14ac:dyDescent="0.55000000000000004">
      <c r="A257" s="10"/>
      <c r="B257" s="10"/>
      <c r="C257" s="19"/>
      <c r="D257" s="10"/>
      <c r="E257" s="64">
        <f>+'2'!J257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44"/>
        <v>0</v>
      </c>
      <c r="N257" s="17"/>
      <c r="O257" s="18"/>
      <c r="P257" s="23">
        <f t="shared" si="45"/>
        <v>0</v>
      </c>
      <c r="Q257" s="90"/>
      <c r="R257" s="43"/>
    </row>
    <row r="258" spans="1:19" ht="25.5" x14ac:dyDescent="0.55000000000000004">
      <c r="A258" s="10"/>
      <c r="B258" s="10"/>
      <c r="C258" s="19"/>
      <c r="D258" s="10"/>
      <c r="E258" s="64">
        <f>+'2'!J258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44"/>
        <v>0</v>
      </c>
      <c r="N258" s="17"/>
      <c r="O258" s="18"/>
      <c r="P258" s="23">
        <f t="shared" si="45"/>
        <v>0</v>
      </c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+'2'!J259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44"/>
        <v>0</v>
      </c>
      <c r="N259" s="17"/>
      <c r="O259" s="18"/>
      <c r="P259" s="23">
        <f t="shared" si="45"/>
        <v>0</v>
      </c>
      <c r="Q259" s="90"/>
      <c r="R259" s="43"/>
    </row>
    <row r="260" spans="1:19" ht="25.5" x14ac:dyDescent="0.55000000000000004">
      <c r="A260" s="10"/>
      <c r="B260" s="10"/>
      <c r="C260" s="19"/>
      <c r="D260" s="10"/>
      <c r="E260" s="64">
        <f>+'2'!J260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44"/>
        <v>0</v>
      </c>
      <c r="N260" s="17" t="s">
        <v>16</v>
      </c>
      <c r="O260" s="18"/>
      <c r="P260" s="23">
        <f t="shared" si="4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+'2'!J261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44"/>
        <v>0</v>
      </c>
      <c r="N261" s="17" t="s">
        <v>16</v>
      </c>
      <c r="O261" s="18"/>
      <c r="P261" s="23">
        <f t="shared" si="4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+'2'!J262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44"/>
        <v>0</v>
      </c>
      <c r="N262" s="17" t="s">
        <v>16</v>
      </c>
      <c r="O262" s="18"/>
      <c r="P262" s="23">
        <f t="shared" si="4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+'2'!J263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44"/>
        <v>0</v>
      </c>
      <c r="N263" s="17" t="s">
        <v>16</v>
      </c>
      <c r="O263" s="18"/>
      <c r="P263" s="23">
        <f t="shared" si="45"/>
        <v>0</v>
      </c>
      <c r="Q263" s="90"/>
      <c r="R263" s="43">
        <f t="shared" ref="R263" si="51">+K263*Q263</f>
        <v>0</v>
      </c>
    </row>
    <row r="264" spans="1:19" ht="25.5" x14ac:dyDescent="0.55000000000000004">
      <c r="A264" s="10"/>
      <c r="B264" s="10"/>
      <c r="C264" s="19"/>
      <c r="D264" s="10"/>
      <c r="E264" s="64">
        <f>+'2'!J264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44"/>
        <v>0</v>
      </c>
      <c r="N264" s="17" t="s">
        <v>16</v>
      </c>
      <c r="O264" s="18"/>
      <c r="P264" s="23">
        <f t="shared" si="45"/>
        <v>0</v>
      </c>
      <c r="Q264" s="90"/>
      <c r="R264" s="43">
        <f t="shared" si="36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2">E265+F265</f>
        <v>0</v>
      </c>
      <c r="H265" s="78">
        <v>0</v>
      </c>
      <c r="I265" s="76">
        <v>0</v>
      </c>
      <c r="J265" s="46">
        <f t="shared" ref="J265" si="53">+G265-H265-K265-I265</f>
        <v>0</v>
      </c>
      <c r="K265" s="72"/>
      <c r="L265" s="20"/>
      <c r="M265" s="65">
        <f t="shared" ref="M265" si="54">+L265*K265</f>
        <v>0</v>
      </c>
      <c r="N265" s="17" t="s">
        <v>16</v>
      </c>
      <c r="O265" s="18"/>
      <c r="P265" s="23">
        <f t="shared" ref="P265" si="55">SUM(M265-O265)</f>
        <v>0</v>
      </c>
      <c r="Q265" s="90"/>
      <c r="R265" s="43">
        <f t="shared" ref="R265" si="56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565.31999999999994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3" t="s">
        <v>212</v>
      </c>
      <c r="L267" s="174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34" t="s">
        <v>202</v>
      </c>
      <c r="M268" s="35"/>
      <c r="N268" s="33">
        <f>SUM(M5:M267)</f>
        <v>1564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37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1527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1527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K259" sqref="K259"/>
      <selection pane="topRight" activeCell="K259" sqref="K259"/>
      <selection pane="bottomLeft" activeCell="K259" sqref="K259"/>
      <selection pane="bottomRight" activeCell="K259" sqref="K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2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10</v>
      </c>
      <c r="F6" s="71"/>
      <c r="G6" s="46">
        <f t="shared" si="0"/>
        <v>10</v>
      </c>
      <c r="H6" s="78">
        <v>0</v>
      </c>
      <c r="I6" s="76">
        <v>0</v>
      </c>
      <c r="J6" s="46">
        <f t="shared" si="1"/>
        <v>10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6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/>
      <c r="P50" s="122">
        <f t="shared" si="3"/>
        <v>150</v>
      </c>
      <c r="Q50" s="121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6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0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6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7</v>
      </c>
      <c r="F149" s="71"/>
      <c r="G149" s="46">
        <f t="shared" si="23"/>
        <v>7</v>
      </c>
      <c r="H149" s="78">
        <v>0</v>
      </c>
      <c r="I149" s="76">
        <v>0</v>
      </c>
      <c r="J149" s="46">
        <f t="shared" si="24"/>
        <v>2</v>
      </c>
      <c r="K149" s="72">
        <v>5</v>
      </c>
      <c r="L149" s="20">
        <v>20</v>
      </c>
      <c r="M149" s="65">
        <f t="shared" si="7"/>
        <v>100</v>
      </c>
      <c r="N149" s="17" t="s">
        <v>16</v>
      </c>
      <c r="O149" s="18"/>
      <c r="P149" s="122">
        <f t="shared" si="8"/>
        <v>100</v>
      </c>
      <c r="Q149" s="90">
        <v>10.48</v>
      </c>
      <c r="R149" s="43">
        <f t="shared" si="9"/>
        <v>52.400000000000006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1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22">
        <f>SUM(M154-O154)</f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2</v>
      </c>
      <c r="F197" s="71"/>
      <c r="G197" s="46">
        <f t="shared" si="30"/>
        <v>2</v>
      </c>
      <c r="H197" s="78">
        <v>0</v>
      </c>
      <c r="I197" s="76">
        <v>0</v>
      </c>
      <c r="J197" s="46">
        <f t="shared" si="31"/>
        <v>2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62" si="42">E235+F235</f>
        <v>0</v>
      </c>
      <c r="H235" s="78">
        <v>0</v>
      </c>
      <c r="I235" s="76">
        <v>0</v>
      </c>
      <c r="J235" s="46">
        <f t="shared" ref="J235:J26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+'3'!J249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1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+'3'!J250</f>
        <v>2</v>
      </c>
      <c r="F250" s="71"/>
      <c r="G250" s="46">
        <f t="shared" si="42"/>
        <v>2</v>
      </c>
      <c r="H250" s="78">
        <v>0</v>
      </c>
      <c r="I250" s="76">
        <v>0</v>
      </c>
      <c r="J250" s="46">
        <f t="shared" si="43"/>
        <v>2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1004053</v>
      </c>
      <c r="C252" s="19" t="s">
        <v>143</v>
      </c>
      <c r="D252" s="10" t="s">
        <v>434</v>
      </c>
      <c r="E252" s="64">
        <f>+'3'!J252</f>
        <v>9</v>
      </c>
      <c r="F252" s="71"/>
      <c r="G252" s="46">
        <f t="shared" si="42"/>
        <v>9</v>
      </c>
      <c r="H252" s="78">
        <v>0</v>
      </c>
      <c r="I252" s="76">
        <v>0</v>
      </c>
      <c r="J252" s="46">
        <f t="shared" si="43"/>
        <v>9</v>
      </c>
      <c r="K252" s="72"/>
      <c r="L252" s="20">
        <v>55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4" customHeight="1" x14ac:dyDescent="0.55000000000000004">
      <c r="A253" s="10"/>
      <c r="B253" s="10">
        <v>20037458</v>
      </c>
      <c r="C253" s="19" t="s">
        <v>1431</v>
      </c>
      <c r="D253" s="10" t="s">
        <v>434</v>
      </c>
      <c r="E253" s="64">
        <f>+'3'!J253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/>
    </row>
    <row r="254" spans="1:21" ht="24" customHeight="1" x14ac:dyDescent="0.55000000000000004">
      <c r="A254" s="10"/>
      <c r="B254" s="10"/>
      <c r="C254" s="19"/>
      <c r="D254" s="10"/>
      <c r="E254" s="64">
        <f>+'3'!J254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/>
    </row>
    <row r="255" spans="1:21" ht="24" customHeight="1" x14ac:dyDescent="0.55000000000000004">
      <c r="A255" s="10"/>
      <c r="B255" s="10"/>
      <c r="C255" s="19"/>
      <c r="D255" s="10"/>
      <c r="E255" s="64">
        <f>+'3'!J255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/>
    </row>
    <row r="256" spans="1:21" ht="24" customHeight="1" x14ac:dyDescent="0.55000000000000004">
      <c r="A256" s="10"/>
      <c r="B256" s="10"/>
      <c r="C256" s="19"/>
      <c r="D256" s="10"/>
      <c r="E256" s="64">
        <f>+'3'!J256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/>
    </row>
    <row r="257" spans="1:19" ht="24" customHeight="1" x14ac:dyDescent="0.55000000000000004">
      <c r="A257" s="10"/>
      <c r="B257" s="10"/>
      <c r="C257" s="19"/>
      <c r="D257" s="10"/>
      <c r="E257" s="64">
        <f>+'3'!J257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/>
    </row>
    <row r="258" spans="1:19" ht="24" customHeight="1" x14ac:dyDescent="0.55000000000000004">
      <c r="A258" s="10"/>
      <c r="B258" s="10"/>
      <c r="C258" s="19"/>
      <c r="D258" s="10"/>
      <c r="E258" s="64">
        <f>+'3'!J258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/>
    </row>
    <row r="259" spans="1:19" ht="25.5" x14ac:dyDescent="0.55000000000000004">
      <c r="A259" s="10">
        <v>249</v>
      </c>
      <c r="B259" s="10"/>
      <c r="C259" s="19"/>
      <c r="D259" s="10"/>
      <c r="E259" s="64">
        <f>+'3'!J259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0">+K259*Q259</f>
        <v>0</v>
      </c>
    </row>
    <row r="260" spans="1:19" ht="25.5" x14ac:dyDescent="0.55000000000000004">
      <c r="A260" s="10">
        <v>250</v>
      </c>
      <c r="B260" s="10"/>
      <c r="C260" s="19"/>
      <c r="D260" s="10"/>
      <c r="E260" s="64">
        <f>+'3'!J260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>
        <v>251</v>
      </c>
      <c r="B261" s="10"/>
      <c r="C261" s="19"/>
      <c r="D261" s="10"/>
      <c r="E261" s="64">
        <f>+'3'!J261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>
        <v>252</v>
      </c>
      <c r="B262" s="10"/>
      <c r="C262" s="19"/>
      <c r="D262" s="10"/>
      <c r="E262" s="64">
        <f>+'3'!J262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>
        <v>253</v>
      </c>
      <c r="B263" s="10"/>
      <c r="C263" s="19"/>
      <c r="D263" s="10"/>
      <c r="E263" s="64">
        <f>+'3'!J263</f>
        <v>0</v>
      </c>
      <c r="F263" s="71"/>
      <c r="G263" s="46">
        <f t="shared" ref="G263" si="51">E263+F263</f>
        <v>0</v>
      </c>
      <c r="H263" s="78">
        <v>0</v>
      </c>
      <c r="I263" s="76">
        <v>0</v>
      </c>
      <c r="J263" s="46">
        <f t="shared" ref="J263" si="52">+G263-H263-K263-I263</f>
        <v>0</v>
      </c>
      <c r="K263" s="72"/>
      <c r="L263" s="20"/>
      <c r="M263" s="65">
        <f t="shared" ref="M263" si="53">+L263*K263</f>
        <v>0</v>
      </c>
      <c r="N263" s="17" t="s">
        <v>16</v>
      </c>
      <c r="O263" s="18"/>
      <c r="P263" s="23">
        <f t="shared" ref="P263" si="54">SUM(M263-O263)</f>
        <v>0</v>
      </c>
      <c r="Q263" s="90"/>
      <c r="R263" s="43">
        <f t="shared" ref="R263" si="55">+K263*Q263</f>
        <v>0</v>
      </c>
    </row>
    <row r="264" spans="1:19" ht="25.5" x14ac:dyDescent="0.55000000000000004">
      <c r="A264" s="10">
        <v>254</v>
      </c>
      <c r="B264" s="10"/>
      <c r="C264" s="19"/>
      <c r="D264" s="10"/>
      <c r="E264" s="64"/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ref="G265" si="56">E265+F265</f>
        <v>0</v>
      </c>
      <c r="H265" s="78">
        <v>0</v>
      </c>
      <c r="I265" s="76">
        <v>0</v>
      </c>
      <c r="J265" s="46">
        <f t="shared" ref="J265" si="57">+G265-H265-K265-I265</f>
        <v>0</v>
      </c>
      <c r="K265" s="72"/>
      <c r="L265" s="20"/>
      <c r="M265" s="65">
        <f t="shared" ref="M265" si="58">+L265*K265</f>
        <v>0</v>
      </c>
      <c r="N265" s="17" t="s">
        <v>16</v>
      </c>
      <c r="O265" s="18"/>
      <c r="P265" s="23">
        <f t="shared" ref="P265" si="59">SUM(M265-O265)</f>
        <v>0</v>
      </c>
      <c r="Q265" s="90"/>
      <c r="R265" s="43">
        <f t="shared" ref="R265" si="60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391.76000000000005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3" t="s">
        <v>212</v>
      </c>
      <c r="L267" s="174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34" t="s">
        <v>202</v>
      </c>
      <c r="M268" s="35"/>
      <c r="N268" s="33">
        <f>SUM(M5:M267)</f>
        <v>1050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125</v>
      </c>
      <c r="O270" s="2">
        <v>125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925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925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U351"/>
  <sheetViews>
    <sheetView zoomScale="70" zoomScaleNormal="70" workbookViewId="0">
      <pane xSplit="10" ySplit="4" topLeftCell="K5" activePane="bottomRight" state="frozen"/>
      <selection activeCell="K259" sqref="K259"/>
      <selection pane="topRight" activeCell="K259" sqref="K259"/>
      <selection pane="bottomLeft" activeCell="K259" sqref="K259"/>
      <selection pane="bottomRight" activeCell="K259" sqref="K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10</v>
      </c>
      <c r="F6" s="71"/>
      <c r="G6" s="46">
        <f t="shared" si="0"/>
        <v>10</v>
      </c>
      <c r="H6" s="78">
        <v>0</v>
      </c>
      <c r="I6" s="76">
        <v>0</v>
      </c>
      <c r="J6" s="46">
        <f t="shared" si="1"/>
        <v>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0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2">
        <f t="shared" si="3"/>
        <v>150</v>
      </c>
      <c r="Q18" s="121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0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60</v>
      </c>
      <c r="P62" s="122">
        <f t="shared" si="3"/>
        <v>180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1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22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3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2</v>
      </c>
      <c r="F149" s="71"/>
      <c r="G149" s="46">
        <f t="shared" si="23"/>
        <v>2</v>
      </c>
      <c r="H149" s="78">
        <v>0</v>
      </c>
      <c r="I149" s="76">
        <v>0</v>
      </c>
      <c r="J149" s="46">
        <f t="shared" si="24"/>
        <v>2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1</v>
      </c>
      <c r="F154" s="71"/>
      <c r="G154" s="46">
        <f t="shared" si="23"/>
        <v>1</v>
      </c>
      <c r="H154" s="78">
        <v>0</v>
      </c>
      <c r="I154" s="76">
        <v>0</v>
      </c>
      <c r="J154" s="46">
        <f t="shared" si="24"/>
        <v>1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3" si="34">+L177*K177</f>
        <v>0</v>
      </c>
      <c r="N177" s="17" t="s">
        <v>16</v>
      </c>
      <c r="O177" s="18"/>
      <c r="P177" s="23">
        <f t="shared" ref="P177:P263" si="35">SUM(M177-O177)</f>
        <v>0</v>
      </c>
      <c r="Q177" s="90"/>
      <c r="R177" s="43">
        <f t="shared" ref="R177:R263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2</v>
      </c>
      <c r="F197" s="71"/>
      <c r="G197" s="46">
        <f t="shared" si="30"/>
        <v>2</v>
      </c>
      <c r="H197" s="78">
        <v>0</v>
      </c>
      <c r="I197" s="76">
        <v>0</v>
      </c>
      <c r="J197" s="46">
        <f t="shared" si="31"/>
        <v>2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63" si="40">E231+F231</f>
        <v>0</v>
      </c>
      <c r="H231" s="78">
        <v>0</v>
      </c>
      <c r="I231" s="76">
        <v>0</v>
      </c>
      <c r="J231" s="46">
        <f t="shared" ref="J231:J263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60" si="42">E235+F235</f>
        <v>0</v>
      </c>
      <c r="H235" s="78">
        <v>0</v>
      </c>
      <c r="I235" s="76">
        <v>0</v>
      </c>
      <c r="J235" s="46">
        <f t="shared" ref="J235:J26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+'4'!J249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0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+'4'!J250</f>
        <v>2</v>
      </c>
      <c r="F250" s="71"/>
      <c r="G250" s="46">
        <f t="shared" si="42"/>
        <v>2</v>
      </c>
      <c r="H250" s="78">
        <v>0</v>
      </c>
      <c r="I250" s="76">
        <v>0</v>
      </c>
      <c r="J250" s="46">
        <f t="shared" si="43"/>
        <v>0</v>
      </c>
      <c r="K250" s="72">
        <v>2</v>
      </c>
      <c r="L250" s="20">
        <v>50</v>
      </c>
      <c r="M250" s="65">
        <f t="shared" si="34"/>
        <v>100</v>
      </c>
      <c r="N250" s="17" t="s">
        <v>16</v>
      </c>
      <c r="O250" s="18"/>
      <c r="P250" s="122">
        <f t="shared" si="35"/>
        <v>100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1004053</v>
      </c>
      <c r="C252" s="19" t="s">
        <v>143</v>
      </c>
      <c r="D252" s="10" t="s">
        <v>434</v>
      </c>
      <c r="E252" s="64">
        <f>+'4'!J252</f>
        <v>9</v>
      </c>
      <c r="F252" s="71"/>
      <c r="G252" s="46">
        <f t="shared" si="42"/>
        <v>9</v>
      </c>
      <c r="H252" s="78">
        <v>0</v>
      </c>
      <c r="I252" s="76">
        <v>0</v>
      </c>
      <c r="J252" s="46">
        <f t="shared" si="43"/>
        <v>9</v>
      </c>
      <c r="K252" s="72"/>
      <c r="L252" s="20">
        <v>55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5.5" x14ac:dyDescent="0.55000000000000004">
      <c r="A253" s="10">
        <v>249</v>
      </c>
      <c r="B253" s="10">
        <v>20037458</v>
      </c>
      <c r="C253" s="19" t="s">
        <v>1431</v>
      </c>
      <c r="D253" s="10" t="s">
        <v>434</v>
      </c>
      <c r="E253" s="64">
        <f>+'4'!J253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0">+K253*Q253</f>
        <v>0</v>
      </c>
    </row>
    <row r="254" spans="1:21" ht="25.5" x14ac:dyDescent="0.55000000000000004">
      <c r="A254" s="10"/>
      <c r="B254" s="10"/>
      <c r="C254" s="19"/>
      <c r="D254" s="10"/>
      <c r="E254" s="64">
        <f>+'4'!J254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/>
    </row>
    <row r="255" spans="1:21" ht="25.5" x14ac:dyDescent="0.55000000000000004">
      <c r="A255" s="10"/>
      <c r="B255" s="10"/>
      <c r="C255" s="19"/>
      <c r="D255" s="10"/>
      <c r="E255" s="64">
        <f>+'4'!J255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/>
    </row>
    <row r="256" spans="1:21" ht="25.5" x14ac:dyDescent="0.55000000000000004">
      <c r="A256" s="10"/>
      <c r="B256" s="10"/>
      <c r="C256" s="19"/>
      <c r="D256" s="10"/>
      <c r="E256" s="64">
        <f>+'4'!J256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/>
    </row>
    <row r="257" spans="1:19" ht="25.5" x14ac:dyDescent="0.55000000000000004">
      <c r="A257" s="10"/>
      <c r="B257" s="10"/>
      <c r="C257" s="19"/>
      <c r="D257" s="10"/>
      <c r="E257" s="64">
        <f>+'4'!J257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/>
    </row>
    <row r="258" spans="1:19" ht="25.5" x14ac:dyDescent="0.55000000000000004">
      <c r="A258" s="10"/>
      <c r="B258" s="10"/>
      <c r="C258" s="19"/>
      <c r="D258" s="10"/>
      <c r="E258" s="64">
        <f>+'4'!J258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/>
    </row>
    <row r="259" spans="1:19" ht="25.5" x14ac:dyDescent="0.55000000000000004">
      <c r="A259" s="10">
        <v>250</v>
      </c>
      <c r="B259" s="10"/>
      <c r="C259" s="19"/>
      <c r="D259" s="10"/>
      <c r="E259" s="64">
        <f>+'4'!J259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>
        <v>251</v>
      </c>
      <c r="B260" s="10"/>
      <c r="C260" s="19"/>
      <c r="D260" s="10"/>
      <c r="E260" s="64">
        <f>+'4'!J260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>
        <v>252</v>
      </c>
      <c r="B261" s="10"/>
      <c r="C261" s="19"/>
      <c r="D261" s="10"/>
      <c r="E261" s="64">
        <f>+'4'!J261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>
        <v>253</v>
      </c>
      <c r="B262" s="10"/>
      <c r="C262" s="19"/>
      <c r="D262" s="10"/>
      <c r="E262" s="64">
        <f>+'4'!J262</f>
        <v>0</v>
      </c>
      <c r="F262" s="71"/>
      <c r="G262" s="46">
        <f t="shared" ref="G262" si="51">E262+F262</f>
        <v>0</v>
      </c>
      <c r="H262" s="78">
        <v>0</v>
      </c>
      <c r="I262" s="76">
        <v>0</v>
      </c>
      <c r="J262" s="46">
        <f t="shared" ref="J262" si="52">+G262-H262-K262-I262</f>
        <v>0</v>
      </c>
      <c r="K262" s="72"/>
      <c r="L262" s="20"/>
      <c r="M262" s="65">
        <f t="shared" ref="M262" si="53">+L262*K262</f>
        <v>0</v>
      </c>
      <c r="N262" s="17" t="s">
        <v>16</v>
      </c>
      <c r="O262" s="18"/>
      <c r="P262" s="23">
        <f t="shared" ref="P262" si="54">SUM(M262-O262)</f>
        <v>0</v>
      </c>
      <c r="Q262" s="90"/>
      <c r="R262" s="43">
        <f t="shared" ref="R262" si="55">+K262*Q262</f>
        <v>0</v>
      </c>
    </row>
    <row r="263" spans="1:19" ht="25.5" x14ac:dyDescent="0.55000000000000004">
      <c r="A263" s="10">
        <v>254</v>
      </c>
      <c r="B263" s="10"/>
      <c r="C263" s="19"/>
      <c r="D263" s="10"/>
      <c r="E263" s="64"/>
      <c r="F263" s="71"/>
      <c r="G263" s="46">
        <f t="shared" si="40"/>
        <v>0</v>
      </c>
      <c r="H263" s="78">
        <v>0</v>
      </c>
      <c r="I263" s="76">
        <v>0</v>
      </c>
      <c r="J263" s="46">
        <f t="shared" si="41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4" customHeight="1" x14ac:dyDescent="0.55000000000000004">
      <c r="A264" s="10">
        <v>255</v>
      </c>
      <c r="B264" s="10"/>
      <c r="C264" s="19"/>
      <c r="D264" s="10"/>
      <c r="E264" s="64"/>
      <c r="F264" s="71"/>
      <c r="G264" s="46">
        <f t="shared" ref="G264" si="56">E264+F264</f>
        <v>0</v>
      </c>
      <c r="H264" s="78">
        <v>0</v>
      </c>
      <c r="I264" s="76">
        <v>0</v>
      </c>
      <c r="J264" s="46">
        <f t="shared" ref="J264" si="57">+G264-H264-K264-I264</f>
        <v>0</v>
      </c>
      <c r="K264" s="72"/>
      <c r="L264" s="20"/>
      <c r="M264" s="65">
        <f t="shared" ref="M264" si="58">+L264*K264</f>
        <v>0</v>
      </c>
      <c r="N264" s="17" t="s">
        <v>16</v>
      </c>
      <c r="O264" s="18"/>
      <c r="P264" s="23">
        <f t="shared" ref="P264" si="59">SUM(M264-O264)</f>
        <v>0</v>
      </c>
      <c r="Q264" s="90"/>
      <c r="R264" s="43">
        <f t="shared" ref="R264" si="60">+K264*Q264</f>
        <v>0</v>
      </c>
    </row>
    <row r="265" spans="1:19" ht="25.5" x14ac:dyDescent="0.55000000000000004">
      <c r="A265" s="1"/>
      <c r="E265" s="1"/>
      <c r="F265" s="1"/>
      <c r="G265" s="24"/>
      <c r="H265" s="25"/>
      <c r="I265" s="25"/>
      <c r="J265" s="24"/>
      <c r="K265" s="24"/>
      <c r="L265" s="26"/>
      <c r="M265" s="28"/>
      <c r="N265" s="27"/>
      <c r="O265" s="18">
        <v>0</v>
      </c>
      <c r="P265" s="74" t="s">
        <v>213</v>
      </c>
      <c r="Q265" s="91"/>
      <c r="R265" s="75">
        <f>SUM(R5:R264)</f>
        <v>416.37999999999994</v>
      </c>
      <c r="S265" s="75"/>
    </row>
    <row r="266" spans="1:19" ht="25.5" customHeight="1" x14ac:dyDescent="0.5">
      <c r="A266" s="1"/>
      <c r="E266" s="1"/>
      <c r="F266" s="1"/>
      <c r="G266" s="24"/>
      <c r="H266" s="25"/>
      <c r="I266" s="25"/>
      <c r="J266" s="24"/>
      <c r="K266" s="173" t="s">
        <v>212</v>
      </c>
      <c r="L266" s="174"/>
      <c r="M266" s="30">
        <f>+O265</f>
        <v>0</v>
      </c>
      <c r="N266" s="27"/>
      <c r="O266" s="29"/>
    </row>
    <row r="267" spans="1:19" ht="25.5" x14ac:dyDescent="0.55000000000000004">
      <c r="A267" s="1"/>
      <c r="E267" s="1"/>
      <c r="F267" s="1"/>
      <c r="G267" s="31"/>
      <c r="J267" s="31"/>
      <c r="K267" s="32"/>
      <c r="L267" s="95" t="s">
        <v>202</v>
      </c>
      <c r="M267" s="95"/>
      <c r="N267" s="33">
        <f>SUM(M5:M266)</f>
        <v>1400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203</v>
      </c>
      <c r="M268" s="35"/>
      <c r="N268" s="36"/>
    </row>
    <row r="269" spans="1:19" ht="25.5" x14ac:dyDescent="0.55000000000000004">
      <c r="A269" s="1"/>
      <c r="E269" s="1"/>
      <c r="F269" s="1"/>
      <c r="G269" s="31"/>
      <c r="J269" s="31"/>
      <c r="L269" s="34" t="s">
        <v>204</v>
      </c>
      <c r="M269" s="35"/>
      <c r="N269" s="36">
        <f>SUM(O269:AF269)</f>
        <v>255</v>
      </c>
      <c r="O269" s="2">
        <v>255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205</v>
      </c>
      <c r="M270" s="35"/>
      <c r="N270" s="36">
        <v>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206</v>
      </c>
      <c r="M271" s="35"/>
      <c r="N271" s="36"/>
    </row>
    <row r="272" spans="1:19" ht="25.5" x14ac:dyDescent="0.55000000000000004">
      <c r="A272" s="1"/>
      <c r="E272" s="1"/>
      <c r="F272" s="1"/>
      <c r="G272" s="31"/>
      <c r="J272" s="31"/>
      <c r="L272" s="34" t="s">
        <v>207</v>
      </c>
      <c r="M272" s="35"/>
      <c r="N272" s="37">
        <f>SUM(O5:O265)</f>
        <v>60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208</v>
      </c>
      <c r="M273" s="35"/>
      <c r="N273" s="33">
        <f>N267-N268-N269-N271-N272</f>
        <v>1085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209</v>
      </c>
      <c r="M274" s="35"/>
      <c r="N274" s="37">
        <v>1085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210</v>
      </c>
      <c r="M275" s="35"/>
      <c r="N275" s="33">
        <f>+N274-N273</f>
        <v>0</v>
      </c>
    </row>
    <row r="276" spans="1:14" ht="25.5" x14ac:dyDescent="0.55000000000000004">
      <c r="E276" s="1"/>
      <c r="F276" s="1"/>
      <c r="J276" s="2"/>
      <c r="L276" s="34" t="s">
        <v>211</v>
      </c>
      <c r="M276" s="35"/>
      <c r="N276" s="33">
        <f>+N274-N273</f>
        <v>0</v>
      </c>
    </row>
    <row r="277" spans="1:14" x14ac:dyDescent="0.5">
      <c r="J277" s="2"/>
      <c r="L277" s="2"/>
    </row>
    <row r="278" spans="1:14" ht="25.5" x14ac:dyDescent="0.55000000000000004">
      <c r="J278" s="2"/>
      <c r="L278" s="73" t="s">
        <v>272</v>
      </c>
      <c r="M278" s="2" t="s">
        <v>307</v>
      </c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</sheetData>
  <autoFilter ref="A1:S276" xr:uid="{A8659A1D-7742-48A0-A8EC-0F2280F9B025}"/>
  <mergeCells count="16">
    <mergeCell ref="Q3:Q4"/>
    <mergeCell ref="R3:R4"/>
    <mergeCell ref="K266:L266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U352"/>
  <sheetViews>
    <sheetView zoomScale="70" zoomScaleNormal="70" workbookViewId="0">
      <pane xSplit="10" ySplit="4" topLeftCell="L5" activePane="bottomRight" state="frozen"/>
      <selection activeCell="K259" sqref="K259"/>
      <selection pane="topRight" activeCell="K259" sqref="K259"/>
      <selection pane="bottomLeft" activeCell="K259" sqref="K259"/>
      <selection pane="bottomRight" activeCell="K259" sqref="K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7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>
        <v>2</v>
      </c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3</v>
      </c>
      <c r="F28" s="71">
        <v>4</v>
      </c>
      <c r="G28" s="46">
        <f t="shared" si="5"/>
        <v>7</v>
      </c>
      <c r="H28" s="78">
        <v>0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5</v>
      </c>
      <c r="F31" s="71">
        <v>2</v>
      </c>
      <c r="G31" s="46">
        <f t="shared" si="5"/>
        <v>7</v>
      </c>
      <c r="H31" s="78">
        <v>0</v>
      </c>
      <c r="I31" s="76">
        <v>0</v>
      </c>
      <c r="J31" s="46">
        <f t="shared" si="6"/>
        <v>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1</v>
      </c>
      <c r="F34" s="71">
        <v>2</v>
      </c>
      <c r="G34" s="46">
        <f t="shared" si="5"/>
        <v>3</v>
      </c>
      <c r="H34" s="78">
        <v>0</v>
      </c>
      <c r="I34" s="76">
        <v>0</v>
      </c>
      <c r="J34" s="46">
        <f t="shared" si="6"/>
        <v>2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1</v>
      </c>
      <c r="F40" s="71">
        <v>2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1</v>
      </c>
      <c r="F41" s="71">
        <v>2</v>
      </c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2">
        <f>SUM(M49-O49)</f>
        <v>25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0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22">
        <f>SUM(M56-O56)</f>
        <v>120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1</v>
      </c>
      <c r="F57" s="71">
        <v>2</v>
      </c>
      <c r="G57" s="46">
        <f t="shared" si="5"/>
        <v>3</v>
      </c>
      <c r="H57" s="78">
        <v>0</v>
      </c>
      <c r="I57" s="76">
        <v>0</v>
      </c>
      <c r="J57" s="46">
        <f t="shared" si="6"/>
        <v>2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60</v>
      </c>
      <c r="P57" s="122">
        <f t="shared" si="3"/>
        <v>60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0</v>
      </c>
      <c r="F65" s="71">
        <v>1</v>
      </c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2</v>
      </c>
      <c r="F66" s="71">
        <v>1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1</v>
      </c>
      <c r="F77" s="71">
        <v>2</v>
      </c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1</v>
      </c>
      <c r="F80" s="71">
        <v>2</v>
      </c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>
        <v>2</v>
      </c>
      <c r="G99" s="46">
        <f t="shared" si="23"/>
        <v>2</v>
      </c>
      <c r="H99" s="78">
        <v>0</v>
      </c>
      <c r="I99" s="76">
        <v>0</v>
      </c>
      <c r="J99" s="46">
        <f t="shared" si="24"/>
        <v>2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>
        <v>5</v>
      </c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0</v>
      </c>
      <c r="F131" s="71">
        <v>2</v>
      </c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1</v>
      </c>
      <c r="F132" s="71">
        <v>1</v>
      </c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3</v>
      </c>
      <c r="F133" s="71">
        <v>2</v>
      </c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2</v>
      </c>
      <c r="F149" s="71"/>
      <c r="G149" s="46">
        <f t="shared" si="23"/>
        <v>2</v>
      </c>
      <c r="H149" s="78">
        <v>0</v>
      </c>
      <c r="I149" s="76">
        <v>0</v>
      </c>
      <c r="J149" s="46">
        <f t="shared" si="24"/>
        <v>0</v>
      </c>
      <c r="K149" s="72">
        <v>2</v>
      </c>
      <c r="L149" s="20">
        <v>27</v>
      </c>
      <c r="M149" s="65">
        <f t="shared" si="7"/>
        <v>54</v>
      </c>
      <c r="N149" s="17" t="s">
        <v>16</v>
      </c>
      <c r="O149" s="18">
        <v>34</v>
      </c>
      <c r="P149" s="122">
        <f t="shared" si="8"/>
        <v>20</v>
      </c>
      <c r="Q149" s="90">
        <v>10.48</v>
      </c>
      <c r="R149" s="43">
        <f t="shared" si="9"/>
        <v>20.96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1</v>
      </c>
      <c r="F154" s="71">
        <v>2</v>
      </c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2</v>
      </c>
      <c r="F197" s="71"/>
      <c r="G197" s="46">
        <f t="shared" si="30"/>
        <v>2</v>
      </c>
      <c r="H197" s="78">
        <v>0</v>
      </c>
      <c r="I197" s="76">
        <v>0</v>
      </c>
      <c r="J197" s="46">
        <f t="shared" si="31"/>
        <v>2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62" si="42">E235+F235</f>
        <v>0</v>
      </c>
      <c r="H235" s="78">
        <v>0</v>
      </c>
      <c r="I235" s="76">
        <v>0</v>
      </c>
      <c r="J235" s="46">
        <f t="shared" ref="J235:J26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1004053</v>
      </c>
      <c r="C252" s="19" t="s">
        <v>143</v>
      </c>
      <c r="D252" s="10" t="s">
        <v>434</v>
      </c>
      <c r="E252" s="64">
        <f>+'5'!J252</f>
        <v>9</v>
      </c>
      <c r="F252" s="71"/>
      <c r="G252" s="46">
        <f t="shared" si="42"/>
        <v>9</v>
      </c>
      <c r="H252" s="78">
        <v>0</v>
      </c>
      <c r="I252" s="76">
        <v>0</v>
      </c>
      <c r="J252" s="46">
        <f t="shared" si="43"/>
        <v>9</v>
      </c>
      <c r="K252" s="72"/>
      <c r="L252" s="20">
        <v>55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4" customHeight="1" x14ac:dyDescent="0.55000000000000004">
      <c r="A253" s="10"/>
      <c r="B253" s="10">
        <v>20037458</v>
      </c>
      <c r="C253" s="19" t="s">
        <v>1431</v>
      </c>
      <c r="D253" s="10" t="s">
        <v>434</v>
      </c>
      <c r="E253" s="64">
        <f>+'5'!J253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+'5'!J255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+'5'!J256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+'5'!J257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+'5'!J258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>
        <v>249</v>
      </c>
      <c r="B259" s="10"/>
      <c r="C259" s="19"/>
      <c r="D259" s="10"/>
      <c r="E259" s="64">
        <f>+'5'!J259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>
        <v>250</v>
      </c>
      <c r="B260" s="10"/>
      <c r="C260" s="19"/>
      <c r="D260" s="10"/>
      <c r="E260" s="64">
        <f>+'5'!J260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>
        <v>251</v>
      </c>
      <c r="B261" s="10"/>
      <c r="C261" s="19"/>
      <c r="D261" s="10"/>
      <c r="E261" s="64">
        <f>+'5'!J261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>
        <v>252</v>
      </c>
      <c r="B262" s="10"/>
      <c r="C262" s="19"/>
      <c r="D262" s="10"/>
      <c r="E262" s="64">
        <f>+'5'!J262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>
        <v>253</v>
      </c>
      <c r="B263" s="10"/>
      <c r="C263" s="19"/>
      <c r="D263" s="10"/>
      <c r="E263" s="64">
        <f>+'5'!J263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ref="P263" si="53">SUM(M263-O263)</f>
        <v>0</v>
      </c>
      <c r="Q263" s="90"/>
      <c r="R263" s="43">
        <f t="shared" ref="R263" si="54">+K263*Q263</f>
        <v>0</v>
      </c>
    </row>
    <row r="264" spans="1:19" ht="25.5" x14ac:dyDescent="0.55000000000000004">
      <c r="A264" s="10">
        <v>254</v>
      </c>
      <c r="B264" s="10"/>
      <c r="C264" s="19"/>
      <c r="D264" s="10"/>
      <c r="E264" s="64">
        <f>+'5'!J264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ref="G265" si="55">E265+F265</f>
        <v>0</v>
      </c>
      <c r="H265" s="78">
        <v>0</v>
      </c>
      <c r="I265" s="76">
        <v>0</v>
      </c>
      <c r="J265" s="46">
        <f t="shared" ref="J265" si="56">+G265-H265-K265-I265</f>
        <v>0</v>
      </c>
      <c r="K265" s="72"/>
      <c r="L265" s="20"/>
      <c r="M265" s="65">
        <f t="shared" ref="M265" si="57">+L265*K265</f>
        <v>0</v>
      </c>
      <c r="N265" s="17" t="s">
        <v>16</v>
      </c>
      <c r="O265" s="18"/>
      <c r="P265" s="23">
        <f t="shared" ref="P265" si="58">SUM(M265-O265)</f>
        <v>0</v>
      </c>
      <c r="Q265" s="90"/>
      <c r="R265" s="43">
        <f t="shared" ref="R265" si="59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391.4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3" t="s">
        <v>212</v>
      </c>
      <c r="L267" s="174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34" t="s">
        <v>202</v>
      </c>
      <c r="M268" s="35"/>
      <c r="N268" s="33">
        <f>SUM(M5:M267)</f>
        <v>1184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350</v>
      </c>
      <c r="O270" s="2">
        <v>130</v>
      </c>
      <c r="P270" s="2">
        <v>220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119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715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715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K259" sqref="K259"/>
      <selection pane="topRight" activeCell="K259" sqref="K259"/>
      <selection pane="bottomLeft" activeCell="K259" sqref="K259"/>
      <selection pane="bottomRight" activeCell="K259" sqref="K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22">
        <f t="shared" si="3"/>
        <v>25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1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2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2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>
        <v>12</v>
      </c>
      <c r="P154" s="122">
        <f>SUM(M154-O154)</f>
        <v>13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2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2</v>
      </c>
      <c r="F197" s="71"/>
      <c r="G197" s="46">
        <f t="shared" si="30"/>
        <v>2</v>
      </c>
      <c r="H197" s="78">
        <v>0</v>
      </c>
      <c r="I197" s="76">
        <v>0</v>
      </c>
      <c r="J197" s="46">
        <f t="shared" si="31"/>
        <v>2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61" si="42">E235+F235</f>
        <v>0</v>
      </c>
      <c r="H235" s="78">
        <v>0</v>
      </c>
      <c r="I235" s="76">
        <v>0</v>
      </c>
      <c r="J235" s="46">
        <f t="shared" ref="J235:J26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+'6'!J245</f>
        <v>0</v>
      </c>
      <c r="F245" s="71">
        <v>2</v>
      </c>
      <c r="G245" s="46">
        <f t="shared" si="42"/>
        <v>2</v>
      </c>
      <c r="H245" s="78">
        <v>0</v>
      </c>
      <c r="I245" s="76">
        <v>0</v>
      </c>
      <c r="J245" s="46">
        <f t="shared" si="43"/>
        <v>1</v>
      </c>
      <c r="K245" s="72">
        <v>1</v>
      </c>
      <c r="L245" s="20">
        <v>55</v>
      </c>
      <c r="M245" s="65">
        <f t="shared" si="47"/>
        <v>55</v>
      </c>
      <c r="N245" s="17" t="s">
        <v>16</v>
      </c>
      <c r="O245" s="18"/>
      <c r="P245" s="122">
        <f t="shared" si="48"/>
        <v>55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1004053</v>
      </c>
      <c r="C252" s="19" t="s">
        <v>143</v>
      </c>
      <c r="D252" s="10" t="s">
        <v>434</v>
      </c>
      <c r="E252" s="64">
        <f>+'6'!J252</f>
        <v>9</v>
      </c>
      <c r="F252" s="71"/>
      <c r="G252" s="46">
        <f t="shared" si="42"/>
        <v>9</v>
      </c>
      <c r="H252" s="78">
        <v>0</v>
      </c>
      <c r="I252" s="76">
        <v>0</v>
      </c>
      <c r="J252" s="46">
        <f t="shared" si="43"/>
        <v>9</v>
      </c>
      <c r="K252" s="72"/>
      <c r="L252" s="20">
        <v>55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4" customHeight="1" x14ac:dyDescent="0.55000000000000004">
      <c r="A253" s="10"/>
      <c r="B253" s="10">
        <v>20037458</v>
      </c>
      <c r="C253" s="19" t="s">
        <v>1431</v>
      </c>
      <c r="D253" s="10" t="s">
        <v>434</v>
      </c>
      <c r="E253" s="64">
        <f>+'6'!J253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+'6'!J256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+'6'!J257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+'6'!J258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>
        <v>249</v>
      </c>
      <c r="B259" s="10"/>
      <c r="C259" s="19"/>
      <c r="D259" s="10"/>
      <c r="E259" s="64">
        <f>+'6'!J259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>
        <v>250</v>
      </c>
      <c r="B260" s="10"/>
      <c r="C260" s="19"/>
      <c r="D260" s="10"/>
      <c r="E260" s="64">
        <f>+'6'!J260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>
        <v>251</v>
      </c>
      <c r="B261" s="10"/>
      <c r="C261" s="19"/>
      <c r="D261" s="10"/>
      <c r="E261" s="64">
        <f>+'6'!J261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>
        <v>252</v>
      </c>
      <c r="B262" s="10"/>
      <c r="C262" s="19"/>
      <c r="D262" s="10"/>
      <c r="E262" s="64">
        <f>+'6'!J262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>
        <v>253</v>
      </c>
      <c r="B263" s="10"/>
      <c r="C263" s="19"/>
      <c r="D263" s="10"/>
      <c r="E263" s="64">
        <f>+'6'!J263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ref="P263" si="53">SUM(M263-O263)</f>
        <v>0</v>
      </c>
      <c r="Q263" s="90"/>
      <c r="R263" s="43">
        <f t="shared" ref="R263" si="54">+K263*Q263</f>
        <v>0</v>
      </c>
    </row>
    <row r="264" spans="1:19" ht="25.5" x14ac:dyDescent="0.55000000000000004">
      <c r="A264" s="10">
        <v>254</v>
      </c>
      <c r="B264" s="10"/>
      <c r="C264" s="19"/>
      <c r="D264" s="10"/>
      <c r="E264" s="64">
        <f>+'6'!J264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ref="G265" si="55">E265+F265</f>
        <v>0</v>
      </c>
      <c r="H265" s="78">
        <v>0</v>
      </c>
      <c r="I265" s="76">
        <v>0</v>
      </c>
      <c r="J265" s="46">
        <f t="shared" ref="J265" si="56">+G265-H265-K265-I265</f>
        <v>0</v>
      </c>
      <c r="K265" s="72"/>
      <c r="L265" s="20"/>
      <c r="M265" s="65">
        <f t="shared" ref="M265" si="57">+L265*K265</f>
        <v>0</v>
      </c>
      <c r="N265" s="17" t="s">
        <v>16</v>
      </c>
      <c r="O265" s="18"/>
      <c r="P265" s="23">
        <f t="shared" ref="P265" si="58">SUM(M265-O265)</f>
        <v>0</v>
      </c>
      <c r="Q265" s="90"/>
      <c r="R265" s="43">
        <f t="shared" ref="R265" si="59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112.81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3" t="s">
        <v>212</v>
      </c>
      <c r="L267" s="174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395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37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358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358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K259" sqref="K259"/>
      <selection pane="topRight" activeCell="K259" sqref="K259"/>
      <selection pane="bottomLeft" activeCell="K259" sqref="K259"/>
      <selection pane="bottomRight" activeCell="K259" sqref="K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4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22">
        <f t="shared" si="3"/>
        <v>100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2">
        <f t="shared" si="3"/>
        <v>50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4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2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3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2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2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0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22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2</v>
      </c>
      <c r="F163" s="71"/>
      <c r="G163" s="46">
        <f t="shared" si="30"/>
        <v>2</v>
      </c>
      <c r="H163" s="78">
        <v>0</v>
      </c>
      <c r="I163" s="76">
        <v>0</v>
      </c>
      <c r="J163" s="46">
        <f t="shared" si="31"/>
        <v>0</v>
      </c>
      <c r="K163" s="72">
        <v>2</v>
      </c>
      <c r="L163" s="20">
        <v>40</v>
      </c>
      <c r="M163" s="65">
        <f t="shared" si="7"/>
        <v>80</v>
      </c>
      <c r="N163" s="17" t="s">
        <v>16</v>
      </c>
      <c r="O163" s="18">
        <v>44</v>
      </c>
      <c r="P163" s="122">
        <f t="shared" si="8"/>
        <v>36</v>
      </c>
      <c r="Q163" s="121">
        <v>12.14</v>
      </c>
      <c r="R163" s="43">
        <f t="shared" si="9"/>
        <v>24.28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2</v>
      </c>
      <c r="F197" s="71"/>
      <c r="G197" s="46">
        <f t="shared" si="30"/>
        <v>2</v>
      </c>
      <c r="H197" s="78">
        <v>0</v>
      </c>
      <c r="I197" s="76">
        <v>0</v>
      </c>
      <c r="J197" s="46">
        <f t="shared" si="31"/>
        <v>1</v>
      </c>
      <c r="K197" s="72">
        <v>1</v>
      </c>
      <c r="L197" s="20">
        <v>50</v>
      </c>
      <c r="M197" s="65">
        <f t="shared" si="34"/>
        <v>50</v>
      </c>
      <c r="N197" s="17" t="s">
        <v>16</v>
      </c>
      <c r="O197" s="18"/>
      <c r="P197" s="122">
        <f t="shared" si="35"/>
        <v>50</v>
      </c>
      <c r="Q197" s="90">
        <v>23.74</v>
      </c>
      <c r="R197" s="43">
        <f t="shared" si="36"/>
        <v>23.74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62" si="42">E235+F235</f>
        <v>0</v>
      </c>
      <c r="H235" s="78">
        <v>0</v>
      </c>
      <c r="I235" s="76">
        <v>0</v>
      </c>
      <c r="J235" s="46">
        <f t="shared" ref="J235:J26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+'7'!J245</f>
        <v>1</v>
      </c>
      <c r="F245" s="71"/>
      <c r="G245" s="46">
        <f t="shared" si="42"/>
        <v>1</v>
      </c>
      <c r="H245" s="78">
        <v>0</v>
      </c>
      <c r="I245" s="76">
        <v>0</v>
      </c>
      <c r="J245" s="46">
        <f t="shared" si="43"/>
        <v>1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1004053</v>
      </c>
      <c r="C252" s="19" t="s">
        <v>143</v>
      </c>
      <c r="D252" s="10" t="s">
        <v>434</v>
      </c>
      <c r="E252" s="64">
        <f>+'7'!J252</f>
        <v>9</v>
      </c>
      <c r="F252" s="71"/>
      <c r="G252" s="46">
        <f t="shared" si="42"/>
        <v>9</v>
      </c>
      <c r="H252" s="78">
        <v>0</v>
      </c>
      <c r="I252" s="76">
        <v>0</v>
      </c>
      <c r="J252" s="46">
        <f t="shared" si="43"/>
        <v>9</v>
      </c>
      <c r="K252" s="72"/>
      <c r="L252" s="20">
        <v>55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4" customHeight="1" x14ac:dyDescent="0.55000000000000004">
      <c r="A253" s="10"/>
      <c r="B253" s="10">
        <v>20037458</v>
      </c>
      <c r="C253" s="19" t="s">
        <v>1431</v>
      </c>
      <c r="D253" s="10" t="s">
        <v>434</v>
      </c>
      <c r="E253" s="64">
        <f>+'7'!J253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+'7'!J256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+'7'!J257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+'7'!J258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+'7'!J259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+'7'!J260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+'7'!J261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+'7'!J262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+'7'!J263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ref="P263" si="53">SUM(M263-O263)</f>
        <v>0</v>
      </c>
      <c r="Q263" s="90"/>
      <c r="R263" s="43">
        <f t="shared" ref="R263" si="54">+K263*Q263</f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5">E265+F265</f>
        <v>0</v>
      </c>
      <c r="H265" s="78">
        <v>0</v>
      </c>
      <c r="I265" s="76">
        <v>0</v>
      </c>
      <c r="J265" s="46">
        <f t="shared" ref="J265" si="56">+G265-H265-K265-I265</f>
        <v>0</v>
      </c>
      <c r="K265" s="72"/>
      <c r="L265" s="20"/>
      <c r="M265" s="65">
        <f t="shared" ref="M265" si="57">+L265*K265</f>
        <v>0</v>
      </c>
      <c r="N265" s="17" t="s">
        <v>16</v>
      </c>
      <c r="O265" s="18"/>
      <c r="P265" s="23">
        <f t="shared" ref="P265" si="58">SUM(M265-O265)</f>
        <v>0</v>
      </c>
      <c r="Q265" s="90"/>
      <c r="R265" s="43">
        <f t="shared" ref="R265" si="59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404.58999999999992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3" t="s">
        <v>212</v>
      </c>
      <c r="L267" s="174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1230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194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1036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1036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K259" sqref="K259"/>
      <selection pane="topRight" activeCell="K259" sqref="K259"/>
      <selection pane="bottomLeft" activeCell="K259" sqref="K259"/>
      <selection pane="bottomRight" activeCell="K259" sqref="K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0</v>
      </c>
      <c r="F5" s="71">
        <v>5</v>
      </c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7</v>
      </c>
      <c r="F6" s="71">
        <v>5</v>
      </c>
      <c r="G6" s="46">
        <f t="shared" si="0"/>
        <v>12</v>
      </c>
      <c r="H6" s="78">
        <v>0</v>
      </c>
      <c r="I6" s="76">
        <v>0</v>
      </c>
      <c r="J6" s="46">
        <f t="shared" si="1"/>
        <v>12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>
        <v>2</v>
      </c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0</v>
      </c>
      <c r="F11" s="71">
        <v>3</v>
      </c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>
        <v>5</v>
      </c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0</v>
      </c>
      <c r="F18" s="71">
        <v>4</v>
      </c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4</v>
      </c>
      <c r="F22" s="71">
        <v>2</v>
      </c>
      <c r="G22" s="46">
        <f t="shared" si="0"/>
        <v>6</v>
      </c>
      <c r="H22" s="78">
        <v>0</v>
      </c>
      <c r="I22" s="76">
        <v>0</v>
      </c>
      <c r="J22" s="46">
        <f t="shared" si="1"/>
        <v>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2</v>
      </c>
      <c r="F24" s="71">
        <v>3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>
        <v>3</v>
      </c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5</v>
      </c>
      <c r="F28" s="71">
        <v>3</v>
      </c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4</v>
      </c>
      <c r="F31" s="71">
        <v>3</v>
      </c>
      <c r="G31" s="46">
        <f t="shared" si="5"/>
        <v>7</v>
      </c>
      <c r="H31" s="78">
        <v>0</v>
      </c>
      <c r="I31" s="76">
        <v>0</v>
      </c>
      <c r="J31" s="46">
        <f t="shared" si="6"/>
        <v>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1</v>
      </c>
      <c r="F39" s="71">
        <v>2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3</v>
      </c>
      <c r="F40" s="71">
        <v>2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3</v>
      </c>
      <c r="F41" s="71">
        <v>2</v>
      </c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5</v>
      </c>
      <c r="F46" s="71">
        <v>2</v>
      </c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6</v>
      </c>
      <c r="F48" s="71">
        <v>2</v>
      </c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6</v>
      </c>
      <c r="F50" s="71">
        <v>2</v>
      </c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5</v>
      </c>
      <c r="F53" s="71">
        <v>2</v>
      </c>
      <c r="G53" s="46">
        <f t="shared" si="5"/>
        <v>7</v>
      </c>
      <c r="H53" s="78">
        <v>0</v>
      </c>
      <c r="I53" s="76">
        <v>0</v>
      </c>
      <c r="J53" s="46">
        <f t="shared" si="6"/>
        <v>3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22">
        <f>SUM(M53-O53)</f>
        <v>200</v>
      </c>
      <c r="Q53" s="121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>
        <v>3</v>
      </c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2</v>
      </c>
      <c r="F57" s="71">
        <v>1</v>
      </c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2</v>
      </c>
      <c r="F58" s="71">
        <v>1</v>
      </c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2</v>
      </c>
      <c r="F59" s="71">
        <v>1</v>
      </c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0</v>
      </c>
      <c r="F62" s="71">
        <v>3</v>
      </c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>
        <v>3</v>
      </c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3</v>
      </c>
      <c r="F66" s="71">
        <v>1</v>
      </c>
      <c r="G66" s="46">
        <f t="shared" si="5"/>
        <v>4</v>
      </c>
      <c r="H66" s="78">
        <v>0</v>
      </c>
      <c r="I66" s="76">
        <v>0</v>
      </c>
      <c r="J66" s="46">
        <f t="shared" si="6"/>
        <v>2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22">
        <f t="shared" si="3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0</v>
      </c>
      <c r="F74" s="71">
        <v>4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0</v>
      </c>
      <c r="F77" s="71">
        <v>2</v>
      </c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3</v>
      </c>
      <c r="F80" s="71">
        <v>2</v>
      </c>
      <c r="G80" s="46">
        <f t="shared" si="5"/>
        <v>5</v>
      </c>
      <c r="H80" s="78">
        <v>0</v>
      </c>
      <c r="I80" s="76">
        <v>0</v>
      </c>
      <c r="J80" s="46">
        <f t="shared" si="6"/>
        <v>4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27</v>
      </c>
      <c r="P80" s="122">
        <f t="shared" si="3"/>
        <v>28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2</v>
      </c>
      <c r="F81" s="71">
        <v>2</v>
      </c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2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6</v>
      </c>
      <c r="F112" s="71">
        <v>2</v>
      </c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2</v>
      </c>
      <c r="F116" s="71">
        <v>2</v>
      </c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>
        <v>2</v>
      </c>
      <c r="G132" s="46">
        <f t="shared" si="23"/>
        <v>2</v>
      </c>
      <c r="H132" s="78">
        <v>0</v>
      </c>
      <c r="I132" s="76">
        <v>0</v>
      </c>
      <c r="J132" s="46">
        <f t="shared" si="24"/>
        <v>1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5</v>
      </c>
      <c r="F133" s="71">
        <v>2</v>
      </c>
      <c r="G133" s="46">
        <f t="shared" si="23"/>
        <v>7</v>
      </c>
      <c r="H133" s="78">
        <v>0</v>
      </c>
      <c r="I133" s="76">
        <v>0</v>
      </c>
      <c r="J133" s="46">
        <f t="shared" si="24"/>
        <v>6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22">
        <f t="shared" si="8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2</v>
      </c>
      <c r="F154" s="71">
        <v>2</v>
      </c>
      <c r="G154" s="46">
        <f t="shared" si="23"/>
        <v>4</v>
      </c>
      <c r="H154" s="78">
        <v>0</v>
      </c>
      <c r="I154" s="76">
        <v>0</v>
      </c>
      <c r="J154" s="46">
        <f t="shared" si="24"/>
        <v>4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3</v>
      </c>
      <c r="F175" s="71">
        <v>3</v>
      </c>
      <c r="G175" s="46">
        <f t="shared" si="30"/>
        <v>6</v>
      </c>
      <c r="H175" s="78">
        <v>0</v>
      </c>
      <c r="I175" s="76">
        <v>0</v>
      </c>
      <c r="J175" s="46">
        <f t="shared" si="31"/>
        <v>5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>
        <v>5</v>
      </c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0</v>
      </c>
      <c r="F185" s="71">
        <v>5</v>
      </c>
      <c r="G185" s="46">
        <f t="shared" si="30"/>
        <v>5</v>
      </c>
      <c r="H185" s="78">
        <v>0</v>
      </c>
      <c r="I185" s="76">
        <v>0</v>
      </c>
      <c r="J185" s="46">
        <f t="shared" si="31"/>
        <v>4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>
        <v>3</v>
      </c>
      <c r="G195" s="46">
        <f t="shared" si="30"/>
        <v>3</v>
      </c>
      <c r="H195" s="78">
        <v>0</v>
      </c>
      <c r="I195" s="76">
        <v>0</v>
      </c>
      <c r="J195" s="46">
        <f t="shared" si="31"/>
        <v>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1</v>
      </c>
      <c r="F197" s="71">
        <v>3</v>
      </c>
      <c r="G197" s="46">
        <f t="shared" si="30"/>
        <v>4</v>
      </c>
      <c r="H197" s="78">
        <v>0</v>
      </c>
      <c r="I197" s="76">
        <v>0</v>
      </c>
      <c r="J197" s="46">
        <f t="shared" si="31"/>
        <v>3</v>
      </c>
      <c r="K197" s="72">
        <v>1</v>
      </c>
      <c r="L197" s="20">
        <v>50</v>
      </c>
      <c r="M197" s="65">
        <f t="shared" si="34"/>
        <v>50</v>
      </c>
      <c r="N197" s="17" t="s">
        <v>16</v>
      </c>
      <c r="O197" s="18"/>
      <c r="P197" s="122">
        <f t="shared" si="35"/>
        <v>50</v>
      </c>
      <c r="Q197" s="90">
        <v>23.74</v>
      </c>
      <c r="R197" s="43">
        <f t="shared" si="36"/>
        <v>23.74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3</v>
      </c>
      <c r="F205" s="71">
        <v>10</v>
      </c>
      <c r="G205" s="46">
        <f t="shared" si="30"/>
        <v>13</v>
      </c>
      <c r="H205" s="78">
        <v>0</v>
      </c>
      <c r="I205" s="76">
        <v>0</v>
      </c>
      <c r="J205" s="46">
        <f t="shared" si="31"/>
        <v>13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61" si="42">E235+F235</f>
        <v>0</v>
      </c>
      <c r="H235" s="78">
        <v>0</v>
      </c>
      <c r="I235" s="76">
        <v>0</v>
      </c>
      <c r="J235" s="46">
        <f t="shared" ref="J235:J261" si="43">+G235-H235-K235-I235</f>
        <v>0</v>
      </c>
      <c r="K235" s="72"/>
      <c r="L235" s="20">
        <v>100</v>
      </c>
      <c r="M235" s="65">
        <f t="shared" ref="M235:M261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+'8'!J245</f>
        <v>1</v>
      </c>
      <c r="F245" s="71">
        <v>2</v>
      </c>
      <c r="G245" s="46">
        <f t="shared" si="42"/>
        <v>3</v>
      </c>
      <c r="H245" s="78">
        <v>0</v>
      </c>
      <c r="I245" s="76">
        <v>0</v>
      </c>
      <c r="J245" s="46">
        <f t="shared" si="43"/>
        <v>2</v>
      </c>
      <c r="K245" s="72">
        <v>1</v>
      </c>
      <c r="L245" s="20">
        <v>55</v>
      </c>
      <c r="M245" s="65">
        <f t="shared" si="47"/>
        <v>55</v>
      </c>
      <c r="N245" s="17" t="s">
        <v>16</v>
      </c>
      <c r="O245" s="18"/>
      <c r="P245" s="122">
        <f t="shared" si="48"/>
        <v>55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4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+'8'!J249</f>
        <v>0</v>
      </c>
      <c r="F249" s="71">
        <v>2</v>
      </c>
      <c r="G249" s="46">
        <f t="shared" si="42"/>
        <v>2</v>
      </c>
      <c r="H249" s="78">
        <v>0</v>
      </c>
      <c r="I249" s="76">
        <v>0</v>
      </c>
      <c r="J249" s="46">
        <f t="shared" si="43"/>
        <v>1</v>
      </c>
      <c r="K249" s="72">
        <v>1</v>
      </c>
      <c r="L249" s="20">
        <v>50</v>
      </c>
      <c r="M249" s="65">
        <f t="shared" si="4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+'8'!J250</f>
        <v>0</v>
      </c>
      <c r="F250" s="71">
        <v>2</v>
      </c>
      <c r="G250" s="46">
        <f t="shared" si="42"/>
        <v>2</v>
      </c>
      <c r="H250" s="78">
        <v>0</v>
      </c>
      <c r="I250" s="76">
        <v>0</v>
      </c>
      <c r="J250" s="46">
        <f t="shared" si="43"/>
        <v>2</v>
      </c>
      <c r="K250" s="72"/>
      <c r="L250" s="20">
        <v>50</v>
      </c>
      <c r="M250" s="65">
        <f t="shared" si="4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+'8'!J251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4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1004053</v>
      </c>
      <c r="C252" s="19" t="s">
        <v>143</v>
      </c>
      <c r="D252" s="10" t="s">
        <v>434</v>
      </c>
      <c r="E252" s="64">
        <f>+'8'!J252</f>
        <v>9</v>
      </c>
      <c r="F252" s="71"/>
      <c r="G252" s="46">
        <f t="shared" si="42"/>
        <v>9</v>
      </c>
      <c r="H252" s="78">
        <v>0</v>
      </c>
      <c r="I252" s="76">
        <v>0</v>
      </c>
      <c r="J252" s="46">
        <f t="shared" si="43"/>
        <v>9</v>
      </c>
      <c r="K252" s="72"/>
      <c r="L252" s="20">
        <v>55</v>
      </c>
      <c r="M252" s="65">
        <f t="shared" si="4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4" customHeight="1" x14ac:dyDescent="0.55000000000000004">
      <c r="A253" s="10"/>
      <c r="B253" s="10">
        <v>20037458</v>
      </c>
      <c r="C253" s="19" t="s">
        <v>1431</v>
      </c>
      <c r="D253" s="10" t="s">
        <v>434</v>
      </c>
      <c r="E253" s="64">
        <f>+'8'!J253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si="4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+'8'!J254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4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+'8'!J255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4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+'8'!J256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4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+'8'!J257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4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+'8'!J258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4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>
        <v>249</v>
      </c>
      <c r="B259" s="10"/>
      <c r="C259" s="19"/>
      <c r="D259" s="10"/>
      <c r="E259" s="64">
        <f>+'8'!J259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4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>
        <v>250</v>
      </c>
      <c r="B260" s="10"/>
      <c r="C260" s="19"/>
      <c r="D260" s="10"/>
      <c r="E260" s="64">
        <f>+'8'!J260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4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>
        <v>251</v>
      </c>
      <c r="B261" s="10"/>
      <c r="C261" s="19"/>
      <c r="D261" s="10"/>
      <c r="E261" s="64">
        <f>+'8'!J261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4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>
        <v>252</v>
      </c>
      <c r="B262" s="10"/>
      <c r="C262" s="19"/>
      <c r="D262" s="10"/>
      <c r="E262" s="64">
        <f>+'8'!J262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>
        <v>253</v>
      </c>
      <c r="B263" s="10"/>
      <c r="C263" s="19"/>
      <c r="D263" s="10"/>
      <c r="E263" s="64">
        <f>+'8'!J263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ref="P263" si="53">SUM(M263-O263)</f>
        <v>0</v>
      </c>
      <c r="Q263" s="90"/>
      <c r="R263" s="43">
        <f t="shared" ref="R263" si="54">+K263*Q263</f>
        <v>0</v>
      </c>
    </row>
    <row r="264" spans="1:19" ht="25.5" x14ac:dyDescent="0.55000000000000004">
      <c r="A264" s="10">
        <v>254</v>
      </c>
      <c r="B264" s="10"/>
      <c r="C264" s="19"/>
      <c r="D264" s="10"/>
      <c r="E264" s="64">
        <f>+'8'!J264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ref="G265" si="55">E265+F265</f>
        <v>0</v>
      </c>
      <c r="H265" s="78">
        <v>0</v>
      </c>
      <c r="I265" s="76">
        <v>0</v>
      </c>
      <c r="J265" s="46">
        <f t="shared" ref="J265" si="56">+G265-H265-K265-I265</f>
        <v>0</v>
      </c>
      <c r="K265" s="72"/>
      <c r="L265" s="20"/>
      <c r="M265" s="65">
        <f t="shared" ref="M265" si="57">+L265*K265</f>
        <v>0</v>
      </c>
      <c r="N265" s="17" t="s">
        <v>16</v>
      </c>
      <c r="O265" s="18"/>
      <c r="P265" s="23">
        <f t="shared" ref="P265" si="58">SUM(M265-O265)</f>
        <v>0</v>
      </c>
      <c r="Q265" s="90"/>
      <c r="R265" s="43">
        <f t="shared" ref="R265" si="59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365.03000000000003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3" t="s">
        <v>212</v>
      </c>
      <c r="L267" s="174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1045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78</v>
      </c>
      <c r="O270" s="2">
        <v>78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102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865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865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K259" sqref="K259"/>
      <selection pane="topRight" activeCell="K259" sqref="K259"/>
      <selection pane="bottomLeft" activeCell="K259" sqref="K259"/>
      <selection pane="bottomRight" activeCell="K259" sqref="K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12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2">
        <f t="shared" si="3"/>
        <v>50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5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2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6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50</v>
      </c>
      <c r="P48" s="122">
        <f>SUM(M48-O48)</f>
        <v>50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2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22">
        <f>SUM(M49-O49)</f>
        <v>50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3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2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/>
      <c r="P81" s="122">
        <f t="shared" ref="P81:P172" si="8">SUM(M81-O81)</f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2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0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2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0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4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75</v>
      </c>
      <c r="P133" s="122">
        <f t="shared" si="8"/>
        <v>25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4</v>
      </c>
      <c r="F154" s="71"/>
      <c r="G154" s="46">
        <f t="shared" si="23"/>
        <v>4</v>
      </c>
      <c r="H154" s="78">
        <v>0</v>
      </c>
      <c r="I154" s="76">
        <v>0</v>
      </c>
      <c r="J154" s="46">
        <f t="shared" si="24"/>
        <v>4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4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2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3</v>
      </c>
      <c r="F197" s="71"/>
      <c r="G197" s="46">
        <f t="shared" si="30"/>
        <v>3</v>
      </c>
      <c r="H197" s="78">
        <v>0</v>
      </c>
      <c r="I197" s="76">
        <v>0</v>
      </c>
      <c r="J197" s="46">
        <f t="shared" si="31"/>
        <v>3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13</v>
      </c>
      <c r="F205" s="71"/>
      <c r="G205" s="46">
        <f t="shared" si="30"/>
        <v>13</v>
      </c>
      <c r="H205" s="78">
        <v>0</v>
      </c>
      <c r="I205" s="76">
        <v>0</v>
      </c>
      <c r="J205" s="46">
        <f t="shared" si="31"/>
        <v>11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61" si="42">E235+F235</f>
        <v>0</v>
      </c>
      <c r="H235" s="78">
        <v>0</v>
      </c>
      <c r="I235" s="76">
        <v>0</v>
      </c>
      <c r="J235" s="46">
        <f t="shared" ref="J235:J26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+'9'!J245</f>
        <v>2</v>
      </c>
      <c r="F245" s="71"/>
      <c r="G245" s="46">
        <f t="shared" si="42"/>
        <v>2</v>
      </c>
      <c r="H245" s="78">
        <v>0</v>
      </c>
      <c r="I245" s="76">
        <v>0</v>
      </c>
      <c r="J245" s="46">
        <f t="shared" si="43"/>
        <v>1</v>
      </c>
      <c r="K245" s="72">
        <v>1</v>
      </c>
      <c r="L245" s="20">
        <v>55</v>
      </c>
      <c r="M245" s="65">
        <f t="shared" si="47"/>
        <v>55</v>
      </c>
      <c r="N245" s="17" t="s">
        <v>16</v>
      </c>
      <c r="O245" s="18"/>
      <c r="P245" s="122">
        <f t="shared" si="48"/>
        <v>55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+'9'!J249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0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+'9'!J250</f>
        <v>2</v>
      </c>
      <c r="F250" s="71"/>
      <c r="G250" s="46">
        <f t="shared" si="42"/>
        <v>2</v>
      </c>
      <c r="H250" s="78">
        <v>0</v>
      </c>
      <c r="I250" s="76">
        <v>0</v>
      </c>
      <c r="J250" s="46">
        <f t="shared" si="43"/>
        <v>2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+'9'!J251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1004053</v>
      </c>
      <c r="C252" s="19" t="s">
        <v>143</v>
      </c>
      <c r="D252" s="10" t="s">
        <v>434</v>
      </c>
      <c r="E252" s="64">
        <f>+'9'!J252</f>
        <v>9</v>
      </c>
      <c r="F252" s="71"/>
      <c r="G252" s="46">
        <f t="shared" si="42"/>
        <v>9</v>
      </c>
      <c r="H252" s="78">
        <v>0</v>
      </c>
      <c r="I252" s="76">
        <v>0</v>
      </c>
      <c r="J252" s="46">
        <f t="shared" si="43"/>
        <v>9</v>
      </c>
      <c r="K252" s="72"/>
      <c r="L252" s="20">
        <v>55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4" customHeight="1" x14ac:dyDescent="0.55000000000000004">
      <c r="A253" s="10"/>
      <c r="B253" s="10">
        <v>20037458</v>
      </c>
      <c r="C253" s="19" t="s">
        <v>1431</v>
      </c>
      <c r="D253" s="10" t="s">
        <v>434</v>
      </c>
      <c r="E253" s="64">
        <f>+'9'!J253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+'9'!J254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+'9'!J255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+'9'!J256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+'9'!J257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+'9'!J258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>
        <v>249</v>
      </c>
      <c r="B259" s="10"/>
      <c r="C259" s="19"/>
      <c r="D259" s="10"/>
      <c r="E259" s="64">
        <f>+'9'!J259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>
        <v>250</v>
      </c>
      <c r="B260" s="10"/>
      <c r="C260" s="19"/>
      <c r="D260" s="10"/>
      <c r="E260" s="64">
        <f>+'9'!J260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>
        <v>251</v>
      </c>
      <c r="B261" s="10"/>
      <c r="C261" s="19"/>
      <c r="D261" s="10"/>
      <c r="E261" s="64">
        <f>+'9'!J261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>
        <v>252</v>
      </c>
      <c r="B262" s="10"/>
      <c r="C262" s="19"/>
      <c r="D262" s="10"/>
      <c r="E262" s="64">
        <f>+'9'!J262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>
        <v>253</v>
      </c>
      <c r="B263" s="10"/>
      <c r="C263" s="19"/>
      <c r="D263" s="10"/>
      <c r="E263" s="64">
        <f>+'9'!J263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>
        <v>254</v>
      </c>
      <c r="B264" s="10"/>
      <c r="C264" s="19"/>
      <c r="D264" s="10"/>
      <c r="E264" s="64">
        <f>+'9'!J264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ref="G265" si="53">E265+F265</f>
        <v>0</v>
      </c>
      <c r="H265" s="78">
        <v>0</v>
      </c>
      <c r="I265" s="76">
        <v>0</v>
      </c>
      <c r="J265" s="46">
        <f t="shared" ref="J265" si="54">+G265-H265-K265-I265</f>
        <v>0</v>
      </c>
      <c r="K265" s="72"/>
      <c r="L265" s="20"/>
      <c r="M265" s="65">
        <f t="shared" ref="M265" si="55">+L265*K265</f>
        <v>0</v>
      </c>
      <c r="N265" s="17" t="s">
        <v>16</v>
      </c>
      <c r="O265" s="18"/>
      <c r="P265" s="23">
        <f t="shared" ref="P265" si="56">SUM(M265-O265)</f>
        <v>0</v>
      </c>
      <c r="Q265" s="90"/>
      <c r="R265" s="43">
        <f t="shared" ref="R265" si="57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592.58000000000004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3" t="s">
        <v>212</v>
      </c>
      <c r="L267" s="174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34" t="s">
        <v>202</v>
      </c>
      <c r="M268" s="35"/>
      <c r="N268" s="33">
        <f>SUM(M5:M267)</f>
        <v>1580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515</v>
      </c>
      <c r="O270" s="2">
        <v>110</v>
      </c>
      <c r="P270" s="2">
        <v>185</v>
      </c>
      <c r="Q270" s="88">
        <v>120</v>
      </c>
      <c r="R270" s="2">
        <v>100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275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790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790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K259" sqref="K259"/>
      <selection pane="topRight" activeCell="K259" sqref="K259"/>
      <selection pane="bottomLeft" activeCell="K259" sqref="K259"/>
      <selection pane="bottomRight" activeCell="K259" sqref="K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11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>
        <v>20</v>
      </c>
      <c r="P6" s="122">
        <f t="shared" ref="P6:P80" si="3">SUM(M6-O6)</f>
        <v>80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5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10</v>
      </c>
      <c r="P48" s="122">
        <f>SUM(M48-O48)</f>
        <v>40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6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20</v>
      </c>
      <c r="P50" s="122">
        <f t="shared" si="3"/>
        <v>80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2</v>
      </c>
      <c r="F99" s="71"/>
      <c r="G99" s="46">
        <f t="shared" si="23"/>
        <v>2</v>
      </c>
      <c r="H99" s="78">
        <v>0</v>
      </c>
      <c r="I99" s="76">
        <v>0</v>
      </c>
      <c r="J99" s="46">
        <f t="shared" si="24"/>
        <v>0</v>
      </c>
      <c r="K99" s="72">
        <v>2</v>
      </c>
      <c r="L99" s="20">
        <v>45</v>
      </c>
      <c r="M99" s="65">
        <f t="shared" ref="M99:M105" si="25">+L99*K99</f>
        <v>90</v>
      </c>
      <c r="N99" s="17" t="s">
        <v>16</v>
      </c>
      <c r="O99" s="18">
        <v>55</v>
      </c>
      <c r="P99" s="122">
        <f t="shared" ref="P99:P105" si="26">SUM(M99-O99)</f>
        <v>35</v>
      </c>
      <c r="Q99" s="118">
        <v>20.350000000000001</v>
      </c>
      <c r="R99" s="43">
        <f t="shared" ref="R99:R105" si="27">+K99*Q99</f>
        <v>40.700000000000003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4</v>
      </c>
      <c r="F154" s="71"/>
      <c r="G154" s="46">
        <f t="shared" si="23"/>
        <v>4</v>
      </c>
      <c r="H154" s="78">
        <v>0</v>
      </c>
      <c r="I154" s="76">
        <v>0</v>
      </c>
      <c r="J154" s="46">
        <f t="shared" si="24"/>
        <v>3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22">
        <f>SUM(M154-O154)</f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>
        <v>10</v>
      </c>
      <c r="P175" s="122">
        <f>SUM(M175-O175)</f>
        <v>40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3</v>
      </c>
      <c r="F197" s="71"/>
      <c r="G197" s="46">
        <f t="shared" si="30"/>
        <v>3</v>
      </c>
      <c r="H197" s="78">
        <v>0</v>
      </c>
      <c r="I197" s="76">
        <v>0</v>
      </c>
      <c r="J197" s="46">
        <f t="shared" si="31"/>
        <v>2</v>
      </c>
      <c r="K197" s="72">
        <v>1</v>
      </c>
      <c r="L197" s="20">
        <v>50</v>
      </c>
      <c r="M197" s="65">
        <f t="shared" si="34"/>
        <v>50</v>
      </c>
      <c r="N197" s="17" t="s">
        <v>16</v>
      </c>
      <c r="O197" s="18"/>
      <c r="P197" s="122">
        <f t="shared" si="35"/>
        <v>50</v>
      </c>
      <c r="Q197" s="90">
        <v>23.74</v>
      </c>
      <c r="R197" s="43">
        <f t="shared" si="36"/>
        <v>23.74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11</v>
      </c>
      <c r="F205" s="71"/>
      <c r="G205" s="46">
        <f t="shared" si="30"/>
        <v>11</v>
      </c>
      <c r="H205" s="78">
        <v>0</v>
      </c>
      <c r="I205" s="76">
        <v>0</v>
      </c>
      <c r="J205" s="46">
        <f t="shared" si="31"/>
        <v>11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1" si="42">E235+F235</f>
        <v>0</v>
      </c>
      <c r="H235" s="78">
        <v>0</v>
      </c>
      <c r="I235" s="76">
        <v>0</v>
      </c>
      <c r="J235" s="46">
        <f t="shared" ref="J235:J26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+'10'!J245</f>
        <v>1</v>
      </c>
      <c r="F245" s="71"/>
      <c r="G245" s="46">
        <f t="shared" si="42"/>
        <v>1</v>
      </c>
      <c r="H245" s="78">
        <v>0</v>
      </c>
      <c r="I245" s="76">
        <v>0</v>
      </c>
      <c r="J245" s="46">
        <f t="shared" si="43"/>
        <v>1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+'10'!J250</f>
        <v>2</v>
      </c>
      <c r="F250" s="71"/>
      <c r="G250" s="46">
        <f t="shared" si="42"/>
        <v>2</v>
      </c>
      <c r="H250" s="78">
        <v>0</v>
      </c>
      <c r="I250" s="76">
        <v>0</v>
      </c>
      <c r="J250" s="46">
        <f t="shared" si="43"/>
        <v>0</v>
      </c>
      <c r="K250" s="72">
        <v>2</v>
      </c>
      <c r="L250" s="20">
        <v>50</v>
      </c>
      <c r="M250" s="65">
        <f t="shared" si="34"/>
        <v>100</v>
      </c>
      <c r="N250" s="17" t="s">
        <v>16</v>
      </c>
      <c r="O250" s="18"/>
      <c r="P250" s="122">
        <f t="shared" si="35"/>
        <v>100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+'10'!J251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1004053</v>
      </c>
      <c r="C252" s="19" t="s">
        <v>143</v>
      </c>
      <c r="D252" s="10" t="s">
        <v>434</v>
      </c>
      <c r="E252" s="64">
        <f>+'10'!J252</f>
        <v>9</v>
      </c>
      <c r="F252" s="71"/>
      <c r="G252" s="46">
        <f t="shared" si="40"/>
        <v>9</v>
      </c>
      <c r="H252" s="78">
        <v>0</v>
      </c>
      <c r="I252" s="76">
        <v>0</v>
      </c>
      <c r="J252" s="46">
        <f t="shared" si="43"/>
        <v>9</v>
      </c>
      <c r="K252" s="72"/>
      <c r="L252" s="20">
        <v>55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4" customHeight="1" x14ac:dyDescent="0.55000000000000004">
      <c r="A253" s="10"/>
      <c r="B253" s="10">
        <v>20037458</v>
      </c>
      <c r="C253" s="19" t="s">
        <v>1431</v>
      </c>
      <c r="D253" s="10" t="s">
        <v>434</v>
      </c>
      <c r="E253" s="64">
        <f>+'10'!J253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+'10'!J257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>
        <v>249</v>
      </c>
      <c r="B259" s="10"/>
      <c r="C259" s="19"/>
      <c r="D259" s="10"/>
      <c r="E259" s="64">
        <f>+'10'!J259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>
        <v>250</v>
      </c>
      <c r="B260" s="10"/>
      <c r="C260" s="19"/>
      <c r="D260" s="10"/>
      <c r="E260" s="64">
        <f>+'10'!J260</f>
        <v>0</v>
      </c>
      <c r="F260" s="71"/>
      <c r="G260" s="46">
        <f t="shared" si="40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>
        <v>251</v>
      </c>
      <c r="B261" s="10"/>
      <c r="C261" s="19"/>
      <c r="D261" s="10"/>
      <c r="E261" s="64">
        <f>+'10'!J261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>
        <v>252</v>
      </c>
      <c r="B262" s="10"/>
      <c r="C262" s="19"/>
      <c r="D262" s="10"/>
      <c r="E262" s="64">
        <f>+'10'!J262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>
        <v>253</v>
      </c>
      <c r="B263" s="10"/>
      <c r="C263" s="19"/>
      <c r="D263" s="10"/>
      <c r="E263" s="64">
        <f>+'10'!J263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ref="P263" si="53">SUM(M263-O263)</f>
        <v>0</v>
      </c>
      <c r="Q263" s="90"/>
      <c r="R263" s="43">
        <f t="shared" si="36"/>
        <v>0</v>
      </c>
    </row>
    <row r="264" spans="1:19" ht="25.5" x14ac:dyDescent="0.55000000000000004">
      <c r="A264" s="10">
        <v>254</v>
      </c>
      <c r="B264" s="10"/>
      <c r="C264" s="19"/>
      <c r="D264" s="10"/>
      <c r="E264" s="64"/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ref="G265" si="54">E265+F265</f>
        <v>0</v>
      </c>
      <c r="H265" s="78">
        <v>0</v>
      </c>
      <c r="I265" s="76">
        <v>0</v>
      </c>
      <c r="J265" s="46">
        <f t="shared" ref="J265" si="55">+G265-H265-K265-I265</f>
        <v>0</v>
      </c>
      <c r="K265" s="72"/>
      <c r="L265" s="20"/>
      <c r="M265" s="65">
        <f t="shared" ref="M265" si="56">+L265*K265</f>
        <v>0</v>
      </c>
      <c r="N265" s="17" t="s">
        <v>16</v>
      </c>
      <c r="O265" s="18"/>
      <c r="P265" s="23">
        <f t="shared" ref="P265" si="57">SUM(M265-O265)</f>
        <v>0</v>
      </c>
      <c r="Q265" s="90"/>
      <c r="R265" s="43">
        <f t="shared" ref="R265" si="58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485.05999999999995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3" t="s">
        <v>212</v>
      </c>
      <c r="L267" s="174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34" t="s">
        <v>202</v>
      </c>
      <c r="M268" s="35"/>
      <c r="N268" s="33">
        <f>SUM(M5:M267)</f>
        <v>1385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705</v>
      </c>
      <c r="O270" s="2">
        <v>40</v>
      </c>
      <c r="P270" s="2">
        <v>50</v>
      </c>
      <c r="Q270" s="88">
        <v>230</v>
      </c>
      <c r="R270" s="2">
        <v>300</v>
      </c>
      <c r="S270" s="2">
        <v>85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115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565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565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K259" sqref="K259"/>
      <selection pane="topRight" activeCell="K259" sqref="K259"/>
      <selection pane="bottomLeft" activeCell="K259" sqref="K259"/>
      <selection pane="bottomRight" activeCell="K259" sqref="K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11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3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2</v>
      </c>
      <c r="F197" s="71"/>
      <c r="G197" s="46">
        <f t="shared" si="30"/>
        <v>2</v>
      </c>
      <c r="H197" s="78">
        <v>0</v>
      </c>
      <c r="I197" s="76">
        <v>0</v>
      </c>
      <c r="J197" s="46">
        <f t="shared" si="31"/>
        <v>2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11</v>
      </c>
      <c r="F205" s="71"/>
      <c r="G205" s="46">
        <f t="shared" si="30"/>
        <v>11</v>
      </c>
      <c r="H205" s="78">
        <v>0</v>
      </c>
      <c r="I205" s="76">
        <v>0</v>
      </c>
      <c r="J205" s="46">
        <f t="shared" si="31"/>
        <v>11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62" si="42">E235+F235</f>
        <v>0</v>
      </c>
      <c r="H235" s="78">
        <v>0</v>
      </c>
      <c r="I235" s="76">
        <v>0</v>
      </c>
      <c r="J235" s="46">
        <f t="shared" ref="J235:J262" si="43">+G235-H235-K235-I235</f>
        <v>0</v>
      </c>
      <c r="K235" s="72"/>
      <c r="L235" s="20">
        <v>100</v>
      </c>
      <c r="M235" s="65">
        <f t="shared" ref="M235:M262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64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+'11'!J245</f>
        <v>1</v>
      </c>
      <c r="F245" s="71"/>
      <c r="G245" s="46">
        <f t="shared" si="42"/>
        <v>1</v>
      </c>
      <c r="H245" s="78">
        <v>0</v>
      </c>
      <c r="I245" s="76">
        <v>0</v>
      </c>
      <c r="J245" s="46">
        <f t="shared" si="43"/>
        <v>1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4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4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4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4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4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+'11'!J251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4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46"/>
        <v>0</v>
      </c>
      <c r="U251" s="119"/>
    </row>
    <row r="252" spans="1:21" ht="24" customHeight="1" x14ac:dyDescent="0.55000000000000004">
      <c r="A252" s="10">
        <v>248</v>
      </c>
      <c r="B252" s="10">
        <v>1004053</v>
      </c>
      <c r="C252" s="19" t="s">
        <v>143</v>
      </c>
      <c r="D252" s="10" t="s">
        <v>434</v>
      </c>
      <c r="E252" s="64">
        <f>+'11'!J252</f>
        <v>9</v>
      </c>
      <c r="F252" s="71"/>
      <c r="G252" s="46">
        <f t="shared" si="42"/>
        <v>9</v>
      </c>
      <c r="H252" s="78">
        <v>0</v>
      </c>
      <c r="I252" s="76">
        <v>0</v>
      </c>
      <c r="J252" s="46">
        <f t="shared" si="43"/>
        <v>9</v>
      </c>
      <c r="K252" s="72"/>
      <c r="L252" s="20">
        <v>55</v>
      </c>
      <c r="M252" s="65">
        <f t="shared" si="4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46"/>
        <v>0</v>
      </c>
    </row>
    <row r="253" spans="1:21" ht="24" customHeight="1" x14ac:dyDescent="0.55000000000000004">
      <c r="A253" s="10"/>
      <c r="B253" s="10">
        <v>20037458</v>
      </c>
      <c r="C253" s="19" t="s">
        <v>1431</v>
      </c>
      <c r="D253" s="10" t="s">
        <v>434</v>
      </c>
      <c r="E253" s="64">
        <f>+'11'!J253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si="4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46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+'11'!J254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4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46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+'11'!J255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4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46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+'11'!J256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4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46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+'11'!J257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4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46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+'11'!J258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4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46"/>
        <v>0</v>
      </c>
    </row>
    <row r="259" spans="1:19" ht="25.5" x14ac:dyDescent="0.55000000000000004">
      <c r="A259" s="10">
        <v>249</v>
      </c>
      <c r="B259" s="10"/>
      <c r="C259" s="19"/>
      <c r="D259" s="10"/>
      <c r="E259" s="64">
        <f>+'11'!J259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4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46"/>
        <v>0</v>
      </c>
    </row>
    <row r="260" spans="1:19" ht="25.5" x14ac:dyDescent="0.55000000000000004">
      <c r="A260" s="10">
        <v>250</v>
      </c>
      <c r="B260" s="10"/>
      <c r="C260" s="19"/>
      <c r="D260" s="10"/>
      <c r="E260" s="64">
        <f>+'11'!J260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4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46"/>
        <v>0</v>
      </c>
    </row>
    <row r="261" spans="1:19" ht="25.5" x14ac:dyDescent="0.55000000000000004">
      <c r="A261" s="10">
        <v>251</v>
      </c>
      <c r="B261" s="10"/>
      <c r="C261" s="19"/>
      <c r="D261" s="10"/>
      <c r="E261" s="64">
        <f>+'11'!J261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4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46"/>
        <v>0</v>
      </c>
    </row>
    <row r="262" spans="1:19" ht="25.5" x14ac:dyDescent="0.55000000000000004">
      <c r="A262" s="10">
        <v>252</v>
      </c>
      <c r="B262" s="10"/>
      <c r="C262" s="19"/>
      <c r="D262" s="10"/>
      <c r="E262" s="64">
        <f>+'11'!J262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4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46"/>
        <v>0</v>
      </c>
    </row>
    <row r="263" spans="1:19" ht="25.5" x14ac:dyDescent="0.55000000000000004">
      <c r="A263" s="10">
        <v>253</v>
      </c>
      <c r="B263" s="10"/>
      <c r="C263" s="19"/>
      <c r="D263" s="10"/>
      <c r="E263" s="64">
        <f>+'11'!J263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ref="P263" si="53">SUM(M263-O263)</f>
        <v>0</v>
      </c>
      <c r="Q263" s="90"/>
      <c r="R263" s="43">
        <f t="shared" si="46"/>
        <v>0</v>
      </c>
    </row>
    <row r="264" spans="1:19" ht="25.5" x14ac:dyDescent="0.55000000000000004">
      <c r="A264" s="10">
        <v>254</v>
      </c>
      <c r="B264" s="10"/>
      <c r="C264" s="19"/>
      <c r="D264" s="10"/>
      <c r="E264" s="64">
        <f>+'11'!J264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46"/>
        <v>0</v>
      </c>
    </row>
    <row r="265" spans="1:19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ref="G265" si="54">E265+F265</f>
        <v>0</v>
      </c>
      <c r="H265" s="78">
        <v>0</v>
      </c>
      <c r="I265" s="76">
        <v>0</v>
      </c>
      <c r="J265" s="46">
        <f t="shared" ref="J265" si="55">+G265-H265-K265-I265</f>
        <v>0</v>
      </c>
      <c r="K265" s="72"/>
      <c r="L265" s="20"/>
      <c r="M265" s="65">
        <f t="shared" ref="M265" si="56">+L265*K265</f>
        <v>0</v>
      </c>
      <c r="N265" s="17" t="s">
        <v>16</v>
      </c>
      <c r="O265" s="18"/>
      <c r="P265" s="23">
        <f t="shared" ref="P265" si="57">SUM(M265-O265)</f>
        <v>0</v>
      </c>
      <c r="Q265" s="90"/>
      <c r="R265" s="43">
        <f t="shared" ref="R265" si="58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0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3" t="s">
        <v>212</v>
      </c>
      <c r="L267" s="174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/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U352"/>
  <sheetViews>
    <sheetView zoomScale="70" zoomScaleNormal="70" workbookViewId="0">
      <pane xSplit="10" ySplit="4" topLeftCell="N5" activePane="bottomRight" state="frozen"/>
      <selection activeCell="K259" sqref="K259"/>
      <selection pane="topRight" activeCell="K259" sqref="K259"/>
      <selection pane="bottomLeft" activeCell="K259" sqref="K259"/>
      <selection pane="bottomRight" activeCell="K259" sqref="K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5</v>
      </c>
      <c r="F5" s="71">
        <v>3</v>
      </c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11</v>
      </c>
      <c r="F6" s="71">
        <v>3</v>
      </c>
      <c r="G6" s="46">
        <f t="shared" si="0"/>
        <v>14</v>
      </c>
      <c r="H6" s="78">
        <v>0</v>
      </c>
      <c r="I6" s="76">
        <v>0</v>
      </c>
      <c r="J6" s="46">
        <f t="shared" si="1"/>
        <v>11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150</v>
      </c>
      <c r="P6" s="122">
        <f t="shared" ref="P6:P80" si="3">SUM(M6-O6)</f>
        <v>150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5</v>
      </c>
      <c r="F15" s="71">
        <v>3</v>
      </c>
      <c r="G15" s="46">
        <f t="shared" si="0"/>
        <v>8</v>
      </c>
      <c r="H15" s="78">
        <v>0</v>
      </c>
      <c r="I15" s="76">
        <v>0</v>
      </c>
      <c r="J15" s="46">
        <f t="shared" si="1"/>
        <v>8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4</v>
      </c>
      <c r="F18" s="71">
        <v>3</v>
      </c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4</v>
      </c>
      <c r="F22" s="71">
        <v>3</v>
      </c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5</v>
      </c>
      <c r="F24" s="71">
        <v>2</v>
      </c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8</v>
      </c>
      <c r="F28" s="71">
        <v>3</v>
      </c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5</v>
      </c>
      <c r="F31" s="71">
        <v>3</v>
      </c>
      <c r="G31" s="46">
        <f t="shared" si="5"/>
        <v>8</v>
      </c>
      <c r="H31" s="78">
        <v>0</v>
      </c>
      <c r="I31" s="76">
        <v>0</v>
      </c>
      <c r="J31" s="46">
        <f t="shared" si="6"/>
        <v>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25</v>
      </c>
      <c r="P39" s="122">
        <f t="shared" si="3"/>
        <v>75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4</v>
      </c>
      <c r="F40" s="71">
        <v>1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4</v>
      </c>
      <c r="F41" s="71">
        <v>1</v>
      </c>
      <c r="G41" s="46">
        <f t="shared" si="5"/>
        <v>5</v>
      </c>
      <c r="H41" s="78">
        <v>0</v>
      </c>
      <c r="I41" s="76">
        <v>0</v>
      </c>
      <c r="J41" s="46">
        <f t="shared" si="6"/>
        <v>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25</v>
      </c>
      <c r="P47" s="122">
        <f t="shared" si="3"/>
        <v>25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22">
        <f>SUM(M48-O48)</f>
        <v>25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1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120</v>
      </c>
      <c r="P59" s="122">
        <f t="shared" si="3"/>
        <v>120</v>
      </c>
      <c r="Q59" s="121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1</v>
      </c>
      <c r="F64" s="71">
        <v>2</v>
      </c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2</v>
      </c>
      <c r="F65" s="71">
        <v>2</v>
      </c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2</v>
      </c>
      <c r="F66" s="71">
        <v>1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1</v>
      </c>
      <c r="F77" s="71">
        <v>2</v>
      </c>
      <c r="G77" s="46">
        <f t="shared" si="5"/>
        <v>3</v>
      </c>
      <c r="H77" s="78">
        <v>0</v>
      </c>
      <c r="I77" s="76">
        <v>0</v>
      </c>
      <c r="J77" s="46">
        <f t="shared" si="6"/>
        <v>0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2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3</v>
      </c>
      <c r="F80" s="71">
        <v>2</v>
      </c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1</v>
      </c>
      <c r="F81" s="71">
        <v>2</v>
      </c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3</v>
      </c>
      <c r="F116" s="71">
        <v>2</v>
      </c>
      <c r="G116" s="46">
        <f t="shared" si="23"/>
        <v>5</v>
      </c>
      <c r="H116" s="78">
        <v>0</v>
      </c>
      <c r="I116" s="76">
        <v>0</v>
      </c>
      <c r="J116" s="46">
        <f t="shared" si="24"/>
        <v>3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>
        <v>2</v>
      </c>
      <c r="G132" s="46">
        <f t="shared" si="23"/>
        <v>2</v>
      </c>
      <c r="H132" s="78">
        <v>0</v>
      </c>
      <c r="I132" s="76">
        <v>0</v>
      </c>
      <c r="J132" s="46">
        <f t="shared" si="24"/>
        <v>0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22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3</v>
      </c>
      <c r="F133" s="71">
        <v>2</v>
      </c>
      <c r="G133" s="46">
        <f t="shared" si="23"/>
        <v>5</v>
      </c>
      <c r="H133" s="78">
        <v>0</v>
      </c>
      <c r="I133" s="76">
        <v>0</v>
      </c>
      <c r="J133" s="46">
        <f t="shared" si="24"/>
        <v>3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50</v>
      </c>
      <c r="P133" s="122">
        <f t="shared" si="8"/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3</v>
      </c>
      <c r="F154" s="71">
        <v>2</v>
      </c>
      <c r="G154" s="46">
        <f t="shared" si="23"/>
        <v>5</v>
      </c>
      <c r="H154" s="78">
        <v>0</v>
      </c>
      <c r="I154" s="76">
        <v>0</v>
      </c>
      <c r="J154" s="46">
        <f t="shared" si="24"/>
        <v>5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4</v>
      </c>
      <c r="F175" s="71">
        <v>3</v>
      </c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4</v>
      </c>
      <c r="F180" s="71">
        <v>2</v>
      </c>
      <c r="G180" s="46">
        <f t="shared" si="30"/>
        <v>6</v>
      </c>
      <c r="H180" s="78">
        <v>0</v>
      </c>
      <c r="I180" s="76">
        <v>0</v>
      </c>
      <c r="J180" s="46">
        <f t="shared" si="31"/>
        <v>3</v>
      </c>
      <c r="K180" s="72">
        <v>3</v>
      </c>
      <c r="L180" s="20">
        <v>35</v>
      </c>
      <c r="M180" s="65">
        <f t="shared" si="34"/>
        <v>105</v>
      </c>
      <c r="N180" s="17" t="s">
        <v>16</v>
      </c>
      <c r="O180" s="18"/>
      <c r="P180" s="122">
        <f t="shared" si="35"/>
        <v>105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3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2</v>
      </c>
      <c r="F197" s="71"/>
      <c r="G197" s="46">
        <f t="shared" si="30"/>
        <v>2</v>
      </c>
      <c r="H197" s="78">
        <v>0</v>
      </c>
      <c r="I197" s="76">
        <v>0</v>
      </c>
      <c r="J197" s="46">
        <f t="shared" si="31"/>
        <v>2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11</v>
      </c>
      <c r="F205" s="71"/>
      <c r="G205" s="46">
        <f t="shared" si="30"/>
        <v>11</v>
      </c>
      <c r="H205" s="78">
        <v>0</v>
      </c>
      <c r="I205" s="76">
        <v>0</v>
      </c>
      <c r="J205" s="46">
        <f t="shared" si="31"/>
        <v>11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62" si="42">E235+F235</f>
        <v>0</v>
      </c>
      <c r="H235" s="78">
        <v>0</v>
      </c>
      <c r="I235" s="76">
        <v>0</v>
      </c>
      <c r="J235" s="46">
        <f t="shared" ref="J235:J26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+'12'!J245</f>
        <v>1</v>
      </c>
      <c r="F245" s="71">
        <v>2</v>
      </c>
      <c r="G245" s="46">
        <f t="shared" si="42"/>
        <v>3</v>
      </c>
      <c r="H245" s="78">
        <v>0</v>
      </c>
      <c r="I245" s="76">
        <v>0</v>
      </c>
      <c r="J245" s="46">
        <f t="shared" si="43"/>
        <v>3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+'12'!J251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1004053</v>
      </c>
      <c r="C252" s="19" t="s">
        <v>143</v>
      </c>
      <c r="D252" s="10" t="s">
        <v>434</v>
      </c>
      <c r="E252" s="64">
        <f>+'12'!J252</f>
        <v>9</v>
      </c>
      <c r="F252" s="71"/>
      <c r="G252" s="46">
        <f t="shared" si="42"/>
        <v>9</v>
      </c>
      <c r="H252" s="78">
        <v>0</v>
      </c>
      <c r="I252" s="76">
        <v>0</v>
      </c>
      <c r="J252" s="46">
        <f t="shared" si="43"/>
        <v>9</v>
      </c>
      <c r="K252" s="72"/>
      <c r="L252" s="20">
        <v>55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4" customHeight="1" x14ac:dyDescent="0.55000000000000004">
      <c r="A253" s="10"/>
      <c r="B253" s="10">
        <v>20037458</v>
      </c>
      <c r="C253" s="19" t="s">
        <v>1431</v>
      </c>
      <c r="D253" s="10" t="s">
        <v>434</v>
      </c>
      <c r="E253" s="64">
        <f>+'12'!J253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+'12'!J254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+'12'!J255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+'12'!J256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+'12'!J257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+'12'!J258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>
        <v>249</v>
      </c>
      <c r="B259" s="10"/>
      <c r="C259" s="19"/>
      <c r="D259" s="10"/>
      <c r="E259" s="64">
        <f>+'12'!J259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>
        <v>250</v>
      </c>
      <c r="B260" s="10"/>
      <c r="C260" s="19"/>
      <c r="D260" s="10"/>
      <c r="E260" s="64">
        <f>+'12'!J260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>
        <v>251</v>
      </c>
      <c r="B261" s="10"/>
      <c r="C261" s="19"/>
      <c r="D261" s="10"/>
      <c r="E261" s="64">
        <f>+'12'!J261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>
        <v>252</v>
      </c>
      <c r="B262" s="10"/>
      <c r="C262" s="19"/>
      <c r="D262" s="10"/>
      <c r="E262" s="64">
        <f>+'12'!J262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>
        <v>253</v>
      </c>
      <c r="B263" s="10"/>
      <c r="C263" s="19"/>
      <c r="D263" s="10"/>
      <c r="E263" s="64">
        <f>+'12'!J263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ref="P263" si="53">SUM(M263-O263)</f>
        <v>0</v>
      </c>
      <c r="Q263" s="90"/>
      <c r="R263" s="43">
        <f t="shared" ref="R263" si="54">+K263*Q263</f>
        <v>0</v>
      </c>
    </row>
    <row r="264" spans="1:19" ht="25.5" x14ac:dyDescent="0.55000000000000004">
      <c r="A264" s="10">
        <v>254</v>
      </c>
      <c r="B264" s="10"/>
      <c r="C264" s="19"/>
      <c r="D264" s="10"/>
      <c r="E264" s="64">
        <f>+'12'!J264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ref="G265" si="55">E265+F265</f>
        <v>0</v>
      </c>
      <c r="H265" s="78">
        <v>0</v>
      </c>
      <c r="I265" s="76">
        <v>0</v>
      </c>
      <c r="J265" s="46">
        <f t="shared" ref="J265" si="56">+G265-H265-K265-I265</f>
        <v>0</v>
      </c>
      <c r="K265" s="72"/>
      <c r="L265" s="20"/>
      <c r="M265" s="65">
        <f t="shared" ref="M265" si="57">+L265*K265</f>
        <v>0</v>
      </c>
      <c r="N265" s="17" t="s">
        <v>16</v>
      </c>
      <c r="O265" s="18"/>
      <c r="P265" s="23">
        <f t="shared" ref="P265" si="58">SUM(M265-O265)</f>
        <v>0</v>
      </c>
      <c r="Q265" s="90"/>
      <c r="R265" s="43">
        <f t="shared" ref="R265" si="59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608.31999999999994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3" t="s">
        <v>212</v>
      </c>
      <c r="L267" s="174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1795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495</v>
      </c>
      <c r="O270" s="2">
        <v>100</v>
      </c>
      <c r="P270" s="2">
        <v>185</v>
      </c>
      <c r="Q270" s="88">
        <v>110</v>
      </c>
      <c r="R270" s="2">
        <v>100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420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880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880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K259" sqref="K259"/>
      <selection pane="topRight" activeCell="K259" sqref="K259"/>
      <selection pane="bottomLeft" activeCell="K259" sqref="K259"/>
      <selection pane="bottomRight" activeCell="K259" sqref="K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11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8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50</v>
      </c>
      <c r="P22" s="122">
        <f t="shared" si="3"/>
        <v>150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2">
        <f t="shared" si="3"/>
        <v>50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9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40</v>
      </c>
      <c r="P28" s="122">
        <f t="shared" si="3"/>
        <v>160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3</v>
      </c>
      <c r="F66" s="71"/>
      <c r="G66" s="46">
        <f t="shared" si="5"/>
        <v>3</v>
      </c>
      <c r="H66" s="78">
        <v>1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3</v>
      </c>
      <c r="F74" s="71"/>
      <c r="G74" s="46">
        <f t="shared" si="5"/>
        <v>3</v>
      </c>
      <c r="H74" s="78">
        <v>1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4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27</v>
      </c>
      <c r="P80" s="122">
        <f t="shared" si="3"/>
        <v>28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5</v>
      </c>
      <c r="F154" s="71"/>
      <c r="G154" s="46">
        <f t="shared" si="23"/>
        <v>5</v>
      </c>
      <c r="H154" s="78">
        <v>0</v>
      </c>
      <c r="I154" s="76">
        <v>0</v>
      </c>
      <c r="J154" s="46">
        <f t="shared" si="24"/>
        <v>3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>
        <v>24</v>
      </c>
      <c r="P154" s="122">
        <f>SUM(M154-O154)</f>
        <v>26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7</v>
      </c>
      <c r="F175" s="71"/>
      <c r="G175" s="46">
        <f t="shared" si="30"/>
        <v>7</v>
      </c>
      <c r="H175" s="78">
        <v>1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2</v>
      </c>
      <c r="F197" s="71"/>
      <c r="G197" s="46">
        <f t="shared" si="30"/>
        <v>2</v>
      </c>
      <c r="H197" s="78">
        <v>0</v>
      </c>
      <c r="I197" s="76">
        <v>0</v>
      </c>
      <c r="J197" s="46">
        <f t="shared" si="31"/>
        <v>2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11</v>
      </c>
      <c r="F205" s="71"/>
      <c r="G205" s="46">
        <f t="shared" si="30"/>
        <v>11</v>
      </c>
      <c r="H205" s="78">
        <v>0</v>
      </c>
      <c r="I205" s="76">
        <v>0</v>
      </c>
      <c r="J205" s="46">
        <f t="shared" si="31"/>
        <v>11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62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+'13'!J245</f>
        <v>3</v>
      </c>
      <c r="F245" s="71"/>
      <c r="G245" s="46">
        <f t="shared" si="42"/>
        <v>3</v>
      </c>
      <c r="H245" s="78">
        <v>0</v>
      </c>
      <c r="I245" s="76">
        <v>0</v>
      </c>
      <c r="J245" s="46">
        <f t="shared" si="43"/>
        <v>2</v>
      </c>
      <c r="K245" s="72">
        <v>1</v>
      </c>
      <c r="L245" s="20">
        <v>55</v>
      </c>
      <c r="M245" s="65">
        <f t="shared" si="47"/>
        <v>55</v>
      </c>
      <c r="N245" s="17" t="s">
        <v>16</v>
      </c>
      <c r="O245" s="18">
        <v>20</v>
      </c>
      <c r="P245" s="122">
        <f t="shared" si="48"/>
        <v>35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+'13'!J251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1004053</v>
      </c>
      <c r="C252" s="19" t="s">
        <v>143</v>
      </c>
      <c r="D252" s="10" t="s">
        <v>434</v>
      </c>
      <c r="E252" s="64">
        <f>+'13'!J252</f>
        <v>9</v>
      </c>
      <c r="F252" s="71"/>
      <c r="G252" s="46">
        <f t="shared" si="42"/>
        <v>9</v>
      </c>
      <c r="H252" s="78">
        <v>0</v>
      </c>
      <c r="I252" s="76">
        <v>0</v>
      </c>
      <c r="J252" s="46">
        <f t="shared" si="41"/>
        <v>9</v>
      </c>
      <c r="K252" s="72"/>
      <c r="L252" s="20">
        <v>55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4" customHeight="1" x14ac:dyDescent="0.55000000000000004">
      <c r="A253" s="10"/>
      <c r="B253" s="10">
        <v>20037458</v>
      </c>
      <c r="C253" s="19" t="s">
        <v>1431</v>
      </c>
      <c r="D253" s="10" t="s">
        <v>434</v>
      </c>
      <c r="E253" s="64">
        <f>+'13'!J253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39</v>
      </c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+'13'!J254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+'13'!J255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+'13'!J256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+'13'!J257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+'13'!J258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>
        <v>249</v>
      </c>
      <c r="B259" s="10"/>
      <c r="C259" s="19"/>
      <c r="D259" s="10"/>
      <c r="E259" s="64">
        <f>+'13'!J259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1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>
        <v>250</v>
      </c>
      <c r="B260" s="10"/>
      <c r="C260" s="19"/>
      <c r="D260" s="10"/>
      <c r="E260" s="64">
        <f>+'13'!J260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1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>
        <v>251</v>
      </c>
      <c r="B261" s="10"/>
      <c r="C261" s="19"/>
      <c r="D261" s="10"/>
      <c r="E261" s="64">
        <f>+'13'!J261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>
        <v>252</v>
      </c>
      <c r="B262" s="10"/>
      <c r="C262" s="19"/>
      <c r="D262" s="10"/>
      <c r="E262" s="64">
        <f>+'13'!J262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>
        <v>253</v>
      </c>
      <c r="B263" s="10"/>
      <c r="C263" s="19"/>
      <c r="D263" s="10"/>
      <c r="E263" s="64">
        <f>+'13'!J263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>
        <v>254</v>
      </c>
      <c r="B264" s="10"/>
      <c r="C264" s="19"/>
      <c r="D264" s="10"/>
      <c r="E264" s="64"/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ref="G265" si="53">E265+F265</f>
        <v>0</v>
      </c>
      <c r="H265" s="78">
        <v>0</v>
      </c>
      <c r="I265" s="76">
        <v>0</v>
      </c>
      <c r="J265" s="46">
        <f t="shared" ref="J265" si="54">+G265-H265-K265-I265</f>
        <v>0</v>
      </c>
      <c r="K265" s="72"/>
      <c r="L265" s="20"/>
      <c r="M265" s="65">
        <f t="shared" ref="M265" si="55">+L265*K265</f>
        <v>0</v>
      </c>
      <c r="N265" s="17" t="s">
        <v>16</v>
      </c>
      <c r="O265" s="18"/>
      <c r="P265" s="23">
        <f t="shared" ref="P265" si="56">SUM(M265-O265)</f>
        <v>0</v>
      </c>
      <c r="Q265" s="90"/>
      <c r="R265" s="43">
        <f t="shared" ref="R265" si="57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322.33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3" t="s">
        <v>212</v>
      </c>
      <c r="L267" s="174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995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211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784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784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K259" sqref="K259"/>
      <selection pane="topRight" activeCell="K259" sqref="K259"/>
      <selection pane="bottomLeft" activeCell="K259" sqref="K259"/>
      <selection pane="bottomRight" activeCell="K259" sqref="K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11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1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7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>SUM(M15-O15)</f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>SUM(M18-O18)</f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2">
        <f t="shared" si="3"/>
        <v>50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22">
        <f>SUM(M31-O31)</f>
        <v>50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>SUM(M39-O39)</f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10</v>
      </c>
      <c r="P46" s="122">
        <f t="shared" si="3"/>
        <v>40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10</v>
      </c>
      <c r="P47" s="122">
        <f t="shared" si="3"/>
        <v>40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10</v>
      </c>
      <c r="P48" s="122">
        <f t="shared" si="3"/>
        <v>90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10</v>
      </c>
      <c r="P49" s="122">
        <f t="shared" si="3"/>
        <v>40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>SUM(M65-O65)</f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2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>
        <v>38</v>
      </c>
      <c r="P80" s="122">
        <f t="shared" si="3"/>
        <v>72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si="3"/>
        <v>0</v>
      </c>
      <c r="Q81" s="90">
        <v>11.58</v>
      </c>
      <c r="R81" s="43">
        <f t="shared" ref="R81:R172" si="8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" si="9"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90">
        <v>18.28</v>
      </c>
      <c r="R92" s="43">
        <f t="shared" si="8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23"/>
        <v>0</v>
      </c>
      <c r="Q93" s="90">
        <v>18.63</v>
      </c>
      <c r="R93" s="43">
        <f t="shared" si="8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23"/>
        <v>0</v>
      </c>
      <c r="Q95" s="90"/>
      <c r="R95" s="43">
        <f t="shared" si="8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23"/>
        <v>0</v>
      </c>
      <c r="Q96" s="90"/>
      <c r="R96" s="43">
        <f t="shared" si="8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23"/>
        <v>0</v>
      </c>
      <c r="Q97" s="90">
        <v>18.09</v>
      </c>
      <c r="R97" s="43">
        <f t="shared" si="8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23"/>
        <v>0</v>
      </c>
      <c r="Q98" s="90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8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18"/>
      <c r="R100" s="43">
        <f t="shared" si="28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18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18"/>
      <c r="R102" s="43">
        <f t="shared" si="28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23"/>
        <v>0</v>
      </c>
      <c r="Q106" s="90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23"/>
        <v>0</v>
      </c>
      <c r="Q107" s="90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23"/>
        <v>0</v>
      </c>
      <c r="Q110" s="90"/>
      <c r="R110" s="43">
        <f t="shared" si="8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23"/>
        <v>0</v>
      </c>
      <c r="Q111" s="90"/>
      <c r="R111" s="43">
        <f t="shared" si="8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7</v>
      </c>
      <c r="F112" s="71"/>
      <c r="G112" s="46">
        <f t="shared" si="24"/>
        <v>7</v>
      </c>
      <c r="H112" s="78">
        <v>0</v>
      </c>
      <c r="I112" s="76">
        <v>0</v>
      </c>
      <c r="J112" s="46">
        <f t="shared" si="25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6</v>
      </c>
      <c r="F113" s="71"/>
      <c r="G113" s="46">
        <f t="shared" si="24"/>
        <v>6</v>
      </c>
      <c r="H113" s="78">
        <v>0</v>
      </c>
      <c r="I113" s="76">
        <v>0</v>
      </c>
      <c r="J113" s="46">
        <f t="shared" si="25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23"/>
        <v>0</v>
      </c>
      <c r="Q113" s="121">
        <v>22.55</v>
      </c>
      <c r="R113" s="43">
        <f t="shared" si="8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23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0</v>
      </c>
      <c r="F115" s="71"/>
      <c r="G115" s="46">
        <f t="shared" si="24"/>
        <v>0</v>
      </c>
      <c r="H115" s="78">
        <v>0</v>
      </c>
      <c r="I115" s="76">
        <v>0</v>
      </c>
      <c r="J115" s="46">
        <f t="shared" si="25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23"/>
        <v>0</v>
      </c>
      <c r="Q115" s="90">
        <v>23.61</v>
      </c>
      <c r="R115" s="43">
        <f t="shared" si="8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3</v>
      </c>
      <c r="F116" s="71"/>
      <c r="G116" s="46">
        <f t="shared" si="24"/>
        <v>3</v>
      </c>
      <c r="H116" s="78">
        <v>0</v>
      </c>
      <c r="I116" s="76">
        <v>0</v>
      </c>
      <c r="J116" s="46">
        <f t="shared" si="25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23"/>
        <v>0</v>
      </c>
      <c r="Q116" s="90">
        <v>13.03</v>
      </c>
      <c r="R116" s="43">
        <f t="shared" si="8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5</v>
      </c>
      <c r="F117" s="71"/>
      <c r="G117" s="46">
        <f t="shared" si="24"/>
        <v>5</v>
      </c>
      <c r="H117" s="78">
        <v>0</v>
      </c>
      <c r="I117" s="76">
        <v>0</v>
      </c>
      <c r="J117" s="46">
        <f t="shared" si="25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23"/>
        <v>0</v>
      </c>
      <c r="Q117" s="90">
        <v>11.91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23"/>
        <v>0</v>
      </c>
      <c r="Q118" s="90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23"/>
        <v>0</v>
      </c>
      <c r="Q119" s="90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23"/>
        <v>0</v>
      </c>
      <c r="Q120" s="90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23"/>
        <v>0</v>
      </c>
      <c r="Q122" s="90">
        <v>30</v>
      </c>
      <c r="R122" s="43">
        <f t="shared" si="8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23"/>
        <v>0</v>
      </c>
      <c r="Q123" s="90">
        <v>30</v>
      </c>
      <c r="R123" s="43">
        <f t="shared" si="8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23"/>
        <v>0</v>
      </c>
      <c r="Q125" s="90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23"/>
        <v>0</v>
      </c>
      <c r="Q126" s="90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23"/>
        <v>0</v>
      </c>
      <c r="Q127" s="90">
        <v>13.67</v>
      </c>
      <c r="R127" s="43">
        <f t="shared" si="8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23"/>
        <v>0</v>
      </c>
      <c r="Q128" s="90">
        <v>11.48</v>
      </c>
      <c r="R128" s="43">
        <f t="shared" si="8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23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23"/>
        <v>0</v>
      </c>
      <c r="Q130" s="90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0</v>
      </c>
      <c r="F131" s="71"/>
      <c r="G131" s="46">
        <f t="shared" si="24"/>
        <v>0</v>
      </c>
      <c r="H131" s="78">
        <v>0</v>
      </c>
      <c r="I131" s="76">
        <v>0</v>
      </c>
      <c r="J131" s="46">
        <f t="shared" si="25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23"/>
        <v>0</v>
      </c>
      <c r="Q131" s="90">
        <v>9.91</v>
      </c>
      <c r="R131" s="43">
        <f t="shared" si="8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4"/>
        <v>0</v>
      </c>
      <c r="H132" s="78">
        <v>0</v>
      </c>
      <c r="I132" s="76">
        <v>0</v>
      </c>
      <c r="J132" s="46">
        <f t="shared" si="25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23"/>
        <v>0</v>
      </c>
      <c r="Q132" s="90">
        <v>16.690000000000001</v>
      </c>
      <c r="R132" s="43">
        <f t="shared" si="8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3</v>
      </c>
      <c r="F133" s="71"/>
      <c r="G133" s="46">
        <f t="shared" si="24"/>
        <v>3</v>
      </c>
      <c r="H133" s="78">
        <v>0</v>
      </c>
      <c r="I133" s="76">
        <v>0</v>
      </c>
      <c r="J133" s="46">
        <f t="shared" si="25"/>
        <v>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23"/>
        <v>50</v>
      </c>
      <c r="Q133" s="90">
        <v>24.21</v>
      </c>
      <c r="R133" s="43">
        <f t="shared" si="8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23"/>
        <v>0</v>
      </c>
      <c r="Q134" s="118"/>
      <c r="R134" s="43">
        <f t="shared" si="8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23"/>
        <v>0</v>
      </c>
      <c r="Q135" s="118"/>
      <c r="R135" s="43">
        <f t="shared" si="8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23"/>
        <v>0</v>
      </c>
      <c r="Q136" s="118"/>
      <c r="R136" s="43">
        <f t="shared" si="8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23"/>
        <v>0</v>
      </c>
      <c r="Q138" s="90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23"/>
        <v>0</v>
      </c>
      <c r="Q139" s="90">
        <v>3.8</v>
      </c>
      <c r="R139" s="43">
        <f t="shared" si="8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23"/>
        <v>0</v>
      </c>
      <c r="Q140" s="90">
        <v>2.2200000000000002</v>
      </c>
      <c r="R140" s="43">
        <f t="shared" si="8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23"/>
        <v>0</v>
      </c>
      <c r="Q141" s="90">
        <v>2.2200000000000002</v>
      </c>
      <c r="R141" s="43">
        <f t="shared" si="8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23"/>
        <v>0</v>
      </c>
      <c r="Q142" s="90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23"/>
        <v>0</v>
      </c>
      <c r="Q143" s="90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23"/>
        <v>0</v>
      </c>
      <c r="Q144" s="90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23"/>
        <v>0</v>
      </c>
      <c r="Q145" s="90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3"/>
        <v>0</v>
      </c>
      <c r="Q146" s="90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3"/>
        <v>0</v>
      </c>
      <c r="Q147" s="90">
        <v>2.2200000000000002</v>
      </c>
      <c r="R147" s="43">
        <f t="shared" si="8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3"/>
        <v>0</v>
      </c>
      <c r="Q148" s="90"/>
      <c r="R148" s="43">
        <f t="shared" si="8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3"/>
        <v>0</v>
      </c>
      <c r="Q149" s="90">
        <v>10.48</v>
      </c>
      <c r="R149" s="43">
        <f t="shared" si="8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3"/>
        <v>0</v>
      </c>
      <c r="Q150" s="90">
        <v>15.28</v>
      </c>
      <c r="R150" s="43">
        <f t="shared" si="8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3"/>
        <v>0</v>
      </c>
      <c r="Q151" s="90">
        <v>15.28</v>
      </c>
      <c r="R151" s="43">
        <f t="shared" si="8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3"/>
        <v>0</v>
      </c>
      <c r="Q152" s="90">
        <v>10.55</v>
      </c>
      <c r="R152" s="43">
        <f t="shared" si="8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3"/>
        <v>0</v>
      </c>
      <c r="Q153" s="90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3</v>
      </c>
      <c r="F154" s="71"/>
      <c r="G154" s="46">
        <f t="shared" si="24"/>
        <v>3</v>
      </c>
      <c r="H154" s="78">
        <v>0</v>
      </c>
      <c r="I154" s="76">
        <v>0</v>
      </c>
      <c r="J154" s="46">
        <f t="shared" si="25"/>
        <v>2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22">
        <f>SUM(M154-O154)</f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3"/>
        <v>0</v>
      </c>
      <c r="Q155" s="90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3"/>
        <v>0</v>
      </c>
      <c r="Q156" s="90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3"/>
        <v>0</v>
      </c>
      <c r="Q157" s="90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3"/>
        <v>0</v>
      </c>
      <c r="Q158" s="90">
        <v>23.53</v>
      </c>
      <c r="R158" s="43">
        <f t="shared" si="8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3"/>
        <v>0</v>
      </c>
      <c r="Q159" s="90"/>
      <c r="R159" s="43">
        <f t="shared" si="8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3"/>
        <v>0</v>
      </c>
      <c r="Q160" s="90"/>
      <c r="R160" s="43">
        <f t="shared" si="8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3"/>
        <v>0</v>
      </c>
      <c r="Q161" s="90"/>
      <c r="R161" s="43">
        <f t="shared" si="8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3"/>
        <v>0</v>
      </c>
      <c r="Q162" s="90"/>
      <c r="R162" s="43">
        <f t="shared" si="8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3"/>
        <v>0</v>
      </c>
      <c r="Q163" s="121">
        <v>12.14</v>
      </c>
      <c r="R163" s="43">
        <f t="shared" si="8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3"/>
        <v>0</v>
      </c>
      <c r="Q164" s="90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3"/>
        <v>0</v>
      </c>
      <c r="Q165" s="90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3"/>
        <v>0</v>
      </c>
      <c r="Q166" s="90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3"/>
        <v>0</v>
      </c>
      <c r="Q169" s="90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3"/>
        <v>0</v>
      </c>
      <c r="Q170" s="90">
        <v>17.36</v>
      </c>
      <c r="R170" s="43">
        <f t="shared" si="8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3"/>
        <v>0</v>
      </c>
      <c r="Q171" s="90"/>
      <c r="R171" s="43">
        <f t="shared" si="8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3"/>
        <v>0</v>
      </c>
      <c r="Q172" s="90"/>
      <c r="R172" s="43">
        <f t="shared" si="8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6</v>
      </c>
      <c r="F175" s="71"/>
      <c r="G175" s="46">
        <f t="shared" si="31"/>
        <v>6</v>
      </c>
      <c r="H175" s="78">
        <v>0</v>
      </c>
      <c r="I175" s="76">
        <v>0</v>
      </c>
      <c r="J175" s="46">
        <f t="shared" si="32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64" si="35">+L177*K177</f>
        <v>0</v>
      </c>
      <c r="N177" s="17" t="s">
        <v>16</v>
      </c>
      <c r="O177" s="18"/>
      <c r="P177" s="23">
        <f t="shared" ref="P177:P264" si="36">SUM(M177-O177)</f>
        <v>0</v>
      </c>
      <c r="Q177" s="90"/>
      <c r="R177" s="43">
        <f t="shared" ref="R177:R264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3</v>
      </c>
      <c r="F180" s="71"/>
      <c r="G180" s="46">
        <f t="shared" si="31"/>
        <v>3</v>
      </c>
      <c r="H180" s="78">
        <v>0</v>
      </c>
      <c r="I180" s="76">
        <v>0</v>
      </c>
      <c r="J180" s="46">
        <f t="shared" si="32"/>
        <v>3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3</v>
      </c>
      <c r="F185" s="71"/>
      <c r="G185" s="46">
        <f t="shared" si="31"/>
        <v>3</v>
      </c>
      <c r="H185" s="78">
        <v>0</v>
      </c>
      <c r="I185" s="76">
        <v>0</v>
      </c>
      <c r="J185" s="46">
        <f t="shared" si="32"/>
        <v>2</v>
      </c>
      <c r="K185" s="72">
        <v>1</v>
      </c>
      <c r="L185" s="20">
        <v>80</v>
      </c>
      <c r="M185" s="65">
        <f t="shared" si="35"/>
        <v>80</v>
      </c>
      <c r="N185" s="17" t="s">
        <v>16</v>
      </c>
      <c r="O185" s="18"/>
      <c r="P185" s="122">
        <f t="shared" si="36"/>
        <v>80</v>
      </c>
      <c r="Q185" s="90">
        <v>63</v>
      </c>
      <c r="R185" s="43">
        <f t="shared" si="37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3</v>
      </c>
      <c r="F193" s="71"/>
      <c r="G193" s="46">
        <f t="shared" si="31"/>
        <v>3</v>
      </c>
      <c r="H193" s="78">
        <v>0</v>
      </c>
      <c r="I193" s="76">
        <v>0</v>
      </c>
      <c r="J193" s="46">
        <f t="shared" si="32"/>
        <v>3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0</v>
      </c>
      <c r="F194" s="71"/>
      <c r="G194" s="46">
        <f t="shared" si="31"/>
        <v>0</v>
      </c>
      <c r="H194" s="78">
        <v>0</v>
      </c>
      <c r="I194" s="76">
        <v>0</v>
      </c>
      <c r="J194" s="46">
        <f t="shared" si="32"/>
        <v>0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2</v>
      </c>
      <c r="F195" s="71"/>
      <c r="G195" s="46">
        <f t="shared" si="31"/>
        <v>2</v>
      </c>
      <c r="H195" s="78">
        <v>0</v>
      </c>
      <c r="I195" s="76">
        <v>0</v>
      </c>
      <c r="J195" s="46">
        <f t="shared" si="32"/>
        <v>2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2</v>
      </c>
      <c r="F197" s="71"/>
      <c r="G197" s="46">
        <f t="shared" si="31"/>
        <v>2</v>
      </c>
      <c r="H197" s="78">
        <v>0</v>
      </c>
      <c r="I197" s="76">
        <v>0</v>
      </c>
      <c r="J197" s="46">
        <f t="shared" si="32"/>
        <v>1</v>
      </c>
      <c r="K197" s="72">
        <v>1</v>
      </c>
      <c r="L197" s="20">
        <v>50</v>
      </c>
      <c r="M197" s="65">
        <f t="shared" si="35"/>
        <v>50</v>
      </c>
      <c r="N197" s="17" t="s">
        <v>16</v>
      </c>
      <c r="O197" s="18"/>
      <c r="P197" s="122">
        <f t="shared" si="36"/>
        <v>50</v>
      </c>
      <c r="Q197" s="90">
        <v>23.74</v>
      </c>
      <c r="R197" s="43">
        <f t="shared" si="37"/>
        <v>23.74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11</v>
      </c>
      <c r="F205" s="71"/>
      <c r="G205" s="46">
        <f t="shared" si="31"/>
        <v>11</v>
      </c>
      <c r="H205" s="78">
        <v>0</v>
      </c>
      <c r="I205" s="76">
        <v>0</v>
      </c>
      <c r="J205" s="46">
        <f t="shared" si="32"/>
        <v>10</v>
      </c>
      <c r="K205" s="72">
        <v>1</v>
      </c>
      <c r="L205" s="20">
        <v>55</v>
      </c>
      <c r="M205" s="65">
        <f t="shared" si="35"/>
        <v>55</v>
      </c>
      <c r="N205" s="17" t="s">
        <v>16</v>
      </c>
      <c r="O205" s="18"/>
      <c r="P205" s="122">
        <f t="shared" si="36"/>
        <v>55</v>
      </c>
      <c r="Q205" s="90">
        <v>40</v>
      </c>
      <c r="R205" s="43">
        <f t="shared" si="37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64" si="41">E231+F231</f>
        <v>0</v>
      </c>
      <c r="H231" s="78">
        <v>0</v>
      </c>
      <c r="I231" s="76">
        <v>0</v>
      </c>
      <c r="J231" s="46">
        <f t="shared" ref="J231:J264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61" si="43">E235+F235</f>
        <v>0</v>
      </c>
      <c r="H235" s="78">
        <v>0</v>
      </c>
      <c r="I235" s="76">
        <v>0</v>
      </c>
      <c r="J235" s="46">
        <f t="shared" ref="J235:J261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+'14'!J243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35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+'14'!J244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39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+'14'!J245</f>
        <v>2</v>
      </c>
      <c r="F245" s="71"/>
      <c r="G245" s="46">
        <f t="shared" si="43"/>
        <v>2</v>
      </c>
      <c r="H245" s="78">
        <v>0</v>
      </c>
      <c r="I245" s="76">
        <v>0</v>
      </c>
      <c r="J245" s="46">
        <f t="shared" si="44"/>
        <v>2</v>
      </c>
      <c r="K245" s="72"/>
      <c r="L245" s="20">
        <v>55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+'14'!J246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40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+'14'!J247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49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+'14'!J248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39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+'14'!J249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7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+'14'!J250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50</v>
      </c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+'14'!J251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>
        <v>35</v>
      </c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7"/>
        <v>0</v>
      </c>
      <c r="U251" s="119"/>
    </row>
    <row r="252" spans="1:21" ht="24" customHeight="1" x14ac:dyDescent="0.55000000000000004">
      <c r="A252" s="10">
        <v>248</v>
      </c>
      <c r="B252" s="10">
        <v>1004053</v>
      </c>
      <c r="C252" s="19" t="s">
        <v>143</v>
      </c>
      <c r="D252" s="10" t="s">
        <v>434</v>
      </c>
      <c r="E252" s="64">
        <f>+'14'!J252</f>
        <v>9</v>
      </c>
      <c r="F252" s="71"/>
      <c r="G252" s="46">
        <f t="shared" si="43"/>
        <v>9</v>
      </c>
      <c r="H252" s="78">
        <v>0</v>
      </c>
      <c r="I252" s="76">
        <v>0</v>
      </c>
      <c r="J252" s="46">
        <f t="shared" si="44"/>
        <v>9</v>
      </c>
      <c r="K252" s="72"/>
      <c r="L252" s="20">
        <v>55</v>
      </c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21" ht="24" customHeight="1" x14ac:dyDescent="0.55000000000000004">
      <c r="A253" s="10"/>
      <c r="B253" s="10">
        <v>20037458</v>
      </c>
      <c r="C253" s="19" t="s">
        <v>1431</v>
      </c>
      <c r="D253" s="10" t="s">
        <v>434</v>
      </c>
      <c r="E253" s="64">
        <f>+'14'!J253</f>
        <v>0</v>
      </c>
      <c r="F253" s="71"/>
      <c r="G253" s="46">
        <f t="shared" si="43"/>
        <v>0</v>
      </c>
      <c r="H253" s="78">
        <v>0</v>
      </c>
      <c r="I253" s="76">
        <v>0</v>
      </c>
      <c r="J253" s="46">
        <f t="shared" si="44"/>
        <v>0</v>
      </c>
      <c r="K253" s="72"/>
      <c r="L253" s="20">
        <v>39</v>
      </c>
      <c r="M253" s="65">
        <f t="shared" si="35"/>
        <v>0</v>
      </c>
      <c r="N253" s="17"/>
      <c r="O253" s="18"/>
      <c r="P253" s="23">
        <f t="shared" si="36"/>
        <v>0</v>
      </c>
      <c r="Q253" s="90"/>
      <c r="R253" s="43">
        <f t="shared" si="37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+'14'!J254</f>
        <v>0</v>
      </c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5"/>
        <v>0</v>
      </c>
      <c r="N254" s="17"/>
      <c r="O254" s="18"/>
      <c r="P254" s="23">
        <f t="shared" si="36"/>
        <v>0</v>
      </c>
      <c r="Q254" s="90"/>
      <c r="R254" s="43">
        <f t="shared" si="37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+'14'!J255</f>
        <v>0</v>
      </c>
      <c r="F255" s="71"/>
      <c r="G255" s="46">
        <f t="shared" si="43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5"/>
        <v>0</v>
      </c>
      <c r="N255" s="17"/>
      <c r="O255" s="18"/>
      <c r="P255" s="23">
        <f t="shared" si="36"/>
        <v>0</v>
      </c>
      <c r="Q255" s="90"/>
      <c r="R255" s="43">
        <f t="shared" si="37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+'14'!J256</f>
        <v>0</v>
      </c>
      <c r="F256" s="71"/>
      <c r="G256" s="46">
        <f t="shared" si="43"/>
        <v>0</v>
      </c>
      <c r="H256" s="78">
        <v>0</v>
      </c>
      <c r="I256" s="76">
        <v>0</v>
      </c>
      <c r="J256" s="46">
        <f t="shared" si="44"/>
        <v>0</v>
      </c>
      <c r="K256" s="72"/>
      <c r="L256" s="20"/>
      <c r="M256" s="65">
        <f t="shared" si="35"/>
        <v>0</v>
      </c>
      <c r="N256" s="17"/>
      <c r="O256" s="18"/>
      <c r="P256" s="23">
        <f t="shared" si="36"/>
        <v>0</v>
      </c>
      <c r="Q256" s="90"/>
      <c r="R256" s="43">
        <f t="shared" si="37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+'14'!J257</f>
        <v>0</v>
      </c>
      <c r="F257" s="71"/>
      <c r="G257" s="46">
        <f t="shared" si="43"/>
        <v>0</v>
      </c>
      <c r="H257" s="78">
        <v>0</v>
      </c>
      <c r="I257" s="76">
        <v>0</v>
      </c>
      <c r="J257" s="46">
        <f t="shared" si="44"/>
        <v>0</v>
      </c>
      <c r="K257" s="72"/>
      <c r="L257" s="20"/>
      <c r="M257" s="65">
        <f t="shared" si="35"/>
        <v>0</v>
      </c>
      <c r="N257" s="17"/>
      <c r="O257" s="18"/>
      <c r="P257" s="23">
        <f t="shared" si="36"/>
        <v>0</v>
      </c>
      <c r="Q257" s="90"/>
      <c r="R257" s="43">
        <f t="shared" si="37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+'14'!J258</f>
        <v>0</v>
      </c>
      <c r="F258" s="71"/>
      <c r="G258" s="46">
        <f t="shared" si="43"/>
        <v>0</v>
      </c>
      <c r="H258" s="78">
        <v>0</v>
      </c>
      <c r="I258" s="76">
        <v>0</v>
      </c>
      <c r="J258" s="46">
        <f t="shared" si="44"/>
        <v>0</v>
      </c>
      <c r="K258" s="72"/>
      <c r="L258" s="20"/>
      <c r="M258" s="65">
        <f t="shared" si="35"/>
        <v>0</v>
      </c>
      <c r="N258" s="17"/>
      <c r="O258" s="18"/>
      <c r="P258" s="23">
        <f t="shared" si="36"/>
        <v>0</v>
      </c>
      <c r="Q258" s="90"/>
      <c r="R258" s="43">
        <f t="shared" si="37"/>
        <v>0</v>
      </c>
    </row>
    <row r="259" spans="1:19" ht="25.5" x14ac:dyDescent="0.55000000000000004">
      <c r="A259" s="10">
        <v>249</v>
      </c>
      <c r="B259" s="10"/>
      <c r="C259" s="19"/>
      <c r="D259" s="10"/>
      <c r="E259" s="64">
        <f>+'14'!J259</f>
        <v>0</v>
      </c>
      <c r="F259" s="71"/>
      <c r="G259" s="46">
        <f t="shared" si="43"/>
        <v>0</v>
      </c>
      <c r="H259" s="78">
        <v>0</v>
      </c>
      <c r="I259" s="76">
        <v>0</v>
      </c>
      <c r="J259" s="46">
        <f t="shared" si="44"/>
        <v>0</v>
      </c>
      <c r="K259" s="72"/>
      <c r="L259" s="20"/>
      <c r="M259" s="65">
        <f t="shared" si="35"/>
        <v>0</v>
      </c>
      <c r="N259" s="17" t="s">
        <v>16</v>
      </c>
      <c r="O259" s="18"/>
      <c r="P259" s="23">
        <f t="shared" si="36"/>
        <v>0</v>
      </c>
      <c r="Q259" s="90"/>
      <c r="R259" s="43">
        <f t="shared" si="37"/>
        <v>0</v>
      </c>
    </row>
    <row r="260" spans="1:19" ht="25.5" x14ac:dyDescent="0.55000000000000004">
      <c r="A260" s="10">
        <v>250</v>
      </c>
      <c r="B260" s="10"/>
      <c r="C260" s="19"/>
      <c r="D260" s="10"/>
      <c r="E260" s="64">
        <f>+'14'!J260</f>
        <v>0</v>
      </c>
      <c r="F260" s="71"/>
      <c r="G260" s="46">
        <f t="shared" si="43"/>
        <v>0</v>
      </c>
      <c r="H260" s="78">
        <v>0</v>
      </c>
      <c r="I260" s="76">
        <v>0</v>
      </c>
      <c r="J260" s="46">
        <f t="shared" si="44"/>
        <v>0</v>
      </c>
      <c r="K260" s="72"/>
      <c r="L260" s="20"/>
      <c r="M260" s="65">
        <f t="shared" si="35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7"/>
        <v>0</v>
      </c>
    </row>
    <row r="261" spans="1:19" ht="25.5" x14ac:dyDescent="0.55000000000000004">
      <c r="A261" s="10">
        <v>251</v>
      </c>
      <c r="B261" s="10"/>
      <c r="C261" s="19"/>
      <c r="D261" s="10"/>
      <c r="E261" s="64">
        <f>+'14'!J261</f>
        <v>0</v>
      </c>
      <c r="F261" s="71"/>
      <c r="G261" s="46">
        <f t="shared" si="43"/>
        <v>0</v>
      </c>
      <c r="H261" s="78">
        <v>0</v>
      </c>
      <c r="I261" s="76">
        <v>0</v>
      </c>
      <c r="J261" s="46">
        <f t="shared" si="44"/>
        <v>0</v>
      </c>
      <c r="K261" s="72"/>
      <c r="L261" s="20"/>
      <c r="M261" s="65">
        <f t="shared" si="35"/>
        <v>0</v>
      </c>
      <c r="N261" s="17" t="s">
        <v>16</v>
      </c>
      <c r="O261" s="18"/>
      <c r="P261" s="23">
        <f t="shared" si="36"/>
        <v>0</v>
      </c>
      <c r="Q261" s="90"/>
      <c r="R261" s="43">
        <f t="shared" si="37"/>
        <v>0</v>
      </c>
    </row>
    <row r="262" spans="1:19" ht="25.5" x14ac:dyDescent="0.55000000000000004">
      <c r="A262" s="10">
        <v>252</v>
      </c>
      <c r="B262" s="10"/>
      <c r="C262" s="19"/>
      <c r="D262" s="10"/>
      <c r="E262" s="64">
        <f>+'14'!J262</f>
        <v>0</v>
      </c>
      <c r="F262" s="71"/>
      <c r="G262" s="46">
        <f t="shared" si="41"/>
        <v>0</v>
      </c>
      <c r="H262" s="78">
        <v>0</v>
      </c>
      <c r="I262" s="76">
        <v>0</v>
      </c>
      <c r="J262" s="46">
        <f t="shared" si="42"/>
        <v>0</v>
      </c>
      <c r="K262" s="72"/>
      <c r="L262" s="20"/>
      <c r="M262" s="65">
        <f t="shared" si="35"/>
        <v>0</v>
      </c>
      <c r="N262" s="17" t="s">
        <v>16</v>
      </c>
      <c r="O262" s="18"/>
      <c r="P262" s="23">
        <f t="shared" si="36"/>
        <v>0</v>
      </c>
      <c r="Q262" s="90"/>
      <c r="R262" s="43">
        <f t="shared" si="37"/>
        <v>0</v>
      </c>
    </row>
    <row r="263" spans="1:19" ht="25.5" x14ac:dyDescent="0.55000000000000004">
      <c r="A263" s="10">
        <v>253</v>
      </c>
      <c r="B263" s="10"/>
      <c r="C263" s="19"/>
      <c r="D263" s="10"/>
      <c r="E263" s="64">
        <f>+'14'!J263</f>
        <v>0</v>
      </c>
      <c r="F263" s="71"/>
      <c r="G263" s="46">
        <f t="shared" ref="G263" si="51">E263+F263</f>
        <v>0</v>
      </c>
      <c r="H263" s="78">
        <v>0</v>
      </c>
      <c r="I263" s="76">
        <v>0</v>
      </c>
      <c r="J263" s="46">
        <f t="shared" ref="J263" si="52">+G263-H263-K263-I263</f>
        <v>0</v>
      </c>
      <c r="K263" s="72"/>
      <c r="L263" s="20"/>
      <c r="M263" s="65">
        <f t="shared" ref="M263" si="53">+L263*K263</f>
        <v>0</v>
      </c>
      <c r="N263" s="17" t="s">
        <v>16</v>
      </c>
      <c r="O263" s="18"/>
      <c r="P263" s="23">
        <f t="shared" ref="P263" si="54">SUM(M263-O263)</f>
        <v>0</v>
      </c>
      <c r="Q263" s="90"/>
      <c r="R263" s="43">
        <f t="shared" ref="R263" si="55">+K263*Q263</f>
        <v>0</v>
      </c>
    </row>
    <row r="264" spans="1:19" ht="25.5" x14ac:dyDescent="0.55000000000000004">
      <c r="A264" s="10">
        <v>254</v>
      </c>
      <c r="B264" s="10"/>
      <c r="C264" s="19"/>
      <c r="D264" s="10"/>
      <c r="E264" s="64">
        <f>+'14'!J264</f>
        <v>0</v>
      </c>
      <c r="F264" s="71"/>
      <c r="G264" s="46">
        <f t="shared" si="41"/>
        <v>0</v>
      </c>
      <c r="H264" s="78">
        <v>0</v>
      </c>
      <c r="I264" s="76">
        <v>0</v>
      </c>
      <c r="J264" s="46">
        <f t="shared" si="42"/>
        <v>0</v>
      </c>
      <c r="K264" s="72"/>
      <c r="L264" s="20"/>
      <c r="M264" s="65">
        <f t="shared" si="35"/>
        <v>0</v>
      </c>
      <c r="N264" s="17" t="s">
        <v>16</v>
      </c>
      <c r="O264" s="18"/>
      <c r="P264" s="23">
        <f t="shared" si="36"/>
        <v>0</v>
      </c>
      <c r="Q264" s="90"/>
      <c r="R264" s="43">
        <f t="shared" si="37"/>
        <v>0</v>
      </c>
    </row>
    <row r="265" spans="1:19" ht="24" customHeight="1" x14ac:dyDescent="0.55000000000000004">
      <c r="A265" s="10">
        <v>255</v>
      </c>
      <c r="B265" s="10"/>
      <c r="C265" s="19"/>
      <c r="D265" s="10"/>
      <c r="E265" s="64">
        <f>+'14'!J265</f>
        <v>0</v>
      </c>
      <c r="F265" s="71"/>
      <c r="G265" s="46">
        <f t="shared" ref="G265" si="56">E265+F265</f>
        <v>0</v>
      </c>
      <c r="H265" s="78">
        <v>0</v>
      </c>
      <c r="I265" s="76">
        <v>0</v>
      </c>
      <c r="J265" s="46">
        <f t="shared" ref="J265" si="57">+G265-H265-K265-I265</f>
        <v>0</v>
      </c>
      <c r="K265" s="72"/>
      <c r="L265" s="20"/>
      <c r="M265" s="65">
        <f t="shared" ref="M265" si="58">+L265*K265</f>
        <v>0</v>
      </c>
      <c r="N265" s="17" t="s">
        <v>16</v>
      </c>
      <c r="O265" s="18"/>
      <c r="P265" s="23">
        <f t="shared" ref="P265" si="59">SUM(M265-O265)</f>
        <v>0</v>
      </c>
      <c r="Q265" s="90"/>
      <c r="R265" s="43">
        <f t="shared" ref="R265" si="60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472.41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3" t="s">
        <v>212</v>
      </c>
      <c r="L267" s="174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1070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178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892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892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E260" sqref="E260"/>
      <selection pane="topRight" activeCell="E260" sqref="E260"/>
      <selection pane="bottomLeft" activeCell="E260" sqref="E260"/>
      <selection pane="bottomRight" activeCell="J21" sqref="J2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11</v>
      </c>
      <c r="F6" s="71">
        <v>2</v>
      </c>
      <c r="G6" s="46">
        <f t="shared" si="0"/>
        <v>13</v>
      </c>
      <c r="H6" s="78">
        <v>0</v>
      </c>
      <c r="I6" s="76">
        <v>0</v>
      </c>
      <c r="J6" s="46">
        <f t="shared" si="1"/>
        <v>13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0</v>
      </c>
      <c r="F11" s="71">
        <v>2</v>
      </c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7</v>
      </c>
      <c r="F31" s="71">
        <v>2</v>
      </c>
      <c r="G31" s="46">
        <f t="shared" si="5"/>
        <v>9</v>
      </c>
      <c r="H31" s="78">
        <v>0</v>
      </c>
      <c r="I31" s="76">
        <v>0</v>
      </c>
      <c r="J31" s="46">
        <f t="shared" si="6"/>
        <v>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0</v>
      </c>
      <c r="F32" s="71">
        <v>1</v>
      </c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>
        <v>2</v>
      </c>
      <c r="G34" s="46">
        <f t="shared" si="5"/>
        <v>2</v>
      </c>
      <c r="H34" s="78">
        <v>0</v>
      </c>
      <c r="I34" s="76">
        <v>0</v>
      </c>
      <c r="J34" s="46">
        <f t="shared" si="6"/>
        <v>1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4</v>
      </c>
      <c r="F40" s="71">
        <v>1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4</v>
      </c>
      <c r="F41" s="71">
        <v>1</v>
      </c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25</v>
      </c>
      <c r="P47" s="122">
        <f t="shared" si="3"/>
        <v>25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2</v>
      </c>
      <c r="F48" s="71">
        <v>2</v>
      </c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22">
        <f>SUM(M48-O48)</f>
        <v>25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1</v>
      </c>
      <c r="F49" s="71">
        <v>2</v>
      </c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5</v>
      </c>
      <c r="F50" s="71">
        <v>2</v>
      </c>
      <c r="G50" s="46">
        <f t="shared" si="5"/>
        <v>7</v>
      </c>
      <c r="H50" s="78">
        <v>0</v>
      </c>
      <c r="I50" s="76">
        <v>0</v>
      </c>
      <c r="J50" s="46">
        <f t="shared" si="6"/>
        <v>6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22">
        <f t="shared" si="3"/>
        <v>25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3</v>
      </c>
      <c r="F53" s="71">
        <v>2</v>
      </c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3</v>
      </c>
      <c r="F58" s="71">
        <v>1</v>
      </c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1</v>
      </c>
      <c r="F59" s="71">
        <v>1</v>
      </c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3</v>
      </c>
      <c r="F64" s="71">
        <v>2</v>
      </c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3</v>
      </c>
      <c r="F65" s="71">
        <v>1</v>
      </c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2</v>
      </c>
      <c r="F66" s="71">
        <v>1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2</v>
      </c>
      <c r="F74" s="71">
        <v>2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2</v>
      </c>
      <c r="F81" s="71">
        <v>2</v>
      </c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0</v>
      </c>
      <c r="F115" s="71">
        <v>5</v>
      </c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0</v>
      </c>
      <c r="F131" s="71">
        <v>2</v>
      </c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>
        <v>2</v>
      </c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2</v>
      </c>
      <c r="F133" s="71">
        <v>2</v>
      </c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2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1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1</v>
      </c>
      <c r="F197" s="71">
        <v>3</v>
      </c>
      <c r="G197" s="46">
        <f t="shared" si="30"/>
        <v>4</v>
      </c>
      <c r="H197" s="78">
        <v>0</v>
      </c>
      <c r="I197" s="76">
        <v>0</v>
      </c>
      <c r="J197" s="46">
        <f t="shared" si="31"/>
        <v>3</v>
      </c>
      <c r="K197" s="72">
        <v>1</v>
      </c>
      <c r="L197" s="20">
        <v>50</v>
      </c>
      <c r="M197" s="65">
        <f t="shared" si="34"/>
        <v>50</v>
      </c>
      <c r="N197" s="17" t="s">
        <v>16</v>
      </c>
      <c r="O197" s="18"/>
      <c r="P197" s="122">
        <f t="shared" si="35"/>
        <v>50</v>
      </c>
      <c r="Q197" s="90">
        <v>23.74</v>
      </c>
      <c r="R197" s="43">
        <f t="shared" si="36"/>
        <v>23.74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10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60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+'15'!J245</f>
        <v>2</v>
      </c>
      <c r="F245" s="71">
        <v>2</v>
      </c>
      <c r="G245" s="46">
        <f t="shared" si="42"/>
        <v>4</v>
      </c>
      <c r="H245" s="78">
        <v>0</v>
      </c>
      <c r="I245" s="76">
        <v>0</v>
      </c>
      <c r="J245" s="46">
        <f t="shared" si="43"/>
        <v>4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+'15'!J249</f>
        <v>0</v>
      </c>
      <c r="F249" s="71">
        <v>2</v>
      </c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+'15'!J250</f>
        <v>0</v>
      </c>
      <c r="F250" s="71">
        <v>2</v>
      </c>
      <c r="G250" s="46">
        <f t="shared" si="42"/>
        <v>2</v>
      </c>
      <c r="H250" s="78">
        <v>0</v>
      </c>
      <c r="I250" s="76">
        <v>0</v>
      </c>
      <c r="J250" s="46">
        <f t="shared" si="43"/>
        <v>2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+'15'!J251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1004053</v>
      </c>
      <c r="C252" s="19" t="s">
        <v>143</v>
      </c>
      <c r="D252" s="10" t="s">
        <v>434</v>
      </c>
      <c r="E252" s="64">
        <f>+'15'!J252</f>
        <v>9</v>
      </c>
      <c r="F252" s="71"/>
      <c r="G252" s="46">
        <f t="shared" si="42"/>
        <v>9</v>
      </c>
      <c r="H252" s="78">
        <v>0</v>
      </c>
      <c r="I252" s="76">
        <v>0</v>
      </c>
      <c r="J252" s="46">
        <f t="shared" si="41"/>
        <v>9</v>
      </c>
      <c r="K252" s="72"/>
      <c r="L252" s="20">
        <v>55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4" customHeight="1" x14ac:dyDescent="0.55000000000000004">
      <c r="A253" s="10"/>
      <c r="B253" s="10">
        <v>20037458</v>
      </c>
      <c r="C253" s="19" t="s">
        <v>1431</v>
      </c>
      <c r="D253" s="10" t="s">
        <v>434</v>
      </c>
      <c r="E253" s="64">
        <f>+'15'!J253</f>
        <v>0</v>
      </c>
      <c r="F253" s="71">
        <v>10</v>
      </c>
      <c r="G253" s="46">
        <f t="shared" si="42"/>
        <v>10</v>
      </c>
      <c r="H253" s="78">
        <v>0</v>
      </c>
      <c r="I253" s="76">
        <v>0</v>
      </c>
      <c r="J253" s="46">
        <f t="shared" si="41"/>
        <v>0</v>
      </c>
      <c r="K253" s="72">
        <v>10</v>
      </c>
      <c r="L253" s="20">
        <v>39</v>
      </c>
      <c r="M253" s="65">
        <f t="shared" si="34"/>
        <v>390</v>
      </c>
      <c r="N253" s="17" t="s">
        <v>16</v>
      </c>
      <c r="O253" s="18">
        <v>140</v>
      </c>
      <c r="P253" s="122">
        <f t="shared" si="35"/>
        <v>250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+'15'!J254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+'15'!J255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+'15'!J256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+'15'!J257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+'15'!J258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+'15'!J259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1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+'15'!J260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1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+'15'!J261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+'15'!J262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+'15'!J263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si="35"/>
        <v>0</v>
      </c>
      <c r="Q263" s="90"/>
      <c r="R263" s="43">
        <f t="shared" ref="R263" si="53">+K263*Q263</f>
        <v>0</v>
      </c>
    </row>
    <row r="264" spans="1:19" ht="25.5" x14ac:dyDescent="0.55000000000000004">
      <c r="A264" s="10"/>
      <c r="B264" s="10"/>
      <c r="C264" s="19"/>
      <c r="D264" s="10"/>
      <c r="E264" s="64">
        <f>+'15'!J264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4">E265+F265</f>
        <v>0</v>
      </c>
      <c r="H265" s="78">
        <v>0</v>
      </c>
      <c r="I265" s="76">
        <v>0</v>
      </c>
      <c r="J265" s="46">
        <f t="shared" ref="J265" si="55">+G265-H265-K265-I265</f>
        <v>0</v>
      </c>
      <c r="K265" s="72"/>
      <c r="L265" s="20"/>
      <c r="M265" s="65">
        <f t="shared" ref="M265" si="56">+L265*K265</f>
        <v>0</v>
      </c>
      <c r="N265" s="17" t="s">
        <v>16</v>
      </c>
      <c r="O265" s="18"/>
      <c r="P265" s="23">
        <f t="shared" ref="P265" si="57">SUM(M265-O265)</f>
        <v>0</v>
      </c>
      <c r="Q265" s="90"/>
      <c r="R265" s="43">
        <f t="shared" ref="R265" si="58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156.44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3" t="s">
        <v>212</v>
      </c>
      <c r="L267" s="174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815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385</v>
      </c>
      <c r="O270" s="2">
        <v>250</v>
      </c>
      <c r="P270" s="2">
        <v>135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215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215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215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K259" sqref="K259"/>
      <selection pane="topRight" activeCell="K259" sqref="K259"/>
      <selection pane="bottomLeft" activeCell="K259" sqref="K259"/>
      <selection pane="bottomRight" activeCell="M18" sqref="M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11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100</v>
      </c>
      <c r="P6" s="122">
        <f t="shared" ref="P6:P80" si="3">SUM(M6-O6)</f>
        <v>100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25</v>
      </c>
      <c r="P31" s="122">
        <f t="shared" si="3"/>
        <v>75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2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50</v>
      </c>
      <c r="P41" s="122">
        <f t="shared" si="3"/>
        <v>100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4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2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1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25</v>
      </c>
      <c r="P66" s="122">
        <f t="shared" si="3"/>
        <v>75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22">
        <f t="shared" si="3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0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2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1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1</v>
      </c>
      <c r="F195" s="71"/>
      <c r="G195" s="46">
        <f t="shared" si="30"/>
        <v>1</v>
      </c>
      <c r="H195" s="78">
        <v>0</v>
      </c>
      <c r="I195" s="76">
        <v>0</v>
      </c>
      <c r="J195" s="46">
        <f t="shared" si="31"/>
        <v>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3</v>
      </c>
      <c r="F197" s="71"/>
      <c r="G197" s="46">
        <f t="shared" si="30"/>
        <v>3</v>
      </c>
      <c r="H197" s="78">
        <v>0</v>
      </c>
      <c r="I197" s="76">
        <v>0</v>
      </c>
      <c r="J197" s="46">
        <f t="shared" si="31"/>
        <v>3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9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60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+'16'!J245</f>
        <v>4</v>
      </c>
      <c r="F245" s="71"/>
      <c r="G245" s="46">
        <f t="shared" si="42"/>
        <v>4</v>
      </c>
      <c r="H245" s="78">
        <v>0</v>
      </c>
      <c r="I245" s="76">
        <v>0</v>
      </c>
      <c r="J245" s="46">
        <f t="shared" si="43"/>
        <v>2</v>
      </c>
      <c r="K245" s="72">
        <v>2</v>
      </c>
      <c r="L245" s="20">
        <v>55</v>
      </c>
      <c r="M245" s="65">
        <f t="shared" si="47"/>
        <v>110</v>
      </c>
      <c r="N245" s="17" t="s">
        <v>16</v>
      </c>
      <c r="O245" s="18"/>
      <c r="P245" s="122">
        <f t="shared" si="48"/>
        <v>110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+'16'!J249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1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+'16'!J250</f>
        <v>2</v>
      </c>
      <c r="F250" s="71"/>
      <c r="G250" s="46">
        <f t="shared" si="42"/>
        <v>2</v>
      </c>
      <c r="H250" s="78">
        <v>0</v>
      </c>
      <c r="I250" s="76">
        <v>0</v>
      </c>
      <c r="J250" s="46">
        <f t="shared" si="43"/>
        <v>1</v>
      </c>
      <c r="K250" s="72">
        <v>1</v>
      </c>
      <c r="L250" s="20">
        <v>50</v>
      </c>
      <c r="M250" s="65">
        <f t="shared" si="34"/>
        <v>50</v>
      </c>
      <c r="N250" s="17" t="s">
        <v>16</v>
      </c>
      <c r="O250" s="18"/>
      <c r="P250" s="122">
        <f t="shared" si="35"/>
        <v>50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+'16'!J251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1004053</v>
      </c>
      <c r="C252" s="19" t="s">
        <v>143</v>
      </c>
      <c r="D252" s="10" t="s">
        <v>434</v>
      </c>
      <c r="E252" s="64">
        <f>+'16'!J252</f>
        <v>9</v>
      </c>
      <c r="F252" s="71"/>
      <c r="G252" s="46">
        <f t="shared" si="42"/>
        <v>9</v>
      </c>
      <c r="H252" s="78">
        <v>0</v>
      </c>
      <c r="I252" s="76">
        <v>0</v>
      </c>
      <c r="J252" s="46">
        <f t="shared" si="41"/>
        <v>9</v>
      </c>
      <c r="K252" s="72"/>
      <c r="L252" s="20">
        <v>55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4" customHeight="1" x14ac:dyDescent="0.55000000000000004">
      <c r="A253" s="10"/>
      <c r="B253" s="10">
        <v>20037458</v>
      </c>
      <c r="C253" s="19" t="s">
        <v>1431</v>
      </c>
      <c r="D253" s="10" t="s">
        <v>434</v>
      </c>
      <c r="E253" s="64">
        <f>+'16'!J253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39</v>
      </c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+'16'!J254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+'16'!J255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+'16'!J256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+'16'!J257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+'16'!J258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>
        <v>249</v>
      </c>
      <c r="B259" s="10"/>
      <c r="C259" s="19"/>
      <c r="D259" s="10"/>
      <c r="E259" s="64">
        <f>+'16'!J259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1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>
        <v>250</v>
      </c>
      <c r="B260" s="10"/>
      <c r="C260" s="19"/>
      <c r="D260" s="10"/>
      <c r="E260" s="64">
        <f>+'16'!J260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1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>
        <v>251</v>
      </c>
      <c r="B261" s="10"/>
      <c r="C261" s="19"/>
      <c r="D261" s="10"/>
      <c r="E261" s="64">
        <f>+'16'!J261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>
        <v>252</v>
      </c>
      <c r="B262" s="10"/>
      <c r="C262" s="19"/>
      <c r="D262" s="10"/>
      <c r="E262" s="64">
        <f>+'16'!J262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>
        <v>253</v>
      </c>
      <c r="B263" s="10"/>
      <c r="C263" s="19"/>
      <c r="D263" s="10"/>
      <c r="E263" s="64">
        <f>+'16'!J263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ref="P263" si="53">SUM(M263-O263)</f>
        <v>0</v>
      </c>
      <c r="Q263" s="90"/>
      <c r="R263" s="43">
        <f t="shared" ref="R263" si="54">+K263*Q263</f>
        <v>0</v>
      </c>
    </row>
    <row r="264" spans="1:19" ht="25.5" x14ac:dyDescent="0.55000000000000004">
      <c r="A264" s="10">
        <v>254</v>
      </c>
      <c r="B264" s="10"/>
      <c r="C264" s="19"/>
      <c r="D264" s="10"/>
      <c r="E264" s="64">
        <f>+'16'!J264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ref="G265" si="55">E265+F265</f>
        <v>0</v>
      </c>
      <c r="H265" s="78">
        <v>0</v>
      </c>
      <c r="I265" s="76">
        <v>0</v>
      </c>
      <c r="J265" s="46">
        <f t="shared" ref="J265" si="56">+G265-H265-K265-I265</f>
        <v>0</v>
      </c>
      <c r="K265" s="72"/>
      <c r="L265" s="20"/>
      <c r="M265" s="65">
        <f t="shared" ref="M265" si="57">+L265*K265</f>
        <v>0</v>
      </c>
      <c r="N265" s="17" t="s">
        <v>16</v>
      </c>
      <c r="O265" s="18"/>
      <c r="P265" s="23">
        <f t="shared" ref="P265" si="58">SUM(M265-O265)</f>
        <v>0</v>
      </c>
      <c r="Q265" s="90"/>
      <c r="R265" s="43">
        <f t="shared" ref="R265" si="59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619.14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3" t="s">
        <v>212</v>
      </c>
      <c r="L267" s="174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1650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390</v>
      </c>
      <c r="O270" s="2">
        <v>55</v>
      </c>
      <c r="P270" s="2">
        <v>105</v>
      </c>
      <c r="Q270" s="88">
        <v>50</v>
      </c>
      <c r="R270" s="2">
        <v>130</v>
      </c>
      <c r="S270" s="2">
        <v>50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300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960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960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U352"/>
  <sheetViews>
    <sheetView zoomScale="70" zoomScaleNormal="70" workbookViewId="0">
      <pane xSplit="10" ySplit="4" topLeftCell="L5" activePane="bottomRight" state="frozen"/>
      <selection activeCell="K259" sqref="K259"/>
      <selection pane="topRight" activeCell="K259" sqref="K259"/>
      <selection pane="bottomLeft" activeCell="K259" sqref="K259"/>
      <selection pane="bottomRight" activeCell="P115" sqref="P115:P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11</v>
      </c>
      <c r="F6" s="71"/>
      <c r="G6" s="46">
        <f t="shared" si="0"/>
        <v>11</v>
      </c>
      <c r="H6" s="78">
        <v>1</v>
      </c>
      <c r="I6" s="76">
        <v>0</v>
      </c>
      <c r="J6" s="46">
        <f t="shared" si="1"/>
        <v>10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1</v>
      </c>
      <c r="K7" s="72">
        <v>1</v>
      </c>
      <c r="L7" s="15">
        <v>50</v>
      </c>
      <c r="M7" s="65">
        <f t="shared" si="2"/>
        <v>50</v>
      </c>
      <c r="N7" s="17" t="s">
        <v>16</v>
      </c>
      <c r="O7" s="18"/>
      <c r="P7" s="122">
        <f t="shared" si="3"/>
        <v>50</v>
      </c>
      <c r="Q7" s="90">
        <v>26.11</v>
      </c>
      <c r="R7" s="43">
        <f t="shared" si="4"/>
        <v>26.11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0</v>
      </c>
      <c r="K26" s="72">
        <v>3</v>
      </c>
      <c r="L26" s="15">
        <v>100</v>
      </c>
      <c r="M26" s="65">
        <f t="shared" si="2"/>
        <v>300</v>
      </c>
      <c r="N26" s="17" t="s">
        <v>16</v>
      </c>
      <c r="O26" s="18">
        <v>150</v>
      </c>
      <c r="P26" s="122">
        <f t="shared" si="3"/>
        <v>150</v>
      </c>
      <c r="Q26" s="121">
        <v>32.97</v>
      </c>
      <c r="R26" s="43">
        <f t="shared" si="4"/>
        <v>98.91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6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150</v>
      </c>
      <c r="P28" s="122">
        <f t="shared" si="3"/>
        <v>150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22">
        <f t="shared" si="3"/>
        <v>50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0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1</v>
      </c>
      <c r="F195" s="71"/>
      <c r="G195" s="46">
        <f t="shared" si="30"/>
        <v>1</v>
      </c>
      <c r="H195" s="78">
        <v>0</v>
      </c>
      <c r="I195" s="76">
        <v>0</v>
      </c>
      <c r="J195" s="46">
        <f t="shared" si="31"/>
        <v>0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3</v>
      </c>
      <c r="F197" s="71"/>
      <c r="G197" s="46">
        <f t="shared" si="30"/>
        <v>3</v>
      </c>
      <c r="H197" s="78">
        <v>0</v>
      </c>
      <c r="I197" s="76">
        <v>0</v>
      </c>
      <c r="J197" s="46">
        <f t="shared" si="31"/>
        <v>3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61" si="42">E235+F235</f>
        <v>0</v>
      </c>
      <c r="H235" s="78">
        <v>0</v>
      </c>
      <c r="I235" s="76">
        <v>0</v>
      </c>
      <c r="J235" s="46">
        <f t="shared" ref="J235:J26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+'17'!J245</f>
        <v>2</v>
      </c>
      <c r="F245" s="71"/>
      <c r="G245" s="46">
        <f t="shared" si="42"/>
        <v>2</v>
      </c>
      <c r="H245" s="78">
        <v>0</v>
      </c>
      <c r="I245" s="76">
        <v>0</v>
      </c>
      <c r="J245" s="46">
        <f t="shared" si="43"/>
        <v>1</v>
      </c>
      <c r="K245" s="72">
        <v>1</v>
      </c>
      <c r="L245" s="20">
        <v>55</v>
      </c>
      <c r="M245" s="65">
        <f t="shared" si="47"/>
        <v>55</v>
      </c>
      <c r="N245" s="17" t="s">
        <v>16</v>
      </c>
      <c r="O245" s="18"/>
      <c r="P245" s="122">
        <f t="shared" si="48"/>
        <v>55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+'17'!J249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+'17'!J250</f>
        <v>1</v>
      </c>
      <c r="F250" s="71"/>
      <c r="G250" s="46">
        <f t="shared" si="42"/>
        <v>1</v>
      </c>
      <c r="H250" s="78">
        <v>0</v>
      </c>
      <c r="I250" s="76">
        <v>0</v>
      </c>
      <c r="J250" s="46">
        <f t="shared" si="43"/>
        <v>1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+'17'!J251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1004053</v>
      </c>
      <c r="C252" s="19" t="s">
        <v>143</v>
      </c>
      <c r="D252" s="10" t="s">
        <v>434</v>
      </c>
      <c r="E252" s="64">
        <f>+'17'!J252</f>
        <v>9</v>
      </c>
      <c r="F252" s="71"/>
      <c r="G252" s="46">
        <f t="shared" si="42"/>
        <v>9</v>
      </c>
      <c r="H252" s="78">
        <v>0</v>
      </c>
      <c r="I252" s="76">
        <v>0</v>
      </c>
      <c r="J252" s="46">
        <f t="shared" si="43"/>
        <v>9</v>
      </c>
      <c r="K252" s="72"/>
      <c r="L252" s="20">
        <v>55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4" customHeight="1" x14ac:dyDescent="0.55000000000000004">
      <c r="A253" s="10"/>
      <c r="B253" s="10">
        <v>20037458</v>
      </c>
      <c r="C253" s="19" t="s">
        <v>1431</v>
      </c>
      <c r="D253" s="10" t="s">
        <v>434</v>
      </c>
      <c r="E253" s="64">
        <f>+'17'!J253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+'17'!J254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+'17'!J255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+'17'!J256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4" customHeight="1" x14ac:dyDescent="0.55000000000000004">
      <c r="A257" s="10"/>
      <c r="B257" s="10"/>
      <c r="C257" s="19"/>
      <c r="D257" s="10"/>
      <c r="E257" s="64">
        <f>+'17'!J257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20" ht="24" customHeight="1" x14ac:dyDescent="0.55000000000000004">
      <c r="A258" s="10"/>
      <c r="B258" s="10"/>
      <c r="C258" s="19"/>
      <c r="D258" s="10"/>
      <c r="E258" s="64">
        <f>+'17'!J258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5.5" x14ac:dyDescent="0.55000000000000004">
      <c r="A259" s="10"/>
      <c r="B259" s="10"/>
      <c r="C259" s="19"/>
      <c r="D259" s="10"/>
      <c r="E259" s="64">
        <f>+'17'!J259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20" ht="25.5" x14ac:dyDescent="0.55000000000000004">
      <c r="A260" s="10"/>
      <c r="B260" s="10"/>
      <c r="C260" s="19"/>
      <c r="D260" s="10"/>
      <c r="E260" s="64">
        <f>+'17'!J260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20" ht="25.5" x14ac:dyDescent="0.55000000000000004">
      <c r="A261" s="10"/>
      <c r="B261" s="10"/>
      <c r="C261" s="19"/>
      <c r="D261" s="10"/>
      <c r="E261" s="64">
        <f>+'17'!J261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20" ht="25.5" x14ac:dyDescent="0.55000000000000004">
      <c r="A262" s="10"/>
      <c r="B262" s="10"/>
      <c r="C262" s="19"/>
      <c r="D262" s="10"/>
      <c r="E262" s="64">
        <f>+'17'!J262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20" ht="25.5" x14ac:dyDescent="0.55000000000000004">
      <c r="A263" s="10"/>
      <c r="B263" s="10"/>
      <c r="C263" s="19"/>
      <c r="D263" s="10"/>
      <c r="E263" s="64">
        <f>+'17'!J263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ref="P263" si="53">SUM(M263-O263)</f>
        <v>0</v>
      </c>
      <c r="Q263" s="90"/>
      <c r="R263" s="43">
        <f t="shared" ref="R263" si="54">+K263*Q263</f>
        <v>0</v>
      </c>
    </row>
    <row r="264" spans="1:20" ht="25.5" x14ac:dyDescent="0.55000000000000004">
      <c r="A264" s="10"/>
      <c r="B264" s="10"/>
      <c r="C264" s="19"/>
      <c r="D264" s="10"/>
      <c r="E264" s="64">
        <f>+'17'!J264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20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5">E265+F265</f>
        <v>0</v>
      </c>
      <c r="H265" s="78">
        <v>0</v>
      </c>
      <c r="I265" s="76">
        <v>0</v>
      </c>
      <c r="J265" s="46">
        <f t="shared" ref="J265" si="56">+G265-H265-K265-I265</f>
        <v>0</v>
      </c>
      <c r="K265" s="72"/>
      <c r="L265" s="20"/>
      <c r="M265" s="65">
        <f t="shared" ref="M265" si="57">+L265*K265</f>
        <v>0</v>
      </c>
      <c r="N265" s="17" t="s">
        <v>16</v>
      </c>
      <c r="O265" s="18"/>
      <c r="P265" s="23">
        <f t="shared" ref="P265" si="58">SUM(M265-O265)</f>
        <v>0</v>
      </c>
      <c r="Q265" s="90"/>
      <c r="R265" s="43">
        <f t="shared" ref="R265" si="59">+K265*Q265</f>
        <v>0</v>
      </c>
    </row>
    <row r="266" spans="1:20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432.92</v>
      </c>
      <c r="S266" s="75"/>
    </row>
    <row r="267" spans="1:20" ht="25.5" customHeight="1" x14ac:dyDescent="0.5">
      <c r="A267" s="1"/>
      <c r="E267" s="1"/>
      <c r="F267" s="1"/>
      <c r="G267" s="24"/>
      <c r="H267" s="25"/>
      <c r="I267" s="25"/>
      <c r="J267" s="24"/>
      <c r="K267" s="173" t="s">
        <v>212</v>
      </c>
      <c r="L267" s="174"/>
      <c r="M267" s="30">
        <f>+O266</f>
        <v>0</v>
      </c>
      <c r="N267" s="27"/>
      <c r="O267" s="29"/>
    </row>
    <row r="268" spans="1:20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1155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20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545</v>
      </c>
      <c r="O270" s="2">
        <v>60</v>
      </c>
      <c r="P270" s="2">
        <v>100</v>
      </c>
      <c r="Q270" s="88">
        <v>105</v>
      </c>
      <c r="R270" s="2">
        <v>130</v>
      </c>
      <c r="S270" s="2">
        <v>100</v>
      </c>
      <c r="T270" s="2">
        <v>50</v>
      </c>
    </row>
    <row r="271" spans="1:20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20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350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260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260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K259" sqref="K259"/>
      <selection pane="topRight" activeCell="K259" sqref="K259"/>
      <selection pane="bottomLeft" activeCell="K259" sqref="K259"/>
      <selection pane="bottomRight" activeCell="K22" sqref="K2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68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10</v>
      </c>
      <c r="F6" s="71"/>
      <c r="G6" s="46">
        <f t="shared" si="0"/>
        <v>10</v>
      </c>
      <c r="H6" s="78">
        <v>0</v>
      </c>
      <c r="I6" s="76">
        <v>0</v>
      </c>
      <c r="J6" s="46">
        <f t="shared" si="1"/>
        <v>10</v>
      </c>
      <c r="K6" s="72"/>
      <c r="L6" s="15">
        <v>100</v>
      </c>
      <c r="M6" s="65">
        <f t="shared" ref="M6:M34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1</v>
      </c>
      <c r="F7" s="71"/>
      <c r="G7" s="46">
        <f t="shared" si="0"/>
        <v>1</v>
      </c>
      <c r="H7" s="78">
        <v>0</v>
      </c>
      <c r="I7" s="76">
        <v>0</v>
      </c>
      <c r="J7" s="46">
        <f t="shared" si="1"/>
        <v>1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6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25</v>
      </c>
      <c r="P15" s="122">
        <f t="shared" si="3"/>
        <v>25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/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1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1"/>
        <v>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1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50</v>
      </c>
      <c r="P32" s="122">
        <f t="shared" si="3"/>
        <v>80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1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ref="M35:M69" si="6">+L35*K35</f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6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6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6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1"/>
        <v>1</v>
      </c>
      <c r="K39" s="72"/>
      <c r="L39" s="15">
        <v>50</v>
      </c>
      <c r="M39" s="65">
        <f t="shared" si="6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1"/>
        <v>4</v>
      </c>
      <c r="K40" s="72"/>
      <c r="L40" s="15">
        <v>50</v>
      </c>
      <c r="M40" s="65">
        <f t="shared" si="6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1"/>
        <v>2</v>
      </c>
      <c r="K41" s="72"/>
      <c r="L41" s="15">
        <v>50</v>
      </c>
      <c r="M41" s="65">
        <f t="shared" si="6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6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6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6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6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1"/>
        <v>3</v>
      </c>
      <c r="K46" s="72">
        <v>1</v>
      </c>
      <c r="L46" s="15">
        <v>50</v>
      </c>
      <c r="M46" s="65">
        <f t="shared" si="6"/>
        <v>50</v>
      </c>
      <c r="N46" s="17" t="s">
        <v>16</v>
      </c>
      <c r="O46" s="18">
        <v>25</v>
      </c>
      <c r="P46" s="122">
        <f t="shared" si="3"/>
        <v>25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1"/>
        <v>0</v>
      </c>
      <c r="K47" s="72">
        <v>2</v>
      </c>
      <c r="L47" s="15">
        <v>50</v>
      </c>
      <c r="M47" s="65">
        <f t="shared" si="6"/>
        <v>100</v>
      </c>
      <c r="N47" s="17" t="s">
        <v>16</v>
      </c>
      <c r="O47" s="18">
        <v>50</v>
      </c>
      <c r="P47" s="122">
        <f t="shared" si="3"/>
        <v>50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1"/>
        <v>0</v>
      </c>
      <c r="K48" s="72">
        <v>1</v>
      </c>
      <c r="L48" s="20">
        <v>50</v>
      </c>
      <c r="M48" s="65">
        <f t="shared" si="6"/>
        <v>50</v>
      </c>
      <c r="N48" s="17" t="s">
        <v>16</v>
      </c>
      <c r="O48" s="18">
        <v>25</v>
      </c>
      <c r="P48" s="122">
        <f>SUM(M48-O48)</f>
        <v>25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1"/>
        <v>2</v>
      </c>
      <c r="K49" s="72"/>
      <c r="L49" s="20">
        <v>50</v>
      </c>
      <c r="M49" s="65">
        <f t="shared" si="6"/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1"/>
        <v>4</v>
      </c>
      <c r="K50" s="72">
        <v>1</v>
      </c>
      <c r="L50" s="15">
        <v>50</v>
      </c>
      <c r="M50" s="65">
        <f t="shared" si="6"/>
        <v>50</v>
      </c>
      <c r="N50" s="17" t="s">
        <v>16</v>
      </c>
      <c r="O50" s="18">
        <v>25</v>
      </c>
      <c r="P50" s="122">
        <f t="shared" si="3"/>
        <v>25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6"/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6"/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1"/>
        <v>4</v>
      </c>
      <c r="K53" s="72">
        <v>1</v>
      </c>
      <c r="L53" s="20">
        <v>50</v>
      </c>
      <c r="M53" s="65">
        <f t="shared" si="6"/>
        <v>50</v>
      </c>
      <c r="N53" s="17" t="s">
        <v>16</v>
      </c>
      <c r="O53" s="18">
        <v>25</v>
      </c>
      <c r="P53" s="122">
        <f>SUM(M53-O53)</f>
        <v>25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6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1"/>
        <v>3</v>
      </c>
      <c r="K55" s="72"/>
      <c r="L55" s="15">
        <v>120</v>
      </c>
      <c r="M55" s="65">
        <f t="shared" si="6"/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1"/>
        <v>2</v>
      </c>
      <c r="K56" s="72"/>
      <c r="L56" s="15">
        <v>120</v>
      </c>
      <c r="M56" s="65">
        <f t="shared" si="6"/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1"/>
        <v>3</v>
      </c>
      <c r="K57" s="72"/>
      <c r="L57" s="15">
        <v>120</v>
      </c>
      <c r="M57" s="65">
        <f t="shared" si="6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1"/>
        <v>4</v>
      </c>
      <c r="K58" s="72"/>
      <c r="L58" s="15">
        <v>120</v>
      </c>
      <c r="M58" s="65">
        <f t="shared" si="6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1"/>
        <v>2</v>
      </c>
      <c r="K59" s="72"/>
      <c r="L59" s="15">
        <v>120</v>
      </c>
      <c r="M59" s="65">
        <f t="shared" si="6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6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6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1"/>
        <v>3</v>
      </c>
      <c r="K62" s="72"/>
      <c r="L62" s="15">
        <v>120</v>
      </c>
      <c r="M62" s="65">
        <f t="shared" si="6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6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1"/>
        <v>4</v>
      </c>
      <c r="K64" s="72"/>
      <c r="L64" s="15">
        <v>50</v>
      </c>
      <c r="M64" s="65">
        <f t="shared" si="6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1"/>
        <v>3</v>
      </c>
      <c r="K65" s="72"/>
      <c r="L65" s="15">
        <v>50</v>
      </c>
      <c r="M65" s="65">
        <f t="shared" si="6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1"/>
        <v>0</v>
      </c>
      <c r="K66" s="72">
        <v>1</v>
      </c>
      <c r="L66" s="15">
        <v>50</v>
      </c>
      <c r="M66" s="65">
        <f t="shared" si="6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6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6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7">+G69-H69-K69-I69</f>
        <v>0</v>
      </c>
      <c r="K69" s="72"/>
      <c r="L69" s="15">
        <v>150</v>
      </c>
      <c r="M69" s="65">
        <f t="shared" si="6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ref="M70:M133" si="8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8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8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8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7"/>
        <v>2</v>
      </c>
      <c r="K74" s="72"/>
      <c r="L74" s="21">
        <v>50</v>
      </c>
      <c r="M74" s="65">
        <f t="shared" si="8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8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7"/>
        <v>0</v>
      </c>
      <c r="K76" s="72"/>
      <c r="L76" s="20">
        <v>39</v>
      </c>
      <c r="M76" s="65">
        <f t="shared" si="8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7"/>
        <v>0</v>
      </c>
      <c r="K77" s="72"/>
      <c r="L77" s="21">
        <v>50</v>
      </c>
      <c r="M77" s="65">
        <f t="shared" si="8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8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8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7"/>
        <v>2</v>
      </c>
      <c r="K80" s="72"/>
      <c r="L80" s="15">
        <v>55</v>
      </c>
      <c r="M80" s="65">
        <f t="shared" si="8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7"/>
        <v>2</v>
      </c>
      <c r="K81" s="72">
        <v>1</v>
      </c>
      <c r="L81" s="20">
        <v>55</v>
      </c>
      <c r="M81" s="65">
        <f t="shared" si="8"/>
        <v>55</v>
      </c>
      <c r="N81" s="17" t="s">
        <v>16</v>
      </c>
      <c r="O81" s="18"/>
      <c r="P81" s="122">
        <f t="shared" ref="P81:P172" si="9">SUM(M81-O81)</f>
        <v>55</v>
      </c>
      <c r="Q81" s="90">
        <v>11.58</v>
      </c>
      <c r="R81" s="43">
        <f t="shared" ref="R81:R172" si="10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7"/>
        <v>0</v>
      </c>
      <c r="K82" s="72"/>
      <c r="L82" s="20">
        <v>55</v>
      </c>
      <c r="M82" s="65">
        <f t="shared" si="8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si="8"/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8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8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8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si="7"/>
        <v>0</v>
      </c>
      <c r="K87" s="72"/>
      <c r="L87" s="20">
        <v>45</v>
      </c>
      <c r="M87" s="65">
        <f t="shared" si="8"/>
        <v>0</v>
      </c>
      <c r="N87" s="17" t="s">
        <v>16</v>
      </c>
      <c r="O87" s="18"/>
      <c r="P87" s="23">
        <f t="shared" ref="P87" si="14">SUM(M87-O87)</f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si="7"/>
        <v>0</v>
      </c>
      <c r="K88" s="72"/>
      <c r="L88" s="20">
        <v>49</v>
      </c>
      <c r="M88" s="65">
        <f t="shared" si="8"/>
        <v>0</v>
      </c>
      <c r="N88" s="17" t="s">
        <v>16</v>
      </c>
      <c r="O88" s="18"/>
      <c r="P88" s="23">
        <f t="shared" ref="P88" si="17">SUM(M88-O88)</f>
        <v>0</v>
      </c>
      <c r="Q88" s="90"/>
      <c r="R88" s="43">
        <f t="shared" ref="R88" si="18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8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8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8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9">E94+F94</f>
        <v>0</v>
      </c>
      <c r="H94" s="78">
        <v>0</v>
      </c>
      <c r="I94" s="76">
        <v>0</v>
      </c>
      <c r="J94" s="46">
        <f t="shared" si="7"/>
        <v>0</v>
      </c>
      <c r="K94" s="72"/>
      <c r="L94" s="21"/>
      <c r="M94" s="65">
        <f t="shared" si="8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9"/>
        <v>0</v>
      </c>
      <c r="H95" s="78">
        <v>0</v>
      </c>
      <c r="I95" s="76">
        <v>0</v>
      </c>
      <c r="J95" s="46">
        <f t="shared" si="7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9"/>
        <v>0</v>
      </c>
      <c r="H96" s="78">
        <v>0</v>
      </c>
      <c r="I96" s="76">
        <v>0</v>
      </c>
      <c r="J96" s="46">
        <f t="shared" si="7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9"/>
        <v>0</v>
      </c>
      <c r="H97" s="78">
        <v>0</v>
      </c>
      <c r="I97" s="76">
        <v>0</v>
      </c>
      <c r="J97" s="46">
        <f t="shared" si="7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9"/>
        <v>0</v>
      </c>
      <c r="H98" s="78">
        <v>0</v>
      </c>
      <c r="I98" s="76">
        <v>0</v>
      </c>
      <c r="J98" s="46">
        <f t="shared" si="7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9"/>
        <v>0</v>
      </c>
      <c r="H99" s="78">
        <v>0</v>
      </c>
      <c r="I99" s="76">
        <v>0</v>
      </c>
      <c r="J99" s="46">
        <f t="shared" si="7"/>
        <v>0</v>
      </c>
      <c r="K99" s="72"/>
      <c r="L99" s="20">
        <v>35</v>
      </c>
      <c r="M99" s="65">
        <f t="shared" si="8"/>
        <v>0</v>
      </c>
      <c r="N99" s="17" t="s">
        <v>16</v>
      </c>
      <c r="O99" s="18"/>
      <c r="P99" s="23">
        <f t="shared" ref="P99:P105" si="20">SUM(M99-O99)</f>
        <v>0</v>
      </c>
      <c r="Q99" s="118">
        <v>20.350000000000001</v>
      </c>
      <c r="R99" s="43">
        <f t="shared" ref="R99:R105" si="21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9"/>
        <v>0</v>
      </c>
      <c r="H100" s="78">
        <v>0</v>
      </c>
      <c r="I100" s="76">
        <v>0</v>
      </c>
      <c r="J100" s="46">
        <f t="shared" si="7"/>
        <v>0</v>
      </c>
      <c r="K100" s="72"/>
      <c r="L100" s="20">
        <v>35</v>
      </c>
      <c r="M100" s="65">
        <f t="shared" si="8"/>
        <v>0</v>
      </c>
      <c r="N100" s="17" t="s">
        <v>16</v>
      </c>
      <c r="O100" s="18"/>
      <c r="P100" s="23">
        <f t="shared" si="20"/>
        <v>0</v>
      </c>
      <c r="Q100" s="118"/>
      <c r="R100" s="43">
        <f t="shared" si="21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9"/>
        <v>0</v>
      </c>
      <c r="H101" s="78">
        <v>0</v>
      </c>
      <c r="I101" s="76">
        <v>0</v>
      </c>
      <c r="J101" s="46">
        <f t="shared" si="7"/>
        <v>0</v>
      </c>
      <c r="K101" s="72"/>
      <c r="L101" s="20">
        <v>35</v>
      </c>
      <c r="M101" s="65">
        <f t="shared" si="8"/>
        <v>0</v>
      </c>
      <c r="N101" s="17" t="s">
        <v>16</v>
      </c>
      <c r="O101" s="18"/>
      <c r="P101" s="23">
        <f t="shared" si="20"/>
        <v>0</v>
      </c>
      <c r="Q101" s="118"/>
      <c r="R101" s="43">
        <f t="shared" si="21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2">E102+F102</f>
        <v>0</v>
      </c>
      <c r="H102" s="78">
        <v>0</v>
      </c>
      <c r="I102" s="76">
        <v>0</v>
      </c>
      <c r="J102" s="46">
        <f t="shared" si="7"/>
        <v>0</v>
      </c>
      <c r="K102" s="72"/>
      <c r="L102" s="20">
        <v>49</v>
      </c>
      <c r="M102" s="65">
        <f t="shared" si="8"/>
        <v>0</v>
      </c>
      <c r="N102" s="17" t="s">
        <v>16</v>
      </c>
      <c r="O102" s="18"/>
      <c r="P102" s="23">
        <f t="shared" si="20"/>
        <v>0</v>
      </c>
      <c r="Q102" s="118"/>
      <c r="R102" s="43">
        <f t="shared" si="21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7"/>
        <v>0</v>
      </c>
      <c r="K103" s="72"/>
      <c r="L103" s="20">
        <v>139</v>
      </c>
      <c r="M103" s="65">
        <f t="shared" si="8"/>
        <v>0</v>
      </c>
      <c r="N103" s="17" t="s">
        <v>16</v>
      </c>
      <c r="O103" s="18"/>
      <c r="P103" s="23">
        <f t="shared" si="20"/>
        <v>0</v>
      </c>
      <c r="Q103" s="90"/>
      <c r="R103" s="43">
        <f t="shared" si="21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7"/>
        <v>0</v>
      </c>
      <c r="K104" s="72"/>
      <c r="L104" s="20">
        <v>89</v>
      </c>
      <c r="M104" s="65">
        <f t="shared" si="8"/>
        <v>0</v>
      </c>
      <c r="N104" s="17" t="s">
        <v>16</v>
      </c>
      <c r="O104" s="18"/>
      <c r="P104" s="23">
        <f t="shared" si="20"/>
        <v>0</v>
      </c>
      <c r="Q104" s="90"/>
      <c r="R104" s="43">
        <f t="shared" si="21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7"/>
        <v>0</v>
      </c>
      <c r="K105" s="72"/>
      <c r="L105" s="20">
        <v>72</v>
      </c>
      <c r="M105" s="65">
        <f t="shared" si="8"/>
        <v>0</v>
      </c>
      <c r="N105" s="17" t="s">
        <v>16</v>
      </c>
      <c r="O105" s="18"/>
      <c r="P105" s="23">
        <f t="shared" si="20"/>
        <v>0</v>
      </c>
      <c r="Q105" s="90"/>
      <c r="R105" s="43">
        <f t="shared" si="21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9"/>
        <v>0</v>
      </c>
      <c r="H106" s="78">
        <v>0</v>
      </c>
      <c r="I106" s="76">
        <v>0</v>
      </c>
      <c r="J106" s="46">
        <f t="shared" si="7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9"/>
        <v>0</v>
      </c>
      <c r="H107" s="78">
        <v>0</v>
      </c>
      <c r="I107" s="76">
        <v>0</v>
      </c>
      <c r="J107" s="46">
        <f t="shared" si="7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9"/>
        <v>0</v>
      </c>
      <c r="H108" s="78">
        <v>0</v>
      </c>
      <c r="I108" s="76">
        <v>0</v>
      </c>
      <c r="J108" s="46">
        <f t="shared" si="7"/>
        <v>0</v>
      </c>
      <c r="K108" s="72"/>
      <c r="L108" s="20">
        <v>100</v>
      </c>
      <c r="M108" s="65">
        <f t="shared" si="8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9"/>
        <v>0</v>
      </c>
      <c r="H109" s="78">
        <v>0</v>
      </c>
      <c r="I109" s="76">
        <v>0</v>
      </c>
      <c r="J109" s="46">
        <f t="shared" si="7"/>
        <v>0</v>
      </c>
      <c r="K109" s="72"/>
      <c r="L109" s="20">
        <v>250</v>
      </c>
      <c r="M109" s="65">
        <f t="shared" si="8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9"/>
        <v>0</v>
      </c>
      <c r="H110" s="78">
        <v>0</v>
      </c>
      <c r="I110" s="76">
        <v>0</v>
      </c>
      <c r="J110" s="46">
        <f t="shared" si="7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9"/>
        <v>0</v>
      </c>
      <c r="H111" s="78">
        <v>0</v>
      </c>
      <c r="I111" s="76">
        <v>0</v>
      </c>
      <c r="J111" s="46">
        <f t="shared" si="7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7</v>
      </c>
      <c r="F112" s="71"/>
      <c r="G112" s="46">
        <f t="shared" si="19"/>
        <v>7</v>
      </c>
      <c r="H112" s="78">
        <v>0</v>
      </c>
      <c r="I112" s="76">
        <v>0</v>
      </c>
      <c r="J112" s="46">
        <f t="shared" si="7"/>
        <v>7</v>
      </c>
      <c r="K112" s="72"/>
      <c r="L112" s="20">
        <v>100</v>
      </c>
      <c r="M112" s="65">
        <f t="shared" si="8"/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6</v>
      </c>
      <c r="F113" s="71"/>
      <c r="G113" s="46">
        <f t="shared" si="19"/>
        <v>6</v>
      </c>
      <c r="H113" s="78">
        <v>0</v>
      </c>
      <c r="I113" s="76">
        <v>0</v>
      </c>
      <c r="J113" s="46">
        <f t="shared" si="7"/>
        <v>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9"/>
        <v>0</v>
      </c>
      <c r="H114" s="78">
        <v>0</v>
      </c>
      <c r="I114" s="76">
        <v>0</v>
      </c>
      <c r="J114" s="46">
        <f t="shared" si="7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4</v>
      </c>
      <c r="F115" s="71"/>
      <c r="G115" s="46">
        <f t="shared" si="19"/>
        <v>4</v>
      </c>
      <c r="H115" s="78">
        <v>0</v>
      </c>
      <c r="I115" s="76">
        <v>0</v>
      </c>
      <c r="J115" s="46">
        <f t="shared" si="7"/>
        <v>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3</v>
      </c>
      <c r="F116" s="71"/>
      <c r="G116" s="46">
        <f t="shared" si="19"/>
        <v>3</v>
      </c>
      <c r="H116" s="78">
        <v>0</v>
      </c>
      <c r="I116" s="76">
        <v>0</v>
      </c>
      <c r="J116" s="46">
        <f t="shared" si="7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5</v>
      </c>
      <c r="F117" s="71"/>
      <c r="G117" s="46">
        <f t="shared" si="19"/>
        <v>5</v>
      </c>
      <c r="H117" s="78">
        <v>0</v>
      </c>
      <c r="I117" s="76">
        <v>0</v>
      </c>
      <c r="J117" s="46">
        <f t="shared" si="7"/>
        <v>5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9"/>
        <v>0</v>
      </c>
      <c r="H118" s="78">
        <v>0</v>
      </c>
      <c r="I118" s="76">
        <v>0</v>
      </c>
      <c r="J118" s="46">
        <f t="shared" si="7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9"/>
        <v>0</v>
      </c>
      <c r="H119" s="78">
        <v>0</v>
      </c>
      <c r="I119" s="76">
        <v>0</v>
      </c>
      <c r="J119" s="46">
        <f t="shared" si="7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9"/>
        <v>0</v>
      </c>
      <c r="H120" s="78">
        <v>0</v>
      </c>
      <c r="I120" s="76">
        <v>0</v>
      </c>
      <c r="J120" s="46">
        <f t="shared" si="7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9"/>
        <v>0</v>
      </c>
      <c r="H121" s="78">
        <v>0</v>
      </c>
      <c r="I121" s="76">
        <v>0</v>
      </c>
      <c r="J121" s="46">
        <f t="shared" si="7"/>
        <v>0</v>
      </c>
      <c r="K121" s="72"/>
      <c r="L121" s="20">
        <v>40</v>
      </c>
      <c r="M121" s="65">
        <f t="shared" si="8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9"/>
        <v>0</v>
      </c>
      <c r="H122" s="78">
        <v>0</v>
      </c>
      <c r="I122" s="76">
        <v>0</v>
      </c>
      <c r="J122" s="46">
        <f t="shared" si="7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9"/>
        <v>0</v>
      </c>
      <c r="H123" s="78">
        <v>0</v>
      </c>
      <c r="I123" s="76">
        <v>0</v>
      </c>
      <c r="J123" s="46">
        <f t="shared" si="7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9"/>
        <v>0</v>
      </c>
      <c r="H124" s="78">
        <v>0</v>
      </c>
      <c r="I124" s="76">
        <v>0</v>
      </c>
      <c r="J124" s="46">
        <f t="shared" si="7"/>
        <v>0</v>
      </c>
      <c r="K124" s="72"/>
      <c r="L124" s="20">
        <v>40</v>
      </c>
      <c r="M124" s="65">
        <f t="shared" si="8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19"/>
        <v>0</v>
      </c>
      <c r="H125" s="78">
        <v>0</v>
      </c>
      <c r="I125" s="76">
        <v>0</v>
      </c>
      <c r="J125" s="46">
        <f t="shared" si="7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9"/>
        <v>0</v>
      </c>
      <c r="H126" s="78">
        <v>0</v>
      </c>
      <c r="I126" s="76">
        <v>0</v>
      </c>
      <c r="J126" s="46">
        <f t="shared" si="7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9"/>
        <v>0</v>
      </c>
      <c r="H127" s="78">
        <v>0</v>
      </c>
      <c r="I127" s="76">
        <v>0</v>
      </c>
      <c r="J127" s="46">
        <f t="shared" si="7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9"/>
        <v>0</v>
      </c>
      <c r="H128" s="78">
        <v>0</v>
      </c>
      <c r="I128" s="76">
        <v>0</v>
      </c>
      <c r="J128" s="46">
        <f t="shared" si="7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9"/>
        <v>0</v>
      </c>
      <c r="H129" s="78">
        <v>0</v>
      </c>
      <c r="I129" s="76">
        <v>0</v>
      </c>
      <c r="J129" s="46">
        <f t="shared" si="7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9"/>
        <v>0</v>
      </c>
      <c r="H130" s="78">
        <v>0</v>
      </c>
      <c r="I130" s="76">
        <v>0</v>
      </c>
      <c r="J130" s="46">
        <f t="shared" si="7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1</v>
      </c>
      <c r="F131" s="71"/>
      <c r="G131" s="46">
        <f t="shared" si="19"/>
        <v>1</v>
      </c>
      <c r="H131" s="78">
        <v>0</v>
      </c>
      <c r="I131" s="76">
        <v>0</v>
      </c>
      <c r="J131" s="46">
        <f t="shared" si="7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2</v>
      </c>
      <c r="F132" s="71"/>
      <c r="G132" s="46">
        <f t="shared" si="19"/>
        <v>2</v>
      </c>
      <c r="H132" s="78">
        <v>0</v>
      </c>
      <c r="I132" s="76">
        <v>0</v>
      </c>
      <c r="J132" s="46">
        <f t="shared" si="7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3</v>
      </c>
      <c r="F133" s="71"/>
      <c r="G133" s="46">
        <f t="shared" si="19"/>
        <v>3</v>
      </c>
      <c r="H133" s="78">
        <v>0</v>
      </c>
      <c r="I133" s="76">
        <v>0</v>
      </c>
      <c r="J133" s="46">
        <f t="shared" ref="J133:J196" si="23">+G133-H133-K133-I133</f>
        <v>1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25</v>
      </c>
      <c r="P133" s="122">
        <f t="shared" si="9"/>
        <v>75</v>
      </c>
      <c r="Q133" s="90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9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ref="M134:M197" si="24">+L134*K134</f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9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24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9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24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9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 t="shared" si="24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9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24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9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24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9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24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9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24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9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24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9"/>
        <v>0</v>
      </c>
      <c r="H143" s="78">
        <v>0</v>
      </c>
      <c r="I143" s="76">
        <v>0</v>
      </c>
      <c r="J143" s="46">
        <f t="shared" si="23"/>
        <v>0</v>
      </c>
      <c r="K143" s="72"/>
      <c r="L143" s="22">
        <v>10</v>
      </c>
      <c r="M143" s="65">
        <f t="shared" si="24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9"/>
        <v>0</v>
      </c>
      <c r="H144" s="78">
        <v>0</v>
      </c>
      <c r="I144" s="76">
        <v>0</v>
      </c>
      <c r="J144" s="46">
        <f t="shared" si="23"/>
        <v>0</v>
      </c>
      <c r="K144" s="72"/>
      <c r="L144" s="22">
        <v>10</v>
      </c>
      <c r="M144" s="65">
        <f t="shared" si="24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9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24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9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24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9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24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9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24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9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24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9"/>
        <v>0</v>
      </c>
      <c r="H150" s="78">
        <v>0</v>
      </c>
      <c r="I150" s="76">
        <v>0</v>
      </c>
      <c r="J150" s="46">
        <f t="shared" si="23"/>
        <v>0</v>
      </c>
      <c r="K150" s="72"/>
      <c r="L150" s="20">
        <v>55</v>
      </c>
      <c r="M150" s="65">
        <f t="shared" si="24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9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24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9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24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9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24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2</v>
      </c>
      <c r="F154" s="71"/>
      <c r="G154" s="46">
        <f t="shared" si="19"/>
        <v>2</v>
      </c>
      <c r="H154" s="78">
        <v>0</v>
      </c>
      <c r="I154" s="76">
        <v>0</v>
      </c>
      <c r="J154" s="46">
        <f t="shared" si="23"/>
        <v>1</v>
      </c>
      <c r="K154" s="72">
        <v>1</v>
      </c>
      <c r="L154" s="20">
        <v>25</v>
      </c>
      <c r="M154" s="65">
        <f t="shared" si="24"/>
        <v>25</v>
      </c>
      <c r="N154" s="17" t="s">
        <v>16</v>
      </c>
      <c r="O154" s="18">
        <v>12</v>
      </c>
      <c r="P154" s="122">
        <f>SUM(M154-O154)</f>
        <v>13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9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24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9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24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9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24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9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24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9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24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9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24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9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24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5">E162+F162</f>
        <v>0</v>
      </c>
      <c r="H162" s="78">
        <v>0</v>
      </c>
      <c r="I162" s="76">
        <v>0</v>
      </c>
      <c r="J162" s="46">
        <f t="shared" si="23"/>
        <v>0</v>
      </c>
      <c r="K162" s="72"/>
      <c r="L162" s="20">
        <v>60</v>
      </c>
      <c r="M162" s="65">
        <f t="shared" si="24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5"/>
        <v>0</v>
      </c>
      <c r="H163" s="78">
        <v>0</v>
      </c>
      <c r="I163" s="76">
        <v>0</v>
      </c>
      <c r="J163" s="46">
        <f t="shared" si="23"/>
        <v>0</v>
      </c>
      <c r="K163" s="72"/>
      <c r="L163" s="20">
        <v>25</v>
      </c>
      <c r="M163" s="65">
        <f t="shared" si="24"/>
        <v>0</v>
      </c>
      <c r="N163" s="17" t="s">
        <v>16</v>
      </c>
      <c r="O163" s="18"/>
      <c r="P163" s="23">
        <f t="shared" si="9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5"/>
        <v>0</v>
      </c>
      <c r="H164" s="78">
        <v>0</v>
      </c>
      <c r="I164" s="76">
        <v>0</v>
      </c>
      <c r="J164" s="46">
        <f t="shared" si="23"/>
        <v>0</v>
      </c>
      <c r="K164" s="72"/>
      <c r="L164" s="20">
        <v>45</v>
      </c>
      <c r="M164" s="65">
        <f t="shared" si="24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5"/>
        <v>0</v>
      </c>
      <c r="H165" s="78">
        <v>0</v>
      </c>
      <c r="I165" s="76">
        <v>0</v>
      </c>
      <c r="J165" s="46">
        <f t="shared" si="23"/>
        <v>0</v>
      </c>
      <c r="K165" s="72"/>
      <c r="L165" s="20">
        <v>45</v>
      </c>
      <c r="M165" s="65">
        <f t="shared" si="24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5"/>
        <v>0</v>
      </c>
      <c r="H166" s="78">
        <v>0</v>
      </c>
      <c r="I166" s="76">
        <v>0</v>
      </c>
      <c r="J166" s="46">
        <f t="shared" si="23"/>
        <v>0</v>
      </c>
      <c r="K166" s="72"/>
      <c r="L166" s="20">
        <v>45</v>
      </c>
      <c r="M166" s="65">
        <f t="shared" si="24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5"/>
        <v>0</v>
      </c>
      <c r="H167" s="78">
        <v>0</v>
      </c>
      <c r="I167" s="76">
        <v>0</v>
      </c>
      <c r="J167" s="46">
        <f t="shared" si="23"/>
        <v>0</v>
      </c>
      <c r="K167" s="72"/>
      <c r="L167" s="20">
        <v>45</v>
      </c>
      <c r="M167" s="65">
        <f t="shared" si="24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5"/>
        <v>0</v>
      </c>
      <c r="H168" s="78">
        <v>0</v>
      </c>
      <c r="I168" s="76">
        <v>0</v>
      </c>
      <c r="J168" s="46">
        <f t="shared" si="23"/>
        <v>0</v>
      </c>
      <c r="K168" s="72"/>
      <c r="L168" s="20">
        <v>45</v>
      </c>
      <c r="M168" s="65">
        <f t="shared" si="24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5"/>
        <v>0</v>
      </c>
      <c r="H169" s="78">
        <v>0</v>
      </c>
      <c r="I169" s="76">
        <v>0</v>
      </c>
      <c r="J169" s="46">
        <f t="shared" si="23"/>
        <v>0</v>
      </c>
      <c r="K169" s="72"/>
      <c r="L169" s="20">
        <v>45</v>
      </c>
      <c r="M169" s="65">
        <f t="shared" si="24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5"/>
        <v>0</v>
      </c>
      <c r="H170" s="78">
        <v>0</v>
      </c>
      <c r="I170" s="76">
        <v>0</v>
      </c>
      <c r="J170" s="46">
        <f t="shared" si="23"/>
        <v>0</v>
      </c>
      <c r="K170" s="72"/>
      <c r="L170" s="22">
        <v>35</v>
      </c>
      <c r="M170" s="65">
        <f t="shared" si="24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5"/>
        <v>0</v>
      </c>
      <c r="H171" s="78">
        <v>0</v>
      </c>
      <c r="I171" s="76">
        <v>0</v>
      </c>
      <c r="J171" s="46">
        <f t="shared" si="23"/>
        <v>0</v>
      </c>
      <c r="K171" s="72"/>
      <c r="L171" s="22">
        <v>25</v>
      </c>
      <c r="M171" s="65">
        <f t="shared" si="24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5"/>
        <v>0</v>
      </c>
      <c r="H172" s="78">
        <v>0</v>
      </c>
      <c r="I172" s="76">
        <v>0</v>
      </c>
      <c r="J172" s="46">
        <f t="shared" si="23"/>
        <v>0</v>
      </c>
      <c r="K172" s="72"/>
      <c r="L172" s="20">
        <v>100</v>
      </c>
      <c r="M172" s="65">
        <f t="shared" si="24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3"/>
        <v>0</v>
      </c>
      <c r="K173" s="72"/>
      <c r="L173" s="20">
        <v>35</v>
      </c>
      <c r="M173" s="65">
        <f t="shared" si="24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6">E174+F174</f>
        <v>0</v>
      </c>
      <c r="H174" s="78">
        <v>0</v>
      </c>
      <c r="I174" s="76">
        <v>0</v>
      </c>
      <c r="J174" s="46">
        <f t="shared" si="23"/>
        <v>0</v>
      </c>
      <c r="K174" s="72"/>
      <c r="L174" s="15">
        <v>65</v>
      </c>
      <c r="M174" s="65">
        <f t="shared" si="24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6</v>
      </c>
      <c r="F175" s="71"/>
      <c r="G175" s="46">
        <f t="shared" si="25"/>
        <v>6</v>
      </c>
      <c r="H175" s="78">
        <v>0</v>
      </c>
      <c r="I175" s="76">
        <v>0</v>
      </c>
      <c r="J175" s="46">
        <f t="shared" si="23"/>
        <v>6</v>
      </c>
      <c r="K175" s="72"/>
      <c r="L175" s="15">
        <v>50</v>
      </c>
      <c r="M175" s="65">
        <f t="shared" si="24"/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5"/>
        <v>0</v>
      </c>
      <c r="H176" s="78">
        <v>0</v>
      </c>
      <c r="I176" s="76">
        <v>0</v>
      </c>
      <c r="J176" s="46">
        <f t="shared" si="23"/>
        <v>0</v>
      </c>
      <c r="K176" s="72"/>
      <c r="L176" s="20">
        <v>35</v>
      </c>
      <c r="M176" s="65">
        <f t="shared" si="24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5"/>
        <v>0</v>
      </c>
      <c r="H177" s="78">
        <v>0</v>
      </c>
      <c r="I177" s="76">
        <v>0</v>
      </c>
      <c r="J177" s="46">
        <f t="shared" si="23"/>
        <v>0</v>
      </c>
      <c r="K177" s="72"/>
      <c r="L177" s="20">
        <v>55</v>
      </c>
      <c r="M177" s="65">
        <f t="shared" si="24"/>
        <v>0</v>
      </c>
      <c r="N177" s="17" t="s">
        <v>16</v>
      </c>
      <c r="O177" s="18"/>
      <c r="P177" s="23">
        <f t="shared" ref="P177:P264" si="27">SUM(M177-O177)</f>
        <v>0</v>
      </c>
      <c r="Q177" s="90"/>
      <c r="R177" s="43">
        <f t="shared" ref="R177:R264" si="2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5"/>
        <v>0</v>
      </c>
      <c r="H178" s="78">
        <v>0</v>
      </c>
      <c r="I178" s="76">
        <v>0</v>
      </c>
      <c r="J178" s="46">
        <f t="shared" si="23"/>
        <v>0</v>
      </c>
      <c r="K178" s="72"/>
      <c r="L178" s="20">
        <v>55</v>
      </c>
      <c r="M178" s="65">
        <f t="shared" si="24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5"/>
        <v>0</v>
      </c>
      <c r="H179" s="78">
        <v>0</v>
      </c>
      <c r="I179" s="76">
        <v>0</v>
      </c>
      <c r="J179" s="46">
        <f t="shared" si="23"/>
        <v>0</v>
      </c>
      <c r="K179" s="72"/>
      <c r="L179" s="20">
        <v>10</v>
      </c>
      <c r="M179" s="65">
        <f t="shared" si="24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2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2</v>
      </c>
      <c r="F180" s="71"/>
      <c r="G180" s="46">
        <f t="shared" si="25"/>
        <v>2</v>
      </c>
      <c r="H180" s="78">
        <v>0</v>
      </c>
      <c r="I180" s="76">
        <v>0</v>
      </c>
      <c r="J180" s="46">
        <f t="shared" si="23"/>
        <v>2</v>
      </c>
      <c r="K180" s="72"/>
      <c r="L180" s="20">
        <v>35</v>
      </c>
      <c r="M180" s="65">
        <f t="shared" si="24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2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5"/>
        <v>0</v>
      </c>
      <c r="H181" s="78">
        <v>0</v>
      </c>
      <c r="I181" s="76">
        <v>0</v>
      </c>
      <c r="J181" s="46">
        <f t="shared" si="23"/>
        <v>0</v>
      </c>
      <c r="K181" s="72"/>
      <c r="L181" s="20">
        <v>50</v>
      </c>
      <c r="M181" s="65">
        <f t="shared" si="24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5"/>
        <v>0</v>
      </c>
      <c r="H182" s="78">
        <v>0</v>
      </c>
      <c r="I182" s="76">
        <v>0</v>
      </c>
      <c r="J182" s="46">
        <f t="shared" si="23"/>
        <v>0</v>
      </c>
      <c r="K182" s="72"/>
      <c r="L182" s="20">
        <v>40</v>
      </c>
      <c r="M182" s="65">
        <f t="shared" si="24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2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5"/>
        <v>0</v>
      </c>
      <c r="H183" s="78">
        <v>0</v>
      </c>
      <c r="I183" s="76">
        <v>0</v>
      </c>
      <c r="J183" s="46">
        <f t="shared" si="23"/>
        <v>0</v>
      </c>
      <c r="K183" s="72"/>
      <c r="L183" s="20">
        <v>65</v>
      </c>
      <c r="M183" s="65">
        <f t="shared" si="24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5"/>
        <v>0</v>
      </c>
      <c r="H184" s="78">
        <v>0</v>
      </c>
      <c r="I184" s="76">
        <v>0</v>
      </c>
      <c r="J184" s="46">
        <f t="shared" si="23"/>
        <v>0</v>
      </c>
      <c r="K184" s="72"/>
      <c r="L184" s="20">
        <v>50</v>
      </c>
      <c r="M184" s="65">
        <f t="shared" si="24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2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0</v>
      </c>
      <c r="F185" s="71"/>
      <c r="G185" s="46">
        <f t="shared" si="25"/>
        <v>0</v>
      </c>
      <c r="H185" s="78">
        <v>0</v>
      </c>
      <c r="I185" s="76">
        <v>0</v>
      </c>
      <c r="J185" s="46">
        <f t="shared" si="23"/>
        <v>0</v>
      </c>
      <c r="K185" s="72"/>
      <c r="L185" s="20">
        <v>80</v>
      </c>
      <c r="M185" s="65">
        <f t="shared" si="24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2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5"/>
        <v>0</v>
      </c>
      <c r="H186" s="78">
        <v>0</v>
      </c>
      <c r="I186" s="76">
        <v>0</v>
      </c>
      <c r="J186" s="46">
        <f t="shared" si="23"/>
        <v>0</v>
      </c>
      <c r="K186" s="72"/>
      <c r="L186" s="20">
        <v>15</v>
      </c>
      <c r="M186" s="65">
        <f t="shared" si="24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2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3"/>
        <v>0</v>
      </c>
      <c r="K187" s="72"/>
      <c r="L187" s="20">
        <v>15</v>
      </c>
      <c r="M187" s="65">
        <f t="shared" si="24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3"/>
        <v>0</v>
      </c>
      <c r="K188" s="72"/>
      <c r="L188" s="20">
        <v>15</v>
      </c>
      <c r="M188" s="65">
        <f t="shared" si="24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3"/>
        <v>0</v>
      </c>
      <c r="K189" s="72"/>
      <c r="L189" s="20">
        <v>15</v>
      </c>
      <c r="M189" s="65">
        <f t="shared" si="24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5"/>
        <v>0</v>
      </c>
      <c r="H190" s="78">
        <v>0</v>
      </c>
      <c r="I190" s="76">
        <v>0</v>
      </c>
      <c r="J190" s="46">
        <f t="shared" si="23"/>
        <v>0</v>
      </c>
      <c r="K190" s="72"/>
      <c r="L190" s="20">
        <v>80</v>
      </c>
      <c r="M190" s="65">
        <f t="shared" si="24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5"/>
        <v>0</v>
      </c>
      <c r="H191" s="78">
        <v>0</v>
      </c>
      <c r="I191" s="76">
        <v>0</v>
      </c>
      <c r="J191" s="46">
        <f t="shared" si="23"/>
        <v>0</v>
      </c>
      <c r="K191" s="72"/>
      <c r="L191" s="20">
        <v>35</v>
      </c>
      <c r="M191" s="65">
        <f t="shared" si="24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2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5"/>
        <v>0</v>
      </c>
      <c r="H192" s="78">
        <v>0</v>
      </c>
      <c r="I192" s="76">
        <v>0</v>
      </c>
      <c r="J192" s="46">
        <f t="shared" si="23"/>
        <v>0</v>
      </c>
      <c r="K192" s="72"/>
      <c r="L192" s="20">
        <v>35</v>
      </c>
      <c r="M192" s="65">
        <f t="shared" si="24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2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3</v>
      </c>
      <c r="F193" s="71"/>
      <c r="G193" s="46">
        <f t="shared" si="25"/>
        <v>3</v>
      </c>
      <c r="H193" s="78">
        <v>0</v>
      </c>
      <c r="I193" s="76">
        <v>0</v>
      </c>
      <c r="J193" s="46">
        <f t="shared" si="23"/>
        <v>3</v>
      </c>
      <c r="K193" s="72"/>
      <c r="L193" s="20">
        <v>60</v>
      </c>
      <c r="M193" s="65">
        <f t="shared" si="24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2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0</v>
      </c>
      <c r="F194" s="71"/>
      <c r="G194" s="46">
        <f t="shared" si="25"/>
        <v>0</v>
      </c>
      <c r="H194" s="78">
        <v>0</v>
      </c>
      <c r="I194" s="76">
        <v>0</v>
      </c>
      <c r="J194" s="46">
        <f t="shared" si="23"/>
        <v>0</v>
      </c>
      <c r="K194" s="72"/>
      <c r="L194" s="20">
        <v>120</v>
      </c>
      <c r="M194" s="65">
        <f t="shared" si="24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2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5"/>
        <v>0</v>
      </c>
      <c r="H195" s="78">
        <v>0</v>
      </c>
      <c r="I195" s="76">
        <v>0</v>
      </c>
      <c r="J195" s="46">
        <f t="shared" si="23"/>
        <v>0</v>
      </c>
      <c r="K195" s="72"/>
      <c r="L195" s="20">
        <v>60</v>
      </c>
      <c r="M195" s="65">
        <f t="shared" si="24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2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5"/>
        <v>0</v>
      </c>
      <c r="H196" s="78">
        <v>0</v>
      </c>
      <c r="I196" s="76">
        <v>0</v>
      </c>
      <c r="J196" s="46">
        <f t="shared" si="23"/>
        <v>0</v>
      </c>
      <c r="K196" s="72"/>
      <c r="L196" s="20">
        <v>120</v>
      </c>
      <c r="M196" s="65">
        <f t="shared" si="24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2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3</v>
      </c>
      <c r="F197" s="71"/>
      <c r="G197" s="46">
        <f t="shared" si="25"/>
        <v>3</v>
      </c>
      <c r="H197" s="78">
        <v>0</v>
      </c>
      <c r="I197" s="76">
        <v>0</v>
      </c>
      <c r="J197" s="46">
        <f t="shared" ref="J197:J264" si="31">+G197-H197-K197-I197</f>
        <v>2</v>
      </c>
      <c r="K197" s="72">
        <v>1</v>
      </c>
      <c r="L197" s="20">
        <v>50</v>
      </c>
      <c r="M197" s="65">
        <f t="shared" si="24"/>
        <v>50</v>
      </c>
      <c r="N197" s="17" t="s">
        <v>16</v>
      </c>
      <c r="O197" s="18"/>
      <c r="P197" s="122">
        <f t="shared" si="27"/>
        <v>50</v>
      </c>
      <c r="Q197" s="90">
        <v>23.74</v>
      </c>
      <c r="R197" s="43">
        <f t="shared" si="28"/>
        <v>23.74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5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ref="M198:M265" si="32">+L198*K198</f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2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5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2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5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2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5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2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5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2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5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2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5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2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9</v>
      </c>
      <c r="F205" s="71"/>
      <c r="G205" s="46">
        <f t="shared" si="25"/>
        <v>9</v>
      </c>
      <c r="H205" s="78">
        <v>0</v>
      </c>
      <c r="I205" s="76">
        <v>0</v>
      </c>
      <c r="J205" s="46">
        <f t="shared" si="31"/>
        <v>9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2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5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2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1"/>
        <v>0</v>
      </c>
      <c r="K207" s="72"/>
      <c r="L207" s="20">
        <v>50</v>
      </c>
      <c r="M207" s="65">
        <f t="shared" si="32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3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5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2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5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27"/>
        <v>0</v>
      </c>
      <c r="Q209" s="90">
        <v>83</v>
      </c>
      <c r="R209" s="43">
        <f t="shared" si="2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5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 t="shared" si="32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5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27"/>
        <v>0</v>
      </c>
      <c r="Q211" s="90">
        <v>15</v>
      </c>
      <c r="R211" s="43">
        <f t="shared" si="2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5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27"/>
        <v>0</v>
      </c>
      <c r="Q212" s="90">
        <v>15</v>
      </c>
      <c r="R212" s="43">
        <f t="shared" si="2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5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27"/>
        <v>0</v>
      </c>
      <c r="Q213" s="90">
        <v>15</v>
      </c>
      <c r="R213" s="43">
        <f t="shared" si="2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5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 t="shared" si="32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5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 t="shared" si="32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5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27"/>
        <v>0</v>
      </c>
      <c r="Q216" s="90">
        <v>9</v>
      </c>
      <c r="R216" s="43">
        <f t="shared" si="2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5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27"/>
        <v>0</v>
      </c>
      <c r="Q217" s="90"/>
      <c r="R217" s="43">
        <f t="shared" si="2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5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27"/>
        <v>0</v>
      </c>
      <c r="Q218" s="90">
        <v>16.670000000000002</v>
      </c>
      <c r="R218" s="43">
        <f t="shared" si="2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5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27"/>
        <v>0</v>
      </c>
      <c r="Q219" s="90"/>
      <c r="R219" s="43">
        <f t="shared" si="2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5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27"/>
        <v>0</v>
      </c>
      <c r="Q220" s="90">
        <v>85</v>
      </c>
      <c r="R220" s="43">
        <f t="shared" si="2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5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27"/>
        <v>0</v>
      </c>
      <c r="Q221" s="90">
        <v>100</v>
      </c>
      <c r="R221" s="43">
        <f t="shared" si="2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5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27"/>
        <v>0</v>
      </c>
      <c r="Q222" s="90">
        <v>250</v>
      </c>
      <c r="R222" s="43">
        <f t="shared" si="2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5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27"/>
        <v>0</v>
      </c>
      <c r="Q223" s="90"/>
      <c r="R223" s="43">
        <f t="shared" si="2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5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27"/>
        <v>0</v>
      </c>
      <c r="Q224" s="90"/>
      <c r="R224" s="43">
        <f t="shared" si="2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5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27"/>
        <v>0</v>
      </c>
      <c r="Q225" s="90">
        <v>28.59</v>
      </c>
      <c r="R225" s="43">
        <f t="shared" si="2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5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27"/>
        <v>0</v>
      </c>
      <c r="Q226" s="90">
        <v>23.7</v>
      </c>
      <c r="R226" s="43">
        <f t="shared" si="2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5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27"/>
        <v>0</v>
      </c>
      <c r="Q227" s="90">
        <v>20.36</v>
      </c>
      <c r="R227" s="43">
        <f t="shared" si="2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5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 t="shared" si="32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5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27"/>
        <v>0</v>
      </c>
      <c r="Q229" s="90"/>
      <c r="R229" s="43">
        <f t="shared" si="2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5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27"/>
        <v>0</v>
      </c>
      <c r="Q230" s="90"/>
      <c r="R230" s="43">
        <f t="shared" si="2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64" si="34">E231+F231</f>
        <v>0</v>
      </c>
      <c r="H231" s="78">
        <v>0</v>
      </c>
      <c r="I231" s="76">
        <v>0</v>
      </c>
      <c r="J231" s="46">
        <f t="shared" si="31"/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27"/>
        <v>0</v>
      </c>
      <c r="Q231" s="90"/>
      <c r="R231" s="43">
        <f t="shared" si="2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4"/>
        <v>0</v>
      </c>
      <c r="H232" s="78">
        <v>0</v>
      </c>
      <c r="I232" s="76">
        <v>0</v>
      </c>
      <c r="J232" s="46">
        <f t="shared" si="31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27"/>
        <v>0</v>
      </c>
      <c r="Q232" s="90"/>
      <c r="R232" s="43">
        <f t="shared" si="2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4"/>
        <v>0</v>
      </c>
      <c r="H233" s="78">
        <v>0</v>
      </c>
      <c r="I233" s="76">
        <v>0</v>
      </c>
      <c r="J233" s="46">
        <f t="shared" si="31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27"/>
        <v>0</v>
      </c>
      <c r="Q233" s="90"/>
      <c r="R233" s="43">
        <f t="shared" si="2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4"/>
        <v>0</v>
      </c>
      <c r="H234" s="78">
        <v>0</v>
      </c>
      <c r="I234" s="76">
        <v>0</v>
      </c>
      <c r="J234" s="46">
        <f t="shared" si="31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27"/>
        <v>0</v>
      </c>
      <c r="Q234" s="90"/>
      <c r="R234" s="43">
        <f t="shared" si="2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62" si="35">E235+F235</f>
        <v>0</v>
      </c>
      <c r="H235" s="78">
        <v>0</v>
      </c>
      <c r="I235" s="76">
        <v>0</v>
      </c>
      <c r="J235" s="46">
        <f t="shared" si="31"/>
        <v>0</v>
      </c>
      <c r="K235" s="72"/>
      <c r="L235" s="20">
        <v>100</v>
      </c>
      <c r="M235" s="65">
        <f t="shared" si="32"/>
        <v>0</v>
      </c>
      <c r="N235" s="17" t="s">
        <v>16</v>
      </c>
      <c r="O235" s="18"/>
      <c r="P235" s="23">
        <f t="shared" ref="P235:P247" si="36">SUM(M235-O235)</f>
        <v>0</v>
      </c>
      <c r="Q235" s="90"/>
      <c r="R235" s="43">
        <f t="shared" ref="R235:R247" si="3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5"/>
        <v>0</v>
      </c>
      <c r="H236" s="78">
        <v>0</v>
      </c>
      <c r="I236" s="76">
        <v>0</v>
      </c>
      <c r="J236" s="46">
        <f t="shared" si="31"/>
        <v>0</v>
      </c>
      <c r="K236" s="72"/>
      <c r="L236" s="20">
        <v>120</v>
      </c>
      <c r="M236" s="65">
        <f t="shared" si="3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3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5"/>
        <v>0</v>
      </c>
      <c r="H237" s="78">
        <v>0</v>
      </c>
      <c r="I237" s="76">
        <v>0</v>
      </c>
      <c r="J237" s="46">
        <f t="shared" si="31"/>
        <v>0</v>
      </c>
      <c r="K237" s="72"/>
      <c r="L237" s="20">
        <v>60</v>
      </c>
      <c r="M237" s="65">
        <f t="shared" si="3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3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5"/>
        <v>0</v>
      </c>
      <c r="H238" s="78">
        <v>0</v>
      </c>
      <c r="I238" s="76">
        <v>0</v>
      </c>
      <c r="J238" s="46">
        <f t="shared" si="31"/>
        <v>0</v>
      </c>
      <c r="K238" s="72"/>
      <c r="L238" s="20">
        <v>150</v>
      </c>
      <c r="M238" s="65">
        <f t="shared" si="3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3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5"/>
        <v>0</v>
      </c>
      <c r="H239" s="78">
        <v>0</v>
      </c>
      <c r="I239" s="76">
        <v>0</v>
      </c>
      <c r="J239" s="46">
        <f t="shared" si="31"/>
        <v>0</v>
      </c>
      <c r="K239" s="72"/>
      <c r="L239" s="20">
        <v>150</v>
      </c>
      <c r="M239" s="65">
        <f t="shared" si="3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3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5"/>
        <v>0</v>
      </c>
      <c r="H240" s="78">
        <v>0</v>
      </c>
      <c r="I240" s="76">
        <v>0</v>
      </c>
      <c r="J240" s="46">
        <f t="shared" si="31"/>
        <v>0</v>
      </c>
      <c r="K240" s="72"/>
      <c r="L240" s="20">
        <v>200</v>
      </c>
      <c r="M240" s="65">
        <f t="shared" si="3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37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5"/>
        <v>0</v>
      </c>
      <c r="H241" s="78">
        <v>0</v>
      </c>
      <c r="I241" s="76">
        <v>0</v>
      </c>
      <c r="J241" s="46">
        <f t="shared" si="31"/>
        <v>0</v>
      </c>
      <c r="K241" s="72"/>
      <c r="L241" s="20"/>
      <c r="M241" s="65">
        <f t="shared" si="3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37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5"/>
        <v>0</v>
      </c>
      <c r="H242" s="78">
        <v>0</v>
      </c>
      <c r="I242" s="76">
        <v>0</v>
      </c>
      <c r="J242" s="46">
        <f t="shared" si="31"/>
        <v>0</v>
      </c>
      <c r="K242" s="72"/>
      <c r="L242" s="20">
        <v>35</v>
      </c>
      <c r="M242" s="65">
        <f t="shared" si="3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37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+'18'!J243</f>
        <v>0</v>
      </c>
      <c r="F243" s="71"/>
      <c r="G243" s="46">
        <f t="shared" si="35"/>
        <v>0</v>
      </c>
      <c r="H243" s="78">
        <v>0</v>
      </c>
      <c r="I243" s="76">
        <v>0</v>
      </c>
      <c r="J243" s="46">
        <f t="shared" si="31"/>
        <v>0</v>
      </c>
      <c r="K243" s="72"/>
      <c r="L243" s="20">
        <v>35</v>
      </c>
      <c r="M243" s="65">
        <f t="shared" si="32"/>
        <v>0</v>
      </c>
      <c r="N243" s="17" t="s">
        <v>16</v>
      </c>
      <c r="O243" s="18"/>
      <c r="P243" s="23">
        <f t="shared" ref="P243:P246" si="38">SUM(M243-O243)</f>
        <v>0</v>
      </c>
      <c r="Q243" s="90"/>
      <c r="R243" s="43">
        <f t="shared" ref="R243:R246" si="3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+'18'!J244</f>
        <v>0</v>
      </c>
      <c r="F244" s="71"/>
      <c r="G244" s="46">
        <f t="shared" si="35"/>
        <v>0</v>
      </c>
      <c r="H244" s="78">
        <v>0</v>
      </c>
      <c r="I244" s="76">
        <v>0</v>
      </c>
      <c r="J244" s="46">
        <f t="shared" si="31"/>
        <v>0</v>
      </c>
      <c r="K244" s="72"/>
      <c r="L244" s="20">
        <v>39</v>
      </c>
      <c r="M244" s="65">
        <f t="shared" si="32"/>
        <v>0</v>
      </c>
      <c r="N244" s="17" t="s">
        <v>16</v>
      </c>
      <c r="O244" s="18"/>
      <c r="P244" s="23">
        <f t="shared" si="38"/>
        <v>0</v>
      </c>
      <c r="Q244" s="90"/>
      <c r="R244" s="43">
        <f t="shared" si="3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+'18'!J245</f>
        <v>1</v>
      </c>
      <c r="F245" s="71"/>
      <c r="G245" s="46">
        <f t="shared" si="35"/>
        <v>1</v>
      </c>
      <c r="H245" s="78">
        <v>0</v>
      </c>
      <c r="I245" s="76">
        <v>0</v>
      </c>
      <c r="J245" s="46">
        <f t="shared" si="31"/>
        <v>1</v>
      </c>
      <c r="K245" s="72"/>
      <c r="L245" s="20">
        <v>55</v>
      </c>
      <c r="M245" s="65">
        <f t="shared" si="32"/>
        <v>0</v>
      </c>
      <c r="N245" s="17" t="s">
        <v>16</v>
      </c>
      <c r="O245" s="18"/>
      <c r="P245" s="23">
        <f t="shared" si="38"/>
        <v>0</v>
      </c>
      <c r="Q245" s="90"/>
      <c r="R245" s="43">
        <f t="shared" si="3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+'18'!J246</f>
        <v>0</v>
      </c>
      <c r="F246" s="71"/>
      <c r="G246" s="46">
        <f t="shared" si="35"/>
        <v>0</v>
      </c>
      <c r="H246" s="78">
        <v>0</v>
      </c>
      <c r="I246" s="76">
        <v>0</v>
      </c>
      <c r="J246" s="46">
        <f t="shared" si="31"/>
        <v>0</v>
      </c>
      <c r="K246" s="72"/>
      <c r="L246" s="20">
        <v>40</v>
      </c>
      <c r="M246" s="65">
        <f t="shared" si="32"/>
        <v>0</v>
      </c>
      <c r="N246" s="17" t="s">
        <v>16</v>
      </c>
      <c r="O246" s="18"/>
      <c r="P246" s="23">
        <f t="shared" si="38"/>
        <v>0</v>
      </c>
      <c r="Q246" s="90"/>
      <c r="R246" s="43">
        <f t="shared" si="3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+'18'!J247</f>
        <v>0</v>
      </c>
      <c r="F247" s="71"/>
      <c r="G247" s="46">
        <f t="shared" si="35"/>
        <v>0</v>
      </c>
      <c r="H247" s="78">
        <v>0</v>
      </c>
      <c r="I247" s="76">
        <v>0</v>
      </c>
      <c r="J247" s="46">
        <f t="shared" si="31"/>
        <v>0</v>
      </c>
      <c r="K247" s="72"/>
      <c r="L247" s="20">
        <v>49</v>
      </c>
      <c r="M247" s="65">
        <f t="shared" si="3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37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+'18'!J248</f>
        <v>0</v>
      </c>
      <c r="F248" s="71"/>
      <c r="G248" s="46">
        <f t="shared" si="35"/>
        <v>0</v>
      </c>
      <c r="H248" s="78">
        <v>0</v>
      </c>
      <c r="I248" s="76">
        <v>0</v>
      </c>
      <c r="J248" s="46">
        <f t="shared" si="31"/>
        <v>0</v>
      </c>
      <c r="K248" s="72"/>
      <c r="L248" s="20">
        <v>39</v>
      </c>
      <c r="M248" s="65">
        <f t="shared" si="32"/>
        <v>0</v>
      </c>
      <c r="N248" s="17" t="s">
        <v>16</v>
      </c>
      <c r="O248" s="18"/>
      <c r="P248" s="23">
        <f t="shared" si="27"/>
        <v>0</v>
      </c>
      <c r="Q248" s="90"/>
      <c r="R248" s="43">
        <f t="shared" si="28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+'18'!J249</f>
        <v>1</v>
      </c>
      <c r="F249" s="71"/>
      <c r="G249" s="46">
        <f t="shared" si="35"/>
        <v>1</v>
      </c>
      <c r="H249" s="78">
        <v>0</v>
      </c>
      <c r="I249" s="76">
        <v>0</v>
      </c>
      <c r="J249" s="46">
        <f t="shared" si="31"/>
        <v>1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27"/>
        <v>0</v>
      </c>
      <c r="Q249" s="90"/>
      <c r="R249" s="43">
        <f t="shared" si="28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+'18'!J250</f>
        <v>1</v>
      </c>
      <c r="F250" s="71"/>
      <c r="G250" s="46">
        <f t="shared" si="35"/>
        <v>1</v>
      </c>
      <c r="H250" s="78">
        <v>0</v>
      </c>
      <c r="I250" s="76">
        <v>0</v>
      </c>
      <c r="J250" s="46">
        <f t="shared" si="31"/>
        <v>1</v>
      </c>
      <c r="K250" s="72"/>
      <c r="L250" s="20">
        <v>50</v>
      </c>
      <c r="M250" s="65">
        <f t="shared" si="32"/>
        <v>0</v>
      </c>
      <c r="N250" s="17" t="s">
        <v>16</v>
      </c>
      <c r="O250" s="18"/>
      <c r="P250" s="23">
        <f t="shared" si="27"/>
        <v>0</v>
      </c>
      <c r="Q250" s="90"/>
      <c r="R250" s="43">
        <f t="shared" si="28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+'18'!J251</f>
        <v>0</v>
      </c>
      <c r="F251" s="71"/>
      <c r="G251" s="46">
        <f t="shared" si="35"/>
        <v>0</v>
      </c>
      <c r="H251" s="78">
        <v>0</v>
      </c>
      <c r="I251" s="76">
        <v>0</v>
      </c>
      <c r="J251" s="46">
        <f t="shared" si="31"/>
        <v>0</v>
      </c>
      <c r="K251" s="72"/>
      <c r="L251" s="20">
        <v>35</v>
      </c>
      <c r="M251" s="65">
        <f t="shared" si="32"/>
        <v>0</v>
      </c>
      <c r="N251" s="17" t="s">
        <v>16</v>
      </c>
      <c r="O251" s="18"/>
      <c r="P251" s="23">
        <f t="shared" si="27"/>
        <v>0</v>
      </c>
      <c r="Q251" s="90"/>
      <c r="R251" s="43">
        <f t="shared" si="28"/>
        <v>0</v>
      </c>
      <c r="U251" s="119"/>
    </row>
    <row r="252" spans="1:21" ht="24" customHeight="1" x14ac:dyDescent="0.55000000000000004">
      <c r="A252" s="10">
        <v>248</v>
      </c>
      <c r="B252" s="10">
        <v>1004053</v>
      </c>
      <c r="C252" s="19" t="s">
        <v>143</v>
      </c>
      <c r="D252" s="10" t="s">
        <v>434</v>
      </c>
      <c r="E252" s="64">
        <f>+'18'!J252</f>
        <v>9</v>
      </c>
      <c r="F252" s="71"/>
      <c r="G252" s="46">
        <f t="shared" si="35"/>
        <v>9</v>
      </c>
      <c r="H252" s="78">
        <v>0</v>
      </c>
      <c r="I252" s="76">
        <v>0</v>
      </c>
      <c r="J252" s="46">
        <f t="shared" si="31"/>
        <v>9</v>
      </c>
      <c r="K252" s="72"/>
      <c r="L252" s="20">
        <v>55</v>
      </c>
      <c r="M252" s="65">
        <f t="shared" si="32"/>
        <v>0</v>
      </c>
      <c r="N252" s="17" t="s">
        <v>16</v>
      </c>
      <c r="O252" s="18"/>
      <c r="P252" s="23">
        <f t="shared" si="27"/>
        <v>0</v>
      </c>
      <c r="Q252" s="90"/>
      <c r="R252" s="43">
        <f t="shared" si="28"/>
        <v>0</v>
      </c>
    </row>
    <row r="253" spans="1:21" ht="24" customHeight="1" x14ac:dyDescent="0.55000000000000004">
      <c r="A253" s="10"/>
      <c r="B253" s="10">
        <v>20037458</v>
      </c>
      <c r="C253" s="19" t="s">
        <v>1431</v>
      </c>
      <c r="D253" s="10" t="s">
        <v>434</v>
      </c>
      <c r="E253" s="64">
        <f>+'18'!J253</f>
        <v>0</v>
      </c>
      <c r="F253" s="71"/>
      <c r="G253" s="46">
        <f t="shared" si="35"/>
        <v>0</v>
      </c>
      <c r="H253" s="78">
        <v>0</v>
      </c>
      <c r="I253" s="76">
        <v>0</v>
      </c>
      <c r="J253" s="46">
        <f t="shared" si="31"/>
        <v>0</v>
      </c>
      <c r="K253" s="72"/>
      <c r="L253" s="20">
        <v>39</v>
      </c>
      <c r="M253" s="65">
        <f t="shared" si="32"/>
        <v>0</v>
      </c>
      <c r="N253" s="17"/>
      <c r="O253" s="18"/>
      <c r="P253" s="23">
        <f t="shared" si="27"/>
        <v>0</v>
      </c>
      <c r="Q253" s="90"/>
      <c r="R253" s="43">
        <f t="shared" si="28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+'18'!J254</f>
        <v>0</v>
      </c>
      <c r="F254" s="71"/>
      <c r="G254" s="46">
        <f t="shared" si="35"/>
        <v>0</v>
      </c>
      <c r="H254" s="78">
        <v>0</v>
      </c>
      <c r="I254" s="76">
        <v>0</v>
      </c>
      <c r="J254" s="46">
        <f t="shared" si="31"/>
        <v>0</v>
      </c>
      <c r="K254" s="72"/>
      <c r="L254" s="20"/>
      <c r="M254" s="65">
        <f t="shared" si="32"/>
        <v>0</v>
      </c>
      <c r="N254" s="17"/>
      <c r="O254" s="18"/>
      <c r="P254" s="23">
        <f t="shared" si="27"/>
        <v>0</v>
      </c>
      <c r="Q254" s="90"/>
      <c r="R254" s="43">
        <f t="shared" si="28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+'18'!J255</f>
        <v>0</v>
      </c>
      <c r="F255" s="71"/>
      <c r="G255" s="46">
        <f t="shared" si="35"/>
        <v>0</v>
      </c>
      <c r="H255" s="78">
        <v>0</v>
      </c>
      <c r="I255" s="76">
        <v>0</v>
      </c>
      <c r="J255" s="46">
        <f t="shared" si="31"/>
        <v>0</v>
      </c>
      <c r="K255" s="72"/>
      <c r="L255" s="20"/>
      <c r="M255" s="65">
        <f t="shared" si="32"/>
        <v>0</v>
      </c>
      <c r="N255" s="17"/>
      <c r="O255" s="18"/>
      <c r="P255" s="23">
        <f t="shared" si="27"/>
        <v>0</v>
      </c>
      <c r="Q255" s="90"/>
      <c r="R255" s="43">
        <f t="shared" si="28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+'18'!J256</f>
        <v>0</v>
      </c>
      <c r="F256" s="71"/>
      <c r="G256" s="46">
        <f t="shared" si="35"/>
        <v>0</v>
      </c>
      <c r="H256" s="78">
        <v>0</v>
      </c>
      <c r="I256" s="76">
        <v>0</v>
      </c>
      <c r="J256" s="46">
        <f t="shared" si="31"/>
        <v>0</v>
      </c>
      <c r="K256" s="72"/>
      <c r="L256" s="20"/>
      <c r="M256" s="65">
        <f t="shared" si="32"/>
        <v>0</v>
      </c>
      <c r="N256" s="17"/>
      <c r="O256" s="18"/>
      <c r="P256" s="23">
        <f t="shared" si="27"/>
        <v>0</v>
      </c>
      <c r="Q256" s="90"/>
      <c r="R256" s="43">
        <f t="shared" si="28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+'18'!J257</f>
        <v>0</v>
      </c>
      <c r="F257" s="71"/>
      <c r="G257" s="46">
        <f t="shared" si="35"/>
        <v>0</v>
      </c>
      <c r="H257" s="78">
        <v>0</v>
      </c>
      <c r="I257" s="76">
        <v>0</v>
      </c>
      <c r="J257" s="46">
        <f t="shared" si="31"/>
        <v>0</v>
      </c>
      <c r="K257" s="72"/>
      <c r="L257" s="20"/>
      <c r="M257" s="65">
        <f t="shared" si="32"/>
        <v>0</v>
      </c>
      <c r="N257" s="17"/>
      <c r="O257" s="18"/>
      <c r="P257" s="23">
        <f t="shared" si="27"/>
        <v>0</v>
      </c>
      <c r="Q257" s="90"/>
      <c r="R257" s="43">
        <f t="shared" si="28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+'18'!J258</f>
        <v>0</v>
      </c>
      <c r="F258" s="71"/>
      <c r="G258" s="46">
        <f t="shared" si="35"/>
        <v>0</v>
      </c>
      <c r="H258" s="78">
        <v>0</v>
      </c>
      <c r="I258" s="76">
        <v>0</v>
      </c>
      <c r="J258" s="46">
        <f t="shared" si="31"/>
        <v>0</v>
      </c>
      <c r="K258" s="72"/>
      <c r="L258" s="20"/>
      <c r="M258" s="65">
        <f t="shared" si="32"/>
        <v>0</v>
      </c>
      <c r="N258" s="17"/>
      <c r="O258" s="18"/>
      <c r="P258" s="23">
        <f t="shared" si="27"/>
        <v>0</v>
      </c>
      <c r="Q258" s="90"/>
      <c r="R258" s="43">
        <f t="shared" si="28"/>
        <v>0</v>
      </c>
    </row>
    <row r="259" spans="1:19" ht="25.5" x14ac:dyDescent="0.55000000000000004">
      <c r="A259" s="10">
        <v>249</v>
      </c>
      <c r="B259" s="10"/>
      <c r="C259" s="19"/>
      <c r="D259" s="10"/>
      <c r="E259" s="64">
        <f>+'18'!J259</f>
        <v>0</v>
      </c>
      <c r="F259" s="71"/>
      <c r="G259" s="46">
        <f t="shared" si="35"/>
        <v>0</v>
      </c>
      <c r="H259" s="78">
        <v>0</v>
      </c>
      <c r="I259" s="76">
        <v>0</v>
      </c>
      <c r="J259" s="46">
        <f t="shared" si="31"/>
        <v>0</v>
      </c>
      <c r="K259" s="72"/>
      <c r="L259" s="20"/>
      <c r="M259" s="65">
        <f t="shared" si="32"/>
        <v>0</v>
      </c>
      <c r="N259" s="17" t="s">
        <v>16</v>
      </c>
      <c r="O259" s="18"/>
      <c r="P259" s="23">
        <f t="shared" si="27"/>
        <v>0</v>
      </c>
      <c r="Q259" s="90"/>
      <c r="R259" s="43">
        <f t="shared" si="28"/>
        <v>0</v>
      </c>
    </row>
    <row r="260" spans="1:19" ht="25.5" x14ac:dyDescent="0.55000000000000004">
      <c r="A260" s="10">
        <v>250</v>
      </c>
      <c r="B260" s="10"/>
      <c r="C260" s="19"/>
      <c r="D260" s="10"/>
      <c r="E260" s="64">
        <f>+'18'!J260</f>
        <v>0</v>
      </c>
      <c r="F260" s="71"/>
      <c r="G260" s="46">
        <f t="shared" si="35"/>
        <v>0</v>
      </c>
      <c r="H260" s="78">
        <v>0</v>
      </c>
      <c r="I260" s="76">
        <v>0</v>
      </c>
      <c r="J260" s="46">
        <f t="shared" si="31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27"/>
        <v>0</v>
      </c>
      <c r="Q260" s="90"/>
      <c r="R260" s="43">
        <f t="shared" si="28"/>
        <v>0</v>
      </c>
    </row>
    <row r="261" spans="1:19" ht="25.5" x14ac:dyDescent="0.55000000000000004">
      <c r="A261" s="10">
        <v>251</v>
      </c>
      <c r="B261" s="10"/>
      <c r="C261" s="19"/>
      <c r="D261" s="10"/>
      <c r="E261" s="64">
        <f>+'18'!J261</f>
        <v>0</v>
      </c>
      <c r="F261" s="71"/>
      <c r="G261" s="46">
        <f t="shared" si="35"/>
        <v>0</v>
      </c>
      <c r="H261" s="78">
        <v>0</v>
      </c>
      <c r="I261" s="76">
        <v>0</v>
      </c>
      <c r="J261" s="46">
        <f t="shared" si="31"/>
        <v>0</v>
      </c>
      <c r="K261" s="72"/>
      <c r="L261" s="20"/>
      <c r="M261" s="65">
        <f t="shared" si="32"/>
        <v>0</v>
      </c>
      <c r="N261" s="17" t="s">
        <v>16</v>
      </c>
      <c r="O261" s="18"/>
      <c r="P261" s="23">
        <f t="shared" si="27"/>
        <v>0</v>
      </c>
      <c r="Q261" s="90"/>
      <c r="R261" s="43">
        <f t="shared" si="28"/>
        <v>0</v>
      </c>
    </row>
    <row r="262" spans="1:19" ht="25.5" x14ac:dyDescent="0.55000000000000004">
      <c r="A262" s="10">
        <v>252</v>
      </c>
      <c r="B262" s="10"/>
      <c r="C262" s="19"/>
      <c r="D262" s="10"/>
      <c r="E262" s="64">
        <f>+'18'!J262</f>
        <v>0</v>
      </c>
      <c r="F262" s="71"/>
      <c r="G262" s="46">
        <f t="shared" si="35"/>
        <v>0</v>
      </c>
      <c r="H262" s="78">
        <v>0</v>
      </c>
      <c r="I262" s="76">
        <v>0</v>
      </c>
      <c r="J262" s="46">
        <f t="shared" si="31"/>
        <v>0</v>
      </c>
      <c r="K262" s="72"/>
      <c r="L262" s="20"/>
      <c r="M262" s="65">
        <f t="shared" si="32"/>
        <v>0</v>
      </c>
      <c r="N262" s="17" t="s">
        <v>16</v>
      </c>
      <c r="O262" s="18"/>
      <c r="P262" s="23">
        <f t="shared" si="27"/>
        <v>0</v>
      </c>
      <c r="Q262" s="90"/>
      <c r="R262" s="43">
        <f t="shared" si="28"/>
        <v>0</v>
      </c>
    </row>
    <row r="263" spans="1:19" ht="25.5" x14ac:dyDescent="0.55000000000000004">
      <c r="A263" s="10">
        <v>253</v>
      </c>
      <c r="B263" s="10"/>
      <c r="C263" s="19"/>
      <c r="D263" s="10"/>
      <c r="E263" s="64">
        <f>+'18'!J263</f>
        <v>0</v>
      </c>
      <c r="F263" s="71"/>
      <c r="G263" s="46">
        <f t="shared" ref="G263" si="40">E263+F263</f>
        <v>0</v>
      </c>
      <c r="H263" s="78">
        <v>0</v>
      </c>
      <c r="I263" s="76">
        <v>0</v>
      </c>
      <c r="J263" s="46">
        <f t="shared" si="31"/>
        <v>0</v>
      </c>
      <c r="K263" s="72"/>
      <c r="L263" s="20"/>
      <c r="M263" s="65">
        <f t="shared" si="32"/>
        <v>0</v>
      </c>
      <c r="N263" s="17" t="s">
        <v>16</v>
      </c>
      <c r="O263" s="18"/>
      <c r="P263" s="23">
        <f t="shared" ref="P263" si="41">SUM(M263-O263)</f>
        <v>0</v>
      </c>
      <c r="Q263" s="90"/>
      <c r="R263" s="43">
        <f t="shared" ref="R263" si="42">+K263*Q263</f>
        <v>0</v>
      </c>
    </row>
    <row r="264" spans="1:19" ht="25.5" x14ac:dyDescent="0.55000000000000004">
      <c r="A264" s="10">
        <v>254</v>
      </c>
      <c r="B264" s="10"/>
      <c r="C264" s="19"/>
      <c r="D264" s="10"/>
      <c r="E264" s="64">
        <f>+'18'!J264</f>
        <v>0</v>
      </c>
      <c r="F264" s="71"/>
      <c r="G264" s="46">
        <f t="shared" si="34"/>
        <v>0</v>
      </c>
      <c r="H264" s="78">
        <v>0</v>
      </c>
      <c r="I264" s="76">
        <v>0</v>
      </c>
      <c r="J264" s="46">
        <f t="shared" si="31"/>
        <v>0</v>
      </c>
      <c r="K264" s="72"/>
      <c r="L264" s="20"/>
      <c r="M264" s="65">
        <f t="shared" si="32"/>
        <v>0</v>
      </c>
      <c r="N264" s="17" t="s">
        <v>16</v>
      </c>
      <c r="O264" s="18"/>
      <c r="P264" s="23">
        <f t="shared" si="27"/>
        <v>0</v>
      </c>
      <c r="Q264" s="90"/>
      <c r="R264" s="43">
        <f t="shared" si="28"/>
        <v>0</v>
      </c>
    </row>
    <row r="265" spans="1:19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ref="G265" si="43">E265+F265</f>
        <v>0</v>
      </c>
      <c r="H265" s="78">
        <v>0</v>
      </c>
      <c r="I265" s="76">
        <v>0</v>
      </c>
      <c r="J265" s="46">
        <f t="shared" ref="J265" si="44">+G265-H265-K265-I265</f>
        <v>0</v>
      </c>
      <c r="K265" s="72"/>
      <c r="L265" s="20"/>
      <c r="M265" s="65">
        <f t="shared" si="32"/>
        <v>0</v>
      </c>
      <c r="N265" s="17" t="s">
        <v>16</v>
      </c>
      <c r="O265" s="18"/>
      <c r="P265" s="23">
        <f t="shared" ref="P265" si="45">SUM(M265-O265)</f>
        <v>0</v>
      </c>
      <c r="Q265" s="90"/>
      <c r="R265" s="43">
        <f t="shared" ref="R265" si="46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300.57000000000005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3" t="s">
        <v>212</v>
      </c>
      <c r="L267" s="174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760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262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498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498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K259" sqref="K259"/>
      <selection pane="topRight" activeCell="K259" sqref="K259"/>
      <selection pane="bottomLeft" activeCell="K259" sqref="K259"/>
      <selection pane="bottomRight" activeCell="M19" sqref="M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10</v>
      </c>
      <c r="F6" s="71">
        <v>5</v>
      </c>
      <c r="G6" s="46">
        <f t="shared" si="0"/>
        <v>15</v>
      </c>
      <c r="H6" s="78">
        <v>0</v>
      </c>
      <c r="I6" s="76">
        <v>0</v>
      </c>
      <c r="J6" s="46">
        <f t="shared" si="1"/>
        <v>15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1</v>
      </c>
      <c r="F7" s="71"/>
      <c r="G7" s="46">
        <f t="shared" si="0"/>
        <v>1</v>
      </c>
      <c r="H7" s="78">
        <v>0</v>
      </c>
      <c r="I7" s="76">
        <v>0</v>
      </c>
      <c r="J7" s="46">
        <f t="shared" si="1"/>
        <v>1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22">
        <f t="shared" si="3"/>
        <v>25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2">
        <f t="shared" si="3"/>
        <v>50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2">
        <f t="shared" si="3"/>
        <v>50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5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100</v>
      </c>
      <c r="P31" s="122">
        <f t="shared" si="3"/>
        <v>100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1</v>
      </c>
      <c r="F39" s="71">
        <v>3</v>
      </c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0</v>
      </c>
      <c r="F48" s="71">
        <v>3</v>
      </c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4</v>
      </c>
      <c r="F50" s="71">
        <v>2</v>
      </c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2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2</v>
      </c>
      <c r="F74" s="71">
        <v>2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2</v>
      </c>
      <c r="F80" s="71">
        <v>2</v>
      </c>
      <c r="G80" s="46">
        <f t="shared" si="5"/>
        <v>4</v>
      </c>
      <c r="H80" s="78">
        <v>0</v>
      </c>
      <c r="I80" s="76">
        <v>0</v>
      </c>
      <c r="J80" s="46">
        <f t="shared" si="6"/>
        <v>3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27</v>
      </c>
      <c r="P80" s="122">
        <f t="shared" si="7"/>
        <v>28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2</v>
      </c>
      <c r="F81" s="71">
        <v>2</v>
      </c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7</v>
      </c>
      <c r="F112" s="71"/>
      <c r="G112" s="46">
        <f t="shared" si="20"/>
        <v>7</v>
      </c>
      <c r="H112" s="78">
        <v>0</v>
      </c>
      <c r="I112" s="76">
        <v>0</v>
      </c>
      <c r="J112" s="46">
        <f t="shared" si="21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4</v>
      </c>
      <c r="F115" s="71">
        <v>3</v>
      </c>
      <c r="G115" s="46">
        <f t="shared" si="20"/>
        <v>7</v>
      </c>
      <c r="H115" s="78">
        <v>0</v>
      </c>
      <c r="I115" s="76">
        <v>0</v>
      </c>
      <c r="J115" s="46">
        <f t="shared" si="21"/>
        <v>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3</v>
      </c>
      <c r="F116" s="71">
        <v>3</v>
      </c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5</v>
      </c>
      <c r="F117" s="71"/>
      <c r="G117" s="46">
        <f t="shared" si="20"/>
        <v>5</v>
      </c>
      <c r="H117" s="78">
        <v>0</v>
      </c>
      <c r="I117" s="76">
        <v>0</v>
      </c>
      <c r="J117" s="46">
        <f t="shared" si="21"/>
        <v>5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1</v>
      </c>
      <c r="F131" s="71">
        <v>2</v>
      </c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2</v>
      </c>
      <c r="F132" s="71">
        <v>2</v>
      </c>
      <c r="G132" s="46">
        <f t="shared" si="20"/>
        <v>4</v>
      </c>
      <c r="H132" s="78">
        <v>0</v>
      </c>
      <c r="I132" s="76">
        <v>0</v>
      </c>
      <c r="J132" s="46">
        <f t="shared" si="21"/>
        <v>3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22">
        <f t="shared" si="7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1</v>
      </c>
      <c r="F133" s="71">
        <v>2</v>
      </c>
      <c r="G133" s="46">
        <f t="shared" si="20"/>
        <v>3</v>
      </c>
      <c r="H133" s="78">
        <v>0</v>
      </c>
      <c r="I133" s="76">
        <v>0</v>
      </c>
      <c r="J133" s="46">
        <f t="shared" si="21"/>
        <v>2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1</v>
      </c>
      <c r="F154" s="71"/>
      <c r="G154" s="46">
        <f t="shared" si="20"/>
        <v>1</v>
      </c>
      <c r="H154" s="78">
        <v>0</v>
      </c>
      <c r="I154" s="76">
        <v>0</v>
      </c>
      <c r="J154" s="46">
        <f t="shared" si="21"/>
        <v>1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6</v>
      </c>
      <c r="F175" s="71"/>
      <c r="G175" s="46">
        <f t="shared" si="27"/>
        <v>6</v>
      </c>
      <c r="H175" s="78">
        <v>0</v>
      </c>
      <c r="I175" s="76">
        <v>0</v>
      </c>
      <c r="J175" s="46">
        <f t="shared" si="28"/>
        <v>5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6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4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4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2</v>
      </c>
      <c r="F180" s="71"/>
      <c r="G180" s="46">
        <f t="shared" si="27"/>
        <v>2</v>
      </c>
      <c r="H180" s="78">
        <v>0</v>
      </c>
      <c r="I180" s="76">
        <v>0</v>
      </c>
      <c r="J180" s="46">
        <f t="shared" si="28"/>
        <v>2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2</v>
      </c>
      <c r="F197" s="71"/>
      <c r="G197" s="46">
        <f t="shared" si="27"/>
        <v>2</v>
      </c>
      <c r="H197" s="78">
        <v>0</v>
      </c>
      <c r="I197" s="76">
        <v>0</v>
      </c>
      <c r="J197" s="46">
        <f t="shared" si="28"/>
        <v>2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4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9</v>
      </c>
      <c r="F205" s="71"/>
      <c r="G205" s="46">
        <f t="shared" si="27"/>
        <v>9</v>
      </c>
      <c r="H205" s="78">
        <v>0</v>
      </c>
      <c r="I205" s="76">
        <v>0</v>
      </c>
      <c r="J205" s="46">
        <f t="shared" si="28"/>
        <v>9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64" si="37">E231+F231</f>
        <v>0</v>
      </c>
      <c r="H231" s="78">
        <v>0</v>
      </c>
      <c r="I231" s="76">
        <v>0</v>
      </c>
      <c r="J231" s="46">
        <f t="shared" ref="J231:J26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61" si="39">E235+F235</f>
        <v>0</v>
      </c>
      <c r="H235" s="78">
        <v>0</v>
      </c>
      <c r="I235" s="76">
        <v>0</v>
      </c>
      <c r="J235" s="46">
        <f t="shared" ref="J235:J26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39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+'19'!J245</f>
        <v>1</v>
      </c>
      <c r="F245" s="71">
        <v>2</v>
      </c>
      <c r="G245" s="46">
        <f t="shared" si="39"/>
        <v>3</v>
      </c>
      <c r="H245" s="78">
        <v>0</v>
      </c>
      <c r="I245" s="76">
        <v>0</v>
      </c>
      <c r="J245" s="46">
        <f t="shared" si="40"/>
        <v>1</v>
      </c>
      <c r="K245" s="72">
        <v>2</v>
      </c>
      <c r="L245" s="20">
        <v>55</v>
      </c>
      <c r="M245" s="65">
        <f t="shared" si="43"/>
        <v>110</v>
      </c>
      <c r="N245" s="17" t="s">
        <v>16</v>
      </c>
      <c r="O245" s="18"/>
      <c r="P245" s="122">
        <f t="shared" si="35"/>
        <v>110</v>
      </c>
      <c r="Q245" s="90"/>
      <c r="R245" s="43">
        <f t="shared" si="44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40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39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+'19'!J249</f>
        <v>1</v>
      </c>
      <c r="F249" s="71"/>
      <c r="G249" s="46">
        <f t="shared" si="39"/>
        <v>1</v>
      </c>
      <c r="H249" s="78">
        <v>0</v>
      </c>
      <c r="I249" s="76">
        <v>0</v>
      </c>
      <c r="J249" s="46">
        <f t="shared" si="40"/>
        <v>0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2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+'19'!J250</f>
        <v>1</v>
      </c>
      <c r="F250" s="71"/>
      <c r="G250" s="46">
        <f t="shared" si="39"/>
        <v>1</v>
      </c>
      <c r="H250" s="78">
        <v>0</v>
      </c>
      <c r="I250" s="76">
        <v>0</v>
      </c>
      <c r="J250" s="46">
        <f t="shared" si="40"/>
        <v>0</v>
      </c>
      <c r="K250" s="72">
        <v>1</v>
      </c>
      <c r="L250" s="20">
        <v>50</v>
      </c>
      <c r="M250" s="65">
        <f t="shared" si="31"/>
        <v>50</v>
      </c>
      <c r="N250" s="17" t="s">
        <v>16</v>
      </c>
      <c r="O250" s="18"/>
      <c r="P250" s="122">
        <f t="shared" si="35"/>
        <v>50</v>
      </c>
      <c r="Q250" s="90"/>
      <c r="R250" s="43">
        <f t="shared" si="32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+'19'!J251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  <c r="U251" s="119"/>
    </row>
    <row r="252" spans="1:21" ht="24" customHeight="1" x14ac:dyDescent="0.55000000000000004">
      <c r="A252" s="10">
        <v>248</v>
      </c>
      <c r="B252" s="10">
        <v>1004053</v>
      </c>
      <c r="C252" s="19" t="s">
        <v>143</v>
      </c>
      <c r="D252" s="10" t="s">
        <v>434</v>
      </c>
      <c r="E252" s="64">
        <f>+'19'!J252</f>
        <v>9</v>
      </c>
      <c r="F252" s="71"/>
      <c r="G252" s="46">
        <f t="shared" si="39"/>
        <v>9</v>
      </c>
      <c r="H252" s="78">
        <v>0</v>
      </c>
      <c r="I252" s="76">
        <v>0</v>
      </c>
      <c r="J252" s="46">
        <f t="shared" si="40"/>
        <v>9</v>
      </c>
      <c r="K252" s="72"/>
      <c r="L252" s="20">
        <v>55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21" ht="24" customHeight="1" x14ac:dyDescent="0.55000000000000004">
      <c r="A253" s="10"/>
      <c r="B253" s="10">
        <v>20037458</v>
      </c>
      <c r="C253" s="19" t="s">
        <v>1431</v>
      </c>
      <c r="D253" s="10" t="s">
        <v>434</v>
      </c>
      <c r="E253" s="64">
        <f>+'19'!J253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39</v>
      </c>
      <c r="M253" s="65">
        <f t="shared" si="3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2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+'19'!J254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+'19'!J255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+'19'!J256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+'19'!J257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+'19'!J258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/>
      <c r="C259" s="19"/>
      <c r="D259" s="10"/>
      <c r="E259" s="64">
        <f>+'19'!J259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>
        <f>+'19'!J260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/>
      <c r="C261" s="19"/>
      <c r="D261" s="10"/>
      <c r="E261" s="64">
        <f>+'19'!J261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38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>
        <f>+'19'!J262</f>
        <v>0</v>
      </c>
      <c r="F262" s="71"/>
      <c r="G262" s="46">
        <f t="shared" si="37"/>
        <v>0</v>
      </c>
      <c r="H262" s="78">
        <v>0</v>
      </c>
      <c r="I262" s="76">
        <v>0</v>
      </c>
      <c r="J262" s="46">
        <f t="shared" si="38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>
        <f>+'19'!J263</f>
        <v>0</v>
      </c>
      <c r="F263" s="71"/>
      <c r="G263" s="46">
        <f t="shared" ref="G263" si="45">E263+F263</f>
        <v>0</v>
      </c>
      <c r="H263" s="78">
        <v>0</v>
      </c>
      <c r="I263" s="76">
        <v>0</v>
      </c>
      <c r="J263" s="46">
        <f t="shared" ref="J263" si="46">+G263-H263-K263-I263</f>
        <v>0</v>
      </c>
      <c r="K263" s="72"/>
      <c r="L263" s="20"/>
      <c r="M263" s="65">
        <f t="shared" ref="M263" si="47">+L263*K263</f>
        <v>0</v>
      </c>
      <c r="N263" s="17" t="s">
        <v>16</v>
      </c>
      <c r="O263" s="18"/>
      <c r="P263" s="23">
        <f t="shared" si="35"/>
        <v>0</v>
      </c>
      <c r="Q263" s="90"/>
      <c r="R263" s="43">
        <f t="shared" ref="R263" si="48">+K263*Q263</f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37"/>
        <v>0</v>
      </c>
      <c r="H264" s="78">
        <v>0</v>
      </c>
      <c r="I264" s="76">
        <v>0</v>
      </c>
      <c r="J264" s="46">
        <f t="shared" si="38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2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49">E265+F265</f>
        <v>0</v>
      </c>
      <c r="H265" s="78">
        <v>0</v>
      </c>
      <c r="I265" s="76">
        <v>0</v>
      </c>
      <c r="J265" s="46">
        <f t="shared" ref="J265" si="50">+G265-H265-K265-I265</f>
        <v>0</v>
      </c>
      <c r="K265" s="72"/>
      <c r="L265" s="20"/>
      <c r="M265" s="65">
        <f t="shared" ref="M265" si="51">+L265*K265</f>
        <v>0</v>
      </c>
      <c r="N265" s="17" t="s">
        <v>16</v>
      </c>
      <c r="O265" s="18"/>
      <c r="P265" s="23">
        <f t="shared" ref="P265" si="52">SUM(M265-O265)</f>
        <v>0</v>
      </c>
      <c r="Q265" s="90"/>
      <c r="R265" s="43">
        <f t="shared" ref="R265" si="53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339.96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3" t="s">
        <v>212</v>
      </c>
      <c r="L267" s="174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1155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308</v>
      </c>
      <c r="O270" s="2">
        <v>130</v>
      </c>
      <c r="P270" s="2">
        <v>178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302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545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545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K259" sqref="K259"/>
      <selection pane="topRight" activeCell="K259" sqref="K259"/>
      <selection pane="bottomLeft" activeCell="K259" sqref="K259"/>
      <selection pane="bottomRight" activeCell="H16" sqref="H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1</v>
      </c>
      <c r="F7" s="71"/>
      <c r="G7" s="46">
        <f t="shared" si="0"/>
        <v>1</v>
      </c>
      <c r="H7" s="78">
        <v>0</v>
      </c>
      <c r="I7" s="76">
        <v>0</v>
      </c>
      <c r="J7" s="46">
        <f t="shared" si="1"/>
        <v>0</v>
      </c>
      <c r="K7" s="72">
        <v>1</v>
      </c>
      <c r="L7" s="15">
        <v>50</v>
      </c>
      <c r="M7" s="65">
        <f t="shared" si="2"/>
        <v>50</v>
      </c>
      <c r="N7" s="17" t="s">
        <v>16</v>
      </c>
      <c r="O7" s="18"/>
      <c r="P7" s="122">
        <f t="shared" si="3"/>
        <v>50</v>
      </c>
      <c r="Q7" s="90">
        <v>26.11</v>
      </c>
      <c r="R7" s="43">
        <f t="shared" si="4"/>
        <v>26.11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3</v>
      </c>
      <c r="K15" s="72">
        <v>3</v>
      </c>
      <c r="L15" s="15">
        <v>50</v>
      </c>
      <c r="M15" s="65">
        <f t="shared" si="2"/>
        <v>150</v>
      </c>
      <c r="N15" s="17" t="s">
        <v>16</v>
      </c>
      <c r="O15" s="18">
        <v>75</v>
      </c>
      <c r="P15" s="122">
        <f t="shared" si="3"/>
        <v>75</v>
      </c>
      <c r="Q15" s="121">
        <v>22.41</v>
      </c>
      <c r="R15" s="43">
        <f t="shared" si="4"/>
        <v>67.23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50</v>
      </c>
      <c r="P18" s="122">
        <f t="shared" si="3"/>
        <v>50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>
        <v>2</v>
      </c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2">
        <f t="shared" si="3"/>
        <v>50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2">
        <f t="shared" si="3"/>
        <v>50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0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25</v>
      </c>
      <c r="P65" s="122">
        <f t="shared" si="3"/>
        <v>75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5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1</v>
      </c>
      <c r="F154" s="71">
        <v>1</v>
      </c>
      <c r="G154" s="46">
        <f t="shared" si="23"/>
        <v>2</v>
      </c>
      <c r="H154" s="78">
        <v>0</v>
      </c>
      <c r="I154" s="76">
        <v>0</v>
      </c>
      <c r="J154" s="46">
        <f t="shared" si="24"/>
        <v>0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/>
      <c r="P154" s="122">
        <f>SUM(M154-O154)</f>
        <v>50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2</v>
      </c>
      <c r="F197" s="71"/>
      <c r="G197" s="46">
        <f t="shared" si="30"/>
        <v>2</v>
      </c>
      <c r="H197" s="78">
        <v>0</v>
      </c>
      <c r="I197" s="76">
        <v>0</v>
      </c>
      <c r="J197" s="46">
        <f t="shared" si="31"/>
        <v>2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61" si="42">E235+F235</f>
        <v>0</v>
      </c>
      <c r="H235" s="78">
        <v>0</v>
      </c>
      <c r="I235" s="76">
        <v>0</v>
      </c>
      <c r="J235" s="46">
        <f t="shared" ref="J235:J26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+'20'!J245</f>
        <v>1</v>
      </c>
      <c r="F245" s="71"/>
      <c r="G245" s="46">
        <f t="shared" si="42"/>
        <v>1</v>
      </c>
      <c r="H245" s="78">
        <v>0</v>
      </c>
      <c r="I245" s="76">
        <v>0</v>
      </c>
      <c r="J245" s="46">
        <f t="shared" si="43"/>
        <v>1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+'20'!J251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1004053</v>
      </c>
      <c r="C252" s="19" t="s">
        <v>143</v>
      </c>
      <c r="D252" s="10" t="s">
        <v>434</v>
      </c>
      <c r="E252" s="64">
        <f>+'20'!J252</f>
        <v>9</v>
      </c>
      <c r="F252" s="71"/>
      <c r="G252" s="46">
        <f t="shared" si="42"/>
        <v>9</v>
      </c>
      <c r="H252" s="78">
        <v>0</v>
      </c>
      <c r="I252" s="76">
        <v>0</v>
      </c>
      <c r="J252" s="46">
        <f t="shared" si="43"/>
        <v>9</v>
      </c>
      <c r="K252" s="72"/>
      <c r="L252" s="20">
        <v>55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21" ht="24" customHeight="1" x14ac:dyDescent="0.55000000000000004">
      <c r="A253" s="10"/>
      <c r="B253" s="10">
        <v>20037458</v>
      </c>
      <c r="C253" s="19" t="s">
        <v>1431</v>
      </c>
      <c r="D253" s="10" t="s">
        <v>434</v>
      </c>
      <c r="E253" s="64">
        <f>+'20'!J253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+'20'!J254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+'20'!J255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+'20'!J256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+'20'!J257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+'20'!J258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+'20'!J259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>
        <v>20.36</v>
      </c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+'20'!J260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>
        <v>20.36</v>
      </c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+'20'!J261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>
        <v>20.36</v>
      </c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+'20'!J262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>
        <v>20.36</v>
      </c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+'20'!J263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si="35"/>
        <v>0</v>
      </c>
      <c r="Q263" s="90">
        <v>20.36</v>
      </c>
      <c r="R263" s="43">
        <f t="shared" ref="R263" si="53">+K263*Q263</f>
        <v>0</v>
      </c>
    </row>
    <row r="264" spans="1:19" ht="25.5" x14ac:dyDescent="0.55000000000000004">
      <c r="A264" s="10"/>
      <c r="B264" s="10"/>
      <c r="C264" s="19"/>
      <c r="D264" s="10"/>
      <c r="E264" s="64">
        <f>+'20'!J264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>
        <v>20.36</v>
      </c>
      <c r="R264" s="43">
        <f t="shared" si="36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4">E265+F265</f>
        <v>0</v>
      </c>
      <c r="H265" s="78">
        <v>0</v>
      </c>
      <c r="I265" s="76">
        <v>0</v>
      </c>
      <c r="J265" s="46">
        <f t="shared" ref="J265" si="55">+G265-H265-K265-I265</f>
        <v>0</v>
      </c>
      <c r="K265" s="72"/>
      <c r="L265" s="20"/>
      <c r="M265" s="65">
        <f t="shared" ref="M265" si="56">+L265*K265</f>
        <v>0</v>
      </c>
      <c r="N265" s="17" t="s">
        <v>16</v>
      </c>
      <c r="O265" s="18"/>
      <c r="P265" s="23">
        <f t="shared" ref="P265" si="57">SUM(M265-O265)</f>
        <v>0</v>
      </c>
      <c r="Q265" s="90">
        <v>20.36</v>
      </c>
      <c r="R265" s="43">
        <f t="shared" ref="R265" si="58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358.38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900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200</v>
      </c>
      <c r="O270" s="2">
        <v>200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250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450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450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K259" sqref="K259"/>
      <selection pane="topRight" activeCell="K259" sqref="K259"/>
      <selection pane="bottomLeft" activeCell="K259" sqref="K259"/>
      <selection pane="bottomRight" activeCell="M18" sqref="M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3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4</v>
      </c>
      <c r="F22" s="71"/>
      <c r="G22" s="46">
        <f t="shared" si="0"/>
        <v>4</v>
      </c>
      <c r="H22" s="78">
        <v>2</v>
      </c>
      <c r="I22" s="76">
        <v>0</v>
      </c>
      <c r="J22" s="46">
        <f t="shared" si="1"/>
        <v>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3</v>
      </c>
      <c r="F24" s="71"/>
      <c r="G24" s="46">
        <f t="shared" si="0"/>
        <v>3</v>
      </c>
      <c r="H24" s="78">
        <v>2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2">
        <f t="shared" si="3"/>
        <v>50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0</v>
      </c>
      <c r="F32" s="71">
        <v>1</v>
      </c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26</v>
      </c>
      <c r="P32" s="122">
        <f t="shared" si="3"/>
        <v>104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2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1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 t="shared" si="3"/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0</v>
      </c>
      <c r="K57" s="72">
        <v>3</v>
      </c>
      <c r="L57" s="15">
        <v>120</v>
      </c>
      <c r="M57" s="65">
        <f t="shared" si="2"/>
        <v>360</v>
      </c>
      <c r="N57" s="17" t="s">
        <v>16</v>
      </c>
      <c r="O57" s="18">
        <v>120</v>
      </c>
      <c r="P57" s="122">
        <f t="shared" si="3"/>
        <v>240</v>
      </c>
      <c r="Q57" s="121">
        <v>31.29</v>
      </c>
      <c r="R57" s="43">
        <f t="shared" si="4"/>
        <v>93.87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1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120</v>
      </c>
      <c r="P62" s="122">
        <f t="shared" si="3"/>
        <v>120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3</v>
      </c>
      <c r="F80" s="71"/>
      <c r="G80" s="46">
        <f t="shared" si="5"/>
        <v>3</v>
      </c>
      <c r="H80" s="78">
        <v>2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1</v>
      </c>
      <c r="K81" s="72">
        <v>3</v>
      </c>
      <c r="L81" s="20">
        <v>55</v>
      </c>
      <c r="M81" s="65">
        <f t="shared" ref="M81:M172" si="7">+L81*K81</f>
        <v>165</v>
      </c>
      <c r="N81" s="17" t="s">
        <v>16</v>
      </c>
      <c r="O81" s="18"/>
      <c r="P81" s="122">
        <f t="shared" ref="P81:P172" si="8">SUM(M81-O81)</f>
        <v>165</v>
      </c>
      <c r="Q81" s="90">
        <v>11.58</v>
      </c>
      <c r="R81" s="43">
        <f t="shared" ref="R81:R172" si="9">+K81*Q81</f>
        <v>34.74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2</v>
      </c>
      <c r="F197" s="71"/>
      <c r="G197" s="46">
        <f t="shared" si="30"/>
        <v>2</v>
      </c>
      <c r="H197" s="78">
        <v>0</v>
      </c>
      <c r="I197" s="76">
        <v>0</v>
      </c>
      <c r="J197" s="46">
        <f t="shared" si="31"/>
        <v>1</v>
      </c>
      <c r="K197" s="72">
        <v>1</v>
      </c>
      <c r="L197" s="20">
        <v>50</v>
      </c>
      <c r="M197" s="65">
        <f t="shared" si="34"/>
        <v>50</v>
      </c>
      <c r="N197" s="17" t="s">
        <v>16</v>
      </c>
      <c r="O197" s="18"/>
      <c r="P197" s="122">
        <f t="shared" si="35"/>
        <v>50</v>
      </c>
      <c r="Q197" s="90">
        <v>23.74</v>
      </c>
      <c r="R197" s="43">
        <f t="shared" si="36"/>
        <v>23.74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9</v>
      </c>
      <c r="F205" s="71"/>
      <c r="G205" s="46">
        <f t="shared" si="30"/>
        <v>9</v>
      </c>
      <c r="H205" s="78">
        <v>3</v>
      </c>
      <c r="I205" s="76">
        <v>0</v>
      </c>
      <c r="J205" s="46">
        <f t="shared" si="31"/>
        <v>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9" si="42">E235+F235</f>
        <v>0</v>
      </c>
      <c r="H235" s="78">
        <v>0</v>
      </c>
      <c r="I235" s="76">
        <v>0</v>
      </c>
      <c r="J235" s="46">
        <f t="shared" ref="J235:J26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+'21'!J245</f>
        <v>1</v>
      </c>
      <c r="F245" s="71"/>
      <c r="G245" s="46">
        <f t="shared" si="42"/>
        <v>1</v>
      </c>
      <c r="H245" s="78">
        <v>0</v>
      </c>
      <c r="I245" s="76">
        <v>0</v>
      </c>
      <c r="J245" s="46">
        <f t="shared" si="43"/>
        <v>0</v>
      </c>
      <c r="K245" s="72">
        <v>1</v>
      </c>
      <c r="L245" s="20">
        <v>55</v>
      </c>
      <c r="M245" s="65">
        <f t="shared" si="47"/>
        <v>55</v>
      </c>
      <c r="N245" s="17" t="s">
        <v>16</v>
      </c>
      <c r="O245" s="18"/>
      <c r="P245" s="122">
        <f t="shared" si="48"/>
        <v>55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+'21'!J251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1004053</v>
      </c>
      <c r="C252" s="19" t="s">
        <v>143</v>
      </c>
      <c r="D252" s="10" t="s">
        <v>434</v>
      </c>
      <c r="E252" s="64">
        <f>+'21'!J252</f>
        <v>9</v>
      </c>
      <c r="F252" s="71"/>
      <c r="G252" s="46">
        <f t="shared" si="42"/>
        <v>9</v>
      </c>
      <c r="H252" s="78">
        <v>0</v>
      </c>
      <c r="I252" s="76">
        <v>0</v>
      </c>
      <c r="J252" s="46">
        <f t="shared" si="43"/>
        <v>9</v>
      </c>
      <c r="K252" s="72"/>
      <c r="L252" s="20">
        <v>55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21" ht="24" customHeight="1" x14ac:dyDescent="0.55000000000000004">
      <c r="A253" s="10"/>
      <c r="B253" s="10">
        <v>20037458</v>
      </c>
      <c r="C253" s="19" t="s">
        <v>1431</v>
      </c>
      <c r="D253" s="10" t="s">
        <v>434</v>
      </c>
      <c r="E253" s="64">
        <f>+'21'!J253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+'21'!J254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+'21'!J255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+'21'!J256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+'21'!J257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+'21'!J258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+'21'!J259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>
        <v>20.36</v>
      </c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+'21'!J260</f>
        <v>0</v>
      </c>
      <c r="F260" s="71"/>
      <c r="G260" s="46">
        <f t="shared" si="40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>
        <v>20.36</v>
      </c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+'21'!J261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>
        <v>20.36</v>
      </c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+'21'!J262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>
        <v>20.36</v>
      </c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+'21'!J263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ref="P263" si="52">SUM(M263-O263)</f>
        <v>0</v>
      </c>
      <c r="Q263" s="90">
        <v>20.36</v>
      </c>
      <c r="R263" s="43">
        <f t="shared" ref="R263" si="53">+K263*Q263</f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>
        <v>20.36</v>
      </c>
      <c r="R264" s="43">
        <f t="shared" si="36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4">E265+F265</f>
        <v>0</v>
      </c>
      <c r="H265" s="78">
        <v>0</v>
      </c>
      <c r="I265" s="76">
        <v>0</v>
      </c>
      <c r="J265" s="46">
        <f t="shared" ref="J265" si="55">+G265-H265-K265-I265</f>
        <v>0</v>
      </c>
      <c r="K265" s="72"/>
      <c r="L265" s="20"/>
      <c r="M265" s="65">
        <f t="shared" ref="M265" si="56">+L265*K265</f>
        <v>0</v>
      </c>
      <c r="N265" s="17" t="s">
        <v>16</v>
      </c>
      <c r="O265" s="18"/>
      <c r="P265" s="23">
        <f t="shared" ref="P265" si="57">SUM(M265-O265)</f>
        <v>0</v>
      </c>
      <c r="Q265" s="90">
        <v>20.36</v>
      </c>
      <c r="R265" s="43">
        <f t="shared" ref="R265" si="58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546.28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1750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366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1384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1384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K259" sqref="K259"/>
      <selection pane="topRight" activeCell="K259" sqref="K259"/>
      <selection pane="bottomLeft" activeCell="K259" sqref="K259"/>
      <selection pane="bottomRight" activeCell="G19" sqref="G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>
        <v>2</v>
      </c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3</v>
      </c>
      <c r="F18" s="71">
        <v>2</v>
      </c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2</v>
      </c>
      <c r="F22" s="71">
        <v>2</v>
      </c>
      <c r="G22" s="46">
        <f t="shared" si="0"/>
        <v>4</v>
      </c>
      <c r="H22" s="78">
        <v>1</v>
      </c>
      <c r="I22" s="76">
        <v>0</v>
      </c>
      <c r="J22" s="46">
        <f t="shared" si="1"/>
        <v>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1</v>
      </c>
      <c r="F39" s="71">
        <v>1</v>
      </c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1</v>
      </c>
      <c r="F41" s="71">
        <v>2</v>
      </c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3</v>
      </c>
      <c r="F46" s="71">
        <v>2</v>
      </c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0</v>
      </c>
      <c r="F47" s="71">
        <v>4</v>
      </c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1</v>
      </c>
      <c r="F48" s="71">
        <v>2</v>
      </c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1</v>
      </c>
      <c r="F49" s="71">
        <v>2</v>
      </c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4</v>
      </c>
      <c r="F53" s="71">
        <v>2</v>
      </c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2">
        <f t="shared" si="7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7</v>
      </c>
      <c r="F112" s="71"/>
      <c r="G112" s="46">
        <f t="shared" si="20"/>
        <v>7</v>
      </c>
      <c r="H112" s="78">
        <v>0</v>
      </c>
      <c r="I112" s="76">
        <v>0</v>
      </c>
      <c r="J112" s="46">
        <f t="shared" si="21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7</v>
      </c>
      <c r="F115" s="71"/>
      <c r="G115" s="46">
        <f t="shared" si="20"/>
        <v>7</v>
      </c>
      <c r="H115" s="78">
        <v>0</v>
      </c>
      <c r="I115" s="76">
        <v>0</v>
      </c>
      <c r="J115" s="46">
        <f t="shared" si="21"/>
        <v>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5</v>
      </c>
      <c r="F117" s="71"/>
      <c r="G117" s="46">
        <f t="shared" si="20"/>
        <v>5</v>
      </c>
      <c r="H117" s="78">
        <v>0</v>
      </c>
      <c r="I117" s="76">
        <v>0</v>
      </c>
      <c r="J117" s="46">
        <f t="shared" si="21"/>
        <v>5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2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25</v>
      </c>
      <c r="P131" s="122">
        <f t="shared" si="7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3</v>
      </c>
      <c r="F132" s="71">
        <v>1</v>
      </c>
      <c r="G132" s="46">
        <f t="shared" si="20"/>
        <v>4</v>
      </c>
      <c r="H132" s="78">
        <v>0</v>
      </c>
      <c r="I132" s="76">
        <v>0</v>
      </c>
      <c r="J132" s="46">
        <f t="shared" si="21"/>
        <v>2</v>
      </c>
      <c r="K132" s="72">
        <v>2</v>
      </c>
      <c r="L132" s="22">
        <v>60</v>
      </c>
      <c r="M132" s="65">
        <f t="shared" si="8"/>
        <v>120</v>
      </c>
      <c r="N132" s="17" t="s">
        <v>16</v>
      </c>
      <c r="O132" s="18">
        <v>30</v>
      </c>
      <c r="P132" s="122">
        <f t="shared" si="7"/>
        <v>90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2</v>
      </c>
      <c r="F133" s="71">
        <v>2</v>
      </c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5</v>
      </c>
      <c r="F175" s="71"/>
      <c r="G175" s="46">
        <f t="shared" si="27"/>
        <v>5</v>
      </c>
      <c r="H175" s="78">
        <v>0</v>
      </c>
      <c r="I175" s="76">
        <v>0</v>
      </c>
      <c r="J175" s="46">
        <f t="shared" si="28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4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4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2</v>
      </c>
      <c r="F180" s="71"/>
      <c r="G180" s="46">
        <f t="shared" si="27"/>
        <v>2</v>
      </c>
      <c r="H180" s="78">
        <v>0</v>
      </c>
      <c r="I180" s="76">
        <v>0</v>
      </c>
      <c r="J180" s="46">
        <f t="shared" si="28"/>
        <v>2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1</v>
      </c>
      <c r="F197" s="71"/>
      <c r="G197" s="46">
        <f t="shared" si="27"/>
        <v>1</v>
      </c>
      <c r="H197" s="78">
        <v>0</v>
      </c>
      <c r="I197" s="76">
        <v>0</v>
      </c>
      <c r="J197" s="46">
        <f t="shared" si="28"/>
        <v>1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4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6</v>
      </c>
      <c r="F205" s="71"/>
      <c r="G205" s="46">
        <f t="shared" si="27"/>
        <v>6</v>
      </c>
      <c r="H205" s="78">
        <v>0</v>
      </c>
      <c r="I205" s="76">
        <v>0</v>
      </c>
      <c r="J205" s="46">
        <f t="shared" si="28"/>
        <v>6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64" si="37">E231+F231</f>
        <v>0</v>
      </c>
      <c r="H231" s="78">
        <v>0</v>
      </c>
      <c r="I231" s="76">
        <v>0</v>
      </c>
      <c r="J231" s="46">
        <f t="shared" ref="J231:J26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61" si="39">E235+F235</f>
        <v>0</v>
      </c>
      <c r="H235" s="78">
        <v>0</v>
      </c>
      <c r="I235" s="76">
        <v>0</v>
      </c>
      <c r="J235" s="46">
        <f t="shared" ref="J235:J261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+'22'!J243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39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+'22'!J245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55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+'22'!J246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40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+'22'!J248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39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+'22'!J249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+'22'!J250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+'22'!J251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  <c r="U251" s="119"/>
    </row>
    <row r="252" spans="1:21" ht="24" customHeight="1" x14ac:dyDescent="0.55000000000000004">
      <c r="A252" s="10">
        <v>248</v>
      </c>
      <c r="B252" s="10">
        <v>1004053</v>
      </c>
      <c r="C252" s="19" t="s">
        <v>143</v>
      </c>
      <c r="D252" s="10" t="s">
        <v>434</v>
      </c>
      <c r="E252" s="64">
        <f>+'22'!J252</f>
        <v>9</v>
      </c>
      <c r="F252" s="71"/>
      <c r="G252" s="46">
        <f t="shared" si="39"/>
        <v>9</v>
      </c>
      <c r="H252" s="78">
        <v>0</v>
      </c>
      <c r="I252" s="76">
        <v>0</v>
      </c>
      <c r="J252" s="46">
        <f t="shared" si="40"/>
        <v>9</v>
      </c>
      <c r="K252" s="72"/>
      <c r="L252" s="20">
        <v>55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21" ht="24" customHeight="1" x14ac:dyDescent="0.55000000000000004">
      <c r="A253" s="10"/>
      <c r="B253" s="10">
        <v>20037458</v>
      </c>
      <c r="C253" s="19" t="s">
        <v>1431</v>
      </c>
      <c r="D253" s="10" t="s">
        <v>434</v>
      </c>
      <c r="E253" s="64">
        <f>+'22'!J253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39</v>
      </c>
      <c r="M253" s="65">
        <f t="shared" si="3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2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+'22'!J254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+'22'!J255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+'22'!J256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+'22'!J257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+'22'!J258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5.5" x14ac:dyDescent="0.55000000000000004">
      <c r="A259" s="10">
        <v>249</v>
      </c>
      <c r="B259" s="10"/>
      <c r="C259" s="19"/>
      <c r="D259" s="10"/>
      <c r="E259" s="64">
        <f>+'22'!J259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>
        <v>20.36</v>
      </c>
      <c r="R259" s="43">
        <f t="shared" si="32"/>
        <v>0</v>
      </c>
    </row>
    <row r="260" spans="1:19" ht="25.5" x14ac:dyDescent="0.55000000000000004">
      <c r="A260" s="10">
        <v>250</v>
      </c>
      <c r="B260" s="10"/>
      <c r="C260" s="19"/>
      <c r="D260" s="10"/>
      <c r="E260" s="64">
        <f>+'22'!J260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>
        <v>20.36</v>
      </c>
      <c r="R260" s="43">
        <f t="shared" si="32"/>
        <v>0</v>
      </c>
    </row>
    <row r="261" spans="1:19" ht="25.5" x14ac:dyDescent="0.55000000000000004">
      <c r="A261" s="10">
        <v>251</v>
      </c>
      <c r="B261" s="10"/>
      <c r="C261" s="19"/>
      <c r="D261" s="10"/>
      <c r="E261" s="64">
        <f>+'22'!J261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si="35"/>
        <v>0</v>
      </c>
      <c r="Q261" s="90">
        <v>20.36</v>
      </c>
      <c r="R261" s="43">
        <f t="shared" si="32"/>
        <v>0</v>
      </c>
    </row>
    <row r="262" spans="1:19" ht="25.5" x14ac:dyDescent="0.55000000000000004">
      <c r="A262" s="10">
        <v>252</v>
      </c>
      <c r="B262" s="10"/>
      <c r="C262" s="19"/>
      <c r="D262" s="10"/>
      <c r="E262" s="64"/>
      <c r="F262" s="71"/>
      <c r="G262" s="46">
        <f t="shared" si="37"/>
        <v>0</v>
      </c>
      <c r="H262" s="78">
        <v>0</v>
      </c>
      <c r="I262" s="76">
        <v>0</v>
      </c>
      <c r="J262" s="46">
        <f t="shared" si="38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35"/>
        <v>0</v>
      </c>
      <c r="Q262" s="90">
        <v>20.36</v>
      </c>
      <c r="R262" s="43">
        <f t="shared" si="32"/>
        <v>0</v>
      </c>
    </row>
    <row r="263" spans="1:19" ht="25.5" x14ac:dyDescent="0.55000000000000004">
      <c r="A263" s="10">
        <v>253</v>
      </c>
      <c r="B263" s="10"/>
      <c r="C263" s="19"/>
      <c r="D263" s="10"/>
      <c r="E263" s="64"/>
      <c r="F263" s="71"/>
      <c r="G263" s="46">
        <f t="shared" ref="G263" si="45">E263+F263</f>
        <v>0</v>
      </c>
      <c r="H263" s="78">
        <v>0</v>
      </c>
      <c r="I263" s="76">
        <v>0</v>
      </c>
      <c r="J263" s="46">
        <f t="shared" ref="J263" si="46">+G263-H263-K263-I263</f>
        <v>0</v>
      </c>
      <c r="K263" s="72"/>
      <c r="L263" s="20"/>
      <c r="M263" s="65">
        <f t="shared" ref="M263" si="47">+L263*K263</f>
        <v>0</v>
      </c>
      <c r="N263" s="17" t="s">
        <v>16</v>
      </c>
      <c r="O263" s="18"/>
      <c r="P263" s="23">
        <f t="shared" si="35"/>
        <v>0</v>
      </c>
      <c r="Q263" s="90">
        <v>20.36</v>
      </c>
      <c r="R263" s="43">
        <f t="shared" ref="R263" si="48">+K263*Q263</f>
        <v>0</v>
      </c>
    </row>
    <row r="264" spans="1:19" ht="25.5" x14ac:dyDescent="0.55000000000000004">
      <c r="A264" s="10">
        <v>254</v>
      </c>
      <c r="B264" s="10"/>
      <c r="C264" s="19"/>
      <c r="D264" s="10"/>
      <c r="E264" s="64"/>
      <c r="F264" s="71"/>
      <c r="G264" s="46">
        <f t="shared" si="37"/>
        <v>0</v>
      </c>
      <c r="H264" s="78">
        <v>0</v>
      </c>
      <c r="I264" s="76">
        <v>0</v>
      </c>
      <c r="J264" s="46">
        <f t="shared" si="38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35"/>
        <v>0</v>
      </c>
      <c r="Q264" s="90">
        <v>20.36</v>
      </c>
      <c r="R264" s="43">
        <f t="shared" si="32"/>
        <v>0</v>
      </c>
    </row>
    <row r="265" spans="1:19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ref="G265" si="49">E265+F265</f>
        <v>0</v>
      </c>
      <c r="H265" s="78">
        <v>0</v>
      </c>
      <c r="I265" s="76">
        <v>0</v>
      </c>
      <c r="J265" s="46">
        <f t="shared" ref="J265" si="50">+G265-H265-K265-I265</f>
        <v>0</v>
      </c>
      <c r="K265" s="72"/>
      <c r="L265" s="20"/>
      <c r="M265" s="65">
        <f t="shared" ref="M265" si="51">+L265*K265</f>
        <v>0</v>
      </c>
      <c r="N265" s="17" t="s">
        <v>16</v>
      </c>
      <c r="O265" s="18"/>
      <c r="P265" s="23">
        <f t="shared" ref="P265" si="52">SUM(M265-O265)</f>
        <v>0</v>
      </c>
      <c r="Q265" s="90">
        <v>20.36</v>
      </c>
      <c r="R265" s="43">
        <f t="shared" ref="R265" si="53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76.75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270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30</v>
      </c>
      <c r="O270" s="2">
        <v>30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80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160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160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K259" sqref="K259"/>
      <selection pane="topRight" activeCell="K259" sqref="K259"/>
      <selection pane="bottomLeft" activeCell="K259" sqref="K259"/>
      <selection pane="bottomRight" activeCell="J18" sqref="J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0</v>
      </c>
      <c r="K15" s="72">
        <v>3</v>
      </c>
      <c r="L15" s="15">
        <v>50</v>
      </c>
      <c r="M15" s="65">
        <f t="shared" si="2"/>
        <v>150</v>
      </c>
      <c r="N15" s="17" t="s">
        <v>16</v>
      </c>
      <c r="O15" s="18">
        <v>75</v>
      </c>
      <c r="P15" s="122">
        <f t="shared" si="3"/>
        <v>75</v>
      </c>
      <c r="Q15" s="121">
        <v>22.41</v>
      </c>
      <c r="R15" s="43">
        <f t="shared" si="4"/>
        <v>67.23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2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>
        <v>75</v>
      </c>
      <c r="P18" s="122">
        <f t="shared" si="3"/>
        <v>75</v>
      </c>
      <c r="Q18" s="121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1</v>
      </c>
      <c r="F20" s="71"/>
      <c r="G20" s="46">
        <f t="shared" si="0"/>
        <v>1</v>
      </c>
      <c r="H20" s="78">
        <v>1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2">
        <f t="shared" si="3"/>
        <v>50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1</v>
      </c>
      <c r="F24" s="71">
        <v>1</v>
      </c>
      <c r="G24" s="46">
        <f t="shared" si="0"/>
        <v>2</v>
      </c>
      <c r="H24" s="78">
        <v>0</v>
      </c>
      <c r="I24" s="76">
        <v>0</v>
      </c>
      <c r="J24" s="46">
        <f t="shared" si="1"/>
        <v>0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2">
        <f t="shared" si="3"/>
        <v>100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1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150</v>
      </c>
      <c r="P28" s="122">
        <f t="shared" si="3"/>
        <v>150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3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100</v>
      </c>
      <c r="P31" s="122">
        <f t="shared" si="3"/>
        <v>100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4</v>
      </c>
      <c r="F47" s="71"/>
      <c r="G47" s="46">
        <f t="shared" si="5"/>
        <v>4</v>
      </c>
      <c r="H47" s="78">
        <v>2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1</v>
      </c>
      <c r="F197" s="71"/>
      <c r="G197" s="46">
        <f t="shared" si="30"/>
        <v>1</v>
      </c>
      <c r="H197" s="78">
        <v>0</v>
      </c>
      <c r="I197" s="76">
        <v>0</v>
      </c>
      <c r="J197" s="46">
        <f t="shared" si="31"/>
        <v>0</v>
      </c>
      <c r="K197" s="72">
        <v>1</v>
      </c>
      <c r="L197" s="20">
        <v>50</v>
      </c>
      <c r="M197" s="65">
        <f t="shared" si="34"/>
        <v>50</v>
      </c>
      <c r="N197" s="17" t="s">
        <v>16</v>
      </c>
      <c r="O197" s="18"/>
      <c r="P197" s="122">
        <f t="shared" si="35"/>
        <v>50</v>
      </c>
      <c r="Q197" s="90">
        <v>23.74</v>
      </c>
      <c r="R197" s="43">
        <f t="shared" si="36"/>
        <v>23.74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6</v>
      </c>
      <c r="F205" s="71"/>
      <c r="G205" s="46">
        <f t="shared" si="30"/>
        <v>6</v>
      </c>
      <c r="H205" s="78">
        <v>0</v>
      </c>
      <c r="I205" s="76">
        <v>0</v>
      </c>
      <c r="J205" s="46">
        <f t="shared" si="31"/>
        <v>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61" si="42">E235+F235</f>
        <v>0</v>
      </c>
      <c r="H235" s="78">
        <v>0</v>
      </c>
      <c r="I235" s="76">
        <v>0</v>
      </c>
      <c r="J235" s="46">
        <f t="shared" ref="J235:J26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+'23'!J245</f>
        <v>0</v>
      </c>
      <c r="F245" s="71">
        <v>2</v>
      </c>
      <c r="G245" s="46">
        <f t="shared" si="42"/>
        <v>2</v>
      </c>
      <c r="H245" s="78">
        <v>0</v>
      </c>
      <c r="I245" s="76">
        <v>0</v>
      </c>
      <c r="J245" s="46">
        <f t="shared" si="43"/>
        <v>0</v>
      </c>
      <c r="K245" s="72">
        <v>2</v>
      </c>
      <c r="L245" s="20">
        <v>55</v>
      </c>
      <c r="M245" s="65">
        <f t="shared" si="47"/>
        <v>110</v>
      </c>
      <c r="N245" s="17" t="s">
        <v>16</v>
      </c>
      <c r="O245" s="18"/>
      <c r="P245" s="122">
        <f t="shared" si="48"/>
        <v>110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+'23'!J250</f>
        <v>0</v>
      </c>
      <c r="F250" s="71">
        <v>2</v>
      </c>
      <c r="G250" s="46">
        <f t="shared" si="42"/>
        <v>2</v>
      </c>
      <c r="H250" s="78">
        <v>0</v>
      </c>
      <c r="I250" s="76">
        <v>0</v>
      </c>
      <c r="J250" s="46">
        <f t="shared" si="43"/>
        <v>1</v>
      </c>
      <c r="K250" s="72">
        <v>1</v>
      </c>
      <c r="L250" s="20">
        <v>50</v>
      </c>
      <c r="M250" s="65">
        <f t="shared" si="34"/>
        <v>50</v>
      </c>
      <c r="N250" s="17" t="s">
        <v>16</v>
      </c>
      <c r="O250" s="18"/>
      <c r="P250" s="122">
        <f t="shared" si="35"/>
        <v>50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+'23'!J251</f>
        <v>0</v>
      </c>
      <c r="F251" s="71">
        <v>2</v>
      </c>
      <c r="G251" s="46">
        <f t="shared" si="42"/>
        <v>2</v>
      </c>
      <c r="H251" s="78">
        <v>0</v>
      </c>
      <c r="I251" s="76">
        <v>0</v>
      </c>
      <c r="J251" s="46">
        <f t="shared" si="43"/>
        <v>2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1004053</v>
      </c>
      <c r="C252" s="19" t="s">
        <v>143</v>
      </c>
      <c r="D252" s="10" t="s">
        <v>434</v>
      </c>
      <c r="E252" s="64">
        <f>+'23'!J252</f>
        <v>9</v>
      </c>
      <c r="F252" s="71"/>
      <c r="G252" s="46">
        <f t="shared" si="42"/>
        <v>9</v>
      </c>
      <c r="H252" s="78">
        <v>0</v>
      </c>
      <c r="I252" s="76">
        <v>0</v>
      </c>
      <c r="J252" s="46">
        <f t="shared" si="43"/>
        <v>9</v>
      </c>
      <c r="K252" s="72"/>
      <c r="L252" s="20">
        <v>55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21" ht="24" customHeight="1" x14ac:dyDescent="0.55000000000000004">
      <c r="A253" s="10"/>
      <c r="B253" s="10">
        <v>20037458</v>
      </c>
      <c r="C253" s="19" t="s">
        <v>1431</v>
      </c>
      <c r="D253" s="10" t="s">
        <v>434</v>
      </c>
      <c r="E253" s="64">
        <f>+'23'!J253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39</v>
      </c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+'23'!J254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+'23'!J255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+'23'!J256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+'23'!J257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+'23'!J258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+'23'!J259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>
        <v>20.36</v>
      </c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+'23'!J260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>
        <v>20.36</v>
      </c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+'23'!J261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>
        <v>20.36</v>
      </c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+'23'!J262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>
        <v>20.36</v>
      </c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+'23'!J263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ref="P263" si="53">SUM(M263-O263)</f>
        <v>0</v>
      </c>
      <c r="Q263" s="90">
        <v>20.36</v>
      </c>
      <c r="R263" s="43">
        <f t="shared" ref="R263" si="54">+K263*Q263</f>
        <v>0</v>
      </c>
    </row>
    <row r="264" spans="1:19" ht="25.5" x14ac:dyDescent="0.55000000000000004">
      <c r="A264" s="10"/>
      <c r="B264" s="10"/>
      <c r="C264" s="19"/>
      <c r="D264" s="10"/>
      <c r="E264" s="64">
        <f>+'23'!J264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>
        <v>20.36</v>
      </c>
      <c r="R264" s="43">
        <f t="shared" si="36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5">E265+F265</f>
        <v>0</v>
      </c>
      <c r="H265" s="78">
        <v>0</v>
      </c>
      <c r="I265" s="76">
        <v>0</v>
      </c>
      <c r="J265" s="46">
        <f t="shared" ref="J265" si="56">+G265-H265-K265-I265</f>
        <v>0</v>
      </c>
      <c r="K265" s="72"/>
      <c r="L265" s="20"/>
      <c r="M265" s="65">
        <f t="shared" ref="M265" si="57">+L265*K265</f>
        <v>0</v>
      </c>
      <c r="N265" s="17" t="s">
        <v>16</v>
      </c>
      <c r="O265" s="18"/>
      <c r="P265" s="23">
        <f t="shared" ref="P265" si="58">SUM(M265-O265)</f>
        <v>0</v>
      </c>
      <c r="Q265" s="90">
        <v>20.36</v>
      </c>
      <c r="R265" s="43">
        <f t="shared" ref="R265" si="59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464.90000000000003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1465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550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915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915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 filterMode="1">
    <tabColor rgb="FFFFCCFF"/>
  </sheetPr>
  <dimension ref="A1:V352"/>
  <sheetViews>
    <sheetView zoomScale="70" zoomScaleNormal="70" workbookViewId="0">
      <pane xSplit="10" ySplit="4" topLeftCell="K5" activePane="bottomRight" state="frozen"/>
      <selection activeCell="K259" sqref="K259"/>
      <selection pane="topRight" activeCell="K259" sqref="K259"/>
      <selection pane="bottomLeft" activeCell="K259" sqref="K259"/>
      <selection pane="bottomRight" activeCell="N73" sqref="N7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8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250</v>
      </c>
      <c r="P6" s="122">
        <f t="shared" ref="P6:P80" si="3">SUM(M6-O6)</f>
        <v>450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0</v>
      </c>
      <c r="F11" s="71">
        <v>3</v>
      </c>
      <c r="G11" s="46">
        <f t="shared" si="0"/>
        <v>3</v>
      </c>
      <c r="H11" s="78">
        <v>0</v>
      </c>
      <c r="I11" s="76">
        <v>0</v>
      </c>
      <c r="J11" s="46">
        <f t="shared" si="1"/>
        <v>1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2</v>
      </c>
      <c r="F22" s="71"/>
      <c r="G22" s="46">
        <f t="shared" si="0"/>
        <v>2</v>
      </c>
      <c r="H22" s="78">
        <v>0</v>
      </c>
      <c r="I22" s="76">
        <v>0</v>
      </c>
      <c r="J22" s="46">
        <f t="shared" si="1"/>
        <v>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>
        <v>2</v>
      </c>
      <c r="G26" s="46">
        <f t="shared" si="0"/>
        <v>2</v>
      </c>
      <c r="H26" s="78">
        <v>0</v>
      </c>
      <c r="I26" s="76">
        <v>0</v>
      </c>
      <c r="J26" s="46">
        <f t="shared" si="1"/>
        <v>1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/>
      <c r="P26" s="122">
        <f t="shared" si="3"/>
        <v>100</v>
      </c>
      <c r="Q26" s="121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50</v>
      </c>
      <c r="P31" s="122">
        <f t="shared" si="3"/>
        <v>250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2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>
        <v>25</v>
      </c>
      <c r="P46" s="122">
        <f t="shared" si="3"/>
        <v>125</v>
      </c>
      <c r="Q46" s="121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hidden="1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2</v>
      </c>
      <c r="K50" s="72">
        <v>4</v>
      </c>
      <c r="L50" s="15">
        <v>50</v>
      </c>
      <c r="M50" s="65">
        <f t="shared" si="2"/>
        <v>200</v>
      </c>
      <c r="N50" s="17" t="s">
        <v>16</v>
      </c>
      <c r="O50" s="18">
        <v>25</v>
      </c>
      <c r="P50" s="122">
        <f t="shared" si="3"/>
        <v>175</v>
      </c>
      <c r="Q50" s="121">
        <v>20.32</v>
      </c>
      <c r="R50" s="43">
        <f t="shared" si="4"/>
        <v>81.28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2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2">
        <f t="shared" si="3"/>
        <v>150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1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120</v>
      </c>
      <c r="P55" s="122">
        <f t="shared" si="3"/>
        <v>120</v>
      </c>
      <c r="Q55" s="121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22">
        <f t="shared" si="3"/>
        <v>60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60</v>
      </c>
      <c r="P62" s="122">
        <f t="shared" si="3"/>
        <v>60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0</v>
      </c>
      <c r="F65" s="71">
        <v>1</v>
      </c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>SUM(M77-O77)</f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0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22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7</v>
      </c>
      <c r="F112" s="71"/>
      <c r="G112" s="46">
        <f t="shared" si="20"/>
        <v>7</v>
      </c>
      <c r="H112" s="78">
        <v>0</v>
      </c>
      <c r="I112" s="76">
        <v>0</v>
      </c>
      <c r="J112" s="46">
        <f t="shared" si="21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5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7</v>
      </c>
      <c r="F115" s="71"/>
      <c r="G115" s="46">
        <f t="shared" si="20"/>
        <v>7</v>
      </c>
      <c r="H115" s="78">
        <v>0</v>
      </c>
      <c r="I115" s="76">
        <v>0</v>
      </c>
      <c r="J115" s="46">
        <f t="shared" si="21"/>
        <v>5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5</v>
      </c>
      <c r="F117" s="71"/>
      <c r="G117" s="46">
        <f t="shared" si="20"/>
        <v>5</v>
      </c>
      <c r="H117" s="78">
        <v>0</v>
      </c>
      <c r="I117" s="76">
        <v>0</v>
      </c>
      <c r="J117" s="46">
        <f t="shared" si="21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0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22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2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5</v>
      </c>
      <c r="F175" s="71"/>
      <c r="G175" s="46">
        <f t="shared" si="27"/>
        <v>5</v>
      </c>
      <c r="H175" s="78">
        <v>0</v>
      </c>
      <c r="I175" s="76">
        <v>0</v>
      </c>
      <c r="J175" s="46">
        <f t="shared" si="28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4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4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2</v>
      </c>
      <c r="F180" s="71"/>
      <c r="G180" s="46">
        <f t="shared" si="27"/>
        <v>2</v>
      </c>
      <c r="H180" s="78">
        <v>0</v>
      </c>
      <c r="I180" s="76">
        <v>0</v>
      </c>
      <c r="J180" s="46">
        <f t="shared" si="28"/>
        <v>2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>
        <v>3</v>
      </c>
      <c r="G195" s="46">
        <f t="shared" si="27"/>
        <v>3</v>
      </c>
      <c r="H195" s="78">
        <v>0</v>
      </c>
      <c r="I195" s="76">
        <v>0</v>
      </c>
      <c r="J195" s="46">
        <f t="shared" si="28"/>
        <v>0</v>
      </c>
      <c r="K195" s="72">
        <v>3</v>
      </c>
      <c r="L195" s="20">
        <v>60</v>
      </c>
      <c r="M195" s="65">
        <f t="shared" si="31"/>
        <v>180</v>
      </c>
      <c r="N195" s="17" t="s">
        <v>16</v>
      </c>
      <c r="O195" s="18"/>
      <c r="P195" s="122">
        <f t="shared" si="26"/>
        <v>180</v>
      </c>
      <c r="Q195" s="90">
        <v>38</v>
      </c>
      <c r="R195" s="43">
        <f t="shared" si="32"/>
        <v>114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>
        <v>3</v>
      </c>
      <c r="G197" s="46">
        <f t="shared" si="27"/>
        <v>3</v>
      </c>
      <c r="H197" s="78">
        <v>0</v>
      </c>
      <c r="I197" s="76">
        <v>0</v>
      </c>
      <c r="J197" s="46">
        <f t="shared" si="28"/>
        <v>2</v>
      </c>
      <c r="K197" s="72">
        <v>1</v>
      </c>
      <c r="L197" s="20">
        <v>50</v>
      </c>
      <c r="M197" s="65">
        <f t="shared" si="31"/>
        <v>50</v>
      </c>
      <c r="N197" s="17" t="s">
        <v>16</v>
      </c>
      <c r="O197" s="18"/>
      <c r="P197" s="122">
        <f t="shared" si="26"/>
        <v>50</v>
      </c>
      <c r="Q197" s="90">
        <v>23.74</v>
      </c>
      <c r="R197" s="43">
        <f t="shared" si="32"/>
        <v>23.74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6</v>
      </c>
      <c r="F205" s="71"/>
      <c r="G205" s="46">
        <f t="shared" si="27"/>
        <v>6</v>
      </c>
      <c r="H205" s="78">
        <v>0</v>
      </c>
      <c r="I205" s="76">
        <v>0</v>
      </c>
      <c r="J205" s="46">
        <f t="shared" si="28"/>
        <v>5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2">
        <f t="shared" si="26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63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6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64" si="39">E235+F235</f>
        <v>0</v>
      </c>
      <c r="H235" s="78">
        <v>0</v>
      </c>
      <c r="I235" s="76">
        <v>0</v>
      </c>
      <c r="J235" s="46">
        <f t="shared" ref="J235:J26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39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55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40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39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+'24'!J249</f>
        <v>0</v>
      </c>
      <c r="F249" s="71">
        <v>2</v>
      </c>
      <c r="G249" s="46">
        <f t="shared" si="39"/>
        <v>2</v>
      </c>
      <c r="H249" s="78">
        <v>0</v>
      </c>
      <c r="I249" s="76">
        <v>0</v>
      </c>
      <c r="J249" s="46">
        <f t="shared" si="40"/>
        <v>1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/>
      <c r="P249" s="122">
        <f t="shared" si="36"/>
        <v>50</v>
      </c>
      <c r="Q249" s="90"/>
      <c r="R249" s="43">
        <f t="shared" si="32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+'24'!J250</f>
        <v>1</v>
      </c>
      <c r="F250" s="71"/>
      <c r="G250" s="46">
        <f t="shared" si="39"/>
        <v>1</v>
      </c>
      <c r="H250" s="78">
        <v>0</v>
      </c>
      <c r="I250" s="76">
        <v>0</v>
      </c>
      <c r="J250" s="46">
        <f t="shared" si="40"/>
        <v>0</v>
      </c>
      <c r="K250" s="72">
        <v>1</v>
      </c>
      <c r="L250" s="20">
        <v>50</v>
      </c>
      <c r="M250" s="65">
        <f t="shared" si="31"/>
        <v>50</v>
      </c>
      <c r="N250" s="17" t="s">
        <v>16</v>
      </c>
      <c r="O250" s="18"/>
      <c r="P250" s="122">
        <f t="shared" si="36"/>
        <v>50</v>
      </c>
      <c r="Q250" s="90"/>
      <c r="R250" s="43">
        <f t="shared" si="32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+'24'!J251</f>
        <v>2</v>
      </c>
      <c r="F251" s="71"/>
      <c r="G251" s="46">
        <f t="shared" si="39"/>
        <v>2</v>
      </c>
      <c r="H251" s="78">
        <v>0</v>
      </c>
      <c r="I251" s="76">
        <v>0</v>
      </c>
      <c r="J251" s="46">
        <f t="shared" si="40"/>
        <v>2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>
        <v>20.36</v>
      </c>
      <c r="R251" s="43">
        <f t="shared" si="32"/>
        <v>0</v>
      </c>
      <c r="U251" s="119"/>
    </row>
    <row r="252" spans="1:21" ht="24" customHeight="1" x14ac:dyDescent="0.55000000000000004">
      <c r="A252" s="10">
        <v>248</v>
      </c>
      <c r="B252" s="10">
        <v>1004053</v>
      </c>
      <c r="C252" s="19" t="s">
        <v>143</v>
      </c>
      <c r="D252" s="10" t="s">
        <v>434</v>
      </c>
      <c r="E252" s="64">
        <f>+'24'!J252</f>
        <v>9</v>
      </c>
      <c r="F252" s="71"/>
      <c r="G252" s="46">
        <f t="shared" si="39"/>
        <v>9</v>
      </c>
      <c r="H252" s="78">
        <v>0</v>
      </c>
      <c r="I252" s="76">
        <v>0</v>
      </c>
      <c r="J252" s="46">
        <f t="shared" si="40"/>
        <v>9</v>
      </c>
      <c r="K252" s="72"/>
      <c r="L252" s="20">
        <v>55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>
        <v>20.36</v>
      </c>
      <c r="R252" s="43">
        <f t="shared" si="32"/>
        <v>0</v>
      </c>
    </row>
    <row r="253" spans="1:21" ht="24" customHeight="1" x14ac:dyDescent="0.55000000000000004">
      <c r="A253" s="10"/>
      <c r="B253" s="10">
        <v>20037458</v>
      </c>
      <c r="C253" s="19" t="s">
        <v>1431</v>
      </c>
      <c r="D253" s="10" t="s">
        <v>434</v>
      </c>
      <c r="E253" s="64">
        <f>+'24'!J253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39</v>
      </c>
      <c r="M253" s="65">
        <f t="shared" si="31"/>
        <v>0</v>
      </c>
      <c r="N253" s="17" t="s">
        <v>16</v>
      </c>
      <c r="O253" s="18"/>
      <c r="P253" s="23">
        <f t="shared" si="36"/>
        <v>0</v>
      </c>
      <c r="Q253" s="90"/>
      <c r="R253" s="43">
        <f t="shared" si="32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+'24'!J254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+'24'!J255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+'24'!J256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22" ht="24" customHeight="1" x14ac:dyDescent="0.55000000000000004">
      <c r="A257" s="10"/>
      <c r="B257" s="10"/>
      <c r="C257" s="19"/>
      <c r="D257" s="10"/>
      <c r="E257" s="64">
        <f>+'24'!J257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si="36"/>
        <v>0</v>
      </c>
      <c r="Q257" s="90"/>
      <c r="R257" s="43">
        <f t="shared" si="32"/>
        <v>0</v>
      </c>
    </row>
    <row r="258" spans="1:22" ht="24" customHeight="1" x14ac:dyDescent="0.55000000000000004">
      <c r="A258" s="10"/>
      <c r="B258" s="10"/>
      <c r="C258" s="19"/>
      <c r="D258" s="10"/>
      <c r="E258" s="64">
        <f>+'24'!J258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22" ht="25.5" x14ac:dyDescent="0.55000000000000004">
      <c r="A259" s="10"/>
      <c r="B259" s="10"/>
      <c r="C259" s="19"/>
      <c r="D259" s="10"/>
      <c r="E259" s="64">
        <f>+'24'!J259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6"/>
        <v>0</v>
      </c>
      <c r="Q259" s="90">
        <v>20.36</v>
      </c>
      <c r="R259" s="43">
        <f t="shared" si="32"/>
        <v>0</v>
      </c>
    </row>
    <row r="260" spans="1:22" ht="25.5" x14ac:dyDescent="0.55000000000000004">
      <c r="A260" s="10"/>
      <c r="B260" s="10"/>
      <c r="C260" s="19"/>
      <c r="D260" s="10"/>
      <c r="E260" s="64">
        <f>+'24'!J260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6"/>
        <v>0</v>
      </c>
      <c r="Q260" s="90">
        <v>20.36</v>
      </c>
      <c r="R260" s="43">
        <f t="shared" si="32"/>
        <v>0</v>
      </c>
    </row>
    <row r="261" spans="1:22" ht="25.5" x14ac:dyDescent="0.55000000000000004">
      <c r="A261" s="10"/>
      <c r="B261" s="10"/>
      <c r="C261" s="19"/>
      <c r="D261" s="10"/>
      <c r="E261" s="64">
        <f>+'24'!J261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si="36"/>
        <v>0</v>
      </c>
      <c r="Q261" s="90">
        <v>20.36</v>
      </c>
      <c r="R261" s="43">
        <f t="shared" si="32"/>
        <v>0</v>
      </c>
    </row>
    <row r="262" spans="1:22" ht="25.5" x14ac:dyDescent="0.55000000000000004">
      <c r="A262" s="10"/>
      <c r="B262" s="10"/>
      <c r="C262" s="19"/>
      <c r="D262" s="10"/>
      <c r="E262" s="64">
        <f>+'24'!J262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36"/>
        <v>0</v>
      </c>
      <c r="Q262" s="90">
        <v>20.36</v>
      </c>
      <c r="R262" s="43">
        <f t="shared" si="32"/>
        <v>0</v>
      </c>
    </row>
    <row r="263" spans="1:22" ht="25.5" x14ac:dyDescent="0.55000000000000004">
      <c r="A263" s="10"/>
      <c r="B263" s="10"/>
      <c r="C263" s="19"/>
      <c r="D263" s="10"/>
      <c r="E263" s="64">
        <f>+'24'!J263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ref="J263" si="45">+G263-H263-K263-I263</f>
        <v>0</v>
      </c>
      <c r="K263" s="72"/>
      <c r="L263" s="20"/>
      <c r="M263" s="65">
        <f t="shared" ref="M263" si="46">+L263*K263</f>
        <v>0</v>
      </c>
      <c r="N263" s="17" t="s">
        <v>16</v>
      </c>
      <c r="O263" s="18"/>
      <c r="P263" s="23">
        <f t="shared" si="36"/>
        <v>0</v>
      </c>
      <c r="Q263" s="90">
        <v>20.36</v>
      </c>
      <c r="R263" s="43">
        <f t="shared" ref="R263" si="47">+K263*Q263</f>
        <v>0</v>
      </c>
    </row>
    <row r="264" spans="1:22" ht="25.5" x14ac:dyDescent="0.55000000000000004">
      <c r="A264" s="10"/>
      <c r="B264" s="10"/>
      <c r="C264" s="19"/>
      <c r="D264" s="10"/>
      <c r="E264" s="64">
        <f>+'24'!J264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38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ref="P264" si="48">SUM(M264-O264)</f>
        <v>0</v>
      </c>
      <c r="Q264" s="90">
        <v>20.36</v>
      </c>
      <c r="R264" s="43">
        <f t="shared" si="32"/>
        <v>0</v>
      </c>
    </row>
    <row r="265" spans="1:22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49">E265+F265</f>
        <v>0</v>
      </c>
      <c r="H265" s="78">
        <v>0</v>
      </c>
      <c r="I265" s="76">
        <v>0</v>
      </c>
      <c r="J265" s="46">
        <f t="shared" ref="J265" si="50">+G265-H265-K265-I265</f>
        <v>0</v>
      </c>
      <c r="K265" s="72"/>
      <c r="L265" s="20"/>
      <c r="M265" s="65">
        <f t="shared" ref="M265" si="51">+L265*K265</f>
        <v>0</v>
      </c>
      <c r="N265" s="17" t="s">
        <v>16</v>
      </c>
      <c r="O265" s="18"/>
      <c r="P265" s="23">
        <f t="shared" ref="P265" si="52">SUM(M265-O265)</f>
        <v>0</v>
      </c>
      <c r="Q265" s="90">
        <v>20.36</v>
      </c>
      <c r="R265" s="43">
        <f t="shared" ref="R265" si="53">+K265*Q265</f>
        <v>0</v>
      </c>
    </row>
    <row r="266" spans="1:22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1261.7300000000002</v>
      </c>
      <c r="S266" s="75"/>
    </row>
    <row r="267" spans="1:22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22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3570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22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1150</v>
      </c>
      <c r="O270" s="2">
        <v>100</v>
      </c>
      <c r="P270" s="2">
        <v>120</v>
      </c>
      <c r="Q270" s="2">
        <v>50</v>
      </c>
      <c r="R270" s="2">
        <v>150</v>
      </c>
      <c r="S270" s="2">
        <v>110</v>
      </c>
      <c r="T270" s="2">
        <v>305</v>
      </c>
      <c r="U270" s="2">
        <v>205</v>
      </c>
      <c r="V270" s="2">
        <v>110</v>
      </c>
    </row>
    <row r="271" spans="1:22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22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590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1830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1830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>
    <filterColumn colId="15">
      <filters blank="1">
        <filter val="-"/>
        <filter val="100.00"/>
        <filter val="110.00"/>
        <filter val="120"/>
        <filter val="120.00"/>
        <filter val="125.00"/>
        <filter val="150.00"/>
        <filter val="180.00"/>
        <filter val="250.00"/>
        <filter val="450.00"/>
        <filter val="50.00"/>
        <filter val="55.00"/>
        <filter val="6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K259" sqref="K259"/>
      <selection pane="topRight" activeCell="K259" sqref="K259"/>
      <selection pane="bottomLeft" activeCell="K259" sqref="K259"/>
      <selection pane="bottomRight" activeCell="W17" sqref="W17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>
        <v>17</v>
      </c>
      <c r="P21" s="122">
        <f t="shared" si="3"/>
        <v>68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2</v>
      </c>
      <c r="F22" s="71"/>
      <c r="G22" s="46">
        <f t="shared" si="0"/>
        <v>2</v>
      </c>
      <c r="H22" s="78">
        <v>0</v>
      </c>
      <c r="I22" s="76">
        <v>0</v>
      </c>
      <c r="J22" s="46">
        <f t="shared" si="1"/>
        <v>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0</v>
      </c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26</v>
      </c>
      <c r="P35" s="122">
        <f t="shared" si="3"/>
        <v>104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22">
        <f t="shared" si="3"/>
        <v>60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0</v>
      </c>
      <c r="K56" s="72">
        <v>2</v>
      </c>
      <c r="L56" s="15">
        <v>120</v>
      </c>
      <c r="M56" s="65">
        <f>+L56*K56</f>
        <v>240</v>
      </c>
      <c r="N56" s="17" t="s">
        <v>16</v>
      </c>
      <c r="O56" s="18">
        <v>120</v>
      </c>
      <c r="P56" s="122">
        <f t="shared" si="3"/>
        <v>120</v>
      </c>
      <c r="Q56" s="121">
        <v>28.31</v>
      </c>
      <c r="R56" s="43">
        <f>+K56*Q56</f>
        <v>56.62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3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22">
        <f t="shared" si="3"/>
        <v>60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7</v>
      </c>
      <c r="F112" s="71"/>
      <c r="G112" s="46">
        <f t="shared" si="20"/>
        <v>7</v>
      </c>
      <c r="H112" s="78">
        <v>0</v>
      </c>
      <c r="I112" s="76">
        <v>0</v>
      </c>
      <c r="J112" s="46">
        <f t="shared" si="21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5</v>
      </c>
      <c r="F115" s="71"/>
      <c r="G115" s="46">
        <f t="shared" si="20"/>
        <v>5</v>
      </c>
      <c r="H115" s="78">
        <v>0</v>
      </c>
      <c r="I115" s="76">
        <v>0</v>
      </c>
      <c r="J115" s="46">
        <f t="shared" si="21"/>
        <v>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4</v>
      </c>
      <c r="F116" s="71"/>
      <c r="G116" s="46">
        <f t="shared" si="20"/>
        <v>4</v>
      </c>
      <c r="H116" s="78">
        <v>0</v>
      </c>
      <c r="I116" s="76">
        <v>0</v>
      </c>
      <c r="J116" s="46">
        <f t="shared" si="21"/>
        <v>3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2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5</v>
      </c>
      <c r="F117" s="71"/>
      <c r="G117" s="46">
        <f t="shared" si="20"/>
        <v>5</v>
      </c>
      <c r="H117" s="78">
        <v>0</v>
      </c>
      <c r="I117" s="76">
        <v>0</v>
      </c>
      <c r="J117" s="46">
        <f t="shared" si="21"/>
        <v>4</v>
      </c>
      <c r="K117" s="72">
        <v>1</v>
      </c>
      <c r="L117" s="22">
        <v>55</v>
      </c>
      <c r="M117" s="65">
        <f t="shared" si="8"/>
        <v>55</v>
      </c>
      <c r="N117" s="17" t="s">
        <v>16</v>
      </c>
      <c r="O117" s="18"/>
      <c r="P117" s="122">
        <f t="shared" si="7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1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5</v>
      </c>
      <c r="F175" s="71"/>
      <c r="G175" s="46">
        <f t="shared" si="27"/>
        <v>5</v>
      </c>
      <c r="H175" s="78">
        <v>0</v>
      </c>
      <c r="I175" s="76">
        <v>0</v>
      </c>
      <c r="J175" s="46">
        <f t="shared" si="28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4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4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2</v>
      </c>
      <c r="F180" s="71"/>
      <c r="G180" s="46">
        <f t="shared" si="27"/>
        <v>2</v>
      </c>
      <c r="H180" s="78">
        <v>0</v>
      </c>
      <c r="I180" s="76">
        <v>0</v>
      </c>
      <c r="J180" s="46">
        <f t="shared" si="28"/>
        <v>2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2</v>
      </c>
      <c r="F197" s="71"/>
      <c r="G197" s="46">
        <f t="shared" si="27"/>
        <v>2</v>
      </c>
      <c r="H197" s="78">
        <v>0</v>
      </c>
      <c r="I197" s="76">
        <v>0</v>
      </c>
      <c r="J197" s="46">
        <f t="shared" si="28"/>
        <v>2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4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5</v>
      </c>
      <c r="F205" s="71"/>
      <c r="G205" s="46">
        <f t="shared" si="27"/>
        <v>5</v>
      </c>
      <c r="H205" s="78">
        <v>0</v>
      </c>
      <c r="I205" s="76">
        <v>0</v>
      </c>
      <c r="J205" s="46">
        <f t="shared" si="28"/>
        <v>4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64" si="37">E231+F231</f>
        <v>0</v>
      </c>
      <c r="H231" s="78">
        <v>0</v>
      </c>
      <c r="I231" s="76">
        <v>0</v>
      </c>
      <c r="J231" s="46">
        <f t="shared" ref="J231:J26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61" si="39">E235+F235</f>
        <v>0</v>
      </c>
      <c r="H235" s="78">
        <v>0</v>
      </c>
      <c r="I235" s="76">
        <v>0</v>
      </c>
      <c r="J235" s="46">
        <f t="shared" ref="J235:J261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+'25'!J243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39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+'25'!J245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55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+'25'!J246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40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+'25'!J248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39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+'25'!J249</f>
        <v>1</v>
      </c>
      <c r="F249" s="71"/>
      <c r="G249" s="46">
        <f t="shared" si="39"/>
        <v>1</v>
      </c>
      <c r="H249" s="78">
        <v>0</v>
      </c>
      <c r="I249" s="76">
        <v>0</v>
      </c>
      <c r="J249" s="46">
        <f t="shared" si="40"/>
        <v>1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+'25'!J250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+'25'!J251</f>
        <v>2</v>
      </c>
      <c r="F251" s="71"/>
      <c r="G251" s="46">
        <f t="shared" si="39"/>
        <v>2</v>
      </c>
      <c r="H251" s="78">
        <v>0</v>
      </c>
      <c r="I251" s="76">
        <v>0</v>
      </c>
      <c r="J251" s="46">
        <f t="shared" si="40"/>
        <v>2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  <c r="U251" s="119"/>
    </row>
    <row r="252" spans="1:21" ht="24" customHeight="1" x14ac:dyDescent="0.55000000000000004">
      <c r="A252" s="10">
        <v>248</v>
      </c>
      <c r="B252" s="10">
        <v>1004053</v>
      </c>
      <c r="C252" s="19" t="s">
        <v>143</v>
      </c>
      <c r="D252" s="10" t="s">
        <v>434</v>
      </c>
      <c r="E252" s="64">
        <f>+'25'!J252</f>
        <v>9</v>
      </c>
      <c r="F252" s="71"/>
      <c r="G252" s="46">
        <f t="shared" si="39"/>
        <v>9</v>
      </c>
      <c r="H252" s="78">
        <v>0</v>
      </c>
      <c r="I252" s="76">
        <v>0</v>
      </c>
      <c r="J252" s="46">
        <f t="shared" si="40"/>
        <v>9</v>
      </c>
      <c r="K252" s="72"/>
      <c r="L252" s="20">
        <v>55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21" ht="24" customHeight="1" x14ac:dyDescent="0.55000000000000004">
      <c r="A253" s="10"/>
      <c r="B253" s="10">
        <v>20037458</v>
      </c>
      <c r="C253" s="19" t="s">
        <v>1431</v>
      </c>
      <c r="D253" s="10" t="s">
        <v>434</v>
      </c>
      <c r="E253" s="64">
        <f>+'25'!J253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39</v>
      </c>
      <c r="M253" s="65">
        <f t="shared" si="3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2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+'25'!J254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+'25'!J255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+'25'!J256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+'25'!J257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+'25'!J258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/>
      <c r="C259" s="19"/>
      <c r="D259" s="10"/>
      <c r="E259" s="64">
        <f>+'25'!J259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>
        <v>20.36</v>
      </c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>
        <f>+'25'!J260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>
        <v>20.36</v>
      </c>
      <c r="R260" s="43">
        <f t="shared" si="32"/>
        <v>0</v>
      </c>
    </row>
    <row r="261" spans="1:19" ht="25.5" x14ac:dyDescent="0.55000000000000004">
      <c r="A261" s="10"/>
      <c r="B261" s="10"/>
      <c r="C261" s="19"/>
      <c r="D261" s="10"/>
      <c r="E261" s="64">
        <f>+'25'!J261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si="35"/>
        <v>0</v>
      </c>
      <c r="Q261" s="90">
        <v>20.36</v>
      </c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>
        <f>+'25'!J262</f>
        <v>0</v>
      </c>
      <c r="F262" s="71"/>
      <c r="G262" s="46">
        <f t="shared" si="37"/>
        <v>0</v>
      </c>
      <c r="H262" s="78">
        <v>0</v>
      </c>
      <c r="I262" s="76">
        <v>0</v>
      </c>
      <c r="J262" s="46">
        <f t="shared" si="38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35"/>
        <v>0</v>
      </c>
      <c r="Q262" s="90">
        <v>20.36</v>
      </c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>
        <f>+'25'!J263</f>
        <v>0</v>
      </c>
      <c r="F263" s="71"/>
      <c r="G263" s="46">
        <f t="shared" ref="G263" si="45">E263+F263</f>
        <v>0</v>
      </c>
      <c r="H263" s="78">
        <v>0</v>
      </c>
      <c r="I263" s="76">
        <v>0</v>
      </c>
      <c r="J263" s="46">
        <f t="shared" ref="J263" si="46">+G263-H263-K263-I263</f>
        <v>0</v>
      </c>
      <c r="K263" s="72"/>
      <c r="L263" s="20"/>
      <c r="M263" s="65">
        <f t="shared" ref="M263" si="47">+L263*K263</f>
        <v>0</v>
      </c>
      <c r="N263" s="17" t="s">
        <v>16</v>
      </c>
      <c r="O263" s="18"/>
      <c r="P263" s="23">
        <f t="shared" si="35"/>
        <v>0</v>
      </c>
      <c r="Q263" s="90">
        <v>20.36</v>
      </c>
      <c r="R263" s="43">
        <f t="shared" ref="R263" si="48">+K263*Q263</f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37"/>
        <v>0</v>
      </c>
      <c r="H264" s="78">
        <v>0</v>
      </c>
      <c r="I264" s="76">
        <v>0</v>
      </c>
      <c r="J264" s="46">
        <f t="shared" si="38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35"/>
        <v>0</v>
      </c>
      <c r="Q264" s="90">
        <v>20.36</v>
      </c>
      <c r="R264" s="43">
        <f t="shared" si="32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49">E265+F265</f>
        <v>0</v>
      </c>
      <c r="H265" s="78">
        <v>0</v>
      </c>
      <c r="I265" s="76">
        <v>0</v>
      </c>
      <c r="J265" s="46">
        <f t="shared" ref="J265" si="50">+G265-H265-K265-I265</f>
        <v>0</v>
      </c>
      <c r="K265" s="72"/>
      <c r="L265" s="20"/>
      <c r="M265" s="65">
        <f t="shared" ref="M265" si="51">+L265*K265</f>
        <v>0</v>
      </c>
      <c r="N265" s="17" t="s">
        <v>16</v>
      </c>
      <c r="O265" s="18"/>
      <c r="P265" s="23">
        <f t="shared" ref="P265" si="52">SUM(M265-O265)</f>
        <v>0</v>
      </c>
      <c r="Q265" s="90">
        <v>20.36</v>
      </c>
      <c r="R265" s="43">
        <f t="shared" ref="R265" si="53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308.57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1055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240</v>
      </c>
      <c r="O270" s="2">
        <v>240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308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507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507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K259" sqref="K259"/>
      <selection pane="topRight" activeCell="K259" sqref="K259"/>
      <selection pane="bottomLeft" activeCell="K259" sqref="K259"/>
      <selection pane="bottomRight" activeCell="E23" sqref="E2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1</v>
      </c>
      <c r="F11" s="71">
        <v>2</v>
      </c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2</v>
      </c>
      <c r="F18" s="71">
        <v>2</v>
      </c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2</v>
      </c>
      <c r="F22" s="71">
        <v>2</v>
      </c>
      <c r="G22" s="46">
        <f t="shared" si="0"/>
        <v>4</v>
      </c>
      <c r="H22" s="78">
        <v>0</v>
      </c>
      <c r="I22" s="76">
        <v>0</v>
      </c>
      <c r="J22" s="46">
        <f t="shared" si="1"/>
        <v>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>
        <v>2</v>
      </c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1</v>
      </c>
      <c r="F28" s="71">
        <v>2</v>
      </c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0</v>
      </c>
      <c r="F31" s="71">
        <v>4</v>
      </c>
      <c r="G31" s="46">
        <f t="shared" si="5"/>
        <v>4</v>
      </c>
      <c r="H31" s="78">
        <v>0</v>
      </c>
      <c r="I31" s="76">
        <v>0</v>
      </c>
      <c r="J31" s="46">
        <f t="shared" si="6"/>
        <v>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>
        <v>2</v>
      </c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22">
        <f t="shared" si="3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1</v>
      </c>
      <c r="F39" s="71">
        <v>1</v>
      </c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2</v>
      </c>
      <c r="F40" s="71">
        <v>1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3</v>
      </c>
      <c r="F41" s="71">
        <v>1</v>
      </c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2</v>
      </c>
      <c r="F46" s="71">
        <v>2</v>
      </c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2</v>
      </c>
      <c r="F47" s="71">
        <v>2</v>
      </c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3</v>
      </c>
      <c r="F48" s="71">
        <v>2</v>
      </c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3</v>
      </c>
      <c r="F49" s="71">
        <v>2</v>
      </c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2</v>
      </c>
      <c r="F50" s="71">
        <v>2</v>
      </c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2</v>
      </c>
      <c r="F53" s="71">
        <v>2</v>
      </c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>
        <v>2</v>
      </c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>
        <v>2</v>
      </c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1</v>
      </c>
      <c r="F59" s="71">
        <v>1</v>
      </c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2</v>
      </c>
      <c r="F64" s="71">
        <v>1</v>
      </c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1</v>
      </c>
      <c r="F81" s="71">
        <v>2</v>
      </c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>
        <v>2</v>
      </c>
      <c r="G82" s="46">
        <f>E82+F82</f>
        <v>2</v>
      </c>
      <c r="H82" s="78">
        <v>0</v>
      </c>
      <c r="I82" s="76">
        <v>0</v>
      </c>
      <c r="J82" s="46">
        <f>+G82-H82-K82-I82</f>
        <v>2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7</v>
      </c>
      <c r="F112" s="71"/>
      <c r="G112" s="46">
        <f t="shared" si="20"/>
        <v>7</v>
      </c>
      <c r="H112" s="78">
        <v>0</v>
      </c>
      <c r="I112" s="76">
        <v>0</v>
      </c>
      <c r="J112" s="46">
        <f t="shared" si="21"/>
        <v>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>
        <v>50</v>
      </c>
      <c r="P112" s="122">
        <f t="shared" si="7"/>
        <v>50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5</v>
      </c>
      <c r="F115" s="71"/>
      <c r="G115" s="46">
        <f t="shared" si="20"/>
        <v>5</v>
      </c>
      <c r="H115" s="78">
        <v>0</v>
      </c>
      <c r="I115" s="76">
        <v>0</v>
      </c>
      <c r="J115" s="46">
        <f t="shared" si="21"/>
        <v>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>
        <v>2</v>
      </c>
      <c r="G132" s="46">
        <f t="shared" si="20"/>
        <v>2</v>
      </c>
      <c r="H132" s="78">
        <v>0</v>
      </c>
      <c r="I132" s="76">
        <v>0</v>
      </c>
      <c r="J132" s="46">
        <f t="shared" si="21"/>
        <v>1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22">
        <f t="shared" si="7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1</v>
      </c>
      <c r="F133" s="71">
        <v>2</v>
      </c>
      <c r="G133" s="46">
        <f t="shared" si="20"/>
        <v>3</v>
      </c>
      <c r="H133" s="78">
        <v>0</v>
      </c>
      <c r="I133" s="76">
        <v>0</v>
      </c>
      <c r="J133" s="46">
        <f t="shared" si="21"/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5</v>
      </c>
      <c r="F175" s="71"/>
      <c r="G175" s="46">
        <f t="shared" si="27"/>
        <v>5</v>
      </c>
      <c r="H175" s="78">
        <v>0</v>
      </c>
      <c r="I175" s="76">
        <v>0</v>
      </c>
      <c r="J175" s="46">
        <f t="shared" si="28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4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4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2</v>
      </c>
      <c r="F180" s="71">
        <v>5</v>
      </c>
      <c r="G180" s="46">
        <f t="shared" si="27"/>
        <v>7</v>
      </c>
      <c r="H180" s="78">
        <v>0</v>
      </c>
      <c r="I180" s="76">
        <v>0</v>
      </c>
      <c r="J180" s="46">
        <f t="shared" si="28"/>
        <v>5</v>
      </c>
      <c r="K180" s="72">
        <v>2</v>
      </c>
      <c r="L180" s="20">
        <v>35</v>
      </c>
      <c r="M180" s="65">
        <f t="shared" si="31"/>
        <v>70</v>
      </c>
      <c r="N180" s="17" t="s">
        <v>16</v>
      </c>
      <c r="O180" s="18">
        <v>17</v>
      </c>
      <c r="P180" s="122">
        <f t="shared" si="26"/>
        <v>53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2</v>
      </c>
      <c r="F197" s="71"/>
      <c r="G197" s="46">
        <f t="shared" si="27"/>
        <v>2</v>
      </c>
      <c r="H197" s="78">
        <v>0</v>
      </c>
      <c r="I197" s="76">
        <v>0</v>
      </c>
      <c r="J197" s="46">
        <f t="shared" si="28"/>
        <v>2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4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4</v>
      </c>
      <c r="F205" s="71"/>
      <c r="G205" s="46">
        <f t="shared" si="27"/>
        <v>4</v>
      </c>
      <c r="H205" s="78">
        <v>0</v>
      </c>
      <c r="I205" s="76">
        <v>0</v>
      </c>
      <c r="J205" s="46">
        <f t="shared" si="28"/>
        <v>4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64" si="37">E231+F231</f>
        <v>0</v>
      </c>
      <c r="H231" s="78">
        <v>0</v>
      </c>
      <c r="I231" s="76">
        <v>0</v>
      </c>
      <c r="J231" s="46">
        <f t="shared" ref="J231:J26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61" si="39">E235+F235</f>
        <v>0</v>
      </c>
      <c r="H235" s="78">
        <v>0</v>
      </c>
      <c r="I235" s="76">
        <v>0</v>
      </c>
      <c r="J235" s="46">
        <f t="shared" ref="J235:J261" si="40">+G235-H235-K235-I235</f>
        <v>0</v>
      </c>
      <c r="K235" s="72"/>
      <c r="L235" s="20">
        <v>100</v>
      </c>
      <c r="M235" s="65">
        <f t="shared" ref="M235:M261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+'26'!J243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+'26'!J244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39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+'26'!J245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55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+'26'!J246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40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+'26'!J248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39</v>
      </c>
      <c r="M248" s="65">
        <f t="shared" si="4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+'26'!J249</f>
        <v>1</v>
      </c>
      <c r="F249" s="71"/>
      <c r="G249" s="46">
        <f t="shared" si="39"/>
        <v>1</v>
      </c>
      <c r="H249" s="78">
        <v>0</v>
      </c>
      <c r="I249" s="76">
        <v>0</v>
      </c>
      <c r="J249" s="46">
        <f t="shared" si="40"/>
        <v>0</v>
      </c>
      <c r="K249" s="72">
        <v>1</v>
      </c>
      <c r="L249" s="20">
        <v>50</v>
      </c>
      <c r="M249" s="65">
        <f t="shared" si="41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2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+'26'!J250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4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+'26'!J251</f>
        <v>2</v>
      </c>
      <c r="F251" s="71"/>
      <c r="G251" s="46">
        <f t="shared" si="39"/>
        <v>2</v>
      </c>
      <c r="H251" s="78">
        <v>0</v>
      </c>
      <c r="I251" s="76">
        <v>0</v>
      </c>
      <c r="J251" s="46">
        <f t="shared" si="40"/>
        <v>2</v>
      </c>
      <c r="K251" s="72"/>
      <c r="L251" s="20">
        <v>35</v>
      </c>
      <c r="M251" s="65">
        <f t="shared" si="4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  <c r="U251" s="119"/>
    </row>
    <row r="252" spans="1:21" ht="24" customHeight="1" x14ac:dyDescent="0.55000000000000004">
      <c r="A252" s="10">
        <v>248</v>
      </c>
      <c r="B252" s="10">
        <v>1004053</v>
      </c>
      <c r="C252" s="19" t="s">
        <v>143</v>
      </c>
      <c r="D252" s="10" t="s">
        <v>434</v>
      </c>
      <c r="E252" s="64">
        <f>+'26'!J252</f>
        <v>9</v>
      </c>
      <c r="F252" s="71"/>
      <c r="G252" s="46">
        <f t="shared" si="39"/>
        <v>9</v>
      </c>
      <c r="H252" s="78">
        <v>0</v>
      </c>
      <c r="I252" s="76">
        <v>0</v>
      </c>
      <c r="J252" s="46">
        <f t="shared" si="40"/>
        <v>9</v>
      </c>
      <c r="K252" s="72"/>
      <c r="L252" s="20">
        <v>55</v>
      </c>
      <c r="M252" s="65">
        <f t="shared" si="4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21" ht="24" customHeight="1" x14ac:dyDescent="0.55000000000000004">
      <c r="A253" s="10"/>
      <c r="B253" s="10">
        <v>20037458</v>
      </c>
      <c r="C253" s="19" t="s">
        <v>1431</v>
      </c>
      <c r="D253" s="10" t="s">
        <v>434</v>
      </c>
      <c r="E253" s="64">
        <f>+'26'!J253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39</v>
      </c>
      <c r="M253" s="65">
        <f t="shared" si="4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2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+'26'!J254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4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+'26'!J255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4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+'26'!J256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4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+'26'!J257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si="4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+'26'!J258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4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/>
      <c r="C259" s="19"/>
      <c r="D259" s="10"/>
      <c r="E259" s="64">
        <f>+'26'!J259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4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>
        <f>+'26'!J260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4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/>
      <c r="C261" s="19"/>
      <c r="D261" s="10"/>
      <c r="E261" s="64">
        <f>+'26'!J261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41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>
        <f>+'26'!J262</f>
        <v>0</v>
      </c>
      <c r="F262" s="71"/>
      <c r="G262" s="46">
        <f t="shared" si="37"/>
        <v>0</v>
      </c>
      <c r="H262" s="78">
        <v>0</v>
      </c>
      <c r="I262" s="76">
        <v>0</v>
      </c>
      <c r="J262" s="46">
        <f t="shared" si="38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>
        <f>+'26'!J263</f>
        <v>0</v>
      </c>
      <c r="F263" s="71"/>
      <c r="G263" s="46">
        <f t="shared" ref="G263" si="45">E263+F263</f>
        <v>0</v>
      </c>
      <c r="H263" s="78">
        <v>0</v>
      </c>
      <c r="I263" s="76">
        <v>0</v>
      </c>
      <c r="J263" s="46">
        <f t="shared" ref="J263" si="46">+G263-H263-K263-I263</f>
        <v>0</v>
      </c>
      <c r="K263" s="72"/>
      <c r="L263" s="20"/>
      <c r="M263" s="65">
        <f t="shared" ref="M263" si="47">+L263*K263</f>
        <v>0</v>
      </c>
      <c r="N263" s="17" t="s">
        <v>16</v>
      </c>
      <c r="O263" s="18"/>
      <c r="P263" s="23">
        <f t="shared" si="35"/>
        <v>0</v>
      </c>
      <c r="Q263" s="90"/>
      <c r="R263" s="43">
        <f t="shared" ref="R263" si="48">+K263*Q263</f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37"/>
        <v>0</v>
      </c>
      <c r="H264" s="78">
        <v>0</v>
      </c>
      <c r="I264" s="76">
        <v>0</v>
      </c>
      <c r="J264" s="46">
        <f t="shared" si="38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2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49">E265+F265</f>
        <v>0</v>
      </c>
      <c r="H265" s="78">
        <v>0</v>
      </c>
      <c r="I265" s="76">
        <v>0</v>
      </c>
      <c r="J265" s="46">
        <f t="shared" ref="J265" si="50">+G265-H265-K265-I265</f>
        <v>0</v>
      </c>
      <c r="K265" s="72"/>
      <c r="L265" s="20"/>
      <c r="M265" s="65">
        <f t="shared" ref="M265" si="51">+L265*K265</f>
        <v>0</v>
      </c>
      <c r="N265" s="17" t="s">
        <v>16</v>
      </c>
      <c r="O265" s="18"/>
      <c r="P265" s="23">
        <f t="shared" ref="P265" si="52">SUM(M265-O265)</f>
        <v>0</v>
      </c>
      <c r="Q265" s="90"/>
      <c r="R265" s="43">
        <f t="shared" ref="R265" si="53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184.85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660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60</v>
      </c>
      <c r="O270" s="2">
        <v>60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132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468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468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U352"/>
  <sheetViews>
    <sheetView zoomScale="70" zoomScaleNormal="70" workbookViewId="0">
      <pane xSplit="10" ySplit="4" topLeftCell="L5" activePane="bottomRight" state="frozen"/>
      <selection activeCell="K259" sqref="K259"/>
      <selection pane="topRight" activeCell="K259" sqref="K259"/>
      <selection pane="bottomLeft" activeCell="K259" sqref="K259"/>
      <selection pane="bottomRight" activeCell="N17" sqref="N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7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>
        <v>20</v>
      </c>
      <c r="P6" s="122">
        <f t="shared" ref="P6:P69" si="3">SUM(M6-O6)</f>
        <v>80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1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2">
        <f t="shared" si="3"/>
        <v>100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>SUM(M29-O29)</f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0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22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1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60</v>
      </c>
      <c r="P40" s="122">
        <f t="shared" si="3"/>
        <v>40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2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20</v>
      </c>
      <c r="P41" s="122">
        <f t="shared" si="3"/>
        <v>80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>SUM(M44-O44)</f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0</v>
      </c>
      <c r="K81" s="72">
        <v>3</v>
      </c>
      <c r="L81" s="20">
        <v>55</v>
      </c>
      <c r="M81" s="65">
        <f t="shared" ref="M81:M172" si="8">+L81*K81</f>
        <v>165</v>
      </c>
      <c r="N81" s="17" t="s">
        <v>16</v>
      </c>
      <c r="O81" s="18">
        <v>11</v>
      </c>
      <c r="P81" s="122">
        <f t="shared" si="7"/>
        <v>154</v>
      </c>
      <c r="Q81" s="90">
        <v>11.58</v>
      </c>
      <c r="R81" s="43">
        <f t="shared" ref="R81:R172" si="9">+K81*Q81</f>
        <v>34.74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2</v>
      </c>
      <c r="F82" s="71"/>
      <c r="G82" s="46">
        <f>E82+F82</f>
        <v>2</v>
      </c>
      <c r="H82" s="78">
        <v>0</v>
      </c>
      <c r="I82" s="76">
        <v>0</v>
      </c>
      <c r="J82" s="46">
        <f>+G82-H82-K82-I82</f>
        <v>0</v>
      </c>
      <c r="K82" s="72">
        <v>2</v>
      </c>
      <c r="L82" s="20">
        <v>55</v>
      </c>
      <c r="M82" s="65">
        <f>+L82*K82</f>
        <v>110</v>
      </c>
      <c r="N82" s="17" t="s">
        <v>16</v>
      </c>
      <c r="O82" s="18"/>
      <c r="P82" s="122">
        <f t="shared" si="7"/>
        <v>110</v>
      </c>
      <c r="Q82" s="90">
        <v>18.95</v>
      </c>
      <c r="R82" s="43">
        <f>+K82*Q82</f>
        <v>37.9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7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5</v>
      </c>
      <c r="F115" s="71"/>
      <c r="G115" s="46">
        <f t="shared" si="20"/>
        <v>5</v>
      </c>
      <c r="H115" s="78">
        <v>0</v>
      </c>
      <c r="I115" s="76">
        <v>0</v>
      </c>
      <c r="J115" s="46">
        <f t="shared" si="21"/>
        <v>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1</v>
      </c>
      <c r="F132" s="71"/>
      <c r="G132" s="46">
        <f t="shared" si="20"/>
        <v>1</v>
      </c>
      <c r="H132" s="78">
        <v>0</v>
      </c>
      <c r="I132" s="76">
        <v>0</v>
      </c>
      <c r="J132" s="46">
        <f t="shared" si="21"/>
        <v>0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22">
        <f t="shared" si="7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1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10</v>
      </c>
      <c r="P133" s="122">
        <f t="shared" si="7"/>
        <v>90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5</v>
      </c>
      <c r="F175" s="71"/>
      <c r="G175" s="46">
        <f t="shared" si="27"/>
        <v>5</v>
      </c>
      <c r="H175" s="78">
        <v>0</v>
      </c>
      <c r="I175" s="76">
        <v>0</v>
      </c>
      <c r="J175" s="46">
        <f t="shared" si="28"/>
        <v>3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10</v>
      </c>
      <c r="P175" s="122">
        <f t="shared" si="26"/>
        <v>90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4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4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2</v>
      </c>
      <c r="F197" s="71"/>
      <c r="G197" s="46">
        <f t="shared" si="27"/>
        <v>2</v>
      </c>
      <c r="H197" s="78">
        <v>0</v>
      </c>
      <c r="I197" s="76">
        <v>0</v>
      </c>
      <c r="J197" s="46">
        <f t="shared" si="28"/>
        <v>0</v>
      </c>
      <c r="K197" s="72">
        <v>2</v>
      </c>
      <c r="L197" s="20">
        <v>50</v>
      </c>
      <c r="M197" s="65">
        <f t="shared" si="31"/>
        <v>100</v>
      </c>
      <c r="N197" s="17" t="s">
        <v>16</v>
      </c>
      <c r="O197" s="18"/>
      <c r="P197" s="122">
        <f t="shared" si="26"/>
        <v>100</v>
      </c>
      <c r="Q197" s="90">
        <v>23.74</v>
      </c>
      <c r="R197" s="43">
        <f t="shared" si="32"/>
        <v>47.48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4</v>
      </c>
      <c r="F205" s="71"/>
      <c r="G205" s="46">
        <f t="shared" si="27"/>
        <v>4</v>
      </c>
      <c r="H205" s="78">
        <v>0</v>
      </c>
      <c r="I205" s="76">
        <v>0</v>
      </c>
      <c r="J205" s="46">
        <f t="shared" si="28"/>
        <v>4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64" si="37">E231+F231</f>
        <v>0</v>
      </c>
      <c r="H231" s="78">
        <v>0</v>
      </c>
      <c r="I231" s="76">
        <v>0</v>
      </c>
      <c r="J231" s="46">
        <f t="shared" ref="J231:J26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61" si="39">E235+F235</f>
        <v>0</v>
      </c>
      <c r="H235" s="78">
        <v>0</v>
      </c>
      <c r="I235" s="76">
        <v>0</v>
      </c>
      <c r="J235" s="46">
        <f t="shared" ref="J235:J261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+'27'!J243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39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+'27'!J245</f>
        <v>0</v>
      </c>
      <c r="F245" s="71">
        <v>2</v>
      </c>
      <c r="G245" s="46">
        <f t="shared" si="39"/>
        <v>2</v>
      </c>
      <c r="H245" s="78">
        <v>0</v>
      </c>
      <c r="I245" s="76">
        <v>0</v>
      </c>
      <c r="J245" s="46">
        <f t="shared" si="40"/>
        <v>1</v>
      </c>
      <c r="K245" s="72">
        <v>1</v>
      </c>
      <c r="L245" s="20">
        <v>55</v>
      </c>
      <c r="M245" s="65">
        <f t="shared" si="43"/>
        <v>55</v>
      </c>
      <c r="N245" s="17" t="s">
        <v>16</v>
      </c>
      <c r="O245" s="18"/>
      <c r="P245" s="122">
        <f t="shared" si="35"/>
        <v>55</v>
      </c>
      <c r="Q245" s="90"/>
      <c r="R245" s="43">
        <f t="shared" si="44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+'27'!J246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40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+'27'!J247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+'27'!J248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39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+'27'!J249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+'27'!J250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+'27'!J251</f>
        <v>2</v>
      </c>
      <c r="F251" s="71"/>
      <c r="G251" s="46">
        <f t="shared" si="39"/>
        <v>2</v>
      </c>
      <c r="H251" s="78">
        <v>0</v>
      </c>
      <c r="I251" s="76">
        <v>0</v>
      </c>
      <c r="J251" s="46">
        <f t="shared" si="40"/>
        <v>2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  <c r="U251" s="119"/>
    </row>
    <row r="252" spans="1:21" ht="24" customHeight="1" x14ac:dyDescent="0.55000000000000004">
      <c r="A252" s="10">
        <v>248</v>
      </c>
      <c r="B252" s="10">
        <v>1004053</v>
      </c>
      <c r="C252" s="19" t="s">
        <v>143</v>
      </c>
      <c r="D252" s="10" t="s">
        <v>434</v>
      </c>
      <c r="E252" s="64">
        <f>+'27'!J252</f>
        <v>9</v>
      </c>
      <c r="F252" s="71"/>
      <c r="G252" s="46">
        <f t="shared" si="39"/>
        <v>9</v>
      </c>
      <c r="H252" s="78">
        <v>0</v>
      </c>
      <c r="I252" s="76">
        <v>0</v>
      </c>
      <c r="J252" s="46">
        <f t="shared" si="40"/>
        <v>9</v>
      </c>
      <c r="K252" s="72"/>
      <c r="L252" s="20">
        <v>55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21" ht="24" customHeight="1" x14ac:dyDescent="0.55000000000000004">
      <c r="A253" s="10"/>
      <c r="B253" s="10">
        <v>20037458</v>
      </c>
      <c r="C253" s="19" t="s">
        <v>1431</v>
      </c>
      <c r="D253" s="10" t="s">
        <v>434</v>
      </c>
      <c r="E253" s="64">
        <f>+'27'!J253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39</v>
      </c>
      <c r="M253" s="65">
        <f t="shared" si="3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2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+'27'!J254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+'27'!J255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+'27'!J256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+'27'!J257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+'27'!J258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37"/>
        <v>0</v>
      </c>
      <c r="H262" s="78">
        <v>0</v>
      </c>
      <c r="I262" s="76">
        <v>0</v>
      </c>
      <c r="J262" s="46">
        <f t="shared" si="38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ref="P262:P264" si="45">SUM(M262-O262)</f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ref="G263" si="46">E263+F263</f>
        <v>0</v>
      </c>
      <c r="H263" s="78">
        <v>0</v>
      </c>
      <c r="I263" s="76">
        <v>0</v>
      </c>
      <c r="J263" s="46">
        <f t="shared" ref="J263" si="47">+G263-H263-K263-I263</f>
        <v>0</v>
      </c>
      <c r="K263" s="72"/>
      <c r="L263" s="20"/>
      <c r="M263" s="65">
        <f t="shared" ref="M263" si="48">+L263*K263</f>
        <v>0</v>
      </c>
      <c r="N263" s="17" t="s">
        <v>16</v>
      </c>
      <c r="O263" s="18"/>
      <c r="P263" s="23">
        <f t="shared" ref="P263" si="49">SUM(M263-O263)</f>
        <v>0</v>
      </c>
      <c r="Q263" s="90"/>
      <c r="R263" s="43">
        <f t="shared" ref="R263" si="50">+K263*Q263</f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37"/>
        <v>0</v>
      </c>
      <c r="H264" s="78">
        <v>0</v>
      </c>
      <c r="I264" s="76">
        <v>0</v>
      </c>
      <c r="J264" s="46">
        <f t="shared" si="38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45"/>
        <v>0</v>
      </c>
      <c r="Q264" s="90"/>
      <c r="R264" s="43">
        <f t="shared" si="32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1">E265+F265</f>
        <v>0</v>
      </c>
      <c r="H265" s="78">
        <v>0</v>
      </c>
      <c r="I265" s="76">
        <v>0</v>
      </c>
      <c r="J265" s="46">
        <f t="shared" ref="J265" si="52">+G265-H265-K265-I265</f>
        <v>0</v>
      </c>
      <c r="K265" s="72"/>
      <c r="L265" s="20"/>
      <c r="M265" s="65">
        <f t="shared" ref="M265" si="53">+L265*K265</f>
        <v>0</v>
      </c>
      <c r="N265" s="17" t="s">
        <v>16</v>
      </c>
      <c r="O265" s="18"/>
      <c r="P265" s="23">
        <f t="shared" ref="P265" si="54">SUM(M265-O265)</f>
        <v>0</v>
      </c>
      <c r="Q265" s="90"/>
      <c r="R265" s="43">
        <f t="shared" ref="R265" si="55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675.80000000000007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1930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1455</v>
      </c>
      <c r="O270" s="2">
        <v>800</v>
      </c>
      <c r="P270" s="2">
        <v>80</v>
      </c>
      <c r="Q270" s="2">
        <v>365</v>
      </c>
      <c r="R270" s="2">
        <v>50</v>
      </c>
      <c r="S270" s="2">
        <v>160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231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244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244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K259" sqref="K259"/>
      <selection pane="topRight" activeCell="K259" sqref="K259"/>
      <selection pane="bottomLeft" activeCell="K259" sqref="K259"/>
      <selection pane="bottomRight" activeCell="H18" sqref="H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4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>SUM(M28-O28)</f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ref="P50:P80" si="7">SUM(M50-O50)</f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7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44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5</v>
      </c>
      <c r="F112" s="71"/>
      <c r="G112" s="46">
        <f t="shared" si="21"/>
        <v>5</v>
      </c>
      <c r="H112" s="78">
        <v>0</v>
      </c>
      <c r="I112" s="76">
        <v>0</v>
      </c>
      <c r="J112" s="46">
        <f t="shared" si="22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5</v>
      </c>
      <c r="F113" s="71"/>
      <c r="G113" s="46">
        <f t="shared" si="21"/>
        <v>5</v>
      </c>
      <c r="H113" s="78">
        <v>0</v>
      </c>
      <c r="I113" s="76">
        <v>0</v>
      </c>
      <c r="J113" s="46">
        <f t="shared" si="22"/>
        <v>4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2">
        <f t="shared" si="9"/>
        <v>55</v>
      </c>
      <c r="Q113" s="121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5</v>
      </c>
      <c r="F115" s="71"/>
      <c r="G115" s="46">
        <f t="shared" si="21"/>
        <v>5</v>
      </c>
      <c r="H115" s="78">
        <v>0</v>
      </c>
      <c r="I115" s="76">
        <v>0</v>
      </c>
      <c r="J115" s="46">
        <f t="shared" si="22"/>
        <v>4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9"/>
        <v>60</v>
      </c>
      <c r="Q115" s="90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3</v>
      </c>
      <c r="F116" s="71"/>
      <c r="G116" s="46">
        <f t="shared" si="21"/>
        <v>3</v>
      </c>
      <c r="H116" s="78">
        <v>0</v>
      </c>
      <c r="I116" s="76">
        <v>0</v>
      </c>
      <c r="J116" s="46">
        <f t="shared" si="22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4</v>
      </c>
      <c r="F117" s="71"/>
      <c r="G117" s="46">
        <f t="shared" si="21"/>
        <v>4</v>
      </c>
      <c r="H117" s="78">
        <v>0</v>
      </c>
      <c r="I117" s="76">
        <v>0</v>
      </c>
      <c r="J117" s="46">
        <f t="shared" si="22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0</v>
      </c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1</v>
      </c>
      <c r="F133" s="71"/>
      <c r="G133" s="46">
        <f t="shared" si="21"/>
        <v>1</v>
      </c>
      <c r="H133" s="78">
        <v>0</v>
      </c>
      <c r="I133" s="76">
        <v>0</v>
      </c>
      <c r="J133" s="46">
        <f t="shared" si="22"/>
        <v>0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9"/>
        <v>50</v>
      </c>
      <c r="Q133" s="90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ref="P145:P208" si="27">SUM(M145-O145)</f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3</v>
      </c>
      <c r="F175" s="71"/>
      <c r="G175" s="46">
        <f t="shared" si="28"/>
        <v>3</v>
      </c>
      <c r="H175" s="78">
        <v>0</v>
      </c>
      <c r="I175" s="76">
        <v>0</v>
      </c>
      <c r="J175" s="46">
        <f t="shared" si="29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4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4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5</v>
      </c>
      <c r="F180" s="71"/>
      <c r="G180" s="46">
        <f t="shared" si="28"/>
        <v>5</v>
      </c>
      <c r="H180" s="78">
        <v>0</v>
      </c>
      <c r="I180" s="76">
        <v>0</v>
      </c>
      <c r="J180" s="46">
        <f t="shared" si="29"/>
        <v>5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3</v>
      </c>
      <c r="F193" s="71"/>
      <c r="G193" s="46">
        <f t="shared" si="28"/>
        <v>3</v>
      </c>
      <c r="H193" s="78">
        <v>0</v>
      </c>
      <c r="I193" s="76">
        <v>0</v>
      </c>
      <c r="J193" s="46">
        <f t="shared" si="29"/>
        <v>3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4</v>
      </c>
      <c r="F205" s="71"/>
      <c r="G205" s="46">
        <f t="shared" si="28"/>
        <v>4</v>
      </c>
      <c r="H205" s="78">
        <v>0</v>
      </c>
      <c r="I205" s="76">
        <v>0</v>
      </c>
      <c r="J205" s="46">
        <f t="shared" si="29"/>
        <v>4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ref="P209:P265" si="37">SUM(M209-O209)</f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64" si="38">E231+F231</f>
        <v>0</v>
      </c>
      <c r="H231" s="78">
        <v>0</v>
      </c>
      <c r="I231" s="76">
        <v>0</v>
      </c>
      <c r="J231" s="46">
        <f t="shared" ref="J231:J264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62" si="40">E235+F235</f>
        <v>0</v>
      </c>
      <c r="H235" s="78">
        <v>0</v>
      </c>
      <c r="I235" s="76">
        <v>0</v>
      </c>
      <c r="J235" s="46">
        <f t="shared" ref="J235:J260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+'28'!J243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35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39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+'28'!J245</f>
        <v>1</v>
      </c>
      <c r="F245" s="71"/>
      <c r="G245" s="46">
        <f t="shared" si="40"/>
        <v>1</v>
      </c>
      <c r="H245" s="78">
        <v>0</v>
      </c>
      <c r="I245" s="76">
        <v>0</v>
      </c>
      <c r="J245" s="46">
        <f t="shared" si="41"/>
        <v>1</v>
      </c>
      <c r="K245" s="72"/>
      <c r="L245" s="20">
        <v>55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+'28'!J246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40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+'28'!J247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49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+'28'!J248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39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+'28'!J251</f>
        <v>2</v>
      </c>
      <c r="F251" s="71"/>
      <c r="G251" s="46">
        <f t="shared" si="40"/>
        <v>2</v>
      </c>
      <c r="H251" s="78">
        <v>0</v>
      </c>
      <c r="I251" s="76">
        <v>0</v>
      </c>
      <c r="J251" s="46">
        <f t="shared" si="41"/>
        <v>2</v>
      </c>
      <c r="K251" s="72"/>
      <c r="L251" s="20">
        <v>35</v>
      </c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>
        <v>20.36</v>
      </c>
      <c r="R251" s="43">
        <f t="shared" si="33"/>
        <v>0</v>
      </c>
      <c r="U251" s="119"/>
    </row>
    <row r="252" spans="1:21" ht="24" customHeight="1" x14ac:dyDescent="0.55000000000000004">
      <c r="A252" s="10">
        <v>248</v>
      </c>
      <c r="B252" s="10">
        <v>1004053</v>
      </c>
      <c r="C252" s="19" t="s">
        <v>143</v>
      </c>
      <c r="D252" s="10" t="s">
        <v>434</v>
      </c>
      <c r="E252" s="64">
        <f>+'28'!J252</f>
        <v>9</v>
      </c>
      <c r="F252" s="71"/>
      <c r="G252" s="46">
        <f t="shared" si="40"/>
        <v>9</v>
      </c>
      <c r="H252" s="78">
        <v>0</v>
      </c>
      <c r="I252" s="76">
        <v>0</v>
      </c>
      <c r="J252" s="46">
        <f t="shared" si="41"/>
        <v>9</v>
      </c>
      <c r="K252" s="72"/>
      <c r="L252" s="20">
        <v>55</v>
      </c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>
        <v>20.36</v>
      </c>
      <c r="R252" s="43">
        <f t="shared" si="33"/>
        <v>0</v>
      </c>
    </row>
    <row r="253" spans="1:21" ht="24" customHeight="1" x14ac:dyDescent="0.55000000000000004">
      <c r="A253" s="10"/>
      <c r="B253" s="10">
        <v>20037458</v>
      </c>
      <c r="C253" s="19" t="s">
        <v>1431</v>
      </c>
      <c r="D253" s="10" t="s">
        <v>434</v>
      </c>
      <c r="E253" s="64">
        <f>+'28'!J253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39</v>
      </c>
      <c r="M253" s="65">
        <f t="shared" si="32"/>
        <v>0</v>
      </c>
      <c r="N253" s="17" t="s">
        <v>16</v>
      </c>
      <c r="O253" s="18"/>
      <c r="P253" s="23">
        <f t="shared" si="37"/>
        <v>0</v>
      </c>
      <c r="Q253" s="90"/>
      <c r="R253" s="43">
        <f t="shared" si="33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+'28'!J254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+'28'!J255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+'28'!J256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+'28'!J257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si="32"/>
        <v>0</v>
      </c>
      <c r="N257" s="17" t="s">
        <v>16</v>
      </c>
      <c r="O257" s="18"/>
      <c r="P257" s="23">
        <f t="shared" si="37"/>
        <v>0</v>
      </c>
      <c r="Q257" s="90"/>
      <c r="R257" s="43">
        <f t="shared" si="33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+'28'!J258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3"/>
        <v>0</v>
      </c>
    </row>
    <row r="259" spans="1:19" ht="25.5" x14ac:dyDescent="0.55000000000000004">
      <c r="A259" s="10"/>
      <c r="B259" s="10"/>
      <c r="C259" s="19"/>
      <c r="D259" s="10"/>
      <c r="E259" s="64">
        <f>+'28'!J259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/>
      <c r="L259" s="20"/>
      <c r="M259" s="65">
        <f t="shared" si="32"/>
        <v>0</v>
      </c>
      <c r="N259" s="17" t="s">
        <v>16</v>
      </c>
      <c r="O259" s="18"/>
      <c r="P259" s="23">
        <f t="shared" si="37"/>
        <v>0</v>
      </c>
      <c r="Q259" s="90"/>
      <c r="R259" s="43">
        <f t="shared" si="33"/>
        <v>0</v>
      </c>
    </row>
    <row r="260" spans="1:19" ht="25.5" x14ac:dyDescent="0.55000000000000004">
      <c r="A260" s="10"/>
      <c r="B260" s="10"/>
      <c r="C260" s="19"/>
      <c r="D260" s="10"/>
      <c r="E260" s="64">
        <f>+'28'!J260</f>
        <v>0</v>
      </c>
      <c r="F260" s="71"/>
      <c r="G260" s="46">
        <f t="shared" si="40"/>
        <v>0</v>
      </c>
      <c r="H260" s="78">
        <v>0</v>
      </c>
      <c r="I260" s="76">
        <v>0</v>
      </c>
      <c r="J260" s="46">
        <f t="shared" si="41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7"/>
        <v>0</v>
      </c>
      <c r="Q260" s="90"/>
      <c r="R260" s="43">
        <f t="shared" si="33"/>
        <v>0</v>
      </c>
    </row>
    <row r="261" spans="1:19" ht="25.5" x14ac:dyDescent="0.55000000000000004">
      <c r="A261" s="10"/>
      <c r="B261" s="10"/>
      <c r="C261" s="19"/>
      <c r="D261" s="10"/>
      <c r="E261" s="64">
        <f>+'28'!J261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39"/>
        <v>0</v>
      </c>
      <c r="K261" s="72"/>
      <c r="L261" s="20"/>
      <c r="M261" s="65">
        <f t="shared" si="32"/>
        <v>0</v>
      </c>
      <c r="N261" s="17" t="s">
        <v>16</v>
      </c>
      <c r="O261" s="18"/>
      <c r="P261" s="23">
        <f t="shared" si="37"/>
        <v>0</v>
      </c>
      <c r="Q261" s="90"/>
      <c r="R261" s="43">
        <f t="shared" si="33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40"/>
        <v>0</v>
      </c>
      <c r="H262" s="78">
        <v>0</v>
      </c>
      <c r="I262" s="76">
        <v>0</v>
      </c>
      <c r="J262" s="46">
        <f t="shared" si="39"/>
        <v>0</v>
      </c>
      <c r="K262" s="72"/>
      <c r="L262" s="20"/>
      <c r="M262" s="65">
        <f t="shared" si="32"/>
        <v>0</v>
      </c>
      <c r="N262" s="17" t="s">
        <v>16</v>
      </c>
      <c r="O262" s="18"/>
      <c r="P262" s="23">
        <f t="shared" si="37"/>
        <v>0</v>
      </c>
      <c r="Q262" s="90"/>
      <c r="R262" s="43">
        <f t="shared" si="33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ref="G263" si="46">E263+F263</f>
        <v>0</v>
      </c>
      <c r="H263" s="78">
        <v>0</v>
      </c>
      <c r="I263" s="76">
        <v>0</v>
      </c>
      <c r="J263" s="46">
        <f t="shared" ref="J263" si="47">+G263-H263-K263-I263</f>
        <v>0</v>
      </c>
      <c r="K263" s="72"/>
      <c r="L263" s="20"/>
      <c r="M263" s="65">
        <f t="shared" ref="M263" si="48">+L263*K263</f>
        <v>0</v>
      </c>
      <c r="N263" s="17" t="s">
        <v>16</v>
      </c>
      <c r="O263" s="18"/>
      <c r="P263" s="23">
        <f t="shared" si="37"/>
        <v>0</v>
      </c>
      <c r="Q263" s="90"/>
      <c r="R263" s="43">
        <f t="shared" ref="R263" si="49">+K263*Q263</f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38"/>
        <v>0</v>
      </c>
      <c r="H264" s="78">
        <v>0</v>
      </c>
      <c r="I264" s="76">
        <v>0</v>
      </c>
      <c r="J264" s="46">
        <f t="shared" si="39"/>
        <v>0</v>
      </c>
      <c r="K264" s="72"/>
      <c r="L264" s="20"/>
      <c r="M264" s="65">
        <f t="shared" si="32"/>
        <v>0</v>
      </c>
      <c r="N264" s="17" t="s">
        <v>16</v>
      </c>
      <c r="O264" s="18"/>
      <c r="P264" s="23">
        <f t="shared" si="37"/>
        <v>0</v>
      </c>
      <c r="Q264" s="90"/>
      <c r="R264" s="43">
        <f t="shared" si="33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0">E265+F265</f>
        <v>0</v>
      </c>
      <c r="H265" s="78">
        <v>0</v>
      </c>
      <c r="I265" s="76">
        <v>0</v>
      </c>
      <c r="J265" s="46">
        <f t="shared" ref="J265" si="51">+G265-H265-K265-I265</f>
        <v>0</v>
      </c>
      <c r="K265" s="72"/>
      <c r="L265" s="20"/>
      <c r="M265" s="65">
        <f t="shared" ref="M265" si="52">+L265*K265</f>
        <v>0</v>
      </c>
      <c r="N265" s="17" t="s">
        <v>16</v>
      </c>
      <c r="O265" s="18"/>
      <c r="P265" s="23">
        <f t="shared" si="37"/>
        <v>0</v>
      </c>
      <c r="Q265" s="90"/>
      <c r="R265" s="43">
        <f t="shared" ref="R265" si="53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98.210000000000008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215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100</v>
      </c>
      <c r="O270" s="2">
        <v>50</v>
      </c>
      <c r="P270" s="2">
        <v>50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115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115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K259" sqref="K259"/>
      <selection pane="topRight" activeCell="K259" sqref="K259"/>
      <selection pane="bottomLeft" activeCell="K259" sqref="K259"/>
      <selection pane="bottomRight" activeCell="F22" sqref="F2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0</v>
      </c>
      <c r="F5" s="71">
        <v>3</v>
      </c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6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2</v>
      </c>
      <c r="F11" s="71">
        <v>2</v>
      </c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>
        <v>4</v>
      </c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4</v>
      </c>
      <c r="F18" s="71">
        <v>2</v>
      </c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3</v>
      </c>
      <c r="F22" s="71">
        <v>3</v>
      </c>
      <c r="G22" s="46">
        <f t="shared" si="0"/>
        <v>6</v>
      </c>
      <c r="H22" s="78">
        <v>0</v>
      </c>
      <c r="I22" s="76">
        <v>0</v>
      </c>
      <c r="J22" s="46">
        <f t="shared" si="1"/>
        <v>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2</v>
      </c>
      <c r="F25" s="71">
        <v>2</v>
      </c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1</v>
      </c>
      <c r="F26" s="71">
        <v>2</v>
      </c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1</v>
      </c>
      <c r="F28" s="71">
        <v>4</v>
      </c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4</v>
      </c>
      <c r="F31" s="71">
        <v>3</v>
      </c>
      <c r="G31" s="46">
        <f t="shared" si="5"/>
        <v>7</v>
      </c>
      <c r="H31" s="78">
        <v>0</v>
      </c>
      <c r="I31" s="76">
        <v>0</v>
      </c>
      <c r="J31" s="46">
        <f t="shared" si="6"/>
        <v>4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1</v>
      </c>
      <c r="F40" s="71">
        <v>2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2</v>
      </c>
      <c r="F41" s="71">
        <v>1</v>
      </c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3</v>
      </c>
      <c r="F46" s="71">
        <v>4</v>
      </c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4</v>
      </c>
      <c r="F47" s="71">
        <v>2</v>
      </c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4</v>
      </c>
      <c r="F48" s="71">
        <v>3</v>
      </c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5</v>
      </c>
      <c r="F49" s="71">
        <v>2</v>
      </c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4</v>
      </c>
      <c r="F53" s="71">
        <v>3</v>
      </c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3</v>
      </c>
      <c r="F64" s="71">
        <v>2</v>
      </c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0</v>
      </c>
      <c r="F66" s="71">
        <v>4</v>
      </c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2</v>
      </c>
      <c r="F74" s="71">
        <v>2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1</v>
      </c>
      <c r="F77" s="71">
        <v>3</v>
      </c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4</v>
      </c>
      <c r="F115" s="71">
        <v>2</v>
      </c>
      <c r="G115" s="46">
        <f t="shared" si="20"/>
        <v>6</v>
      </c>
      <c r="H115" s="78">
        <v>0</v>
      </c>
      <c r="I115" s="76">
        <v>0</v>
      </c>
      <c r="J115" s="46">
        <f t="shared" si="21"/>
        <v>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3</v>
      </c>
      <c r="F116" s="71">
        <v>2</v>
      </c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0</v>
      </c>
      <c r="F132" s="71">
        <v>2</v>
      </c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0</v>
      </c>
      <c r="F133" s="71">
        <v>3</v>
      </c>
      <c r="G133" s="46">
        <f t="shared" si="20"/>
        <v>3</v>
      </c>
      <c r="H133" s="78">
        <v>0</v>
      </c>
      <c r="I133" s="76">
        <v>0</v>
      </c>
      <c r="J133" s="46">
        <f t="shared" si="21"/>
        <v>2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>
        <v>3</v>
      </c>
      <c r="G154" s="46">
        <f t="shared" si="20"/>
        <v>3</v>
      </c>
      <c r="H154" s="78">
        <v>0</v>
      </c>
      <c r="I154" s="76">
        <v>0</v>
      </c>
      <c r="J154" s="46">
        <f t="shared" si="21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3</v>
      </c>
      <c r="F175" s="71"/>
      <c r="G175" s="46">
        <f t="shared" si="27"/>
        <v>3</v>
      </c>
      <c r="H175" s="78">
        <v>0</v>
      </c>
      <c r="I175" s="76">
        <v>0</v>
      </c>
      <c r="J175" s="46">
        <f t="shared" si="28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4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4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>
        <v>3</v>
      </c>
      <c r="G197" s="46">
        <f t="shared" si="27"/>
        <v>3</v>
      </c>
      <c r="H197" s="78">
        <v>0</v>
      </c>
      <c r="I197" s="76">
        <v>0</v>
      </c>
      <c r="J197" s="46">
        <f t="shared" si="28"/>
        <v>3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3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4</v>
      </c>
      <c r="F205" s="71"/>
      <c r="G205" s="46">
        <f t="shared" si="27"/>
        <v>4</v>
      </c>
      <c r="H205" s="78">
        <v>0</v>
      </c>
      <c r="I205" s="76">
        <v>0</v>
      </c>
      <c r="J205" s="46">
        <f t="shared" si="28"/>
        <v>4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64" si="37">E231+F231</f>
        <v>0</v>
      </c>
      <c r="H231" s="78">
        <v>0</v>
      </c>
      <c r="I231" s="76">
        <v>0</v>
      </c>
      <c r="J231" s="46">
        <f t="shared" ref="J231:J26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61" si="39">E235+F235</f>
        <v>0</v>
      </c>
      <c r="H235" s="78">
        <v>0</v>
      </c>
      <c r="I235" s="76">
        <v>0</v>
      </c>
      <c r="J235" s="46">
        <f t="shared" ref="J235:J261" si="40">+G235-H235-K235-I235</f>
        <v>0</v>
      </c>
      <c r="K235" s="72"/>
      <c r="L235" s="20">
        <v>100</v>
      </c>
      <c r="M235" s="65">
        <f t="shared" ref="M235:M262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+'29'!J243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39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+'29'!J245</f>
        <v>1</v>
      </c>
      <c r="F245" s="71">
        <v>2</v>
      </c>
      <c r="G245" s="46">
        <f t="shared" si="39"/>
        <v>3</v>
      </c>
      <c r="H245" s="78">
        <v>0</v>
      </c>
      <c r="I245" s="76">
        <v>0</v>
      </c>
      <c r="J245" s="46">
        <f t="shared" si="40"/>
        <v>3</v>
      </c>
      <c r="K245" s="72"/>
      <c r="L245" s="20">
        <v>55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+'29'!J246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40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+'29'!J247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+'29'!J248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39</v>
      </c>
      <c r="M248" s="65">
        <f t="shared" si="4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+'29'!J249</f>
        <v>0</v>
      </c>
      <c r="F249" s="71">
        <v>2</v>
      </c>
      <c r="G249" s="46">
        <f t="shared" si="39"/>
        <v>2</v>
      </c>
      <c r="H249" s="78">
        <v>0</v>
      </c>
      <c r="I249" s="76">
        <v>0</v>
      </c>
      <c r="J249" s="46">
        <f t="shared" si="40"/>
        <v>2</v>
      </c>
      <c r="K249" s="72"/>
      <c r="L249" s="20">
        <v>50</v>
      </c>
      <c r="M249" s="65">
        <f t="shared" si="4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+'29'!J250</f>
        <v>0</v>
      </c>
      <c r="F250" s="71">
        <v>3</v>
      </c>
      <c r="G250" s="46">
        <f t="shared" si="39"/>
        <v>3</v>
      </c>
      <c r="H250" s="78">
        <v>0</v>
      </c>
      <c r="I250" s="76">
        <v>0</v>
      </c>
      <c r="J250" s="46">
        <f t="shared" si="40"/>
        <v>3</v>
      </c>
      <c r="K250" s="72"/>
      <c r="L250" s="20">
        <v>50</v>
      </c>
      <c r="M250" s="65">
        <f t="shared" si="4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+'29'!J251</f>
        <v>2</v>
      </c>
      <c r="F251" s="71"/>
      <c r="G251" s="46">
        <f t="shared" si="39"/>
        <v>2</v>
      </c>
      <c r="H251" s="78">
        <v>0</v>
      </c>
      <c r="I251" s="76">
        <v>0</v>
      </c>
      <c r="J251" s="46">
        <f t="shared" si="40"/>
        <v>2</v>
      </c>
      <c r="K251" s="72"/>
      <c r="L251" s="20">
        <v>35</v>
      </c>
      <c r="M251" s="65">
        <f t="shared" si="4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  <c r="U251" s="119"/>
    </row>
    <row r="252" spans="1:21" ht="24" customHeight="1" x14ac:dyDescent="0.55000000000000004">
      <c r="A252" s="10">
        <v>248</v>
      </c>
      <c r="B252" s="10">
        <v>1004053</v>
      </c>
      <c r="C252" s="19" t="s">
        <v>143</v>
      </c>
      <c r="D252" s="10" t="s">
        <v>434</v>
      </c>
      <c r="E252" s="64">
        <f>+'29'!J252</f>
        <v>9</v>
      </c>
      <c r="F252" s="71"/>
      <c r="G252" s="46">
        <f t="shared" si="39"/>
        <v>9</v>
      </c>
      <c r="H252" s="78">
        <v>0</v>
      </c>
      <c r="I252" s="76">
        <v>0</v>
      </c>
      <c r="J252" s="46">
        <f t="shared" si="40"/>
        <v>9</v>
      </c>
      <c r="K252" s="72"/>
      <c r="L252" s="20">
        <v>55</v>
      </c>
      <c r="M252" s="65">
        <f t="shared" si="4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21" ht="24" customHeight="1" x14ac:dyDescent="0.55000000000000004">
      <c r="A253" s="10"/>
      <c r="B253" s="10">
        <v>20037458</v>
      </c>
      <c r="C253" s="19" t="s">
        <v>1431</v>
      </c>
      <c r="D253" s="10" t="s">
        <v>434</v>
      </c>
      <c r="E253" s="64">
        <f>+'29'!J253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39</v>
      </c>
      <c r="M253" s="65">
        <f t="shared" si="4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2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+'29'!J254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4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+'29'!J255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4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+'29'!J256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4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/>
      <c r="C257" s="19"/>
      <c r="D257" s="10"/>
      <c r="E257" s="64"/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si="4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4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4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4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41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37"/>
        <v>0</v>
      </c>
      <c r="H262" s="78">
        <v>0</v>
      </c>
      <c r="I262" s="76">
        <v>0</v>
      </c>
      <c r="J262" s="46">
        <f t="shared" si="38"/>
        <v>0</v>
      </c>
      <c r="K262" s="72"/>
      <c r="L262" s="20"/>
      <c r="M262" s="65">
        <f t="shared" si="41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ref="G263" si="45">E263+F263</f>
        <v>0</v>
      </c>
      <c r="H263" s="78">
        <v>0</v>
      </c>
      <c r="I263" s="76">
        <v>0</v>
      </c>
      <c r="J263" s="46">
        <f t="shared" ref="J263" si="46">+G263-H263-K263-I263</f>
        <v>0</v>
      </c>
      <c r="K263" s="72"/>
      <c r="L263" s="20"/>
      <c r="M263" s="65">
        <f t="shared" ref="M263" si="47">+L263*K263</f>
        <v>0</v>
      </c>
      <c r="N263" s="17" t="s">
        <v>16</v>
      </c>
      <c r="O263" s="18"/>
      <c r="P263" s="23">
        <f t="shared" si="35"/>
        <v>0</v>
      </c>
      <c r="Q263" s="90"/>
      <c r="R263" s="43">
        <f t="shared" ref="R263" si="48">+K263*Q263</f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37"/>
        <v>0</v>
      </c>
      <c r="H264" s="78">
        <v>0</v>
      </c>
      <c r="I264" s="76">
        <v>0</v>
      </c>
      <c r="J264" s="46">
        <f t="shared" si="38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ref="P264" si="49">SUM(M264-O264)</f>
        <v>0</v>
      </c>
      <c r="Q264" s="90"/>
      <c r="R264" s="43">
        <f t="shared" si="32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0">E265+F265</f>
        <v>0</v>
      </c>
      <c r="H265" s="78">
        <v>0</v>
      </c>
      <c r="I265" s="76">
        <v>0</v>
      </c>
      <c r="J265" s="46">
        <f t="shared" ref="J265" si="51">+G265-H265-K265-I265</f>
        <v>0</v>
      </c>
      <c r="K265" s="72"/>
      <c r="L265" s="20"/>
      <c r="M265" s="65">
        <f t="shared" ref="M265" si="52">+L265*K265</f>
        <v>0</v>
      </c>
      <c r="N265" s="17" t="s">
        <v>16</v>
      </c>
      <c r="O265" s="18"/>
      <c r="P265" s="23">
        <f t="shared" ref="P265" si="53">SUM(M265-O265)</f>
        <v>0</v>
      </c>
      <c r="Q265" s="90"/>
      <c r="R265" s="43">
        <f t="shared" ref="R265" si="54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214.54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600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/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600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600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U352"/>
  <sheetViews>
    <sheetView zoomScale="70" zoomScaleNormal="70" workbookViewId="0">
      <pane xSplit="10" ySplit="4" topLeftCell="M5" activePane="bottomRight" state="frozen"/>
      <selection activeCell="K259" sqref="K259"/>
      <selection pane="topRight" activeCell="K259" sqref="K259"/>
      <selection pane="bottomLeft" activeCell="K259" sqref="K259"/>
      <selection pane="bottomRight" activeCell="J16" sqref="J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1430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6</v>
      </c>
      <c r="F6" s="71"/>
      <c r="G6" s="46">
        <f t="shared" si="0"/>
        <v>6</v>
      </c>
      <c r="H6" s="78">
        <v>0</v>
      </c>
      <c r="I6" s="76">
        <v>0</v>
      </c>
      <c r="J6" s="46">
        <f t="shared" si="1"/>
        <v>5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>
        <v>20</v>
      </c>
      <c r="P6" s="122">
        <f t="shared" ref="P6:P69" si="3">SUM(M6-O6)</f>
        <v>80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3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25</v>
      </c>
      <c r="P64" s="122">
        <f t="shared" si="3"/>
        <v>75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0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22">
        <f t="shared" si="7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6</v>
      </c>
      <c r="F115" s="71"/>
      <c r="G115" s="46">
        <f t="shared" si="20"/>
        <v>6</v>
      </c>
      <c r="H115" s="78">
        <v>0</v>
      </c>
      <c r="I115" s="76">
        <v>0</v>
      </c>
      <c r="J115" s="46">
        <f t="shared" si="21"/>
        <v>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3</v>
      </c>
      <c r="F154" s="71"/>
      <c r="G154" s="46">
        <f t="shared" si="20"/>
        <v>3</v>
      </c>
      <c r="H154" s="78">
        <v>0</v>
      </c>
      <c r="I154" s="76">
        <v>0</v>
      </c>
      <c r="J154" s="46">
        <f t="shared" si="21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3</v>
      </c>
      <c r="F175" s="71"/>
      <c r="G175" s="46">
        <f t="shared" si="27"/>
        <v>3</v>
      </c>
      <c r="H175" s="78">
        <v>0</v>
      </c>
      <c r="I175" s="76">
        <v>0</v>
      </c>
      <c r="J175" s="46">
        <f t="shared" si="28"/>
        <v>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6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4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4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4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>
        <v>17</v>
      </c>
      <c r="P180" s="122">
        <f t="shared" si="26"/>
        <v>18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3</v>
      </c>
      <c r="F197" s="71"/>
      <c r="G197" s="46">
        <f t="shared" si="27"/>
        <v>3</v>
      </c>
      <c r="H197" s="78">
        <v>0</v>
      </c>
      <c r="I197" s="76">
        <v>0</v>
      </c>
      <c r="J197" s="46">
        <f t="shared" si="28"/>
        <v>3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4</v>
      </c>
      <c r="F205" s="71"/>
      <c r="G205" s="46">
        <f t="shared" si="27"/>
        <v>4</v>
      </c>
      <c r="H205" s="78">
        <v>0</v>
      </c>
      <c r="I205" s="76">
        <v>0</v>
      </c>
      <c r="J205" s="46">
        <f t="shared" si="28"/>
        <v>3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64" si="37">E231+F231</f>
        <v>0</v>
      </c>
      <c r="H231" s="78">
        <v>0</v>
      </c>
      <c r="I231" s="76">
        <v>0</v>
      </c>
      <c r="J231" s="46">
        <f t="shared" ref="J231:J26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60" si="39">E235+F235</f>
        <v>0</v>
      </c>
      <c r="H235" s="78">
        <v>0</v>
      </c>
      <c r="I235" s="76">
        <v>0</v>
      </c>
      <c r="J235" s="46">
        <f t="shared" ref="J235:J261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+'30'!J243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+'30'!J244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39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+'30'!J245</f>
        <v>3</v>
      </c>
      <c r="F245" s="71"/>
      <c r="G245" s="46">
        <f t="shared" si="39"/>
        <v>3</v>
      </c>
      <c r="H245" s="78">
        <v>0</v>
      </c>
      <c r="I245" s="76">
        <v>0</v>
      </c>
      <c r="J245" s="46">
        <f t="shared" si="40"/>
        <v>3</v>
      </c>
      <c r="K245" s="72"/>
      <c r="L245" s="20">
        <v>55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+'30'!J246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40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+'30'!J247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+'30'!J248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39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+'30'!J249</f>
        <v>2</v>
      </c>
      <c r="F249" s="71"/>
      <c r="G249" s="46">
        <f t="shared" si="39"/>
        <v>2</v>
      </c>
      <c r="H249" s="78">
        <v>0</v>
      </c>
      <c r="I249" s="76">
        <v>0</v>
      </c>
      <c r="J249" s="46">
        <f t="shared" si="40"/>
        <v>1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2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+'30'!J250</f>
        <v>3</v>
      </c>
      <c r="F250" s="71"/>
      <c r="G250" s="46">
        <f t="shared" si="39"/>
        <v>3</v>
      </c>
      <c r="H250" s="78">
        <v>0</v>
      </c>
      <c r="I250" s="76">
        <v>0</v>
      </c>
      <c r="J250" s="46">
        <f t="shared" si="40"/>
        <v>3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+'30'!J251</f>
        <v>2</v>
      </c>
      <c r="F251" s="71"/>
      <c r="G251" s="46">
        <f t="shared" si="39"/>
        <v>2</v>
      </c>
      <c r="H251" s="78">
        <v>0</v>
      </c>
      <c r="I251" s="76">
        <v>0</v>
      </c>
      <c r="J251" s="46">
        <f t="shared" si="40"/>
        <v>2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  <c r="U251" s="119"/>
    </row>
    <row r="252" spans="1:21" ht="24" customHeight="1" x14ac:dyDescent="0.55000000000000004">
      <c r="A252" s="10">
        <v>248</v>
      </c>
      <c r="B252" s="10">
        <v>1004053</v>
      </c>
      <c r="C252" s="19" t="s">
        <v>143</v>
      </c>
      <c r="D252" s="10" t="s">
        <v>434</v>
      </c>
      <c r="E252" s="64">
        <f>+'30'!J252</f>
        <v>9</v>
      </c>
      <c r="F252" s="71"/>
      <c r="G252" s="46">
        <f t="shared" si="39"/>
        <v>9</v>
      </c>
      <c r="H252" s="78">
        <v>0</v>
      </c>
      <c r="I252" s="76">
        <v>0</v>
      </c>
      <c r="J252" s="46">
        <f t="shared" si="40"/>
        <v>9</v>
      </c>
      <c r="K252" s="72"/>
      <c r="L252" s="20">
        <v>55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21" ht="24" customHeight="1" x14ac:dyDescent="0.55000000000000004">
      <c r="A253" s="10"/>
      <c r="B253" s="10">
        <v>20037458</v>
      </c>
      <c r="C253" s="19" t="s">
        <v>1431</v>
      </c>
      <c r="D253" s="10" t="s">
        <v>434</v>
      </c>
      <c r="E253" s="64">
        <f>+'30'!J253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39</v>
      </c>
      <c r="M253" s="65">
        <f t="shared" si="3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2"/>
        <v>0</v>
      </c>
    </row>
    <row r="254" spans="1:21" ht="24" customHeight="1" x14ac:dyDescent="0.55000000000000004">
      <c r="A254" s="10"/>
      <c r="B254" s="10"/>
      <c r="C254" s="19"/>
      <c r="D254" s="10"/>
      <c r="E254" s="64">
        <f>+'30'!J254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21" ht="24" customHeight="1" x14ac:dyDescent="0.55000000000000004">
      <c r="A255" s="10"/>
      <c r="B255" s="10"/>
      <c r="C255" s="19"/>
      <c r="D255" s="10"/>
      <c r="E255" s="64">
        <f>+'30'!J255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21" ht="24" customHeight="1" x14ac:dyDescent="0.55000000000000004">
      <c r="A256" s="10"/>
      <c r="B256" s="10"/>
      <c r="C256" s="19"/>
      <c r="D256" s="10"/>
      <c r="E256" s="64">
        <f>+'30'!J256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+'30'!J257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+'30'!J258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/>
      <c r="C259" s="19"/>
      <c r="D259" s="10"/>
      <c r="E259" s="64">
        <f>+'30'!J259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>
        <f>+'30'!J260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/>
      <c r="C261" s="19"/>
      <c r="D261" s="10"/>
      <c r="E261" s="64">
        <f>+'30'!J261</f>
        <v>0</v>
      </c>
      <c r="F261" s="71"/>
      <c r="G261" s="46">
        <f t="shared" si="37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>
        <f>+'30'!J262</f>
        <v>0</v>
      </c>
      <c r="F262" s="71"/>
      <c r="G262" s="46">
        <f t="shared" si="37"/>
        <v>0</v>
      </c>
      <c r="H262" s="78">
        <v>0</v>
      </c>
      <c r="I262" s="76">
        <v>0</v>
      </c>
      <c r="J262" s="46">
        <f t="shared" si="38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ref="P262" si="45">SUM(M262-O262)</f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>
        <f>+'30'!J263</f>
        <v>0</v>
      </c>
      <c r="F263" s="71"/>
      <c r="G263" s="46">
        <f t="shared" ref="G263" si="46">E263+F263</f>
        <v>0</v>
      </c>
      <c r="H263" s="78">
        <v>0</v>
      </c>
      <c r="I263" s="76">
        <v>0</v>
      </c>
      <c r="J263" s="46">
        <f t="shared" ref="J263" si="47">+G263-H263-K263-I263</f>
        <v>0</v>
      </c>
      <c r="K263" s="72"/>
      <c r="L263" s="20"/>
      <c r="M263" s="65">
        <f t="shared" ref="M263" si="48">+L263*K263</f>
        <v>0</v>
      </c>
      <c r="N263" s="17" t="s">
        <v>16</v>
      </c>
      <c r="O263" s="18"/>
      <c r="P263" s="23">
        <f t="shared" ref="P263" si="49">SUM(M263-O263)</f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/>
      <c r="C264" s="19"/>
      <c r="D264" s="10"/>
      <c r="E264" s="64">
        <f>+'30'!J264</f>
        <v>0</v>
      </c>
      <c r="F264" s="71"/>
      <c r="G264" s="46">
        <f t="shared" si="37"/>
        <v>0</v>
      </c>
      <c r="H264" s="78">
        <v>0</v>
      </c>
      <c r="I264" s="76">
        <v>0</v>
      </c>
      <c r="J264" s="46">
        <f t="shared" si="38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ref="P264" si="50">SUM(M264-O264)</f>
        <v>0</v>
      </c>
      <c r="Q264" s="90"/>
      <c r="R264" s="43">
        <f t="shared" si="32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51">E265+F265</f>
        <v>0</v>
      </c>
      <c r="H265" s="78">
        <v>0</v>
      </c>
      <c r="I265" s="76">
        <v>0</v>
      </c>
      <c r="J265" s="46">
        <f t="shared" ref="J265" si="52">+G265-H265-K265-I265</f>
        <v>0</v>
      </c>
      <c r="K265" s="72"/>
      <c r="L265" s="20"/>
      <c r="M265" s="65">
        <f t="shared" ref="M265" si="53">+L265*K265</f>
        <v>0</v>
      </c>
      <c r="N265" s="17" t="s">
        <v>16</v>
      </c>
      <c r="O265" s="18"/>
      <c r="P265" s="23">
        <f t="shared" ref="P265" si="54">SUM(M265-O265)</f>
        <v>0</v>
      </c>
      <c r="Q265" s="90"/>
      <c r="R265" s="43">
        <f t="shared" ref="R265" si="55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330.44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950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303</v>
      </c>
      <c r="O270" s="2">
        <v>98</v>
      </c>
      <c r="P270" s="2">
        <v>205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62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585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585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2" t="s">
        <v>242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O2" s="193" t="s">
        <v>0</v>
      </c>
      <c r="P2" s="193"/>
      <c r="Q2" s="193"/>
      <c r="R2" s="193"/>
      <c r="S2" s="193"/>
      <c r="T2" s="193"/>
      <c r="U2" s="193"/>
      <c r="V2" s="193"/>
      <c r="W2" s="193"/>
      <c r="X2" s="193"/>
      <c r="Y2" s="193"/>
    </row>
    <row r="3" spans="1:26" s="5" customFormat="1" ht="26.25" x14ac:dyDescent="0.55000000000000004">
      <c r="A3" s="191" t="s">
        <v>1</v>
      </c>
      <c r="B3" s="191" t="s">
        <v>2</v>
      </c>
      <c r="C3" s="188" t="s">
        <v>3</v>
      </c>
      <c r="D3" s="188" t="s">
        <v>4</v>
      </c>
      <c r="E3" s="188" t="s">
        <v>5</v>
      </c>
      <c r="F3" s="4" t="s">
        <v>6</v>
      </c>
      <c r="G3" s="194" t="s">
        <v>7</v>
      </c>
      <c r="H3" s="196" t="s">
        <v>8</v>
      </c>
      <c r="I3" s="197"/>
      <c r="J3" s="198"/>
      <c r="K3" s="199" t="s">
        <v>9</v>
      </c>
      <c r="L3" s="179" t="s">
        <v>10</v>
      </c>
      <c r="O3" s="191" t="s">
        <v>1</v>
      </c>
      <c r="P3" s="191" t="s">
        <v>2</v>
      </c>
      <c r="Q3" s="188" t="s">
        <v>3</v>
      </c>
      <c r="R3" s="188" t="s">
        <v>4</v>
      </c>
      <c r="S3" s="188" t="s">
        <v>5</v>
      </c>
      <c r="T3" s="4" t="s">
        <v>6</v>
      </c>
      <c r="U3" s="194" t="s">
        <v>7</v>
      </c>
      <c r="V3" s="196" t="s">
        <v>8</v>
      </c>
      <c r="W3" s="197"/>
      <c r="X3" s="198"/>
      <c r="Y3" s="199" t="s">
        <v>9</v>
      </c>
      <c r="Z3" s="179" t="s">
        <v>10</v>
      </c>
    </row>
    <row r="4" spans="1:26" s="5" customFormat="1" ht="27" thickBot="1" x14ac:dyDescent="0.6">
      <c r="A4" s="191"/>
      <c r="B4" s="191"/>
      <c r="C4" s="189"/>
      <c r="D4" s="189"/>
      <c r="E4" s="189"/>
      <c r="F4" s="6" t="s">
        <v>11</v>
      </c>
      <c r="G4" s="195"/>
      <c r="H4" s="7" t="s">
        <v>12</v>
      </c>
      <c r="I4" s="8" t="s">
        <v>13</v>
      </c>
      <c r="J4" s="9" t="s">
        <v>14</v>
      </c>
      <c r="K4" s="200"/>
      <c r="L4" s="179"/>
      <c r="O4" s="191"/>
      <c r="P4" s="191"/>
      <c r="Q4" s="189"/>
      <c r="R4" s="189"/>
      <c r="S4" s="189"/>
      <c r="T4" s="6" t="s">
        <v>11</v>
      </c>
      <c r="U4" s="195"/>
      <c r="V4" s="7" t="s">
        <v>12</v>
      </c>
      <c r="W4" s="8" t="s">
        <v>13</v>
      </c>
      <c r="X4" s="9" t="s">
        <v>14</v>
      </c>
      <c r="Y4" s="200"/>
      <c r="Z4" s="179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5" t="s">
        <v>119</v>
      </c>
      <c r="Q107" s="186"/>
      <c r="R107" s="186"/>
      <c r="S107" s="186"/>
      <c r="T107" s="186"/>
      <c r="U107" s="186"/>
      <c r="V107" s="186"/>
      <c r="W107" s="187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0" t="s">
        <v>213</v>
      </c>
      <c r="N205" s="190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3" t="s">
        <v>212</v>
      </c>
      <c r="I206" s="174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4" t="s">
        <v>202</v>
      </c>
      <c r="J207" s="184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2" t="s">
        <v>203</v>
      </c>
      <c r="J208" s="183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2" t="s">
        <v>205</v>
      </c>
      <c r="J210" s="183"/>
      <c r="K210" s="36">
        <v>0</v>
      </c>
    </row>
    <row r="211" spans="1:11" ht="25.5" x14ac:dyDescent="0.55000000000000004">
      <c r="A211" s="1"/>
      <c r="C211" s="31"/>
      <c r="E211" s="31"/>
      <c r="G211" s="31"/>
      <c r="I211" s="182" t="s">
        <v>206</v>
      </c>
      <c r="J211" s="183"/>
      <c r="K211" s="36">
        <v>0</v>
      </c>
    </row>
    <row r="212" spans="1:11" ht="25.5" x14ac:dyDescent="0.55000000000000004">
      <c r="A212" s="1"/>
      <c r="C212" s="31"/>
      <c r="E212" s="31"/>
      <c r="G212" s="31"/>
      <c r="I212" s="182" t="s">
        <v>207</v>
      </c>
      <c r="J212" s="183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2" t="s">
        <v>208</v>
      </c>
      <c r="J213" s="183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2" t="s">
        <v>209</v>
      </c>
      <c r="J214" s="183"/>
      <c r="K214" s="37">
        <v>0</v>
      </c>
    </row>
    <row r="215" spans="1:11" ht="25.5" x14ac:dyDescent="0.55000000000000004">
      <c r="A215" s="1"/>
      <c r="C215" s="31"/>
      <c r="E215" s="31"/>
      <c r="G215" s="31"/>
      <c r="I215" s="182" t="s">
        <v>210</v>
      </c>
      <c r="J215" s="183"/>
      <c r="K215" s="33">
        <f>+K214-K213</f>
        <v>0</v>
      </c>
    </row>
    <row r="216" spans="1:11" ht="25.5" x14ac:dyDescent="0.55000000000000004">
      <c r="G216" s="2"/>
      <c r="I216" s="182" t="s">
        <v>211</v>
      </c>
      <c r="J216" s="183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2025-06-02T03:58:22Z</cp:lastPrinted>
  <dcterms:created xsi:type="dcterms:W3CDTF">2023-12-01T06:41:03Z</dcterms:created>
  <dcterms:modified xsi:type="dcterms:W3CDTF">2025-06-02T03:59:04Z</dcterms:modified>
</cp:coreProperties>
</file>