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กรกฎาคม\"/>
    </mc:Choice>
  </mc:AlternateContent>
  <xr:revisionPtr revIDLastSave="0" documentId="13_ncr:1_{98BB0A3B-2BC2-422B-8BD3-C20BD1E578F8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1'!$H$1:$H$385</definedName>
    <definedName name="_xlnm._FilterDatabase" localSheetId="3" hidden="1">'Week 2'!$H$1:$H$396</definedName>
    <definedName name="_xlnm._FilterDatabase" localSheetId="5" hidden="1">'Week 3'!$H$1:$H$389</definedName>
    <definedName name="_xlnm._FilterDatabase" localSheetId="7" hidden="1">'Week 4'!$H$1:$H$369</definedName>
    <definedName name="_xlnm._FilterDatabase" localSheetId="9" hidden="1">'Week 5'!$A$1:$CE$373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8" i="6" l="1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80" i="6"/>
  <c r="L381" i="6"/>
  <c r="L382" i="6"/>
  <c r="L383" i="6"/>
  <c r="L384" i="6"/>
  <c r="L385" i="6"/>
  <c r="L386" i="6"/>
  <c r="L387" i="6"/>
  <c r="L388" i="6"/>
  <c r="L389" i="6"/>
  <c r="L351" i="6"/>
  <c r="L350" i="6"/>
  <c r="L349" i="6"/>
  <c r="L348" i="6"/>
  <c r="L347" i="6"/>
  <c r="L346" i="6"/>
  <c r="L345" i="6"/>
  <c r="L344" i="6"/>
  <c r="L94" i="6"/>
  <c r="L93" i="6"/>
  <c r="L92" i="6"/>
  <c r="L390" i="4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BC378" i="4"/>
  <c r="BC377" i="4"/>
  <c r="BC376" i="4"/>
  <c r="BC370" i="4"/>
  <c r="BC369" i="4"/>
  <c r="BC366" i="4"/>
  <c r="BC365" i="4"/>
  <c r="BC364" i="4"/>
  <c r="BC363" i="4"/>
  <c r="BC362" i="4"/>
  <c r="BC359" i="4"/>
  <c r="BC358" i="4"/>
  <c r="BC352" i="4"/>
  <c r="BC300" i="4"/>
  <c r="BC224" i="4"/>
  <c r="BC223" i="4"/>
  <c r="BC222" i="4"/>
  <c r="BC204" i="4"/>
  <c r="BC185" i="4"/>
  <c r="BC171" i="4"/>
  <c r="BC145" i="4"/>
  <c r="O370" i="4"/>
  <c r="O369" i="4"/>
  <c r="O368" i="4"/>
  <c r="O367" i="4"/>
  <c r="O366" i="4"/>
  <c r="O365" i="4"/>
  <c r="O364" i="4"/>
  <c r="O363" i="4"/>
  <c r="O362" i="4"/>
  <c r="O360" i="4"/>
  <c r="O359" i="4"/>
  <c r="O358" i="4"/>
  <c r="O356" i="4"/>
  <c r="O352" i="4"/>
  <c r="O300" i="4"/>
  <c r="O224" i="4"/>
  <c r="O223" i="4"/>
  <c r="O222" i="4"/>
  <c r="O204" i="4"/>
  <c r="O185" i="4"/>
  <c r="O171" i="4"/>
  <c r="O145" i="4"/>
  <c r="Y370" i="4"/>
  <c r="Y369" i="4"/>
  <c r="Y368" i="4"/>
  <c r="Y367" i="4"/>
  <c r="Y366" i="4"/>
  <c r="Y365" i="4"/>
  <c r="Y364" i="4"/>
  <c r="Y363" i="4"/>
  <c r="Y362" i="4"/>
  <c r="Y360" i="4"/>
  <c r="Y359" i="4"/>
  <c r="Y358" i="4"/>
  <c r="Y356" i="4"/>
  <c r="Y352" i="4"/>
  <c r="Y300" i="4"/>
  <c r="Y224" i="4"/>
  <c r="Y223" i="4"/>
  <c r="Y222" i="4"/>
  <c r="Y204" i="4"/>
  <c r="Y185" i="4"/>
  <c r="Y171" i="4"/>
  <c r="Y145" i="4"/>
  <c r="AI370" i="4"/>
  <c r="L370" i="4" s="1"/>
  <c r="AI369" i="4"/>
  <c r="AI366" i="4"/>
  <c r="AI365" i="4"/>
  <c r="AI364" i="4"/>
  <c r="AI363" i="4"/>
  <c r="AI362" i="4"/>
  <c r="AI359" i="4"/>
  <c r="AI358" i="4"/>
  <c r="AI352" i="4"/>
  <c r="AI300" i="4"/>
  <c r="AI224" i="4"/>
  <c r="AI223" i="4"/>
  <c r="AI222" i="4"/>
  <c r="AI204" i="4"/>
  <c r="AI185" i="4"/>
  <c r="AI171" i="4"/>
  <c r="AI145" i="4"/>
  <c r="AS378" i="4"/>
  <c r="AS377" i="4"/>
  <c r="AS376" i="4"/>
  <c r="AS370" i="4"/>
  <c r="AS369" i="4"/>
  <c r="AS366" i="4"/>
  <c r="AS365" i="4"/>
  <c r="AS364" i="4"/>
  <c r="AS363" i="4"/>
  <c r="AS362" i="4"/>
  <c r="AS359" i="4"/>
  <c r="AS358" i="4"/>
  <c r="AS352" i="4"/>
  <c r="AS300" i="4"/>
  <c r="AS224" i="4"/>
  <c r="AS223" i="4"/>
  <c r="AS222" i="4"/>
  <c r="AS204" i="4"/>
  <c r="AS185" i="4"/>
  <c r="AS171" i="4"/>
  <c r="AS145" i="4"/>
  <c r="L362" i="8"/>
  <c r="L363" i="8"/>
  <c r="L351" i="4"/>
  <c r="L350" i="4"/>
  <c r="L349" i="4"/>
  <c r="L348" i="4"/>
  <c r="L347" i="4"/>
  <c r="L346" i="4"/>
  <c r="L345" i="4"/>
  <c r="L344" i="4"/>
  <c r="L94" i="4"/>
  <c r="L93" i="4"/>
  <c r="L92" i="4"/>
  <c r="L376" i="4"/>
  <c r="L377" i="4"/>
  <c r="L369" i="4"/>
  <c r="L371" i="4"/>
  <c r="L372" i="4"/>
  <c r="L373" i="4"/>
  <c r="L374" i="4"/>
  <c r="L375" i="4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BC380" i="2"/>
  <c r="BC379" i="2"/>
  <c r="BC378" i="2"/>
  <c r="BC377" i="2"/>
  <c r="BC376" i="2"/>
  <c r="BC375" i="2"/>
  <c r="BC374" i="2"/>
  <c r="BC373" i="2"/>
  <c r="BC372" i="2"/>
  <c r="BC370" i="2"/>
  <c r="BC361" i="2"/>
  <c r="BC360" i="2"/>
  <c r="BC358" i="2"/>
  <c r="BC345" i="2"/>
  <c r="BC301" i="2"/>
  <c r="BC225" i="2"/>
  <c r="BC224" i="2"/>
  <c r="BC223" i="2"/>
  <c r="BC205" i="2"/>
  <c r="BC186" i="2"/>
  <c r="BC171" i="2"/>
  <c r="BC145" i="2"/>
  <c r="AS380" i="2"/>
  <c r="AS379" i="2"/>
  <c r="AS378" i="2"/>
  <c r="AS377" i="2"/>
  <c r="AS376" i="2"/>
  <c r="AS375" i="2"/>
  <c r="AS374" i="2"/>
  <c r="AS373" i="2"/>
  <c r="AS372" i="2"/>
  <c r="AS370" i="2"/>
  <c r="AS361" i="2"/>
  <c r="AS360" i="2"/>
  <c r="AS358" i="2"/>
  <c r="AS345" i="2"/>
  <c r="AS301" i="2"/>
  <c r="AS225" i="2"/>
  <c r="AS224" i="2"/>
  <c r="AS223" i="2"/>
  <c r="AS205" i="2"/>
  <c r="AS186" i="2"/>
  <c r="AS171" i="2"/>
  <c r="AS145" i="2"/>
  <c r="AI376" i="2"/>
  <c r="L376" i="2"/>
  <c r="O375" i="2"/>
  <c r="Y375" i="2"/>
  <c r="AI375" i="2"/>
  <c r="AI380" i="2"/>
  <c r="AI379" i="2"/>
  <c r="AI378" i="2"/>
  <c r="AI377" i="2"/>
  <c r="AI374" i="2"/>
  <c r="AI373" i="2"/>
  <c r="AI372" i="2"/>
  <c r="AI370" i="2"/>
  <c r="AI361" i="2"/>
  <c r="AI360" i="2"/>
  <c r="AI358" i="2"/>
  <c r="AI345" i="2"/>
  <c r="AI301" i="2"/>
  <c r="AI225" i="2"/>
  <c r="AI224" i="2"/>
  <c r="AI223" i="2"/>
  <c r="AI205" i="2"/>
  <c r="AI186" i="2"/>
  <c r="AI171" i="2"/>
  <c r="AI145" i="2"/>
  <c r="Y380" i="2"/>
  <c r="Y379" i="2"/>
  <c r="Y378" i="2"/>
  <c r="Y377" i="2"/>
  <c r="Y376" i="2"/>
  <c r="Y374" i="2"/>
  <c r="Y373" i="2"/>
  <c r="Y372" i="2"/>
  <c r="Y370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0" i="2"/>
  <c r="O379" i="2"/>
  <c r="O378" i="2"/>
  <c r="O377" i="2"/>
  <c r="O376" i="2"/>
  <c r="O374" i="2"/>
  <c r="O373" i="2"/>
  <c r="O372" i="2"/>
  <c r="O370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84" i="2"/>
  <c r="L379" i="2" l="1"/>
  <c r="L380" i="2"/>
  <c r="L381" i="2"/>
  <c r="L382" i="2"/>
  <c r="L383" i="2"/>
  <c r="L385" i="2"/>
  <c r="L369" i="6" l="1"/>
  <c r="L370" i="6"/>
  <c r="L371" i="6"/>
  <c r="L372" i="6"/>
  <c r="L373" i="6"/>
  <c r="L374" i="6"/>
  <c r="L375" i="6"/>
  <c r="L376" i="6"/>
  <c r="L377" i="6"/>
  <c r="L378" i="6"/>
  <c r="L379" i="6"/>
  <c r="L364" i="4"/>
  <c r="L365" i="4"/>
  <c r="L366" i="4"/>
  <c r="L367" i="4"/>
  <c r="L368" i="4"/>
  <c r="L173" i="2" l="1"/>
  <c r="L378" i="2"/>
  <c r="L377" i="2"/>
  <c r="L375" i="2"/>
  <c r="L353" i="2"/>
  <c r="L352" i="2"/>
  <c r="L351" i="2"/>
  <c r="L350" i="2"/>
  <c r="L349" i="2"/>
  <c r="L348" i="2"/>
  <c r="L347" i="2"/>
  <c r="L346" i="2"/>
  <c r="L94" i="2"/>
  <c r="L93" i="2"/>
  <c r="L92" i="2"/>
  <c r="L361" i="8" l="1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62" i="4" l="1"/>
  <c r="L363" i="4"/>
  <c r="L378" i="4"/>
  <c r="L360" i="4"/>
  <c r="L374" i="2" l="1"/>
  <c r="L373" i="2"/>
  <c r="L372" i="2"/>
  <c r="L371" i="2"/>
  <c r="L370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L361" i="10" l="1"/>
  <c r="BY368" i="6"/>
  <c r="CD368" i="6"/>
  <c r="L355" i="6"/>
  <c r="L358" i="2"/>
  <c r="L357" i="2"/>
  <c r="K370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7" i="10" l="1"/>
  <c r="BY367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3" i="8"/>
  <c r="BY363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<sst xmlns="http://schemas.openxmlformats.org/spreadsheetml/2006/main" count="9229" uniqueCount="475">
  <si>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</si>
  <si>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</si>
  <si>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</si>
  <si>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</si>
  <si>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</si>
  <si>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</si>
  <si>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</si>
  <si>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</si>
  <si>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</si>
  <si>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</si>
  <si>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</si>
  <si>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</si>
  <si>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</si>
  <si>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</si>
  <si>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</si>
  <si>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</si>
  <si>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</si>
  <si>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</si>
  <si>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</si>
  <si>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</si>
  <si>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</si>
  <si>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</si>
  <si>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</si>
  <si>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</si>
  <si>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</si>
  <si>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</si>
  <si>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</si>
  <si>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</si>
  <si>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</si>
  <si>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</si>
  <si>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</si>
  <si>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</si>
  <si>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</si>
  <si>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</si>
  <si>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</si>
  <si>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</si>
  <si>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</si>
  <si>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</si>
  <si>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</si>
  <si>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</si>
  <si>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</si>
  <si>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</si>
  <si>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</si>
  <si>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</si>
  <si>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</si>
  <si>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</si>
  <si>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</si>
  <si>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</si>
  <si>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</si>
  <si>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</si>
  <si>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</si>
  <si>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</si>
  <si>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</si>
  <si>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</si>
  <si>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</si>
  <si>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</si>
  <si>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</si>
  <si>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</si>
  <si>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</si>
  <si>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</si>
  <si>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</si>
  <si>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</si>
  <si>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</si>
  <si>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</si>
  <si>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</si>
  <si>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</si>
  <si>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</si>
  <si>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</si>
  <si>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</si>
  <si>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</si>
  <si>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</si>
  <si>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</si>
  <si>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</si>
  <si>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</si>
  <si>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</si>
  <si>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</si>
  <si>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</si>
  <si>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</si>
  <si>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</si>
  <si>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</si>
  <si>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</si>
  <si>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</si>
  <si>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</si>
  <si>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</si>
  <si>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</si>
  <si>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</si>
  <si>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</si>
  <si>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</si>
  <si>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</si>
  <si>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</si>
  <si>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</si>
  <si>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</si>
  <si>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</si>
  <si>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</si>
  <si>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</si>
  <si>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</si>
  <si>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</si>
  <si>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</si>
  <si>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</si>
  <si>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</si>
  <si>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</si>
  <si>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</si>
  <si>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</si>
  <si>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</si>
  <si>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</si>
  <si>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</si>
  <si>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</si>
  <si>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</si>
  <si>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</si>
  <si>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</si>
  <si>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</si>
  <si>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</si>
  <si>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</si>
  <si>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</si>
  <si>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</si>
  <si>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</si>
  <si>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</si>
  <si>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</si>
  <si>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</si>
  <si>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</si>
  <si>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</si>
  <si>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</si>
  <si>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</si>
  <si>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</si>
  <si>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</si>
  <si>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</si>
  <si>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</si>
  <si>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</si>
  <si>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</si>
  <si>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</si>
  <si>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</si>
  <si>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</si>
  <si>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</si>
  <si>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</si>
  <si>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</si>
  <si>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</si>
  <si>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</si>
  <si>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</si>
  <si>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</si>
  <si>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</si>
  <si>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</si>
  <si>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</si>
  <si>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</si>
  <si>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</si>
  <si>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</si>
  <si>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</si>
  <si>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</si>
  <si>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</si>
  <si>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</si>
  <si>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</si>
  <si>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</si>
  <si>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</si>
  <si>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</si>
  <si>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</si>
  <si>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</si>
  <si>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</si>
  <si>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</si>
  <si>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</si>
  <si>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</si>
  <si>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</si>
  <si>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</si>
  <si>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</si>
  <si>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</si>
  <si>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</si>
  <si>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</si>
  <si>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</si>
  <si>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</si>
  <si>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</si>
  <si>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</si>
  <si>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</si>
  <si>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</si>
  <si>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</si>
  <si>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</si>
  <si>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</si>
  <si>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</si>
  <si>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</si>
  <si>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</si>
  <si>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</si>
  <si>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</si>
  <si>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</si>
  <si>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</si>
  <si>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</si>
  <si>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</si>
  <si>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</si>
  <si>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</si>
  <si>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</si>
  <si>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</si>
  <si>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</si>
  <si>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</si>
  <si>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</si>
  <si>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</si>
  <si>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</si>
  <si>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</si>
  <si>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</si>
  <si>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</si>
  <si>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</si>
  <si>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</si>
  <si>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</si>
  <si>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</si>
  <si>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</si>
  <si>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</si>
  <si>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</si>
  <si>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</si>
  <si>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</si>
  <si>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</si>
  <si>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</si>
  <si>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</si>
  <si>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</si>
  <si>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</si>
  <si>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</si>
  <si>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</si>
  <si>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</si>
  <si>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</si>
  <si>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</si>
  <si>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</si>
  <si>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</si>
  <si>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</si>
  <si>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</si>
  <si>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</si>
  <si>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</si>
  <si>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</si>
  <si>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</si>
  <si>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</si>
  <si>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</si>
  <si>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</si>
  <si>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</si>
  <si>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</si>
  <si>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</si>
  <si>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</si>
  <si>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</si>
  <si>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</si>
  <si>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</si>
  <si>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</si>
  <si>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</si>
  <si>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</si>
  <si>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</si>
  <si>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</si>
  <si>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</si>
  <si>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</si>
  <si>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</si>
  <si>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</si>
  <si>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</si>
  <si>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</si>
  <si>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</si>
  <si>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</si>
  <si>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</si>
  <si>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</si>
  <si>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</si>
  <si>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</si>
  <si>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</si>
  <si>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</si>
  <si>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</si>
  <si>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</si>
  <si>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</si>
  <si>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</si>
  <si>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</si>
  <si>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</si>
  <si>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</si>
  <si>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</si>
  <si>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</si>
  <si>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</si>
  <si>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</si>
  <si>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</si>
  <si>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</si>
  <si>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</si>
  <si>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</si>
  <si>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</si>
  <si>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</si>
  <si>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</si>
  <si>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</si>
  <si>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</si>
  <si>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</si>
  <si>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</si>
  <si>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</si>
  <si>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</si>
  <si>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</si>
  <si>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</si>
  <si>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</si>
  <si>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</si>
  <si>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</si>
  <si>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</si>
  <si>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</si>
  <si>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</si>
  <si>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</si>
  <si>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</si>
  <si>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</si>
  <si>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</si>
  <si>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</si>
  <si>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</si>
  <si>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</si>
  <si>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</si>
  <si>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</si>
  <si>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</si>
  <si>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</si>
  <si>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</si>
  <si>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</si>
  <si>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</si>
  <si>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</si>
  <si>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</si>
  <si>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</si>
  <si>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</si>
  <si>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</si>
  <si>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</si>
  <si>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</si>
  <si>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</si>
  <si>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</si>
  <si>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</si>
  <si>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</si>
  <si>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</si>
  <si>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</si>
  <si>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</si>
  <si>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</si>
  <si>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</si>
  <si>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</si>
  <si>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</si>
  <si>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</si>
  <si>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</si>
  <si>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</si>
  <si>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</si>
  <si>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</si>
  <si>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</si>
  <si>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</si>
  <si>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</si>
  <si>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</si>
  <si>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</si>
  <si>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</si>
  <si>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</si>
  <si>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</si>
  <si>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</si>
  <si>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</si>
  <si>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</si>
  <si>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</si>
  <si>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</si>
  <si>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</si>
  <si>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</si>
  <si>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</si>
  <si>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</si>
  <si>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</si>
  <si>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</si>
  <si>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</si>
  <si>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</si>
  <si>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</si>
  <si>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</si>
  <si>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</si>
  <si>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</si>
  <si>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</si>
  <si>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</si>
  <si>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</si>
  <si>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</si>
  <si>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</si>
  <si>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</si>
  <si>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</si>
  <si>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</si>
  <si>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</si>
  <si>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</si>
  <si>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</si>
  <si>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</si>
  <si>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</si>
  <si>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</si>
  <si>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</si>
  <si>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</si>
  <si>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</si>
  <si>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</si>
  <si>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</si>
  <si>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</si>
  <si>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</si>
  <si>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</si>
  <si>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</si>
  <si>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</si>
  <si>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</si>
  <si>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</si>
  <si>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</si>
  <si>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</si>
  <si>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</si>
  <si>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</si>
  <si>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</si>
  <si>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</si>
  <si>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</si>
  <si>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</si>
  <si>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</si>
  <si>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</si>
  <si>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</si>
  <si>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</si>
  <si>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</si>
  <si>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</si>
  <si>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</si>
  <si>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</si>
  <si>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</si>
  <si>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</si>
  <si>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</si>
  <si>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</si>
  <si>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</si>
  <si>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</si>
  <si>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</si>
  <si>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</si>
  <si>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</si>
  <si>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</si>
  <si>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</si>
  <si>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</si>
  <si>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</si>
  <si>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</si>
  <si>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</si>
  <si>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</si>
  <si>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</si>
  <si>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</si>
  <si>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</si>
  <si>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</si>
  <si>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</si>
  <si>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</si>
  <si>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</si>
  <si>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</si>
  <si>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</si>
  <si>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</si>
  <si>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</si>
  <si>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</si>
  <si>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</si>
  <si>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</si>
  <si>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</si>
  <si>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</si>
  <si>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</si>
  <si>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</si>
  <si>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</si>
  <si>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</si>
  <si>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</si>
  <si>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</si>
  <si>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</si>
  <si>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</si>
  <si>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</si>
  <si>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</si>
  <si>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</si>
  <si>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</si>
  <si>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</si>
  <si>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</si>
  <si>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</si>
  <si>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</si>
  <si>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</si>
  <si>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</si>
  <si>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</si>
  <si>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</si>
  <si>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</si>
  <si>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</si>
  <si>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</si>
  <si>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</si>
  <si>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</si>
  <si>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</si>
  <si>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</si>
  <si>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</si>
  <si>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</si>
  <si>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</si>
  <si>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</si>
  <si>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</si>
  <si>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</si>
  <si>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</si>
  <si>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</si>
  <si>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</si>
  <si>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วรรณวนัชแซนวิชปูอัดไข่กุ้ง 120g</t>
  </si>
  <si>
    <t>เอแคลร์ 6 ชิ้น</t>
  </si>
  <si>
    <t xml:space="preserve"> </t>
  </si>
  <si>
    <t>week 1 (วันที่ 29 มิถุนายน - 5 กรกฎาคม 2568)</t>
  </si>
  <si>
    <t>week 2 (วันที่ 6 - 12 กรกฎาคม 2568)</t>
  </si>
  <si>
    <t>week 3 (วันที่ 13 - 19 กรกฎาคม 2568)</t>
  </si>
  <si>
    <t>week 4 (วันที่ 20 - 26 กรฎาคม 2568)</t>
  </si>
  <si>
    <t>week 5 (วันที่ 27 กรกฎาคม - 2 สิงหาคม 2568)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</si>
  <si>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</si>
  <si>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</si>
  <si>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</si>
  <si>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</si>
  <si>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</si>
  <si>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</si>
  <si>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</si>
  <si>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</si>
  <si>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</si>
  <si>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ทุเรียนชีสพาย</t>
  </si>
  <si>
    <t xml:space="preserve">  </t>
  </si>
  <si>
    <t>เค้กกล้วยหอมเชดชีส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</si>
</sst>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0"/>
      <color rgb="FF0070C0"/>
      <name val="Angsana New"/>
      <family val="1"/>
    </font>
    <font>
      <sz val="18"/>
      <color theme="4" tint="-0.249977111117893"/>
      <name val="Angsana New"/>
      <family val="1"/>
    </font>
  </fonts>
  <fills count="6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0000"/>
        <bgColor rgb="FFFF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6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44" fillId="16" borderId="1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3" borderId="8" xfId="0" applyFont="1" applyFill="1" applyBorder="1" applyAlignment="1">
      <alignment horizontal="center"/>
    </xf>
    <xf numFmtId="0" fontId="19" fillId="54" borderId="3" xfId="0" applyFont="1" applyFill="1" applyBorder="1" applyAlignment="1">
      <alignment horizontal="left"/>
    </xf>
    <xf numFmtId="0" fontId="19" fillId="53" borderId="7" xfId="0" applyFont="1" applyFill="1" applyBorder="1" applyAlignment="1">
      <alignment horizontal="center"/>
    </xf>
    <xf numFmtId="0" fontId="19" fillId="54" borderId="6" xfId="0" applyFont="1" applyFill="1" applyBorder="1" applyAlignment="1">
      <alignment horizontal="left"/>
    </xf>
    <xf numFmtId="0" fontId="19" fillId="58" borderId="7" xfId="0" applyFont="1" applyFill="1" applyBorder="1" applyAlignment="1">
      <alignment horizontal="center"/>
    </xf>
    <xf numFmtId="0" fontId="19" fillId="58" borderId="6" xfId="0" applyFont="1" applyFill="1" applyBorder="1" applyAlignment="1">
      <alignment horizontal="left"/>
    </xf>
    <xf numFmtId="0" fontId="19" fillId="53" borderId="6" xfId="0" applyFont="1" applyFill="1" applyBorder="1" applyAlignment="1">
      <alignment horizontal="left"/>
    </xf>
    <xf numFmtId="0" fontId="19" fillId="54" borderId="8" xfId="0" applyFont="1" applyFill="1" applyBorder="1" applyAlignment="1">
      <alignment horizontal="left"/>
    </xf>
    <xf numFmtId="0" fontId="32" fillId="53" borderId="7" xfId="0" applyFont="1" applyFill="1" applyBorder="1" applyAlignment="1">
      <alignment horizontal="center"/>
    </xf>
    <xf numFmtId="0" fontId="19" fillId="54" borderId="6" xfId="0" applyFont="1" applyFill="1" applyBorder="1"/>
    <xf numFmtId="0" fontId="19" fillId="54" borderId="16" xfId="0" applyFont="1" applyFill="1" applyBorder="1" applyAlignment="1">
      <alignment horizontal="center" vertical="center" wrapText="1"/>
    </xf>
    <xf numFmtId="0" fontId="19" fillId="54" borderId="24" xfId="0" applyFont="1" applyFill="1" applyBorder="1" applyAlignment="1">
      <alignment wrapText="1"/>
    </xf>
    <xf numFmtId="0" fontId="19" fillId="59" borderId="6" xfId="0" applyFont="1" applyFill="1" applyBorder="1" applyAlignment="1">
      <alignment horizontal="center"/>
    </xf>
    <xf numFmtId="0" fontId="19" fillId="59" borderId="6" xfId="0" applyFont="1" applyFill="1" applyBorder="1" applyAlignment="1">
      <alignment horizontal="left"/>
    </xf>
    <xf numFmtId="0" fontId="32" fillId="60" borderId="16" xfId="0" applyFont="1" applyFill="1" applyBorder="1" applyAlignment="1">
      <alignment horizontal="center"/>
    </xf>
    <xf numFmtId="0" fontId="32" fillId="59" borderId="1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24"/>
      <c r="K1" s="625"/>
      <c r="L1" s="626"/>
      <c r="M1" s="624"/>
      <c r="N1" s="627" t="s">
        <v>417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4"/>
      <c r="AI1" s="627" t="s">
        <v>418</v>
      </c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4"/>
      <c r="BD1" s="627" t="s">
        <v>419</v>
      </c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4"/>
      <c r="BY1" s="627" t="s">
        <v>420</v>
      </c>
      <c r="BZ1" s="626"/>
      <c r="CA1" s="626"/>
      <c r="CB1" s="626"/>
      <c r="CC1" s="626"/>
      <c r="CD1" s="626"/>
      <c r="CE1" s="626"/>
      <c r="CF1" s="626"/>
      <c r="CG1" s="626"/>
      <c r="CH1" s="626"/>
      <c r="CI1" s="626"/>
      <c r="CJ1" s="626"/>
      <c r="CK1" s="626"/>
      <c r="CL1" s="626"/>
      <c r="CM1" s="626"/>
      <c r="CN1" s="626"/>
      <c r="CO1" s="626"/>
      <c r="CP1" s="626"/>
      <c r="CQ1" s="626"/>
      <c r="CR1" s="626"/>
      <c r="CS1" s="624"/>
      <c r="CT1" s="627" t="s">
        <v>421</v>
      </c>
      <c r="CU1" s="626"/>
      <c r="CV1" s="626"/>
      <c r="CW1" s="626"/>
      <c r="CX1" s="626"/>
      <c r="CY1" s="626"/>
      <c r="CZ1" s="626"/>
      <c r="DA1" s="626"/>
      <c r="DB1" s="626"/>
      <c r="DC1" s="626"/>
      <c r="DD1" s="626"/>
      <c r="DE1" s="626"/>
      <c r="DF1" s="626"/>
      <c r="DG1" s="626"/>
      <c r="DH1" s="626"/>
      <c r="DI1" s="626"/>
      <c r="DJ1" s="626"/>
      <c r="DK1" s="626"/>
      <c r="DL1" s="626"/>
      <c r="DM1" s="626"/>
      <c r="DN1" s="624"/>
    </row>
    <row r="2" spans="1:118" ht="26.25">
      <c r="A2" s="618"/>
      <c r="B2" s="618"/>
      <c r="C2" s="618"/>
      <c r="D2" s="618"/>
      <c r="E2" s="618"/>
      <c r="F2" s="618"/>
      <c r="G2" s="618"/>
      <c r="H2" s="246"/>
      <c r="I2" s="628" t="s">
        <v>11</v>
      </c>
      <c r="J2" s="628" t="s">
        <v>12</v>
      </c>
      <c r="K2" s="625" t="s">
        <v>13</v>
      </c>
      <c r="L2" s="626"/>
      <c r="M2" s="624"/>
      <c r="N2" s="631" t="s">
        <v>14</v>
      </c>
      <c r="O2" s="626"/>
      <c r="P2" s="624"/>
      <c r="Q2" s="631" t="s">
        <v>15</v>
      </c>
      <c r="R2" s="626"/>
      <c r="S2" s="624"/>
      <c r="T2" s="631" t="s">
        <v>16</v>
      </c>
      <c r="U2" s="626"/>
      <c r="V2" s="624"/>
      <c r="W2" s="631" t="s">
        <v>17</v>
      </c>
      <c r="X2" s="626"/>
      <c r="Y2" s="624"/>
      <c r="Z2" s="631" t="s">
        <v>18</v>
      </c>
      <c r="AA2" s="626"/>
      <c r="AB2" s="624"/>
      <c r="AC2" s="631" t="s">
        <v>19</v>
      </c>
      <c r="AD2" s="626"/>
      <c r="AE2" s="624"/>
      <c r="AF2" s="631" t="s">
        <v>20</v>
      </c>
      <c r="AG2" s="626"/>
      <c r="AH2" s="624"/>
      <c r="AI2" s="631" t="s">
        <v>14</v>
      </c>
      <c r="AJ2" s="626"/>
      <c r="AK2" s="624"/>
      <c r="AL2" s="631" t="s">
        <v>15</v>
      </c>
      <c r="AM2" s="626"/>
      <c r="AN2" s="624"/>
      <c r="AO2" s="631" t="s">
        <v>16</v>
      </c>
      <c r="AP2" s="626"/>
      <c r="AQ2" s="624"/>
      <c r="AR2" s="631" t="s">
        <v>17</v>
      </c>
      <c r="AS2" s="626"/>
      <c r="AT2" s="624"/>
      <c r="AU2" s="631" t="s">
        <v>18</v>
      </c>
      <c r="AV2" s="626"/>
      <c r="AW2" s="624"/>
      <c r="AX2" s="631" t="s">
        <v>19</v>
      </c>
      <c r="AY2" s="626"/>
      <c r="AZ2" s="624"/>
      <c r="BA2" s="631" t="s">
        <v>20</v>
      </c>
      <c r="BB2" s="626"/>
      <c r="BC2" s="624"/>
      <c r="BD2" s="631" t="s">
        <v>14</v>
      </c>
      <c r="BE2" s="626"/>
      <c r="BF2" s="624"/>
      <c r="BG2" s="631" t="s">
        <v>15</v>
      </c>
      <c r="BH2" s="626"/>
      <c r="BI2" s="624"/>
      <c r="BJ2" s="631" t="s">
        <v>16</v>
      </c>
      <c r="BK2" s="626"/>
      <c r="BL2" s="624"/>
      <c r="BM2" s="631" t="s">
        <v>17</v>
      </c>
      <c r="BN2" s="626"/>
      <c r="BO2" s="624"/>
      <c r="BP2" s="631" t="s">
        <v>18</v>
      </c>
      <c r="BQ2" s="626"/>
      <c r="BR2" s="624"/>
      <c r="BS2" s="631" t="s">
        <v>19</v>
      </c>
      <c r="BT2" s="626"/>
      <c r="BU2" s="624"/>
      <c r="BV2" s="631" t="s">
        <v>20</v>
      </c>
      <c r="BW2" s="626"/>
      <c r="BX2" s="624"/>
      <c r="BY2" s="631" t="s">
        <v>14</v>
      </c>
      <c r="BZ2" s="626"/>
      <c r="CA2" s="624"/>
      <c r="CB2" s="631" t="s">
        <v>15</v>
      </c>
      <c r="CC2" s="626"/>
      <c r="CD2" s="624"/>
      <c r="CE2" s="631" t="s">
        <v>16</v>
      </c>
      <c r="CF2" s="626"/>
      <c r="CG2" s="624"/>
      <c r="CH2" s="631" t="s">
        <v>17</v>
      </c>
      <c r="CI2" s="626"/>
      <c r="CJ2" s="624"/>
      <c r="CK2" s="631" t="s">
        <v>18</v>
      </c>
      <c r="CL2" s="626"/>
      <c r="CM2" s="624"/>
      <c r="CN2" s="631" t="s">
        <v>19</v>
      </c>
      <c r="CO2" s="626"/>
      <c r="CP2" s="624"/>
      <c r="CQ2" s="631" t="s">
        <v>20</v>
      </c>
      <c r="CR2" s="626"/>
      <c r="CS2" s="624"/>
      <c r="CT2" s="631" t="s">
        <v>14</v>
      </c>
      <c r="CU2" s="626"/>
      <c r="CV2" s="624"/>
      <c r="CW2" s="631" t="s">
        <v>15</v>
      </c>
      <c r="CX2" s="626"/>
      <c r="CY2" s="624"/>
      <c r="CZ2" s="631" t="s">
        <v>16</v>
      </c>
      <c r="DA2" s="626"/>
      <c r="DB2" s="624"/>
      <c r="DC2" s="631" t="s">
        <v>17</v>
      </c>
      <c r="DD2" s="626"/>
      <c r="DE2" s="624"/>
      <c r="DF2" s="631" t="s">
        <v>18</v>
      </c>
      <c r="DG2" s="626"/>
      <c r="DH2" s="624"/>
      <c r="DI2" s="631" t="s">
        <v>19</v>
      </c>
      <c r="DJ2" s="626"/>
      <c r="DK2" s="624"/>
      <c r="DL2" s="631" t="s">
        <v>20</v>
      </c>
      <c r="DM2" s="626"/>
      <c r="DN2" s="624"/>
    </row>
    <row r="3" spans="1:118" ht="26.25">
      <c r="A3" s="618"/>
      <c r="B3" s="618"/>
      <c r="C3" s="618"/>
      <c r="D3" s="618"/>
      <c r="E3" s="618"/>
      <c r="F3" s="618"/>
      <c r="G3" s="618"/>
      <c r="H3" s="246"/>
      <c r="I3" s="629"/>
      <c r="J3" s="629"/>
      <c r="K3" s="625" t="s">
        <v>21</v>
      </c>
      <c r="L3" s="626"/>
      <c r="M3" s="624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31">
        <v>30</v>
      </c>
      <c r="DG3" s="626"/>
      <c r="DH3" s="624"/>
      <c r="DI3" s="631">
        <v>31</v>
      </c>
      <c r="DJ3" s="626"/>
      <c r="DK3" s="624"/>
      <c r="DL3" s="631">
        <v>1</v>
      </c>
      <c r="DM3" s="626"/>
      <c r="DN3" s="624"/>
    </row>
    <row r="4" spans="1:118" ht="60.75" customHeight="1">
      <c r="A4" s="619"/>
      <c r="B4" s="619"/>
      <c r="C4" s="619"/>
      <c r="D4" s="619"/>
      <c r="E4" s="619"/>
      <c r="F4" s="619"/>
      <c r="G4" s="619"/>
      <c r="H4" s="247"/>
      <c r="I4" s="630"/>
      <c r="J4" s="630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0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0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0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0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0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0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7"/>
  <sheetViews>
    <sheetView zoomScale="90" zoomScaleNormal="90" workbookViewId="0">
      <selection activeCell="F379" sqref="F379:G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458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 hidden="1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40"/>
      <c r="T2" s="640"/>
      <c r="U2" s="640"/>
      <c r="V2" s="640"/>
      <c r="W2" s="641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 hidden="1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42"/>
      <c r="S3" s="643"/>
      <c r="T3" s="643"/>
      <c r="U3" s="643"/>
      <c r="V3" s="643"/>
      <c r="W3" s="644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hidden="1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5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5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542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/>
      <c r="AK17" s="373"/>
      <c r="AL17" s="373"/>
      <c r="AM17" s="373"/>
      <c r="AN17" s="373"/>
      <c r="AO17" s="373"/>
      <c r="AP17" s="373"/>
      <c r="AQ17" s="373"/>
      <c r="AR17" s="373"/>
      <c r="AS17" s="555">
        <v>545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62"/>
      <c r="BD17" s="428"/>
      <c r="BE17" s="210"/>
      <c r="BF17" s="173"/>
      <c r="BG17" s="173"/>
      <c r="BH17" s="173"/>
      <c r="BI17" s="173"/>
      <c r="BJ17" s="158"/>
      <c r="BK17" s="173"/>
      <c r="BL17" s="173"/>
      <c r="BM17" s="578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21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5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9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341</v>
      </c>
      <c r="M62" s="172">
        <v>0</v>
      </c>
      <c r="N62" s="173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38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/>
      <c r="AK62" s="373"/>
      <c r="AL62" s="373"/>
      <c r="AM62" s="373"/>
      <c r="AN62" s="373"/>
      <c r="AO62" s="373"/>
      <c r="AP62" s="373"/>
      <c r="AQ62" s="373"/>
      <c r="AR62" s="373"/>
      <c r="AS62" s="555">
        <v>146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62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112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5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5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5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64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5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542">
        <v>104</v>
      </c>
      <c r="Z101" s="372"/>
      <c r="AA101" s="372"/>
      <c r="AB101" s="372"/>
      <c r="AC101" s="372"/>
      <c r="AD101" s="372"/>
      <c r="AE101" s="372"/>
      <c r="AF101" s="372"/>
      <c r="AG101" s="372"/>
      <c r="AH101" s="372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555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62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111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5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10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5857</v>
      </c>
      <c r="M104" s="172">
        <v>0</v>
      </c>
      <c r="N104" s="173"/>
      <c r="O104" s="547">
        <v>1281</v>
      </c>
      <c r="P104" s="343"/>
      <c r="Q104" s="343"/>
      <c r="R104" s="343"/>
      <c r="S104" s="343"/>
      <c r="T104" s="343"/>
      <c r="U104" s="343"/>
      <c r="V104" s="343"/>
      <c r="W104" s="343"/>
      <c r="X104" s="343"/>
      <c r="Y104" s="543">
        <v>934</v>
      </c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550">
        <v>633</v>
      </c>
      <c r="AJ104" s="345"/>
      <c r="AK104" s="345"/>
      <c r="AL104" s="345"/>
      <c r="AM104" s="345"/>
      <c r="AN104" s="345"/>
      <c r="AO104" s="345"/>
      <c r="AP104" s="345"/>
      <c r="AQ104" s="345"/>
      <c r="AR104" s="345"/>
      <c r="AS104" s="556">
        <v>956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63">
        <v>815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579">
        <v>1238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5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5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5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5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685</v>
      </c>
      <c r="M114" s="172">
        <v>0</v>
      </c>
      <c r="N114" s="173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542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/>
      <c r="AK114" s="373"/>
      <c r="AL114" s="373"/>
      <c r="AM114" s="373"/>
      <c r="AN114" s="373"/>
      <c r="AO114" s="373"/>
      <c r="AP114" s="373"/>
      <c r="AQ114" s="373"/>
      <c r="AR114" s="373"/>
      <c r="AS114" s="555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76"/>
      <c r="BM114" s="578">
        <v>30</v>
      </c>
      <c r="BN114" s="374"/>
      <c r="BO114" s="374"/>
      <c r="BP114" s="374"/>
      <c r="BQ114" s="374"/>
      <c r="BR114" s="374"/>
      <c r="BS114" s="374"/>
      <c r="BT114" s="374"/>
      <c r="BU114" s="374"/>
      <c r="BV114" s="374"/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5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7944</v>
      </c>
      <c r="M141" s="172">
        <v>0</v>
      </c>
      <c r="N141" s="173"/>
      <c r="O141" s="547">
        <v>1584</v>
      </c>
      <c r="P141" s="343"/>
      <c r="Q141" s="343"/>
      <c r="R141" s="343"/>
      <c r="S141" s="343"/>
      <c r="T141" s="343"/>
      <c r="U141" s="343"/>
      <c r="V141" s="343"/>
      <c r="W141" s="343"/>
      <c r="X141" s="343"/>
      <c r="Y141" s="543">
        <v>1276</v>
      </c>
      <c r="Z141" s="338"/>
      <c r="AA141" s="338"/>
      <c r="AB141" s="338"/>
      <c r="AC141" s="338"/>
      <c r="AD141" s="338"/>
      <c r="AE141" s="338"/>
      <c r="AF141" s="338"/>
      <c r="AG141" s="338"/>
      <c r="AH141" s="338"/>
      <c r="AI141" s="550">
        <v>848</v>
      </c>
      <c r="AJ141" s="345"/>
      <c r="AK141" s="345"/>
      <c r="AL141" s="345"/>
      <c r="AM141" s="345"/>
      <c r="AN141" s="345"/>
      <c r="AO141" s="345"/>
      <c r="AP141" s="345"/>
      <c r="AQ141" s="345"/>
      <c r="AR141" s="345"/>
      <c r="AS141" s="556">
        <v>1284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63">
        <v>1019</v>
      </c>
      <c r="BD141" s="336"/>
      <c r="BE141" s="336"/>
      <c r="BF141" s="336"/>
      <c r="BG141" s="336"/>
      <c r="BH141" s="336"/>
      <c r="BI141" s="336"/>
      <c r="BJ141" s="336"/>
      <c r="BK141" s="336"/>
      <c r="BL141" s="336"/>
      <c r="BM141" s="579">
        <v>1933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6046</v>
      </c>
      <c r="M144" s="172">
        <v>0</v>
      </c>
      <c r="N144" s="173"/>
      <c r="O144" s="547">
        <v>1251</v>
      </c>
      <c r="P144" s="343"/>
      <c r="Q144" s="343"/>
      <c r="R144" s="343"/>
      <c r="S144" s="343"/>
      <c r="T144" s="343"/>
      <c r="U144" s="343"/>
      <c r="V144" s="343"/>
      <c r="W144" s="343"/>
      <c r="X144" s="343"/>
      <c r="Y144" s="543">
        <v>979</v>
      </c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550">
        <v>627</v>
      </c>
      <c r="AJ144" s="345"/>
      <c r="AK144" s="345"/>
      <c r="AL144" s="345"/>
      <c r="AM144" s="345"/>
      <c r="AN144" s="345"/>
      <c r="AO144" s="345"/>
      <c r="AP144" s="345"/>
      <c r="AQ144" s="345"/>
      <c r="AR144" s="345"/>
      <c r="AS144" s="556">
        <v>1036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63">
        <v>741</v>
      </c>
      <c r="BD144" s="336"/>
      <c r="BE144" s="336"/>
      <c r="BF144" s="336"/>
      <c r="BG144" s="336"/>
      <c r="BH144" s="336"/>
      <c r="BI144" s="336"/>
      <c r="BJ144" s="336"/>
      <c r="BK144" s="336"/>
      <c r="BL144" s="336"/>
      <c r="BM144" s="579">
        <v>1412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600+1320</f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540+1440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13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63</v>
      </c>
      <c r="M164" s="172">
        <v>0</v>
      </c>
      <c r="N164" s="173"/>
      <c r="O164" s="445">
        <v>33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6866</v>
      </c>
      <c r="M169" s="172">
        <v>0</v>
      </c>
      <c r="N169" s="173"/>
      <c r="O169" s="547">
        <v>1395</v>
      </c>
      <c r="P169" s="343"/>
      <c r="Q169" s="343"/>
      <c r="R169" s="343"/>
      <c r="S169" s="343"/>
      <c r="T169" s="343"/>
      <c r="U169" s="343"/>
      <c r="V169" s="343"/>
      <c r="W169" s="343"/>
      <c r="X169" s="343"/>
      <c r="Y169" s="543">
        <v>1129</v>
      </c>
      <c r="Z169" s="338"/>
      <c r="AA169" s="338"/>
      <c r="AB169" s="338"/>
      <c r="AC169" s="338"/>
      <c r="AD169" s="338"/>
      <c r="AE169" s="338"/>
      <c r="AF169" s="338"/>
      <c r="AG169" s="338"/>
      <c r="AH169" s="338"/>
      <c r="AI169" s="550">
        <v>698</v>
      </c>
      <c r="AJ169" s="345"/>
      <c r="AK169" s="345"/>
      <c r="AL169" s="345"/>
      <c r="AM169" s="345"/>
      <c r="AN169" s="345"/>
      <c r="AO169" s="345"/>
      <c r="AP169" s="345"/>
      <c r="AQ169" s="345"/>
      <c r="AR169" s="345"/>
      <c r="AS169" s="556">
        <v>1146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63">
        <v>860</v>
      </c>
      <c r="BD169" s="336"/>
      <c r="BE169" s="336"/>
      <c r="BF169" s="336"/>
      <c r="BG169" s="336"/>
      <c r="BH169" s="336"/>
      <c r="BI169" s="336"/>
      <c r="BJ169" s="336"/>
      <c r="BK169" s="336"/>
      <c r="BL169" s="336"/>
      <c r="BM169" s="579">
        <v>1638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17745</v>
      </c>
      <c r="M171" s="172">
        <v>0</v>
      </c>
      <c r="N171" s="173"/>
      <c r="O171" s="218">
        <f>765+1845</f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900+1890</f>
        <v>2790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765+2115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720+2070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2610+765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456</v>
      </c>
      <c r="H173" s="168" t="s">
        <v>27</v>
      </c>
      <c r="I173" s="168"/>
      <c r="J173" s="158"/>
      <c r="K173" s="172"/>
      <c r="L173" s="177">
        <f t="shared" si="0"/>
        <v>39</v>
      </c>
      <c r="M173" s="172"/>
      <c r="N173" s="173"/>
      <c r="O173" s="343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30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27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615</v>
      </c>
      <c r="M175" s="172">
        <v>0</v>
      </c>
      <c r="N175" s="173"/>
      <c r="O175" s="547">
        <v>20</v>
      </c>
      <c r="P175" s="372"/>
      <c r="Q175" s="372"/>
      <c r="R175" s="372"/>
      <c r="S175" s="372"/>
      <c r="T175" s="372"/>
      <c r="U175" s="372"/>
      <c r="V175" s="372"/>
      <c r="W175" s="372"/>
      <c r="X175" s="372"/>
      <c r="Y175" s="542">
        <v>170</v>
      </c>
      <c r="Z175" s="338"/>
      <c r="AA175" s="338"/>
      <c r="AB175" s="338"/>
      <c r="AC175" s="338"/>
      <c r="AD175" s="338"/>
      <c r="AE175" s="338"/>
      <c r="AF175" s="338"/>
      <c r="AG175" s="338"/>
      <c r="AH175" s="338"/>
      <c r="AI175" s="550">
        <v>12</v>
      </c>
      <c r="AJ175" s="373"/>
      <c r="AK175" s="373"/>
      <c r="AL175" s="373"/>
      <c r="AM175" s="373"/>
      <c r="AN175" s="373"/>
      <c r="AO175" s="373"/>
      <c r="AP175" s="373"/>
      <c r="AQ175" s="373"/>
      <c r="AR175" s="373"/>
      <c r="AS175" s="555">
        <v>212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63">
        <v>10</v>
      </c>
      <c r="BD175" s="374"/>
      <c r="BE175" s="374"/>
      <c r="BF175" s="374"/>
      <c r="BG175" s="374"/>
      <c r="BH175" s="374"/>
      <c r="BI175" s="374"/>
      <c r="BJ175" s="374"/>
      <c r="BK175" s="374"/>
      <c r="BL175" s="374"/>
      <c r="BM175" s="578">
        <v>191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390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390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6985</v>
      </c>
      <c r="M181" s="172">
        <v>0</v>
      </c>
      <c r="N181" s="173"/>
      <c r="O181" s="547">
        <v>1473</v>
      </c>
      <c r="P181" s="343"/>
      <c r="Q181" s="343"/>
      <c r="R181" s="343"/>
      <c r="S181" s="343"/>
      <c r="T181" s="343"/>
      <c r="U181" s="343"/>
      <c r="V181" s="343"/>
      <c r="W181" s="343"/>
      <c r="X181" s="343"/>
      <c r="Y181" s="543">
        <v>1153</v>
      </c>
      <c r="Z181" s="338"/>
      <c r="AA181" s="338"/>
      <c r="AB181" s="338"/>
      <c r="AC181" s="338"/>
      <c r="AD181" s="338"/>
      <c r="AE181" s="338"/>
      <c r="AF181" s="338"/>
      <c r="AG181" s="338"/>
      <c r="AH181" s="338"/>
      <c r="AI181" s="550">
        <v>707</v>
      </c>
      <c r="AJ181" s="345"/>
      <c r="AK181" s="345"/>
      <c r="AL181" s="345"/>
      <c r="AM181" s="345"/>
      <c r="AN181" s="345"/>
      <c r="AO181" s="345"/>
      <c r="AP181" s="345"/>
      <c r="AQ181" s="345"/>
      <c r="AR181" s="345"/>
      <c r="AS181" s="556">
        <v>1142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63">
        <v>913</v>
      </c>
      <c r="BD181" s="336"/>
      <c r="BE181" s="336"/>
      <c r="BF181" s="336"/>
      <c r="BG181" s="336"/>
      <c r="BH181" s="336"/>
      <c r="BI181" s="336"/>
      <c r="BJ181" s="336"/>
      <c r="BK181" s="336"/>
      <c r="BL181" s="336"/>
      <c r="BM181" s="579">
        <v>1597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13580</v>
      </c>
      <c r="M186" s="172">
        <v>0</v>
      </c>
      <c r="N186" s="173"/>
      <c r="O186" s="218">
        <f>540+1380</f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720+1380</f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660+1560</f>
        <v>2220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660+1560</f>
        <v>2220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1800+720</f>
        <v>2520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10880</v>
      </c>
      <c r="M205" s="172">
        <v>0</v>
      </c>
      <c r="N205" s="173"/>
      <c r="O205" s="218">
        <f>660+980</f>
        <v>1640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880+1020</f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660+1080</f>
        <v>1740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740+1080</f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1140+640</f>
        <v>1780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18008</v>
      </c>
      <c r="M223" s="172">
        <v>0</v>
      </c>
      <c r="N223" s="173"/>
      <c r="O223" s="218">
        <f>792+1908</f>
        <v>2700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936+1944</f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828+1908</f>
        <v>2736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792+2088</f>
        <v>2880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2376+936</f>
        <v>3312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455</v>
      </c>
      <c r="H224" s="168" t="s">
        <v>69</v>
      </c>
      <c r="I224" s="168"/>
      <c r="J224" s="158"/>
      <c r="K224" s="172">
        <v>0</v>
      </c>
      <c r="L224" s="177">
        <f t="shared" si="0"/>
        <v>16300</v>
      </c>
      <c r="M224" s="172">
        <v>0</v>
      </c>
      <c r="N224" s="173"/>
      <c r="O224" s="218">
        <f>792+1800</f>
        <v>2592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936+1836</f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792+1800</f>
        <v>2592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720+1944</f>
        <v>2664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2160+720</f>
        <v>2880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17656</v>
      </c>
      <c r="M225" s="172">
        <v>0</v>
      </c>
      <c r="N225" s="173"/>
      <c r="O225" s="218">
        <f>1024+1728</f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1280+1792</f>
        <v>3072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1088+1792</f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1024+1920</f>
        <v>2944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1984+1024</f>
        <v>3008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19840</v>
      </c>
      <c r="M301" s="172">
        <v>0</v>
      </c>
      <c r="N301" s="173"/>
      <c r="O301" s="218">
        <f>840+1860</f>
        <v>2700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1140+1920</f>
        <v>3060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900+1920</f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1260+2220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2640+1140</f>
        <v>3780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8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6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6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8"/>
        <v>5976</v>
      </c>
      <c r="M323" s="172">
        <v>0</v>
      </c>
      <c r="N323" s="173"/>
      <c r="O323" s="547">
        <v>1300</v>
      </c>
      <c r="P323" s="342"/>
      <c r="Q323" s="342"/>
      <c r="R323" s="342"/>
      <c r="S323" s="342"/>
      <c r="T323" s="342"/>
      <c r="U323" s="342"/>
      <c r="V323" s="342"/>
      <c r="W323" s="342"/>
      <c r="X323" s="342"/>
      <c r="Y323" s="544">
        <v>944</v>
      </c>
      <c r="Z323" s="338"/>
      <c r="AA323" s="338"/>
      <c r="AB323" s="338"/>
      <c r="AC323" s="338"/>
      <c r="AD323" s="338"/>
      <c r="AE323" s="338"/>
      <c r="AF323" s="338"/>
      <c r="AG323" s="338"/>
      <c r="AH323" s="338"/>
      <c r="AI323" s="550">
        <v>752</v>
      </c>
      <c r="AJ323" s="344"/>
      <c r="AK323" s="344"/>
      <c r="AL323" s="344"/>
      <c r="AM323" s="344"/>
      <c r="AN323" s="344"/>
      <c r="AO323" s="344"/>
      <c r="AP323" s="344"/>
      <c r="AQ323" s="344"/>
      <c r="AR323" s="344"/>
      <c r="AS323" s="557">
        <v>964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63">
        <v>804</v>
      </c>
      <c r="BD323" s="346"/>
      <c r="BE323" s="346"/>
      <c r="BF323" s="346"/>
      <c r="BG323" s="346"/>
      <c r="BH323" s="346"/>
      <c r="BI323" s="346"/>
      <c r="BJ323" s="346"/>
      <c r="BK323" s="346"/>
      <c r="BL323" s="346"/>
      <c r="BM323" s="580">
        <v>1212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5501</v>
      </c>
      <c r="M324" s="172">
        <v>0</v>
      </c>
      <c r="N324" s="173"/>
      <c r="O324" s="547">
        <v>1204</v>
      </c>
      <c r="P324" s="343"/>
      <c r="Q324" s="343"/>
      <c r="R324" s="343"/>
      <c r="S324" s="343"/>
      <c r="T324" s="343"/>
      <c r="U324" s="343"/>
      <c r="V324" s="343"/>
      <c r="W324" s="343"/>
      <c r="X324" s="343"/>
      <c r="Y324" s="543">
        <v>887</v>
      </c>
      <c r="Z324" s="338"/>
      <c r="AA324" s="338"/>
      <c r="AB324" s="338"/>
      <c r="AC324" s="338"/>
      <c r="AD324" s="338"/>
      <c r="AE324" s="338"/>
      <c r="AF324" s="338"/>
      <c r="AG324" s="338"/>
      <c r="AH324" s="338"/>
      <c r="AI324" s="550">
        <v>629</v>
      </c>
      <c r="AJ324" s="345"/>
      <c r="AK324" s="345"/>
      <c r="AL324" s="345"/>
      <c r="AM324" s="345"/>
      <c r="AN324" s="345"/>
      <c r="AO324" s="345"/>
      <c r="AP324" s="345"/>
      <c r="AQ324" s="345"/>
      <c r="AR324" s="345"/>
      <c r="AS324" s="556">
        <v>942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63">
        <v>737</v>
      </c>
      <c r="BD324" s="336"/>
      <c r="BE324" s="336"/>
      <c r="BF324" s="336"/>
      <c r="BG324" s="336"/>
      <c r="BH324" s="336"/>
      <c r="BI324" s="336"/>
      <c r="BJ324" s="336"/>
      <c r="BK324" s="336"/>
      <c r="BL324" s="336"/>
      <c r="BM324" s="579">
        <v>1102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9356</v>
      </c>
      <c r="M325" s="172">
        <v>0</v>
      </c>
      <c r="N325" s="173"/>
      <c r="O325" s="547">
        <v>1512</v>
      </c>
      <c r="P325" s="343"/>
      <c r="Q325" s="343"/>
      <c r="R325" s="343"/>
      <c r="S325" s="343"/>
      <c r="T325" s="343"/>
      <c r="U325" s="343"/>
      <c r="V325" s="343"/>
      <c r="W325" s="343"/>
      <c r="X325" s="343"/>
      <c r="Y325" s="543">
        <v>1046</v>
      </c>
      <c r="Z325" s="446"/>
      <c r="AA325" s="446"/>
      <c r="AB325" s="446"/>
      <c r="AC325" s="446"/>
      <c r="AD325" s="446"/>
      <c r="AE325" s="446"/>
      <c r="AF325" s="446"/>
      <c r="AG325" s="446"/>
      <c r="AH325" s="446"/>
      <c r="AI325" s="551">
        <v>913</v>
      </c>
      <c r="AJ325" s="345"/>
      <c r="AK325" s="345"/>
      <c r="AL325" s="345"/>
      <c r="AM325" s="345"/>
      <c r="AN325" s="345"/>
      <c r="AO325" s="345"/>
      <c r="AP325" s="345"/>
      <c r="AQ325" s="345"/>
      <c r="AR325" s="345"/>
      <c r="AS325" s="556">
        <v>1953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63">
        <v>1554</v>
      </c>
      <c r="BD325" s="336"/>
      <c r="BE325" s="336"/>
      <c r="BF325" s="336"/>
      <c r="BG325" s="336"/>
      <c r="BH325" s="336"/>
      <c r="BI325" s="336"/>
      <c r="BJ325" s="336"/>
      <c r="BK325" s="336"/>
      <c r="BL325" s="336"/>
      <c r="BM325" s="333">
        <v>2378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5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8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6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6">
        <v>20056642</v>
      </c>
      <c r="G335" s="534" t="s">
        <v>362</v>
      </c>
      <c r="H335" s="235" t="s">
        <v>69</v>
      </c>
      <c r="I335" s="235"/>
      <c r="J335" s="278"/>
      <c r="K335" s="172">
        <v>0</v>
      </c>
      <c r="L335" s="279">
        <f t="shared" si="8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66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5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1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2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8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8"/>
        <v>1440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577">
        <f>180+540</f>
        <v>720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8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8"/>
        <v>12140</v>
      </c>
      <c r="M345" s="172">
        <v>0</v>
      </c>
      <c r="N345" s="173"/>
      <c r="O345" s="218">
        <f>600+1260</f>
        <v>1860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780+1320</f>
        <v>2100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540+1380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600+1200</f>
        <v>1800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1560+600</f>
        <v>2160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2300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8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8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8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8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8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8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8"/>
        <v>4039</v>
      </c>
      <c r="M354" s="313"/>
      <c r="N354" s="314"/>
      <c r="O354" s="548">
        <v>939</v>
      </c>
      <c r="P354" s="362"/>
      <c r="Q354" s="362"/>
      <c r="R354" s="362"/>
      <c r="S354" s="362"/>
      <c r="T354" s="362"/>
      <c r="U354" s="362"/>
      <c r="V354" s="362"/>
      <c r="W354" s="362"/>
      <c r="X354" s="362"/>
      <c r="Y354" s="545">
        <v>612</v>
      </c>
      <c r="Z354" s="447"/>
      <c r="AA354" s="447"/>
      <c r="AB354" s="447"/>
      <c r="AC354" s="447"/>
      <c r="AD354" s="447"/>
      <c r="AE354" s="447"/>
      <c r="AF354" s="447"/>
      <c r="AG354" s="447"/>
      <c r="AH354" s="447"/>
      <c r="AI354" s="552">
        <v>439</v>
      </c>
      <c r="AJ354" s="448"/>
      <c r="AK354" s="448"/>
      <c r="AL354" s="448"/>
      <c r="AM354" s="448"/>
      <c r="AN354" s="448"/>
      <c r="AO354" s="448"/>
      <c r="AP354" s="448"/>
      <c r="AQ354" s="448"/>
      <c r="AR354" s="448"/>
      <c r="AS354" s="558">
        <v>951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67">
        <v>528</v>
      </c>
      <c r="BD354" s="336"/>
      <c r="BE354" s="336"/>
      <c r="BF354" s="336"/>
      <c r="BG354" s="336"/>
      <c r="BH354" s="336"/>
      <c r="BI354" s="336"/>
      <c r="BJ354" s="336"/>
      <c r="BK354" s="336"/>
      <c r="BL354" s="336"/>
      <c r="BM354" s="579">
        <v>570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33" t="s">
        <v>414</v>
      </c>
      <c r="H355" s="178" t="s">
        <v>42</v>
      </c>
      <c r="I355" s="298"/>
      <c r="J355" s="312"/>
      <c r="K355" s="313"/>
      <c r="L355" s="159">
        <f t="shared" ref="L355:L356" si="13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68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3"/>
        <v>3172</v>
      </c>
      <c r="M356" s="313"/>
      <c r="N356" s="314"/>
      <c r="O356" s="548">
        <v>653</v>
      </c>
      <c r="P356" s="362"/>
      <c r="Q356" s="362"/>
      <c r="R356" s="362"/>
      <c r="S356" s="362"/>
      <c r="T356" s="362"/>
      <c r="U356" s="362"/>
      <c r="V356" s="362"/>
      <c r="W356" s="362"/>
      <c r="X356" s="362"/>
      <c r="Y356" s="545">
        <v>532</v>
      </c>
      <c r="Z356" s="364"/>
      <c r="AA356" s="364"/>
      <c r="AB356" s="364"/>
      <c r="AC356" s="364"/>
      <c r="AD356" s="364"/>
      <c r="AE356" s="364"/>
      <c r="AF356" s="364"/>
      <c r="AG356" s="364"/>
      <c r="AH356" s="364"/>
      <c r="AI356" s="553">
        <v>346</v>
      </c>
      <c r="AJ356" s="363"/>
      <c r="AK356" s="363"/>
      <c r="AL356" s="363"/>
      <c r="AM356" s="363"/>
      <c r="AN356" s="363"/>
      <c r="AO356" s="363"/>
      <c r="AP356" s="363"/>
      <c r="AQ356" s="363"/>
      <c r="AR356" s="363"/>
      <c r="AS356" s="559">
        <v>812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67">
        <v>376</v>
      </c>
      <c r="BD356" s="449"/>
      <c r="BE356" s="449"/>
      <c r="BF356" s="449"/>
      <c r="BG356" s="449"/>
      <c r="BH356" s="449"/>
      <c r="BI356" s="449"/>
      <c r="BJ356" s="449"/>
      <c r="BK356" s="449"/>
      <c r="BL356" s="449"/>
      <c r="BM356" s="581">
        <v>453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4" si="14">SUM(O357,Y357,AI357,AS357,BC357,BM357,BW357)</f>
        <v>2016</v>
      </c>
      <c r="M357" s="313"/>
      <c r="N357" s="314"/>
      <c r="O357" s="362">
        <f>288+720</f>
        <v>1008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f>288+720</f>
        <v>1008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4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4"/>
        <v>5290</v>
      </c>
      <c r="M358" s="313"/>
      <c r="N358" s="314"/>
      <c r="O358" s="362">
        <f>180+630</f>
        <v>810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f>270+630</f>
        <v>900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f>180+810</f>
        <v>990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f>180+720</f>
        <v>900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f>720+270</f>
        <v>990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8">
        <v>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79">
        <v>20059086</v>
      </c>
      <c r="G359" s="480" t="s">
        <v>436</v>
      </c>
      <c r="H359" s="371" t="s">
        <v>69</v>
      </c>
      <c r="I359" s="298"/>
      <c r="J359" s="312"/>
      <c r="K359" s="313"/>
      <c r="L359" s="177">
        <f t="shared" si="14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4"/>
        <v>13490</v>
      </c>
      <c r="M360" s="313"/>
      <c r="N360" s="314"/>
      <c r="O360" s="362">
        <f>450+1620</f>
        <v>2070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f>450+1620</f>
        <v>2070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f>540+1800</f>
        <v>2340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f>450+1620</f>
        <v>2070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f>1890+450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8">
        <v>2600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4"/>
        <v>9486</v>
      </c>
      <c r="M361" s="313"/>
      <c r="N361" s="314"/>
      <c r="O361" s="362">
        <f>441+1071</f>
        <v>1512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f>567+1071</f>
        <v>1638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f>441+1008</f>
        <v>1449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f>441+1008</f>
        <v>1449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f>1197+441</f>
        <v>1638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8">
        <v>1800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4"/>
        <v>3479</v>
      </c>
      <c r="M362" s="470"/>
      <c r="N362" s="314"/>
      <c r="O362" s="548">
        <v>705</v>
      </c>
      <c r="P362" s="362"/>
      <c r="Q362" s="362"/>
      <c r="R362" s="362"/>
      <c r="S362" s="362"/>
      <c r="T362" s="362"/>
      <c r="U362" s="362"/>
      <c r="V362" s="362"/>
      <c r="W362" s="362"/>
      <c r="X362" s="362"/>
      <c r="Y362" s="545">
        <v>559</v>
      </c>
      <c r="Z362" s="364"/>
      <c r="AA362" s="364"/>
      <c r="AB362" s="364"/>
      <c r="AC362" s="364"/>
      <c r="AD362" s="364"/>
      <c r="AE362" s="364"/>
      <c r="AF362" s="364"/>
      <c r="AG362" s="364"/>
      <c r="AH362" s="364"/>
      <c r="AI362" s="553">
        <v>352</v>
      </c>
      <c r="AJ362" s="363"/>
      <c r="AK362" s="363"/>
      <c r="AL362" s="363"/>
      <c r="AM362" s="363"/>
      <c r="AN362" s="363"/>
      <c r="AO362" s="363"/>
      <c r="AP362" s="363"/>
      <c r="AQ362" s="363"/>
      <c r="AR362" s="363"/>
      <c r="AS362" s="559">
        <v>1001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67">
        <v>382</v>
      </c>
      <c r="BD362" s="366"/>
      <c r="BE362" s="366"/>
      <c r="BF362" s="366"/>
      <c r="BG362" s="366"/>
      <c r="BH362" s="366"/>
      <c r="BI362" s="366"/>
      <c r="BJ362" s="366"/>
      <c r="BK362" s="366"/>
      <c r="BL362" s="366"/>
      <c r="BM362" s="582">
        <v>480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4"/>
        <v>3737</v>
      </c>
      <c r="M363" s="313"/>
      <c r="N363" s="314"/>
      <c r="O363" s="548">
        <v>880</v>
      </c>
      <c r="P363" s="362"/>
      <c r="Q363" s="362"/>
      <c r="R363" s="362"/>
      <c r="S363" s="362"/>
      <c r="T363" s="362"/>
      <c r="U363" s="362"/>
      <c r="V363" s="362"/>
      <c r="W363" s="362"/>
      <c r="X363" s="362"/>
      <c r="Y363" s="545">
        <v>468</v>
      </c>
      <c r="Z363" s="364"/>
      <c r="AA363" s="364"/>
      <c r="AB363" s="364"/>
      <c r="AC363" s="364"/>
      <c r="AD363" s="364"/>
      <c r="AE363" s="364"/>
      <c r="AF363" s="364"/>
      <c r="AG363" s="364"/>
      <c r="AH363" s="364"/>
      <c r="AI363" s="553">
        <v>434</v>
      </c>
      <c r="AJ363" s="448"/>
      <c r="AK363" s="448"/>
      <c r="AL363" s="448"/>
      <c r="AM363" s="448"/>
      <c r="AN363" s="448"/>
      <c r="AO363" s="448"/>
      <c r="AP363" s="448"/>
      <c r="AQ363" s="448"/>
      <c r="AR363" s="448"/>
      <c r="AS363" s="558">
        <v>876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67">
        <v>538</v>
      </c>
      <c r="BD363" s="366"/>
      <c r="BE363" s="366"/>
      <c r="BF363" s="366"/>
      <c r="BG363" s="366"/>
      <c r="BH363" s="366"/>
      <c r="BI363" s="366"/>
      <c r="BJ363" s="366"/>
      <c r="BK363" s="366"/>
      <c r="BL363" s="366"/>
      <c r="BM363" s="582">
        <v>541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6"/>
      <c r="C364" s="466"/>
      <c r="D364" s="466"/>
      <c r="E364" s="467"/>
      <c r="F364" s="375">
        <v>1113223</v>
      </c>
      <c r="G364" s="376" t="s">
        <v>428</v>
      </c>
      <c r="H364" s="468" t="s">
        <v>42</v>
      </c>
      <c r="I364" s="466"/>
      <c r="J364" s="469"/>
      <c r="K364" s="470"/>
      <c r="L364" s="159">
        <f t="shared" si="14"/>
        <v>2871</v>
      </c>
      <c r="M364" s="313"/>
      <c r="N364" s="471"/>
      <c r="O364" s="549">
        <v>663</v>
      </c>
      <c r="P364" s="472"/>
      <c r="Q364" s="472"/>
      <c r="R364" s="472"/>
      <c r="S364" s="472"/>
      <c r="T364" s="472"/>
      <c r="U364" s="472"/>
      <c r="V364" s="472"/>
      <c r="W364" s="472"/>
      <c r="X364" s="472"/>
      <c r="Y364" s="546">
        <v>419</v>
      </c>
      <c r="Z364" s="473"/>
      <c r="AA364" s="473"/>
      <c r="AB364" s="473"/>
      <c r="AC364" s="473"/>
      <c r="AD364" s="473"/>
      <c r="AE364" s="473"/>
      <c r="AF364" s="473"/>
      <c r="AG364" s="473"/>
      <c r="AH364" s="473"/>
      <c r="AI364" s="554">
        <v>312</v>
      </c>
      <c r="AJ364" s="475"/>
      <c r="AK364" s="475"/>
      <c r="AL364" s="475"/>
      <c r="AM364" s="475"/>
      <c r="AN364" s="475"/>
      <c r="AO364" s="475"/>
      <c r="AP364" s="475"/>
      <c r="AQ364" s="475"/>
      <c r="AR364" s="475"/>
      <c r="AS364" s="560">
        <v>711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69">
        <v>387</v>
      </c>
      <c r="BD364" s="474"/>
      <c r="BE364" s="474"/>
      <c r="BF364" s="474"/>
      <c r="BG364" s="474"/>
      <c r="BH364" s="474"/>
      <c r="BI364" s="474"/>
      <c r="BJ364" s="474"/>
      <c r="BK364" s="474"/>
      <c r="BL364" s="474"/>
      <c r="BM364" s="583">
        <v>379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3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5" t="s">
        <v>42</v>
      </c>
      <c r="I365" s="298"/>
      <c r="J365" s="312"/>
      <c r="K365" s="313"/>
      <c r="L365" s="159">
        <f t="shared" si="14"/>
        <v>2413</v>
      </c>
      <c r="M365" s="313"/>
      <c r="N365" s="314"/>
      <c r="O365" s="548">
        <v>541</v>
      </c>
      <c r="P365" s="362"/>
      <c r="Q365" s="362"/>
      <c r="R365" s="362"/>
      <c r="S365" s="362"/>
      <c r="T365" s="362"/>
      <c r="U365" s="362"/>
      <c r="V365" s="362"/>
      <c r="W365" s="362"/>
      <c r="X365" s="362"/>
      <c r="Y365" s="545">
        <v>327</v>
      </c>
      <c r="Z365" s="364"/>
      <c r="AA365" s="364"/>
      <c r="AB365" s="364"/>
      <c r="AC365" s="364"/>
      <c r="AD365" s="364"/>
      <c r="AE365" s="364"/>
      <c r="AF365" s="364"/>
      <c r="AG365" s="364"/>
      <c r="AH365" s="364"/>
      <c r="AI365" s="553">
        <v>253</v>
      </c>
      <c r="AJ365" s="363"/>
      <c r="AK365" s="363"/>
      <c r="AL365" s="363"/>
      <c r="AM365" s="363"/>
      <c r="AN365" s="363"/>
      <c r="AO365" s="363"/>
      <c r="AP365" s="363"/>
      <c r="AQ365" s="363"/>
      <c r="AR365" s="363"/>
      <c r="AS365" s="559">
        <v>709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67">
        <v>290</v>
      </c>
      <c r="BD365" s="366"/>
      <c r="BE365" s="366"/>
      <c r="BF365" s="366"/>
      <c r="BG365" s="366"/>
      <c r="BH365" s="366"/>
      <c r="BI365" s="366"/>
      <c r="BJ365" s="366"/>
      <c r="BK365" s="366"/>
      <c r="BL365" s="366"/>
      <c r="BM365" s="582">
        <v>293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5" t="s">
        <v>42</v>
      </c>
      <c r="I366" s="298"/>
      <c r="J366" s="312"/>
      <c r="K366" s="313"/>
      <c r="L366" s="159">
        <f t="shared" si="14"/>
        <v>13109</v>
      </c>
      <c r="M366" s="313"/>
      <c r="N366" s="314"/>
      <c r="O366" s="548">
        <v>2138</v>
      </c>
      <c r="P366" s="362"/>
      <c r="Q366" s="362"/>
      <c r="R366" s="362"/>
      <c r="S366" s="362"/>
      <c r="T366" s="362"/>
      <c r="U366" s="362"/>
      <c r="V366" s="362"/>
      <c r="W366" s="362"/>
      <c r="X366" s="362"/>
      <c r="Y366" s="545">
        <v>1219</v>
      </c>
      <c r="Z366" s="364"/>
      <c r="AA366" s="364"/>
      <c r="AB366" s="364"/>
      <c r="AC366" s="364"/>
      <c r="AD366" s="364"/>
      <c r="AE366" s="364"/>
      <c r="AF366" s="364"/>
      <c r="AG366" s="364"/>
      <c r="AH366" s="364"/>
      <c r="AI366" s="553">
        <v>1294</v>
      </c>
      <c r="AJ366" s="363"/>
      <c r="AK366" s="363"/>
      <c r="AL366" s="363"/>
      <c r="AM366" s="363"/>
      <c r="AN366" s="363"/>
      <c r="AO366" s="363"/>
      <c r="AP366" s="363"/>
      <c r="AQ366" s="363"/>
      <c r="AR366" s="363"/>
      <c r="AS366" s="559">
        <v>2979</v>
      </c>
      <c r="AT366" s="365"/>
      <c r="AU366" s="365"/>
      <c r="AV366" s="365"/>
      <c r="AW366" s="365"/>
      <c r="AX366" s="365"/>
      <c r="AY366" s="365"/>
      <c r="AZ366" s="365"/>
      <c r="BA366" s="365"/>
      <c r="BB366" s="365"/>
      <c r="BC366" s="571">
        <v>2425</v>
      </c>
      <c r="BD366" s="366"/>
      <c r="BE366" s="366"/>
      <c r="BF366" s="366"/>
      <c r="BG366" s="366"/>
      <c r="BH366" s="366"/>
      <c r="BI366" s="366"/>
      <c r="BJ366" s="366"/>
      <c r="BK366" s="366"/>
      <c r="BL366" s="366"/>
      <c r="BM366" s="582">
        <v>3054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7">
        <v>1113226</v>
      </c>
      <c r="G367" s="378" t="s">
        <v>442</v>
      </c>
      <c r="H367" s="425" t="s">
        <v>42</v>
      </c>
      <c r="I367" s="298"/>
      <c r="J367" s="312"/>
      <c r="K367" s="313"/>
      <c r="L367" s="159">
        <f t="shared" si="14"/>
        <v>4537</v>
      </c>
      <c r="M367" s="313"/>
      <c r="N367" s="314"/>
      <c r="O367" s="362">
        <v>1010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33">
        <v>563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645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61">
        <v>1043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72">
        <v>678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84">
        <v>598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7">
        <v>1113227</v>
      </c>
      <c r="G368" s="378" t="s">
        <v>443</v>
      </c>
      <c r="H368" s="425" t="s">
        <v>42</v>
      </c>
      <c r="I368" s="298"/>
      <c r="J368" s="312"/>
      <c r="K368" s="313"/>
      <c r="L368" s="159">
        <f t="shared" si="14"/>
        <v>4321</v>
      </c>
      <c r="M368" s="313"/>
      <c r="N368" s="314"/>
      <c r="O368" s="362">
        <v>904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33">
        <v>515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617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61">
        <v>962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70">
        <v>696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84">
        <v>627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9">
        <v>1113228</v>
      </c>
      <c r="G369" s="378" t="s">
        <v>444</v>
      </c>
      <c r="H369" s="425" t="s">
        <v>42</v>
      </c>
      <c r="I369" s="298"/>
      <c r="J369" s="312"/>
      <c r="K369" s="313"/>
      <c r="L369" s="159">
        <f t="shared" si="14"/>
        <v>4436</v>
      </c>
      <c r="M369" s="313"/>
      <c r="N369" s="314"/>
      <c r="O369" s="362">
        <v>905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33">
        <v>535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656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61">
        <v>1018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70">
        <v>674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84">
        <v>648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6.25" hidden="1">
      <c r="A370" s="297"/>
      <c r="B370" s="298"/>
      <c r="C370" s="298"/>
      <c r="D370" s="298"/>
      <c r="E370" s="481"/>
      <c r="F370" s="526">
        <v>20059413</v>
      </c>
      <c r="G370" s="484" t="s">
        <v>447</v>
      </c>
      <c r="H370" s="477" t="s">
        <v>69</v>
      </c>
      <c r="I370" s="298"/>
      <c r="J370" s="312"/>
      <c r="K370" s="313"/>
      <c r="L370" s="177">
        <f t="shared" si="14"/>
        <v>4570</v>
      </c>
      <c r="M370" s="313"/>
      <c r="N370" s="314"/>
      <c r="O370" s="362">
        <f>270+480</f>
        <v>750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364">
        <f>360+510</f>
        <v>870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>
        <f>210+570</f>
        <v>780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>
        <f>240+450</f>
        <v>690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>
        <f>570+210</f>
        <v>780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>
        <v>700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81"/>
      <c r="F371" s="539">
        <v>20059414</v>
      </c>
      <c r="G371" s="535" t="s">
        <v>448</v>
      </c>
      <c r="H371" s="477" t="s">
        <v>69</v>
      </c>
      <c r="I371" s="298"/>
      <c r="J371" s="312"/>
      <c r="K371" s="313"/>
      <c r="L371" s="177">
        <f t="shared" si="14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540">
        <v>20059547</v>
      </c>
      <c r="G372" s="482" t="s">
        <v>449</v>
      </c>
      <c r="H372" s="371" t="s">
        <v>69</v>
      </c>
      <c r="I372" s="298"/>
      <c r="J372" s="312"/>
      <c r="K372" s="313"/>
      <c r="L372" s="177">
        <f t="shared" si="14"/>
        <v>23272</v>
      </c>
      <c r="M372" s="313"/>
      <c r="N372" s="314"/>
      <c r="O372" s="362">
        <f>1332+2484</f>
        <v>3816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f>1446+2354</f>
        <v>3800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f>1296+2556</f>
        <v>3852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f>1296+2556</f>
        <v>3852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f>1296+2556</f>
        <v>3852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>
        <v>4100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354">
        <v>20059548</v>
      </c>
      <c r="G373" s="378" t="s">
        <v>450</v>
      </c>
      <c r="H373" s="371" t="s">
        <v>69</v>
      </c>
      <c r="I373" s="298"/>
      <c r="J373" s="312"/>
      <c r="K373" s="313"/>
      <c r="L373" s="177">
        <f t="shared" si="14"/>
        <v>27340</v>
      </c>
      <c r="M373" s="313"/>
      <c r="N373" s="314"/>
      <c r="O373" s="362">
        <f>1500+3240</f>
        <v>4740</v>
      </c>
      <c r="P373" s="314"/>
      <c r="Q373" s="315"/>
      <c r="R373" s="314"/>
      <c r="S373" s="314"/>
      <c r="T373" s="314"/>
      <c r="U373" s="314"/>
      <c r="V373" s="312"/>
      <c r="W373" s="314"/>
      <c r="X373" s="317"/>
      <c r="Y373" s="364">
        <f>1626+2874</f>
        <v>4500</v>
      </c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>
        <f>1320+3180</f>
        <v>4500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>
        <f>1320+3180</f>
        <v>4500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>
        <f>3180+1320</f>
        <v>4500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>
        <v>4600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54">
        <v>20057458</v>
      </c>
      <c r="G374" s="378" t="s">
        <v>451</v>
      </c>
      <c r="H374" s="477" t="s">
        <v>69</v>
      </c>
      <c r="I374" s="298"/>
      <c r="J374" s="312"/>
      <c r="K374" s="313"/>
      <c r="L374" s="177">
        <f t="shared" si="14"/>
        <v>7548</v>
      </c>
      <c r="M374" s="313"/>
      <c r="N374" s="314"/>
      <c r="O374" s="362">
        <f>270+864</f>
        <v>1134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f>270+864</f>
        <v>1134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f>378+972</f>
        <v>1350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f>324+864</f>
        <v>1188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f>864+378</f>
        <v>1242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ht="29.25" hidden="1" customHeight="1">
      <c r="A375" s="297"/>
      <c r="B375" s="536"/>
      <c r="C375" s="536"/>
      <c r="D375" s="536"/>
      <c r="E375" s="299"/>
      <c r="F375" s="298">
        <v>20059798</v>
      </c>
      <c r="G375" s="541" t="s">
        <v>452</v>
      </c>
      <c r="H375" s="477" t="s">
        <v>69</v>
      </c>
      <c r="I375" s="537"/>
      <c r="J375" s="537"/>
      <c r="K375" s="313"/>
      <c r="L375" s="513">
        <f t="shared" ref="L375:L385" si="15">SUM(O375,Y375,AI375,AS375,BC375,BM375,BW375)</f>
        <v>6240</v>
      </c>
      <c r="M375" s="313"/>
      <c r="N375" s="538"/>
      <c r="O375" s="362">
        <f>420+780</f>
        <v>1200</v>
      </c>
      <c r="Q375" s="243"/>
      <c r="R375" s="242"/>
      <c r="S375" s="243"/>
      <c r="T375" s="242"/>
      <c r="U375" s="244"/>
      <c r="V375" s="244"/>
      <c r="W375" s="236"/>
      <c r="X375" s="236"/>
      <c r="Y375" s="364">
        <f>540+840</f>
        <v>1380</v>
      </c>
      <c r="Z375" s="245"/>
      <c r="AA375" s="243"/>
      <c r="AB375" s="242"/>
      <c r="AC375" s="243"/>
      <c r="AD375" s="242"/>
      <c r="AE375" s="244"/>
      <c r="AF375" s="244"/>
      <c r="AG375" s="236"/>
      <c r="AH375" s="236"/>
      <c r="AI375" s="363">
        <f>420+780</f>
        <v>1200</v>
      </c>
      <c r="AJ375" s="245"/>
      <c r="AK375" s="243"/>
      <c r="AL375" s="242"/>
      <c r="AM375" s="243"/>
      <c r="AN375" s="242"/>
      <c r="AO375" s="244"/>
      <c r="AP375" s="244"/>
      <c r="AQ375" s="236"/>
      <c r="AR375" s="236"/>
      <c r="AS375" s="365">
        <f>480+720</f>
        <v>1200</v>
      </c>
      <c r="AT375" s="245"/>
      <c r="AU375" s="243"/>
      <c r="AV375" s="242"/>
      <c r="AW375" s="243"/>
      <c r="AX375" s="242"/>
      <c r="AY375" s="244"/>
      <c r="AZ375" s="244"/>
      <c r="BA375" s="236"/>
      <c r="BB375" s="236"/>
      <c r="BC375" s="366">
        <f>420+840</f>
        <v>1260</v>
      </c>
      <c r="BD375" s="245"/>
      <c r="BE375" s="243"/>
      <c r="BF375" s="242"/>
      <c r="BG375" s="243"/>
      <c r="BH375" s="242"/>
      <c r="BI375" s="244"/>
      <c r="BJ375" s="244"/>
      <c r="BK375" s="236"/>
      <c r="BL375" s="236"/>
      <c r="BM375" s="424"/>
      <c r="BN375" s="245"/>
      <c r="BO375" s="243"/>
      <c r="BP375" s="242"/>
      <c r="BQ375" s="243"/>
      <c r="BR375" s="242"/>
      <c r="BS375" s="244"/>
      <c r="BT375" s="244"/>
      <c r="BU375" s="236"/>
      <c r="BV375" s="237"/>
      <c r="BW375" s="367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 customHeight="1">
      <c r="A376" s="297"/>
      <c r="B376" s="536"/>
      <c r="C376" s="536"/>
      <c r="D376" s="536"/>
      <c r="E376" s="299"/>
      <c r="F376" s="298">
        <v>20059796</v>
      </c>
      <c r="G376" s="541" t="s">
        <v>453</v>
      </c>
      <c r="H376" s="477" t="s">
        <v>69</v>
      </c>
      <c r="I376" s="537"/>
      <c r="J376" s="537"/>
      <c r="K376" s="313"/>
      <c r="L376" s="513">
        <f>SUM(O376,Y376,AI376,AS376,BC376,BM376)</f>
        <v>13360</v>
      </c>
      <c r="M376" s="313"/>
      <c r="N376" s="538"/>
      <c r="O376" s="362">
        <f>704+1536</f>
        <v>2240</v>
      </c>
      <c r="Q376" s="243"/>
      <c r="R376" s="242"/>
      <c r="S376" s="243"/>
      <c r="T376" s="242"/>
      <c r="U376" s="244"/>
      <c r="V376" s="244"/>
      <c r="W376" s="236"/>
      <c r="X376" s="236"/>
      <c r="Y376" s="364">
        <f>832+1600</f>
        <v>2432</v>
      </c>
      <c r="Z376" s="245"/>
      <c r="AA376" s="243"/>
      <c r="AB376" s="242"/>
      <c r="AC376" s="243"/>
      <c r="AD376" s="242"/>
      <c r="AE376" s="244"/>
      <c r="AF376" s="244"/>
      <c r="AG376" s="236"/>
      <c r="AH376" s="236"/>
      <c r="AI376" s="363">
        <f>704+1600</f>
        <v>2304</v>
      </c>
      <c r="AJ376" s="245"/>
      <c r="AK376" s="243"/>
      <c r="AL376" s="242"/>
      <c r="AM376" s="243"/>
      <c r="AN376" s="242"/>
      <c r="AO376" s="244"/>
      <c r="AP376" s="244"/>
      <c r="AQ376" s="236"/>
      <c r="AR376" s="236"/>
      <c r="AS376" s="365">
        <f>896+1792</f>
        <v>2688</v>
      </c>
      <c r="AT376" s="245"/>
      <c r="AU376" s="243"/>
      <c r="AV376" s="242"/>
      <c r="AW376" s="243"/>
      <c r="AX376" s="242"/>
      <c r="AY376" s="244"/>
      <c r="AZ376" s="244"/>
      <c r="BA376" s="236"/>
      <c r="BB376" s="236"/>
      <c r="BC376" s="366">
        <f>1664+832</f>
        <v>2496</v>
      </c>
      <c r="BD376" s="245"/>
      <c r="BE376" s="243"/>
      <c r="BF376" s="242"/>
      <c r="BG376" s="243"/>
      <c r="BH376" s="242"/>
      <c r="BI376" s="244"/>
      <c r="BJ376" s="244"/>
      <c r="BK376" s="236"/>
      <c r="BL376" s="236"/>
      <c r="BM376" s="424">
        <v>1200</v>
      </c>
      <c r="BN376" s="245"/>
      <c r="BO376" s="243"/>
      <c r="BP376" s="242"/>
      <c r="BQ376" s="243"/>
      <c r="BR376" s="242"/>
      <c r="BS376" s="244"/>
      <c r="BT376" s="244"/>
      <c r="BU376" s="236"/>
      <c r="BV376" s="237"/>
      <c r="BW376" s="367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97"/>
      <c r="B377" s="536"/>
      <c r="C377" s="536"/>
      <c r="D377" s="536"/>
      <c r="E377" s="299"/>
      <c r="F377" s="298">
        <v>20059799</v>
      </c>
      <c r="G377" s="541" t="s">
        <v>454</v>
      </c>
      <c r="H377" s="477" t="s">
        <v>69</v>
      </c>
      <c r="I377" s="537"/>
      <c r="J377" s="537"/>
      <c r="K377" s="313"/>
      <c r="L377" s="513">
        <f t="shared" si="15"/>
        <v>3310</v>
      </c>
      <c r="M377" s="313"/>
      <c r="N377" s="538"/>
      <c r="O377" s="362">
        <f>180+360</f>
        <v>540</v>
      </c>
      <c r="Q377" s="243"/>
      <c r="R377" s="242"/>
      <c r="S377" s="243"/>
      <c r="T377" s="242"/>
      <c r="U377" s="244"/>
      <c r="V377" s="244"/>
      <c r="W377" s="236"/>
      <c r="X377" s="236"/>
      <c r="Y377" s="364">
        <f>180+360</f>
        <v>540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63">
        <f>180+360</f>
        <v>540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5">
        <f>90+360</f>
        <v>450</v>
      </c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6">
        <f>450+90</f>
        <v>540</v>
      </c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24">
        <v>700</v>
      </c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36"/>
      <c r="C378" s="536"/>
      <c r="D378" s="536"/>
      <c r="E378" s="299"/>
      <c r="F378" s="298">
        <v>20059797</v>
      </c>
      <c r="G378" s="541" t="s">
        <v>403</v>
      </c>
      <c r="H378" s="477" t="s">
        <v>69</v>
      </c>
      <c r="I378" s="537"/>
      <c r="J378" s="537"/>
      <c r="K378" s="313"/>
      <c r="L378" s="513">
        <f t="shared" si="15"/>
        <v>4280</v>
      </c>
      <c r="M378" s="313"/>
      <c r="N378" s="538"/>
      <c r="O378" s="362">
        <f>200+480</f>
        <v>680</v>
      </c>
      <c r="Q378" s="243"/>
      <c r="R378" s="242"/>
      <c r="S378" s="243"/>
      <c r="T378" s="242"/>
      <c r="U378" s="244"/>
      <c r="V378" s="244"/>
      <c r="W378" s="236"/>
      <c r="X378" s="236"/>
      <c r="Y378" s="364">
        <f>200+520</f>
        <v>720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f>120+480</f>
        <v>600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f>480+480</f>
        <v>960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f>520+200</f>
        <v>720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36"/>
      <c r="C379" s="536"/>
      <c r="D379" s="536"/>
      <c r="E379" s="299"/>
      <c r="F379" s="298">
        <v>20060019</v>
      </c>
      <c r="G379" s="334" t="s">
        <v>463</v>
      </c>
      <c r="H379" s="477" t="s">
        <v>69</v>
      </c>
      <c r="I379" s="537"/>
      <c r="J379" s="537"/>
      <c r="K379" s="313"/>
      <c r="L379" s="513">
        <f t="shared" si="15"/>
        <v>8300</v>
      </c>
      <c r="M379" s="313"/>
      <c r="N379" s="538"/>
      <c r="O379" s="362">
        <f>420+840</f>
        <v>1260</v>
      </c>
      <c r="Q379" s="243"/>
      <c r="R379" s="242"/>
      <c r="S379" s="243"/>
      <c r="T379" s="242"/>
      <c r="U379" s="244"/>
      <c r="V379" s="244"/>
      <c r="W379" s="236"/>
      <c r="X379" s="236"/>
      <c r="Y379" s="364">
        <f>600+900</f>
        <v>1500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f>480+900</f>
        <v>1380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f>540+840</f>
        <v>1380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f>900+480</f>
        <v>1380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1400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36"/>
      <c r="C380" s="536"/>
      <c r="D380" s="536"/>
      <c r="E380" s="299"/>
      <c r="F380" s="298">
        <v>20060020</v>
      </c>
      <c r="G380" s="334" t="s">
        <v>464</v>
      </c>
      <c r="H380" s="477" t="s">
        <v>69</v>
      </c>
      <c r="I380" s="537"/>
      <c r="J380" s="537"/>
      <c r="K380" s="313"/>
      <c r="L380" s="513">
        <f t="shared" si="15"/>
        <v>3270</v>
      </c>
      <c r="M380" s="313"/>
      <c r="N380" s="538"/>
      <c r="O380" s="362">
        <f>360+150</f>
        <v>510</v>
      </c>
      <c r="Q380" s="243"/>
      <c r="R380" s="242"/>
      <c r="S380" s="243"/>
      <c r="T380" s="242"/>
      <c r="U380" s="244"/>
      <c r="V380" s="244"/>
      <c r="W380" s="236"/>
      <c r="X380" s="236"/>
      <c r="Y380" s="364">
        <f>390+180</f>
        <v>570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f>360+180</f>
        <v>540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f>150+360</f>
        <v>510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f>270+270</f>
        <v>540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600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36"/>
      <c r="C381" s="536"/>
      <c r="D381" s="536"/>
      <c r="E381" s="299"/>
      <c r="F381" s="298"/>
      <c r="G381" s="334" t="s">
        <v>465</v>
      </c>
      <c r="H381" s="477" t="s">
        <v>69</v>
      </c>
      <c r="I381" s="537"/>
      <c r="J381" s="537"/>
      <c r="K381" s="313"/>
      <c r="L381" s="513">
        <f t="shared" si="15"/>
        <v>0</v>
      </c>
      <c r="M381" s="313"/>
      <c r="N381" s="538"/>
      <c r="O381" s="362"/>
      <c r="Q381" s="243"/>
      <c r="R381" s="242"/>
      <c r="S381" s="243"/>
      <c r="T381" s="242"/>
      <c r="U381" s="244"/>
      <c r="V381" s="244"/>
      <c r="W381" s="236"/>
      <c r="X381" s="236"/>
      <c r="Y381" s="364">
        <v>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4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36"/>
      <c r="C382" s="536"/>
      <c r="D382" s="536"/>
      <c r="E382" s="299"/>
      <c r="F382" s="298"/>
      <c r="G382" s="334" t="s">
        <v>466</v>
      </c>
      <c r="H382" s="477" t="s">
        <v>69</v>
      </c>
      <c r="I382" s="537"/>
      <c r="J382" s="537"/>
      <c r="K382" s="313"/>
      <c r="L382" s="513">
        <f t="shared" si="15"/>
        <v>8</v>
      </c>
      <c r="M382" s="313"/>
      <c r="N382" s="538"/>
      <c r="O382" s="362"/>
      <c r="Q382" s="243"/>
      <c r="R382" s="242"/>
      <c r="S382" s="243"/>
      <c r="T382" s="242"/>
      <c r="U382" s="244"/>
      <c r="V382" s="244"/>
      <c r="W382" s="236"/>
      <c r="X382" s="236"/>
      <c r="Y382" s="364">
        <v>8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63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5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6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24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7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36"/>
      <c r="C383" s="536"/>
      <c r="D383" s="536"/>
      <c r="E383" s="299"/>
      <c r="F383" s="298"/>
      <c r="G383" s="334" t="s">
        <v>467</v>
      </c>
      <c r="H383" s="477" t="s">
        <v>69</v>
      </c>
      <c r="I383" s="537"/>
      <c r="J383" s="537"/>
      <c r="K383" s="313"/>
      <c r="L383" s="513">
        <f t="shared" si="15"/>
        <v>0</v>
      </c>
      <c r="M383" s="313"/>
      <c r="N383" s="538"/>
      <c r="O383" s="362"/>
      <c r="Q383" s="243"/>
      <c r="R383" s="242"/>
      <c r="S383" s="243"/>
      <c r="T383" s="242"/>
      <c r="U383" s="244"/>
      <c r="V383" s="244"/>
      <c r="W383" s="236"/>
      <c r="X383" s="236"/>
      <c r="Y383" s="364">
        <v>0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63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5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6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24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7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36"/>
      <c r="C384" s="536"/>
      <c r="D384" s="536"/>
      <c r="E384" s="299"/>
      <c r="F384" s="298"/>
      <c r="G384" s="334" t="s">
        <v>468</v>
      </c>
      <c r="H384" s="477" t="s">
        <v>69</v>
      </c>
      <c r="I384" s="537"/>
      <c r="J384" s="537"/>
      <c r="K384" s="313"/>
      <c r="L384" s="513">
        <f t="shared" si="15"/>
        <v>0</v>
      </c>
      <c r="M384" s="313"/>
      <c r="N384" s="538"/>
      <c r="O384" s="362"/>
      <c r="Q384" s="243"/>
      <c r="R384" s="242"/>
      <c r="S384" s="243"/>
      <c r="T384" s="242"/>
      <c r="U384" s="244"/>
      <c r="V384" s="244"/>
      <c r="W384" s="236"/>
      <c r="X384" s="236"/>
      <c r="Y384" s="364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63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5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6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24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36"/>
      <c r="C385" s="536"/>
      <c r="D385" s="536"/>
      <c r="E385" s="299"/>
      <c r="F385" s="298"/>
      <c r="G385" s="334" t="s">
        <v>469</v>
      </c>
      <c r="H385" s="477" t="s">
        <v>69</v>
      </c>
      <c r="I385" s="537"/>
      <c r="J385" s="537"/>
      <c r="K385" s="313"/>
      <c r="L385" s="513">
        <f t="shared" si="15"/>
        <v>0</v>
      </c>
      <c r="M385" s="313"/>
      <c r="N385" s="538"/>
      <c r="O385" s="362"/>
      <c r="Q385" s="243"/>
      <c r="R385" s="242"/>
      <c r="S385" s="243"/>
      <c r="T385" s="242"/>
      <c r="U385" s="244"/>
      <c r="V385" s="244"/>
      <c r="W385" s="236"/>
      <c r="X385" s="236"/>
      <c r="Y385" s="364">
        <v>0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63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5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6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24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15.75" customHeight="1">
      <c r="AS386" s="324"/>
      <c r="BC386" s="325"/>
    </row>
    <row r="387" spans="1:83" ht="15.75" customHeight="1">
      <c r="AS387" s="324"/>
      <c r="BC387" s="325"/>
    </row>
    <row r="388" spans="1:83" ht="15.75" customHeight="1">
      <c r="AS388" s="324"/>
      <c r="BC388" s="325"/>
    </row>
    <row r="389" spans="1:83" ht="15.75" customHeight="1">
      <c r="AS389" s="324"/>
      <c r="BC389" s="326"/>
    </row>
    <row r="390" spans="1:83" ht="15.75" customHeight="1">
      <c r="AS390" s="324"/>
      <c r="BC390" s="327"/>
    </row>
    <row r="391" spans="1:83" ht="15.75" customHeight="1">
      <c r="AS391" s="324"/>
      <c r="BC391" s="325"/>
    </row>
    <row r="392" spans="1:83" ht="15.75" customHeight="1">
      <c r="AS392" s="324"/>
      <c r="BC392" s="325"/>
    </row>
    <row r="393" spans="1:83" ht="15.75" customHeight="1">
      <c r="AS393" s="324"/>
      <c r="BC393" s="328"/>
    </row>
    <row r="394" spans="1:83" ht="15.75" customHeight="1">
      <c r="AS394" s="324"/>
      <c r="BC394" s="328"/>
    </row>
    <row r="395" spans="1:83" ht="15.75" customHeight="1">
      <c r="AS395" s="324"/>
      <c r="BC395" s="328"/>
    </row>
    <row r="396" spans="1:83" ht="15.75" customHeight="1">
      <c r="AS396" s="324"/>
      <c r="BC396" s="328"/>
    </row>
    <row r="397" spans="1:83" ht="15.75" customHeight="1">
      <c r="AS397" s="324"/>
      <c r="BC397" s="327"/>
    </row>
    <row r="398" spans="1:83" ht="15.75" customHeight="1">
      <c r="AS398" s="324"/>
      <c r="BC398" s="325"/>
    </row>
    <row r="399" spans="1:83" ht="15.75" customHeight="1">
      <c r="AS399" s="324"/>
      <c r="BC399" s="328"/>
    </row>
    <row r="400" spans="1:83" ht="15.75" customHeight="1">
      <c r="AS400" s="324"/>
      <c r="BC400" s="326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5"/>
    </row>
    <row r="404" spans="45:55" ht="15.75" customHeight="1">
      <c r="AS404" s="324"/>
      <c r="BC404" s="325"/>
    </row>
    <row r="405" spans="45:55" ht="15.75" customHeight="1">
      <c r="AS405" s="324"/>
      <c r="BC405" s="328"/>
    </row>
    <row r="406" spans="45:55" ht="15.75" customHeight="1">
      <c r="AS406" s="324"/>
      <c r="BC406" s="328"/>
    </row>
    <row r="407" spans="45:55" ht="15.75" customHeight="1">
      <c r="AS407" s="324"/>
      <c r="BC407" s="328"/>
    </row>
  </sheetData>
  <autoFilter ref="H1:H385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408"/>
  <sheetViews>
    <sheetView topLeftCell="B364" zoomScale="90" zoomScaleNormal="90" workbookViewId="0">
      <selection activeCell="F369" sqref="F369:G37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459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 hidden="1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 hidden="1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hidden="1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3500</v>
      </c>
      <c r="M9" s="172">
        <v>0</v>
      </c>
      <c r="N9" s="173"/>
      <c r="O9" s="202">
        <v>1670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325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141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104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29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56</v>
      </c>
      <c r="M99" s="172">
        <v>0</v>
      </c>
      <c r="N99" s="173"/>
      <c r="O99" s="202">
        <v>32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24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320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85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105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48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23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5837</v>
      </c>
      <c r="M104" s="172">
        <v>0</v>
      </c>
      <c r="N104" s="173"/>
      <c r="O104" s="343">
        <v>1340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978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706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938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741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98">
        <v>1134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17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6">SUM(O114,Y114,AI114,AS114,BC114,BM114,BW114)</f>
        <v>630</v>
      </c>
      <c r="M114" s="455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80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535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15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34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18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7">SUM(O141,Y141,AI141,AS141,BC141,BM141,BW141)</f>
        <v>8316</v>
      </c>
      <c r="M141" s="455">
        <v>0</v>
      </c>
      <c r="N141" s="173"/>
      <c r="O141" s="343">
        <v>1829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1312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938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1320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8">
        <v>1886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8">SUM(O144,Y144,AI144,AS144,BC144,BM144,BW144)</f>
        <v>6442</v>
      </c>
      <c r="M144" s="455">
        <v>0</v>
      </c>
      <c r="N144" s="173"/>
      <c r="O144" s="343">
        <v>1382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1124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726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7">
        <v>1027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814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8">
        <v>1369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10980</v>
      </c>
      <c r="M145" s="172">
        <v>0</v>
      </c>
      <c r="N145" s="173"/>
      <c r="O145" s="218">
        <f>420+1140</f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420+1140</f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480+1320</f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15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58</v>
      </c>
      <c r="M164" s="172">
        <v>0</v>
      </c>
      <c r="N164" s="173"/>
      <c r="O164" s="339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9">SUM(O169,Y169,AI169,AS169,BC169,BM169,BW169)</f>
        <v>7133</v>
      </c>
      <c r="M169" s="455">
        <v>0</v>
      </c>
      <c r="N169" s="173"/>
      <c r="O169" s="343">
        <v>1505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1188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802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1224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836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8">
        <v>1578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52</v>
      </c>
      <c r="M170" s="172">
        <v>0</v>
      </c>
      <c r="N170" s="173"/>
      <c r="O170" s="218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26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17160</v>
      </c>
      <c r="M171" s="172">
        <v>0</v>
      </c>
      <c r="N171" s="173"/>
      <c r="O171" s="218">
        <f>585+1845</f>
        <v>2430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585+1845</f>
        <v>2430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630+2160</f>
        <v>2790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630+2205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855+2520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9">
        <f t="shared" si="0"/>
        <v>51</v>
      </c>
      <c r="M173" s="172">
        <v>0</v>
      </c>
      <c r="N173" s="173"/>
      <c r="O173" s="20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23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10">SUM(O174,Y174,AI174,AS174,BC174,BM174,BW174)</f>
        <v>582</v>
      </c>
      <c r="M174" s="455">
        <v>0</v>
      </c>
      <c r="N174" s="173"/>
      <c r="O174" s="372">
        <v>25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155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206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176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378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378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11">SUM(O180,Y180,AI180,AS180,BC180,BM180,BW180)</f>
        <v>7244</v>
      </c>
      <c r="M180" s="455">
        <v>0</v>
      </c>
      <c r="N180" s="173"/>
      <c r="O180" s="343">
        <v>1603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1253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792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>
        <v>1165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880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98">
        <v>1551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9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12920</v>
      </c>
      <c r="M185" s="172">
        <v>0</v>
      </c>
      <c r="N185" s="173"/>
      <c r="O185" s="218">
        <f>540+1380</f>
        <v>1920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540+1380</f>
        <v>1920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600+1560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600+1620</f>
        <v>2220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660+1740</f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10000</v>
      </c>
      <c r="M204" s="172">
        <v>0</v>
      </c>
      <c r="N204" s="173"/>
      <c r="O204" s="218">
        <f>540+860</f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560+880</f>
        <v>1440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560+1040</f>
        <v>1600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600+1060</f>
        <v>1660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840+1060</f>
        <v>1900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16716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792+1980</f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792+2016</f>
        <v>2808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1044+2376</f>
        <v>3420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15060</v>
      </c>
      <c r="M223" s="172">
        <v>0</v>
      </c>
      <c r="N223" s="173"/>
      <c r="O223" s="218">
        <f>540+1512</f>
        <v>2052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576+1548</f>
        <v>2124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612+1800</f>
        <v>2412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612+1836</f>
        <v>2448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900+2124</f>
        <v>3024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16832</v>
      </c>
      <c r="M224" s="172">
        <v>0</v>
      </c>
      <c r="N224" s="173"/>
      <c r="O224" s="218">
        <f>832+1536</f>
        <v>2368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832+1536</f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896+1856</f>
        <v>2752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896+1984</f>
        <v>2880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1088+2176</f>
        <v>3264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19840</v>
      </c>
      <c r="M300" s="172">
        <v>0</v>
      </c>
      <c r="N300" s="173"/>
      <c r="O300" s="218">
        <f>900+1980</f>
        <v>2880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900+1980</f>
        <v>2880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1020+2340</f>
        <v>3360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1020+2400</f>
        <v>3420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f>1140+2460</f>
        <v>3600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3700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1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12"/>
        <v>0</v>
      </c>
      <c r="M320" s="455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12"/>
        <v>0</v>
      </c>
      <c r="M321" s="455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4"/>
      <c r="K322" s="313">
        <v>0</v>
      </c>
      <c r="L322" s="159">
        <f t="shared" si="12"/>
        <v>6287</v>
      </c>
      <c r="M322" s="455">
        <v>0</v>
      </c>
      <c r="N322" s="173"/>
      <c r="O322" s="342">
        <v>1403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991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808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7">
        <v>1067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849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1169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9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12"/>
        <v>5786</v>
      </c>
      <c r="M323" s="455">
        <v>0</v>
      </c>
      <c r="N323" s="173"/>
      <c r="O323" s="343">
        <v>1305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903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729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990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745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>
        <v>1114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9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12"/>
        <v>8587</v>
      </c>
      <c r="M324" s="455">
        <v>0</v>
      </c>
      <c r="N324" s="173"/>
      <c r="O324" s="343">
        <v>2330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952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936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1419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1288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1662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12"/>
        <v>0</v>
      </c>
      <c r="M325" s="455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6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585">
        <v>20056642</v>
      </c>
      <c r="G334" s="586" t="s">
        <v>362</v>
      </c>
      <c r="H334" s="235" t="s">
        <v>69</v>
      </c>
      <c r="I334" s="235"/>
      <c r="J334" s="278"/>
      <c r="K334" s="250">
        <v>0</v>
      </c>
      <c r="L334" s="462">
        <f t="shared" si="12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4"/>
      <c r="K335" s="313">
        <v>0</v>
      </c>
      <c r="L335" s="159">
        <f t="shared" si="12"/>
        <v>0</v>
      </c>
      <c r="M335" s="455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12"/>
        <v>0</v>
      </c>
      <c r="M336" s="455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9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168"/>
      <c r="J344" s="158"/>
      <c r="K344" s="172">
        <v>0</v>
      </c>
      <c r="L344" s="177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168"/>
      <c r="J345" s="158"/>
      <c r="K345" s="172">
        <v>0</v>
      </c>
      <c r="L345" s="177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168"/>
      <c r="J346" s="158"/>
      <c r="K346" s="172">
        <v>0</v>
      </c>
      <c r="L346" s="177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168"/>
      <c r="J347" s="158"/>
      <c r="K347" s="172">
        <v>0</v>
      </c>
      <c r="L347" s="177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168"/>
      <c r="J348" s="158"/>
      <c r="K348" s="172">
        <v>0</v>
      </c>
      <c r="L348" s="177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168"/>
      <c r="J349" s="158"/>
      <c r="K349" s="172">
        <v>0</v>
      </c>
      <c r="L349" s="177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168"/>
      <c r="J350" s="158"/>
      <c r="K350" s="172">
        <v>0</v>
      </c>
      <c r="L350" s="177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168"/>
      <c r="J351" s="158"/>
      <c r="K351" s="172">
        <v>0</v>
      </c>
      <c r="L351" s="177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2"/>
        <v>10660</v>
      </c>
      <c r="M352" s="172">
        <v>0</v>
      </c>
      <c r="N352" s="173"/>
      <c r="O352" s="339">
        <f>420+1080</f>
        <v>1500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420+1080</f>
        <v>1500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480+1260</f>
        <v>1740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480+1260</f>
        <v>1740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f>600+1380</f>
        <v>1980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2200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587">
        <v>20058428</v>
      </c>
      <c r="G353" s="588" t="s">
        <v>432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86">
        <v>20058608</v>
      </c>
      <c r="G354" s="487" t="s">
        <v>433</v>
      </c>
      <c r="H354" s="168" t="s">
        <v>69</v>
      </c>
      <c r="I354" s="168"/>
      <c r="J354" s="158"/>
      <c r="K354" s="172"/>
      <c r="L354" s="159">
        <f t="shared" si="12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589">
        <v>20058609</v>
      </c>
      <c r="G355" s="590" t="s">
        <v>434</v>
      </c>
      <c r="H355" s="168" t="s">
        <v>69</v>
      </c>
      <c r="I355" s="168"/>
      <c r="J355" s="158"/>
      <c r="K355" s="172"/>
      <c r="L355" s="159">
        <f t="shared" si="12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54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12"/>
        <v>1440</v>
      </c>
      <c r="M356" s="172"/>
      <c r="N356" s="173"/>
      <c r="O356" s="339">
        <f>180+540</f>
        <v>720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180+540</f>
        <v>720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86">
        <v>20059086</v>
      </c>
      <c r="G357" s="487" t="s">
        <v>436</v>
      </c>
      <c r="H357" s="168" t="s">
        <v>69</v>
      </c>
      <c r="I357" s="168"/>
      <c r="J357" s="158"/>
      <c r="K357" s="172"/>
      <c r="L357" s="159">
        <f t="shared" si="12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54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12"/>
        <v>12130</v>
      </c>
      <c r="M358" s="172"/>
      <c r="N358" s="173"/>
      <c r="O358" s="339">
        <f>360+1350</f>
        <v>1710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360+1350</f>
        <v>1710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360+1620</f>
        <v>1980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f>360+1620</f>
        <v>1980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f>540+1710</f>
        <v>2250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54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12"/>
        <v>9071</v>
      </c>
      <c r="M359" s="172"/>
      <c r="N359" s="173"/>
      <c r="O359" s="339">
        <f>378+1008</f>
        <v>1386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378+1008</f>
        <v>1386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378+1071</f>
        <v>1449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f>441+1134</f>
        <v>1575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f>441+1134</f>
        <v>1575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1700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83">
        <v>20059413</v>
      </c>
      <c r="G360" s="488" t="s">
        <v>447</v>
      </c>
      <c r="H360" s="187" t="s">
        <v>69</v>
      </c>
      <c r="I360" s="168"/>
      <c r="J360" s="158"/>
      <c r="K360" s="172">
        <v>0</v>
      </c>
      <c r="L360" s="429">
        <f t="shared" si="12"/>
        <v>1200</v>
      </c>
      <c r="M360" s="172">
        <v>0</v>
      </c>
      <c r="N360" s="173"/>
      <c r="O360" s="339">
        <f>180+420</f>
        <v>600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f>210+390</f>
        <v>600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3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4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574">
        <v>20059414</v>
      </c>
      <c r="G361" s="535" t="s">
        <v>448</v>
      </c>
      <c r="H361" s="298" t="s">
        <v>69</v>
      </c>
      <c r="I361" s="187"/>
      <c r="J361" s="230"/>
      <c r="K361" s="573">
        <v>0</v>
      </c>
      <c r="L361" s="410">
        <f t="shared" si="12"/>
        <v>0</v>
      </c>
      <c r="M361" s="456">
        <v>0</v>
      </c>
      <c r="N361" s="231"/>
      <c r="O361" s="493"/>
      <c r="P361" s="231"/>
      <c r="Q361" s="405"/>
      <c r="R361" s="231"/>
      <c r="S361" s="231"/>
      <c r="T361" s="231"/>
      <c r="U361" s="231"/>
      <c r="V361" s="230"/>
      <c r="W361" s="231"/>
      <c r="X361" s="231"/>
      <c r="Y361" s="494"/>
      <c r="Z361" s="231"/>
      <c r="AA361" s="405"/>
      <c r="AB361" s="231"/>
      <c r="AC361" s="231"/>
      <c r="AD361" s="231"/>
      <c r="AE361" s="231"/>
      <c r="AF361" s="230"/>
      <c r="AG361" s="231"/>
      <c r="AH361" s="231"/>
      <c r="AI361" s="495"/>
      <c r="AJ361" s="231"/>
      <c r="AK361" s="405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5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5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5"/>
      <c r="BP361" s="231"/>
      <c r="BQ361" s="231"/>
      <c r="BR361" s="231"/>
      <c r="BS361" s="231"/>
      <c r="BT361" s="230"/>
      <c r="BU361" s="231"/>
      <c r="BV361" s="231"/>
      <c r="BW361" s="406"/>
      <c r="BX361" s="173">
        <v>0</v>
      </c>
      <c r="BY361" s="210">
        <f t="shared" ref="BY361:BY381" si="15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16">BW361-CA361</f>
        <v>0</v>
      </c>
      <c r="CE361" s="173"/>
    </row>
    <row r="362" spans="1:83" ht="29.25">
      <c r="A362" s="167">
        <v>361</v>
      </c>
      <c r="B362" s="298"/>
      <c r="C362" s="298"/>
      <c r="D362" s="354"/>
      <c r="E362" s="299"/>
      <c r="F362" s="540">
        <v>20059547</v>
      </c>
      <c r="G362" s="482" t="s">
        <v>449</v>
      </c>
      <c r="H362" s="298" t="s">
        <v>69</v>
      </c>
      <c r="I362" s="492"/>
      <c r="J362" s="312"/>
      <c r="K362" s="528"/>
      <c r="L362" s="410">
        <f t="shared" si="12"/>
        <v>22560</v>
      </c>
      <c r="M362" s="457"/>
      <c r="N362" s="314"/>
      <c r="O362" s="496">
        <f>1180+2232</f>
        <v>3412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497">
        <f>1224+2268</f>
        <v>3492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98">
        <f>1296+2556</f>
        <v>3852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499">
        <f>1296+2556</f>
        <v>3852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00">
        <f>1296+2556</f>
        <v>3852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4">
        <v>4100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6"/>
      <c r="BX362" s="428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54"/>
      <c r="E363" s="299"/>
      <c r="F363" s="354">
        <v>20059548</v>
      </c>
      <c r="G363" s="378" t="s">
        <v>450</v>
      </c>
      <c r="H363" s="298" t="s">
        <v>69</v>
      </c>
      <c r="I363" s="492"/>
      <c r="J363" s="312"/>
      <c r="K363" s="528"/>
      <c r="L363" s="410">
        <f t="shared" si="12"/>
        <v>26960</v>
      </c>
      <c r="M363" s="457"/>
      <c r="N363" s="314"/>
      <c r="O363" s="496">
        <f>1380+2760</f>
        <v>4140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7">
        <f>1380+2940</f>
        <v>4320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8">
        <f>1440+3060</f>
        <v>4500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9">
        <f>1320+3180</f>
        <v>4500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0">
        <f>1320+3180</f>
        <v>4500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4">
        <v>5000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54"/>
      <c r="E364" s="299"/>
      <c r="F364" s="354">
        <v>20057458</v>
      </c>
      <c r="G364" s="378" t="s">
        <v>451</v>
      </c>
      <c r="H364" s="298" t="s">
        <v>69</v>
      </c>
      <c r="I364" s="492"/>
      <c r="J364" s="312"/>
      <c r="K364" s="528"/>
      <c r="L364" s="410">
        <f t="shared" si="12"/>
        <v>5968</v>
      </c>
      <c r="M364" s="457"/>
      <c r="N364" s="314"/>
      <c r="O364" s="496">
        <f>270+648</f>
        <v>918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497">
        <f>270+648</f>
        <v>918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8">
        <f>324+702</f>
        <v>1026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9">
        <f>324+702</f>
        <v>1026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0">
        <f>324+756</f>
        <v>1080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4">
        <v>1000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298"/>
      <c r="C365" s="298"/>
      <c r="D365" s="354"/>
      <c r="E365" s="299"/>
      <c r="F365" s="298">
        <v>20059798</v>
      </c>
      <c r="G365" s="541" t="s">
        <v>452</v>
      </c>
      <c r="H365" s="298" t="s">
        <v>69</v>
      </c>
      <c r="I365" s="492"/>
      <c r="J365" s="312"/>
      <c r="K365" s="528"/>
      <c r="L365" s="410">
        <f t="shared" si="12"/>
        <v>6500</v>
      </c>
      <c r="M365" s="457"/>
      <c r="N365" s="314"/>
      <c r="O365" s="496">
        <f>360+660</f>
        <v>1020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497">
        <f>360+660</f>
        <v>1020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8">
        <f>360+720</f>
        <v>1080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9">
        <f>360+720</f>
        <v>1080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00">
        <f>420+780</f>
        <v>1200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4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6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591">
        <v>365</v>
      </c>
      <c r="B366" s="298"/>
      <c r="C366" s="298"/>
      <c r="D366" s="354"/>
      <c r="E366" s="299"/>
      <c r="F366" s="298">
        <v>20059796</v>
      </c>
      <c r="G366" s="541" t="s">
        <v>453</v>
      </c>
      <c r="H366" s="298" t="s">
        <v>69</v>
      </c>
      <c r="I366" s="492"/>
      <c r="J366" s="312"/>
      <c r="K366" s="528"/>
      <c r="L366" s="410">
        <f t="shared" si="12"/>
        <v>13972</v>
      </c>
      <c r="M366" s="457"/>
      <c r="N366" s="314"/>
      <c r="O366" s="496">
        <f>576+1152</f>
        <v>1728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97">
        <f>576+1152</f>
        <v>1728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8">
        <f>640+1344</f>
        <v>1984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9">
        <f>640+1344</f>
        <v>1984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500">
        <f>768+3180</f>
        <v>3948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4">
        <v>2600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6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366</v>
      </c>
      <c r="B367" s="298"/>
      <c r="C367" s="298"/>
      <c r="D367" s="354"/>
      <c r="E367" s="299"/>
      <c r="F367" s="298">
        <v>20059799</v>
      </c>
      <c r="G367" s="541" t="s">
        <v>454</v>
      </c>
      <c r="H367" s="298" t="s">
        <v>69</v>
      </c>
      <c r="I367" s="492"/>
      <c r="J367" s="312"/>
      <c r="K367" s="528"/>
      <c r="L367" s="410">
        <f t="shared" si="12"/>
        <v>720</v>
      </c>
      <c r="M367" s="457"/>
      <c r="N367" s="314"/>
      <c r="O367" s="496">
        <f>90+270</f>
        <v>360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497">
        <f>90+270</f>
        <v>360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8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9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500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4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6"/>
      <c r="BX367" s="428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367</v>
      </c>
      <c r="B368" s="298"/>
      <c r="C368" s="298"/>
      <c r="D368" s="354"/>
      <c r="E368" s="299"/>
      <c r="F368" s="298">
        <v>20059797</v>
      </c>
      <c r="G368" s="541" t="s">
        <v>403</v>
      </c>
      <c r="H368" s="298" t="s">
        <v>69</v>
      </c>
      <c r="I368" s="492"/>
      <c r="J368" s="312"/>
      <c r="K368" s="528"/>
      <c r="L368" s="410">
        <f t="shared" si="12"/>
        <v>960</v>
      </c>
      <c r="M368" s="457"/>
      <c r="N368" s="314"/>
      <c r="O368" s="496">
        <f>120+360</f>
        <v>480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497">
        <f>120+360</f>
        <v>480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8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9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500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4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6"/>
      <c r="BX368" s="428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368</v>
      </c>
      <c r="B369" s="298"/>
      <c r="C369" s="298"/>
      <c r="D369" s="354"/>
      <c r="E369" s="299"/>
      <c r="F369" s="298">
        <v>20060019</v>
      </c>
      <c r="G369" s="334" t="s">
        <v>463</v>
      </c>
      <c r="H369" s="298" t="s">
        <v>69</v>
      </c>
      <c r="I369" s="492"/>
      <c r="J369" s="312"/>
      <c r="K369" s="528"/>
      <c r="L369" s="410">
        <f t="shared" si="12"/>
        <v>7200</v>
      </c>
      <c r="M369" s="457"/>
      <c r="N369" s="314"/>
      <c r="O369" s="496">
        <f>60+660</f>
        <v>720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97">
        <f>360+720</f>
        <v>1080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8">
        <f>360+780</f>
        <v>1140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9">
        <f>360+840</f>
        <v>1200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500">
        <f>540+1020</f>
        <v>1560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4">
        <v>1500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6"/>
      <c r="BX369" s="428"/>
      <c r="BY369" s="210"/>
      <c r="BZ369" s="173"/>
      <c r="CA369" s="173"/>
      <c r="CB369" s="173"/>
      <c r="CC369" s="173"/>
      <c r="CD369" s="158"/>
      <c r="CE369" s="173"/>
    </row>
    <row r="370" spans="1:86" ht="26.25">
      <c r="A370" s="167">
        <v>369</v>
      </c>
      <c r="B370" s="298"/>
      <c r="C370" s="298"/>
      <c r="D370" s="354"/>
      <c r="E370" s="299"/>
      <c r="F370" s="298">
        <v>20060020</v>
      </c>
      <c r="G370" s="334" t="s">
        <v>464</v>
      </c>
      <c r="H370" s="298" t="s">
        <v>69</v>
      </c>
      <c r="I370" s="492"/>
      <c r="J370" s="312"/>
      <c r="K370" s="528"/>
      <c r="L370" s="410">
        <f t="shared" si="12"/>
        <v>8490</v>
      </c>
      <c r="M370" s="457"/>
      <c r="N370" s="314"/>
      <c r="O370" s="496">
        <f>30+390</f>
        <v>420</v>
      </c>
      <c r="P370" s="314"/>
      <c r="Q370" s="315"/>
      <c r="R370" s="314"/>
      <c r="S370" s="314"/>
      <c r="T370" s="314"/>
      <c r="U370" s="314"/>
      <c r="V370" s="312"/>
      <c r="W370" s="314"/>
      <c r="X370" s="314"/>
      <c r="Y370" s="497">
        <f>30+360</f>
        <v>390</v>
      </c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8">
        <f>60+330</f>
        <v>390</v>
      </c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9">
        <f>180+480</f>
        <v>660</v>
      </c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500">
        <f>180+450</f>
        <v>630</v>
      </c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44">
        <v>6000</v>
      </c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6"/>
      <c r="BX370" s="428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370</v>
      </c>
      <c r="B371" s="298"/>
      <c r="C371" s="298"/>
      <c r="D371" s="354"/>
      <c r="E371" s="299"/>
      <c r="F371" s="298">
        <v>3000002</v>
      </c>
      <c r="G371" s="334" t="s">
        <v>465</v>
      </c>
      <c r="H371" s="298" t="s">
        <v>69</v>
      </c>
      <c r="I371" s="492"/>
      <c r="J371" s="312"/>
      <c r="K371" s="528"/>
      <c r="L371" s="410">
        <f t="shared" si="12"/>
        <v>8</v>
      </c>
      <c r="M371" s="457"/>
      <c r="N371" s="314"/>
      <c r="O371" s="496"/>
      <c r="P371" s="314"/>
      <c r="Q371" s="315"/>
      <c r="R371" s="314"/>
      <c r="S371" s="314"/>
      <c r="T371" s="314"/>
      <c r="U371" s="314"/>
      <c r="V371" s="312"/>
      <c r="W371" s="314"/>
      <c r="X371" s="314"/>
      <c r="Y371" s="497">
        <v>8</v>
      </c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498"/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499"/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500"/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44"/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6"/>
      <c r="BX371" s="428"/>
      <c r="BY371" s="210"/>
      <c r="BZ371" s="173"/>
      <c r="CA371" s="173"/>
      <c r="CB371" s="173"/>
      <c r="CC371" s="173"/>
      <c r="CD371" s="158"/>
      <c r="CE371" s="173"/>
    </row>
    <row r="372" spans="1:86" ht="26.25">
      <c r="A372" s="167">
        <v>371</v>
      </c>
      <c r="B372" s="298"/>
      <c r="C372" s="298"/>
      <c r="D372" s="354"/>
      <c r="E372" s="299"/>
      <c r="F372" s="298">
        <v>3000000</v>
      </c>
      <c r="G372" s="334" t="s">
        <v>466</v>
      </c>
      <c r="H372" s="298" t="s">
        <v>69</v>
      </c>
      <c r="I372" s="492"/>
      <c r="J372" s="312"/>
      <c r="K372" s="528"/>
      <c r="L372" s="410">
        <f t="shared" si="12"/>
        <v>0</v>
      </c>
      <c r="M372" s="457"/>
      <c r="N372" s="314"/>
      <c r="O372" s="496"/>
      <c r="P372" s="314"/>
      <c r="Q372" s="315"/>
      <c r="R372" s="314"/>
      <c r="S372" s="314"/>
      <c r="T372" s="314"/>
      <c r="U372" s="314"/>
      <c r="V372" s="312"/>
      <c r="W372" s="314"/>
      <c r="X372" s="314"/>
      <c r="Y372" s="497">
        <v>0</v>
      </c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498"/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499"/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500"/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44"/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6"/>
      <c r="BX372" s="428"/>
      <c r="BY372" s="210"/>
      <c r="BZ372" s="173"/>
      <c r="CA372" s="173"/>
      <c r="CB372" s="173"/>
      <c r="CC372" s="173"/>
      <c r="CD372" s="158"/>
      <c r="CE372" s="173"/>
    </row>
    <row r="373" spans="1:86" ht="26.25">
      <c r="A373" s="167">
        <v>372</v>
      </c>
      <c r="B373" s="298"/>
      <c r="C373" s="298"/>
      <c r="D373" s="354"/>
      <c r="E373" s="299"/>
      <c r="F373" s="298">
        <v>3000003</v>
      </c>
      <c r="G373" s="334" t="s">
        <v>467</v>
      </c>
      <c r="H373" s="298" t="s">
        <v>69</v>
      </c>
      <c r="I373" s="492"/>
      <c r="J373" s="312"/>
      <c r="K373" s="528"/>
      <c r="L373" s="410">
        <f t="shared" si="12"/>
        <v>8</v>
      </c>
      <c r="M373" s="457"/>
      <c r="N373" s="314"/>
      <c r="O373" s="496"/>
      <c r="P373" s="314"/>
      <c r="Q373" s="315"/>
      <c r="R373" s="314"/>
      <c r="S373" s="314"/>
      <c r="T373" s="314"/>
      <c r="U373" s="314"/>
      <c r="V373" s="312"/>
      <c r="W373" s="314"/>
      <c r="X373" s="314"/>
      <c r="Y373" s="497">
        <v>8</v>
      </c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498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499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500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44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6"/>
      <c r="BX373" s="428"/>
      <c r="BY373" s="210"/>
      <c r="BZ373" s="173"/>
      <c r="CA373" s="173"/>
      <c r="CB373" s="173"/>
      <c r="CC373" s="173"/>
      <c r="CD373" s="158"/>
      <c r="CE373" s="173"/>
    </row>
    <row r="374" spans="1:86" ht="30.75" customHeight="1">
      <c r="A374" s="167">
        <v>373</v>
      </c>
      <c r="B374" s="298"/>
      <c r="C374" s="298"/>
      <c r="D374" s="354"/>
      <c r="E374" s="299"/>
      <c r="F374" s="298">
        <v>3000004</v>
      </c>
      <c r="G374" s="334" t="s">
        <v>468</v>
      </c>
      <c r="H374" s="298" t="s">
        <v>69</v>
      </c>
      <c r="I374" s="492"/>
      <c r="J374" s="312"/>
      <c r="K374" s="528"/>
      <c r="L374" s="410">
        <f t="shared" si="12"/>
        <v>8</v>
      </c>
      <c r="M374" s="457"/>
      <c r="N374" s="314"/>
      <c r="O374" s="496"/>
      <c r="P374" s="314"/>
      <c r="Q374" s="315"/>
      <c r="R374" s="314"/>
      <c r="S374" s="314"/>
      <c r="T374" s="314"/>
      <c r="U374" s="314"/>
      <c r="V374" s="312"/>
      <c r="W374" s="314"/>
      <c r="X374" s="314"/>
      <c r="Y374" s="497">
        <v>8</v>
      </c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498"/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499"/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500"/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44"/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6"/>
      <c r="BX374" s="428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374</v>
      </c>
      <c r="B375" s="298"/>
      <c r="C375" s="298"/>
      <c r="D375" s="354"/>
      <c r="E375" s="299"/>
      <c r="F375" s="298">
        <v>3000001</v>
      </c>
      <c r="G375" s="334" t="s">
        <v>469</v>
      </c>
      <c r="H375" s="298" t="s">
        <v>69</v>
      </c>
      <c r="I375" s="492"/>
      <c r="J375" s="312"/>
      <c r="K375" s="528"/>
      <c r="L375" s="410">
        <f t="shared" si="12"/>
        <v>8</v>
      </c>
      <c r="M375" s="457"/>
      <c r="N375" s="314"/>
      <c r="O375" s="496"/>
      <c r="P375" s="314"/>
      <c r="Q375" s="315"/>
      <c r="R375" s="314"/>
      <c r="S375" s="314"/>
      <c r="T375" s="314"/>
      <c r="U375" s="314"/>
      <c r="V375" s="312"/>
      <c r="W375" s="314"/>
      <c r="X375" s="314"/>
      <c r="Y375" s="497">
        <v>8</v>
      </c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498"/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499"/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500"/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44"/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6"/>
      <c r="BX375" s="428"/>
      <c r="BY375" s="210"/>
      <c r="BZ375" s="173"/>
      <c r="CA375" s="173"/>
      <c r="CB375" s="173"/>
      <c r="CC375" s="173"/>
      <c r="CD375" s="158"/>
      <c r="CE375" s="173"/>
    </row>
    <row r="376" spans="1:86" ht="26.25">
      <c r="A376" s="167">
        <v>375</v>
      </c>
      <c r="B376" s="298"/>
      <c r="C376" s="298"/>
      <c r="D376" s="354"/>
      <c r="E376" s="299"/>
      <c r="F376" s="298">
        <v>20059087</v>
      </c>
      <c r="G376" s="541" t="s">
        <v>239</v>
      </c>
      <c r="H376" s="298" t="s">
        <v>69</v>
      </c>
      <c r="I376" s="492"/>
      <c r="J376" s="312"/>
      <c r="K376" s="528"/>
      <c r="L376" s="410">
        <f t="shared" si="12"/>
        <v>7460</v>
      </c>
      <c r="M376" s="457"/>
      <c r="N376" s="314"/>
      <c r="O376" s="496"/>
      <c r="P376" s="314"/>
      <c r="Q376" s="315"/>
      <c r="R376" s="314"/>
      <c r="S376" s="314"/>
      <c r="T376" s="314"/>
      <c r="U376" s="314"/>
      <c r="V376" s="312"/>
      <c r="W376" s="314"/>
      <c r="X376" s="314"/>
      <c r="Y376" s="497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498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499">
        <f>840+1380</f>
        <v>2220</v>
      </c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500">
        <f>660+1080</f>
        <v>1740</v>
      </c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44">
        <v>3500</v>
      </c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6"/>
      <c r="BX376" s="428"/>
      <c r="BY376" s="210"/>
      <c r="BZ376" s="173"/>
      <c r="CA376" s="173"/>
      <c r="CB376" s="173"/>
      <c r="CC376" s="173"/>
      <c r="CD376" s="158"/>
      <c r="CE376" s="173"/>
    </row>
    <row r="377" spans="1:86" ht="26.25">
      <c r="A377" s="167">
        <v>376</v>
      </c>
      <c r="B377" s="298"/>
      <c r="C377" s="298"/>
      <c r="D377" s="354"/>
      <c r="E377" s="299"/>
      <c r="F377" s="298">
        <v>20060018</v>
      </c>
      <c r="G377" s="541" t="s">
        <v>470</v>
      </c>
      <c r="H377" s="298" t="s">
        <v>69</v>
      </c>
      <c r="I377" s="492"/>
      <c r="J377" s="312"/>
      <c r="K377" s="528"/>
      <c r="L377" s="410">
        <f t="shared" si="12"/>
        <v>2800</v>
      </c>
      <c r="M377" s="457"/>
      <c r="N377" s="314"/>
      <c r="O377" s="496"/>
      <c r="P377" s="314"/>
      <c r="Q377" s="315"/>
      <c r="R377" s="314"/>
      <c r="S377" s="314"/>
      <c r="T377" s="314"/>
      <c r="U377" s="314"/>
      <c r="V377" s="312"/>
      <c r="W377" s="314"/>
      <c r="X377" s="314"/>
      <c r="Y377" s="497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498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499">
        <f>300+720</f>
        <v>1020</v>
      </c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500">
        <f>240+540</f>
        <v>780</v>
      </c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44">
        <v>1000</v>
      </c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6"/>
      <c r="BX377" s="428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368</v>
      </c>
      <c r="B378" s="298"/>
      <c r="C378" s="298"/>
      <c r="D378" s="354"/>
      <c r="E378" s="299"/>
      <c r="F378" s="483">
        <v>20060184</v>
      </c>
      <c r="G378" s="378" t="s">
        <v>471</v>
      </c>
      <c r="H378" s="298" t="s">
        <v>69</v>
      </c>
      <c r="I378" s="492"/>
      <c r="J378" s="312"/>
      <c r="K378" s="528"/>
      <c r="L378" s="410">
        <f t="shared" si="12"/>
        <v>4000</v>
      </c>
      <c r="M378" s="457"/>
      <c r="N378" s="314"/>
      <c r="O378" s="496"/>
      <c r="P378" s="314"/>
      <c r="Q378" s="315"/>
      <c r="R378" s="314"/>
      <c r="S378" s="314"/>
      <c r="T378" s="314"/>
      <c r="U378" s="314"/>
      <c r="V378" s="312"/>
      <c r="W378" s="314"/>
      <c r="X378" s="314"/>
      <c r="Y378" s="497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498"/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499">
        <f>420+1320</f>
        <v>1740</v>
      </c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500">
        <f>420+840</f>
        <v>1260</v>
      </c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44">
        <v>1000</v>
      </c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6"/>
      <c r="BX378" s="428"/>
      <c r="BY378" s="210"/>
      <c r="BZ378" s="173"/>
      <c r="CA378" s="173"/>
      <c r="CB378" s="173"/>
      <c r="CC378" s="173"/>
      <c r="CD378" s="158"/>
      <c r="CE378" s="173"/>
    </row>
    <row r="379" spans="1:86" ht="26.25" hidden="1">
      <c r="A379" s="167">
        <v>364</v>
      </c>
      <c r="B379" s="168"/>
      <c r="C379" s="168"/>
      <c r="D379" s="168"/>
      <c r="E379" s="170"/>
      <c r="F379" s="194">
        <v>1113219</v>
      </c>
      <c r="G379" s="238" t="s">
        <v>413</v>
      </c>
      <c r="H379" s="178" t="s">
        <v>42</v>
      </c>
      <c r="I379" s="168"/>
      <c r="J379" s="157"/>
      <c r="K379" s="489">
        <v>0</v>
      </c>
      <c r="L379" s="159">
        <f t="shared" si="12"/>
        <v>4174</v>
      </c>
      <c r="M379" s="490">
        <v>0</v>
      </c>
      <c r="N379" s="268"/>
      <c r="O379" s="384">
        <v>894</v>
      </c>
      <c r="P379" s="268"/>
      <c r="Q379" s="407"/>
      <c r="R379" s="268"/>
      <c r="S379" s="268"/>
      <c r="T379" s="268"/>
      <c r="U379" s="268"/>
      <c r="V379" s="158"/>
      <c r="W379" s="268"/>
      <c r="X379" s="268"/>
      <c r="Y379" s="385">
        <v>640</v>
      </c>
      <c r="Z379" s="268"/>
      <c r="AA379" s="407"/>
      <c r="AB379" s="268"/>
      <c r="AC379" s="268"/>
      <c r="AD379" s="268"/>
      <c r="AE379" s="268"/>
      <c r="AF379" s="158"/>
      <c r="AG379" s="268"/>
      <c r="AH379" s="268"/>
      <c r="AI379" s="386">
        <v>495</v>
      </c>
      <c r="AJ379" s="268"/>
      <c r="AK379" s="407"/>
      <c r="AL379" s="268"/>
      <c r="AM379" s="268"/>
      <c r="AN379" s="268"/>
      <c r="AO379" s="268"/>
      <c r="AP379" s="158"/>
      <c r="AQ379" s="268"/>
      <c r="AR379" s="268"/>
      <c r="AS379" s="593">
        <v>1034</v>
      </c>
      <c r="AT379" s="268"/>
      <c r="AU379" s="407"/>
      <c r="AV379" s="268"/>
      <c r="AW379" s="268"/>
      <c r="AX379" s="268"/>
      <c r="AY379" s="268"/>
      <c r="AZ379" s="158"/>
      <c r="BA379" s="268"/>
      <c r="BB379" s="268"/>
      <c r="BC379" s="409">
        <v>513</v>
      </c>
      <c r="BD379" s="268"/>
      <c r="BE379" s="407"/>
      <c r="BF379" s="268"/>
      <c r="BG379" s="268"/>
      <c r="BH379" s="268"/>
      <c r="BI379" s="268"/>
      <c r="BJ379" s="158"/>
      <c r="BK379" s="268"/>
      <c r="BL379" s="268"/>
      <c r="BM379" s="463">
        <v>598</v>
      </c>
      <c r="BN379" s="268"/>
      <c r="BO379" s="407"/>
      <c r="BP379" s="268"/>
      <c r="BQ379" s="268"/>
      <c r="BR379" s="268"/>
      <c r="BS379" s="268"/>
      <c r="BT379" s="158"/>
      <c r="BU379" s="268"/>
      <c r="BV379" s="268"/>
      <c r="BW379" s="491"/>
      <c r="BX379" s="173">
        <v>0</v>
      </c>
      <c r="BY379" s="210">
        <f t="shared" si="15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16"/>
        <v>0</v>
      </c>
      <c r="CE379" s="173"/>
    </row>
    <row r="380" spans="1:86" ht="26.25" hidden="1">
      <c r="A380" s="167">
        <v>365</v>
      </c>
      <c r="B380" s="168"/>
      <c r="C380" s="168"/>
      <c r="D380" s="168"/>
      <c r="E380" s="170"/>
      <c r="F380" s="303">
        <v>1113220</v>
      </c>
      <c r="G380" s="433" t="s">
        <v>414</v>
      </c>
      <c r="H380" s="178" t="s">
        <v>42</v>
      </c>
      <c r="I380" s="168"/>
      <c r="J380" s="157"/>
      <c r="K380" s="313">
        <v>0</v>
      </c>
      <c r="L380" s="159">
        <f t="shared" ref="L380:L390" si="17">SUM(O380,Y380,AI380,AS380,BC380,BM380,BW380)</f>
        <v>0</v>
      </c>
      <c r="M380" s="455">
        <v>0</v>
      </c>
      <c r="N380" s="173"/>
      <c r="O380" s="339"/>
      <c r="P380" s="173"/>
      <c r="Q380" s="210"/>
      <c r="R380" s="173"/>
      <c r="S380" s="173"/>
      <c r="T380" s="173"/>
      <c r="U380" s="173"/>
      <c r="V380" s="158"/>
      <c r="W380" s="173"/>
      <c r="X380" s="173"/>
      <c r="Y380" s="338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40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41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3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80"/>
      <c r="BX380" s="173">
        <v>0</v>
      </c>
      <c r="BY380" s="210">
        <f t="shared" si="15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6"/>
        <v>0</v>
      </c>
      <c r="CE380" s="173"/>
    </row>
    <row r="381" spans="1:86" ht="26.25" hidden="1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17"/>
        <v>3125</v>
      </c>
      <c r="M381" s="455">
        <v>0</v>
      </c>
      <c r="N381" s="173"/>
      <c r="O381" s="339">
        <v>638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8">
        <v>561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40">
        <v>344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41">
        <v>807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365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33">
        <v>410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80"/>
      <c r="BX381" s="173">
        <v>0</v>
      </c>
      <c r="BY381" s="210">
        <f t="shared" si="15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16"/>
        <v>0</v>
      </c>
      <c r="CE381" s="173"/>
    </row>
    <row r="382" spans="1:86" ht="26.25" hidden="1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9"/>
      <c r="K382" s="313">
        <v>0</v>
      </c>
      <c r="L382" s="159">
        <f t="shared" si="17"/>
        <v>3349</v>
      </c>
      <c r="M382" s="456"/>
      <c r="N382" s="231"/>
      <c r="O382" s="387">
        <v>606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89">
        <v>581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91">
        <v>366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93">
        <v>916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5">
        <v>397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7">
        <v>483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30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 hidden="1">
      <c r="A383" s="167">
        <v>368</v>
      </c>
      <c r="B383" s="187"/>
      <c r="C383" s="187"/>
      <c r="D383" s="187"/>
      <c r="E383" s="253"/>
      <c r="F383" s="354">
        <v>1113222</v>
      </c>
      <c r="G383" s="334" t="s">
        <v>426</v>
      </c>
      <c r="H383" s="425" t="s">
        <v>42</v>
      </c>
      <c r="I383" s="298"/>
      <c r="J383" s="460"/>
      <c r="K383" s="313"/>
      <c r="L383" s="159">
        <f t="shared" si="17"/>
        <v>3875</v>
      </c>
      <c r="M383" s="457"/>
      <c r="N383" s="317"/>
      <c r="O383" s="362">
        <v>913</v>
      </c>
      <c r="P383" s="428"/>
      <c r="Q383" s="210"/>
      <c r="R383" s="173"/>
      <c r="S383" s="173"/>
      <c r="T383" s="173"/>
      <c r="U383" s="173"/>
      <c r="V383" s="158"/>
      <c r="W383" s="173"/>
      <c r="X383" s="427"/>
      <c r="Y383" s="364">
        <v>511</v>
      </c>
      <c r="Z383" s="428"/>
      <c r="AA383" s="210"/>
      <c r="AB383" s="173"/>
      <c r="AC383" s="173"/>
      <c r="AD383" s="173"/>
      <c r="AE383" s="173"/>
      <c r="AF383" s="158"/>
      <c r="AG383" s="173"/>
      <c r="AH383" s="427"/>
      <c r="AI383" s="363">
        <v>463</v>
      </c>
      <c r="AJ383" s="428"/>
      <c r="AK383" s="210"/>
      <c r="AL383" s="173"/>
      <c r="AM383" s="173"/>
      <c r="AN383" s="173"/>
      <c r="AO383" s="173"/>
      <c r="AP383" s="158"/>
      <c r="AQ383" s="173"/>
      <c r="AR383" s="427"/>
      <c r="AS383" s="365">
        <v>915</v>
      </c>
      <c r="AT383" s="428"/>
      <c r="AU383" s="210"/>
      <c r="AV383" s="173"/>
      <c r="AW383" s="173"/>
      <c r="AX383" s="173"/>
      <c r="AY383" s="173"/>
      <c r="AZ383" s="158"/>
      <c r="BA383" s="173"/>
      <c r="BB383" s="427"/>
      <c r="BC383" s="426">
        <v>523</v>
      </c>
      <c r="BD383" s="428"/>
      <c r="BE383" s="210"/>
      <c r="BF383" s="173"/>
      <c r="BG383" s="173"/>
      <c r="BH383" s="173"/>
      <c r="BI383" s="173"/>
      <c r="BJ383" s="158"/>
      <c r="BK383" s="173"/>
      <c r="BL383" s="427"/>
      <c r="BM383" s="424">
        <v>550</v>
      </c>
      <c r="BN383" s="428"/>
      <c r="BO383" s="210"/>
      <c r="BP383" s="173"/>
      <c r="BQ383" s="173"/>
      <c r="BR383" s="173"/>
      <c r="BS383" s="173"/>
      <c r="BT383" s="158"/>
      <c r="BU383" s="173"/>
      <c r="BV383" s="427"/>
      <c r="BW383" s="367"/>
      <c r="BX383" s="428"/>
      <c r="BY383" s="210"/>
      <c r="BZ383" s="173"/>
      <c r="CA383" s="173"/>
      <c r="CB383" s="173"/>
      <c r="CC383" s="173"/>
      <c r="CD383" s="158"/>
      <c r="CE383" s="173"/>
    </row>
    <row r="384" spans="1:86" ht="29.25" hidden="1">
      <c r="A384" s="167">
        <v>369</v>
      </c>
      <c r="B384" s="318"/>
      <c r="C384" s="437"/>
      <c r="D384" s="438"/>
      <c r="E384" s="253"/>
      <c r="F384" s="439">
        <v>1113223</v>
      </c>
      <c r="G384" s="440" t="s">
        <v>428</v>
      </c>
      <c r="H384" s="256" t="s">
        <v>42</v>
      </c>
      <c r="I384" s="437"/>
      <c r="J384" s="441"/>
      <c r="K384" s="313"/>
      <c r="L384" s="159">
        <f t="shared" si="17"/>
        <v>2978</v>
      </c>
      <c r="M384" s="458"/>
      <c r="N384" s="441"/>
      <c r="O384" s="450">
        <v>667</v>
      </c>
      <c r="P384" s="428"/>
      <c r="Q384" s="210"/>
      <c r="R384" s="173"/>
      <c r="S384" s="173"/>
      <c r="T384" s="173"/>
      <c r="U384" s="173"/>
      <c r="V384" s="158"/>
      <c r="W384" s="173"/>
      <c r="X384" s="427"/>
      <c r="Y384" s="452">
        <v>385</v>
      </c>
      <c r="Z384" s="428"/>
      <c r="AA384" s="210"/>
      <c r="AB384" s="173"/>
      <c r="AC384" s="173"/>
      <c r="AD384" s="173"/>
      <c r="AE384" s="173"/>
      <c r="AF384" s="158"/>
      <c r="AG384" s="173"/>
      <c r="AH384" s="427"/>
      <c r="AI384" s="442">
        <v>376</v>
      </c>
      <c r="AJ384" s="428"/>
      <c r="AK384" s="210"/>
      <c r="AL384" s="173"/>
      <c r="AM384" s="173"/>
      <c r="AN384" s="173"/>
      <c r="AO384" s="173"/>
      <c r="AP384" s="158"/>
      <c r="AQ384" s="173"/>
      <c r="AR384" s="427"/>
      <c r="AS384" s="594">
        <v>751</v>
      </c>
      <c r="AT384" s="428"/>
      <c r="AU384" s="210"/>
      <c r="AV384" s="173"/>
      <c r="AW384" s="173"/>
      <c r="AX384" s="173"/>
      <c r="AY384" s="173"/>
      <c r="AZ384" s="158"/>
      <c r="BA384" s="173"/>
      <c r="BB384" s="427"/>
      <c r="BC384" s="596">
        <v>395</v>
      </c>
      <c r="BD384" s="428"/>
      <c r="BE384" s="210"/>
      <c r="BF384" s="173"/>
      <c r="BG384" s="173"/>
      <c r="BH384" s="173"/>
      <c r="BI384" s="173"/>
      <c r="BJ384" s="158"/>
      <c r="BK384" s="173"/>
      <c r="BL384" s="427"/>
      <c r="BM384" s="597">
        <v>404</v>
      </c>
      <c r="BN384" s="428"/>
      <c r="BO384" s="210"/>
      <c r="BP384" s="173"/>
      <c r="BQ384" s="173"/>
      <c r="BR384" s="173"/>
      <c r="BS384" s="173"/>
      <c r="BT384" s="158"/>
      <c r="BU384" s="173"/>
      <c r="BV384" s="427"/>
      <c r="BW384" s="443"/>
      <c r="BX384" s="428"/>
      <c r="BY384" s="210"/>
      <c r="BZ384" s="173"/>
      <c r="CA384" s="173"/>
      <c r="CB384" s="173"/>
      <c r="CC384" s="173"/>
      <c r="CD384" s="158"/>
      <c r="CE384" s="173"/>
      <c r="CH384" s="156" t="s">
        <v>457</v>
      </c>
    </row>
    <row r="385" spans="1:83" ht="29.25" hidden="1">
      <c r="A385" s="167">
        <v>370</v>
      </c>
      <c r="B385" s="432"/>
      <c r="C385" s="318"/>
      <c r="D385" s="318"/>
      <c r="E385" s="299"/>
      <c r="F385" s="354">
        <v>1113224</v>
      </c>
      <c r="G385" s="378" t="s">
        <v>430</v>
      </c>
      <c r="H385" s="425" t="s">
        <v>42</v>
      </c>
      <c r="I385" s="318"/>
      <c r="J385" s="432"/>
      <c r="K385" s="313"/>
      <c r="L385" s="159">
        <f t="shared" si="17"/>
        <v>2394</v>
      </c>
      <c r="M385" s="457"/>
      <c r="N385" s="318"/>
      <c r="O385" s="451">
        <v>504</v>
      </c>
      <c r="P385" s="428"/>
      <c r="Q385" s="210"/>
      <c r="R385" s="173"/>
      <c r="S385" s="173"/>
      <c r="T385" s="173"/>
      <c r="U385" s="173"/>
      <c r="V385" s="158"/>
      <c r="W385" s="173"/>
      <c r="X385" s="427"/>
      <c r="Y385" s="453">
        <v>303</v>
      </c>
      <c r="Z385" s="428"/>
      <c r="AA385" s="210"/>
      <c r="AB385" s="173"/>
      <c r="AC385" s="173"/>
      <c r="AD385" s="173"/>
      <c r="AE385" s="173"/>
      <c r="AF385" s="158"/>
      <c r="AG385" s="173"/>
      <c r="AH385" s="427"/>
      <c r="AI385" s="363">
        <v>283</v>
      </c>
      <c r="AJ385" s="428"/>
      <c r="AK385" s="210"/>
      <c r="AL385" s="173"/>
      <c r="AM385" s="173"/>
      <c r="AN385" s="173"/>
      <c r="AO385" s="173"/>
      <c r="AP385" s="158"/>
      <c r="AQ385" s="173"/>
      <c r="AR385" s="427"/>
      <c r="AS385" s="365">
        <v>718</v>
      </c>
      <c r="AT385" s="428"/>
      <c r="AU385" s="210"/>
      <c r="AV385" s="173"/>
      <c r="AW385" s="173"/>
      <c r="AX385" s="173"/>
      <c r="AY385" s="173"/>
      <c r="AZ385" s="158"/>
      <c r="BA385" s="173"/>
      <c r="BB385" s="427"/>
      <c r="BC385" s="426">
        <v>301</v>
      </c>
      <c r="BD385" s="428"/>
      <c r="BE385" s="210"/>
      <c r="BF385" s="173"/>
      <c r="BG385" s="173"/>
      <c r="BH385" s="173"/>
      <c r="BI385" s="173"/>
      <c r="BJ385" s="158"/>
      <c r="BK385" s="173"/>
      <c r="BL385" s="427"/>
      <c r="BM385" s="424">
        <v>285</v>
      </c>
      <c r="BN385" s="428"/>
      <c r="BO385" s="210"/>
      <c r="BP385" s="173"/>
      <c r="BQ385" s="173"/>
      <c r="BR385" s="173"/>
      <c r="BS385" s="173"/>
      <c r="BT385" s="158"/>
      <c r="BU385" s="173"/>
      <c r="BV385" s="427"/>
      <c r="BW385" s="367"/>
      <c r="BX385" s="428"/>
      <c r="BY385" s="210"/>
      <c r="BZ385" s="173"/>
      <c r="CA385" s="173"/>
      <c r="CB385" s="173"/>
      <c r="CC385" s="173"/>
      <c r="CD385" s="158"/>
      <c r="CE385" s="173"/>
    </row>
    <row r="386" spans="1:83" ht="29.25" hidden="1">
      <c r="A386" s="167">
        <v>371</v>
      </c>
      <c r="B386" s="432"/>
      <c r="C386" s="318"/>
      <c r="D386" s="318"/>
      <c r="E386" s="299"/>
      <c r="F386" s="354">
        <v>1113225</v>
      </c>
      <c r="G386" s="378" t="s">
        <v>431</v>
      </c>
      <c r="H386" s="425" t="s">
        <v>42</v>
      </c>
      <c r="I386" s="318"/>
      <c r="J386" s="432"/>
      <c r="K386" s="313"/>
      <c r="L386" s="159">
        <f t="shared" si="17"/>
        <v>8719</v>
      </c>
      <c r="M386" s="457"/>
      <c r="N386" s="318"/>
      <c r="O386" s="451">
        <v>2331</v>
      </c>
      <c r="P386" s="428"/>
      <c r="Q386" s="210"/>
      <c r="R386" s="173"/>
      <c r="S386" s="173"/>
      <c r="T386" s="173"/>
      <c r="U386" s="173"/>
      <c r="V386" s="158"/>
      <c r="W386" s="173"/>
      <c r="X386" s="427"/>
      <c r="Y386" s="453">
        <v>853</v>
      </c>
      <c r="Z386" s="428"/>
      <c r="AA386" s="210"/>
      <c r="AB386" s="173"/>
      <c r="AC386" s="173"/>
      <c r="AD386" s="173"/>
      <c r="AE386" s="173"/>
      <c r="AF386" s="158"/>
      <c r="AG386" s="173"/>
      <c r="AH386" s="427"/>
      <c r="AI386" s="363">
        <v>999</v>
      </c>
      <c r="AJ386" s="428"/>
      <c r="AK386" s="210"/>
      <c r="AL386" s="173"/>
      <c r="AM386" s="173"/>
      <c r="AN386" s="173"/>
      <c r="AO386" s="173"/>
      <c r="AP386" s="158"/>
      <c r="AQ386" s="173"/>
      <c r="AR386" s="427"/>
      <c r="AS386" s="595">
        <v>1787</v>
      </c>
      <c r="AT386" s="428"/>
      <c r="AU386" s="210"/>
      <c r="AV386" s="173"/>
      <c r="AW386" s="173"/>
      <c r="AX386" s="173"/>
      <c r="AY386" s="173"/>
      <c r="AZ386" s="158"/>
      <c r="BA386" s="173"/>
      <c r="BB386" s="427"/>
      <c r="BC386" s="426">
        <v>1348</v>
      </c>
      <c r="BD386" s="428"/>
      <c r="BE386" s="210"/>
      <c r="BF386" s="173"/>
      <c r="BG386" s="173"/>
      <c r="BH386" s="173"/>
      <c r="BI386" s="173"/>
      <c r="BJ386" s="158"/>
      <c r="BK386" s="173"/>
      <c r="BL386" s="427"/>
      <c r="BM386" s="424">
        <v>1401</v>
      </c>
      <c r="BN386" s="428"/>
      <c r="BO386" s="210"/>
      <c r="BP386" s="173"/>
      <c r="BQ386" s="173"/>
      <c r="BR386" s="173"/>
      <c r="BS386" s="173"/>
      <c r="BT386" s="158"/>
      <c r="BU386" s="173"/>
      <c r="BV386" s="427"/>
      <c r="BW386" s="367"/>
      <c r="BX386" s="428"/>
      <c r="BY386" s="210"/>
      <c r="BZ386" s="173"/>
      <c r="CA386" s="173"/>
      <c r="CB386" s="173"/>
      <c r="CC386" s="173"/>
      <c r="CD386" s="158"/>
      <c r="CE386" s="173"/>
    </row>
    <row r="387" spans="1:83" ht="29.25" hidden="1">
      <c r="A387" s="167">
        <v>372</v>
      </c>
      <c r="B387" s="432"/>
      <c r="C387" s="318"/>
      <c r="D387" s="318"/>
      <c r="E387" s="299"/>
      <c r="F387" s="354">
        <v>1113226</v>
      </c>
      <c r="G387" s="378" t="s">
        <v>442</v>
      </c>
      <c r="H387" s="256" t="s">
        <v>42</v>
      </c>
      <c r="I387" s="318"/>
      <c r="J387" s="432"/>
      <c r="K387" s="313"/>
      <c r="L387" s="159">
        <f t="shared" si="17"/>
        <v>4069</v>
      </c>
      <c r="M387" s="457"/>
      <c r="N387" s="318"/>
      <c r="O387" s="451">
        <v>1008</v>
      </c>
      <c r="P387" s="428"/>
      <c r="Q387" s="210"/>
      <c r="R387" s="173"/>
      <c r="S387" s="173"/>
      <c r="T387" s="173"/>
      <c r="U387" s="173"/>
      <c r="V387" s="158"/>
      <c r="W387" s="173"/>
      <c r="X387" s="427"/>
      <c r="Y387" s="453">
        <v>520</v>
      </c>
      <c r="Z387" s="428"/>
      <c r="AA387" s="210"/>
      <c r="AB387" s="173"/>
      <c r="AC387" s="173"/>
      <c r="AD387" s="173"/>
      <c r="AE387" s="173"/>
      <c r="AF387" s="158"/>
      <c r="AG387" s="173"/>
      <c r="AH387" s="427"/>
      <c r="AI387" s="363">
        <v>529</v>
      </c>
      <c r="AJ387" s="428"/>
      <c r="AK387" s="210"/>
      <c r="AL387" s="173"/>
      <c r="AM387" s="173"/>
      <c r="AN387" s="173"/>
      <c r="AO387" s="173"/>
      <c r="AP387" s="158"/>
      <c r="AQ387" s="173"/>
      <c r="AR387" s="427"/>
      <c r="AS387" s="365">
        <v>858</v>
      </c>
      <c r="AT387" s="428"/>
      <c r="AU387" s="210"/>
      <c r="AV387" s="173"/>
      <c r="AW387" s="173"/>
      <c r="AX387" s="173"/>
      <c r="AY387" s="173"/>
      <c r="AZ387" s="158"/>
      <c r="BA387" s="173"/>
      <c r="BB387" s="427"/>
      <c r="BC387" s="426">
        <v>603</v>
      </c>
      <c r="BD387" s="428"/>
      <c r="BE387" s="210"/>
      <c r="BF387" s="173"/>
      <c r="BG387" s="173"/>
      <c r="BH387" s="173"/>
      <c r="BI387" s="173"/>
      <c r="BJ387" s="158"/>
      <c r="BK387" s="173"/>
      <c r="BL387" s="427"/>
      <c r="BM387" s="424">
        <v>551</v>
      </c>
      <c r="BN387" s="428"/>
      <c r="BO387" s="210"/>
      <c r="BP387" s="173"/>
      <c r="BQ387" s="173"/>
      <c r="BR387" s="173"/>
      <c r="BS387" s="173"/>
      <c r="BT387" s="158"/>
      <c r="BU387" s="173"/>
      <c r="BV387" s="427"/>
      <c r="BW387" s="367"/>
      <c r="BX387" s="428"/>
      <c r="BY387" s="210"/>
      <c r="BZ387" s="173"/>
      <c r="CA387" s="173"/>
      <c r="CB387" s="173"/>
      <c r="CC387" s="173"/>
      <c r="CD387" s="158"/>
      <c r="CE387" s="173"/>
    </row>
    <row r="388" spans="1:83" ht="29.25" hidden="1">
      <c r="A388" s="167">
        <v>373</v>
      </c>
      <c r="B388" s="432"/>
      <c r="C388" s="318"/>
      <c r="D388" s="318"/>
      <c r="E388" s="299"/>
      <c r="F388" s="354">
        <v>1113227</v>
      </c>
      <c r="G388" s="378" t="s">
        <v>443</v>
      </c>
      <c r="H388" s="425" t="s">
        <v>42</v>
      </c>
      <c r="I388" s="318"/>
      <c r="J388" s="432"/>
      <c r="K388" s="313"/>
      <c r="L388" s="159">
        <f t="shared" si="17"/>
        <v>3889</v>
      </c>
      <c r="M388" s="457"/>
      <c r="N388" s="318"/>
      <c r="O388" s="451">
        <v>1022</v>
      </c>
      <c r="P388" s="428"/>
      <c r="Q388" s="210"/>
      <c r="R388" s="173"/>
      <c r="S388" s="173"/>
      <c r="T388" s="173"/>
      <c r="U388" s="173"/>
      <c r="V388" s="158"/>
      <c r="W388" s="173"/>
      <c r="X388" s="427"/>
      <c r="Y388" s="453">
        <v>488</v>
      </c>
      <c r="Z388" s="428"/>
      <c r="AA388" s="210"/>
      <c r="AB388" s="173"/>
      <c r="AC388" s="173"/>
      <c r="AD388" s="173"/>
      <c r="AE388" s="173"/>
      <c r="AF388" s="158"/>
      <c r="AG388" s="173"/>
      <c r="AH388" s="427"/>
      <c r="AI388" s="363">
        <v>475</v>
      </c>
      <c r="AJ388" s="428"/>
      <c r="AK388" s="210"/>
      <c r="AL388" s="173"/>
      <c r="AM388" s="173"/>
      <c r="AN388" s="173"/>
      <c r="AO388" s="173"/>
      <c r="AP388" s="158"/>
      <c r="AQ388" s="173"/>
      <c r="AR388" s="427"/>
      <c r="AS388" s="365">
        <v>785</v>
      </c>
      <c r="AT388" s="428"/>
      <c r="AU388" s="210"/>
      <c r="AV388" s="173"/>
      <c r="AW388" s="173"/>
      <c r="AX388" s="173"/>
      <c r="AY388" s="173"/>
      <c r="AZ388" s="158"/>
      <c r="BA388" s="173"/>
      <c r="BB388" s="427"/>
      <c r="BC388" s="426">
        <v>562</v>
      </c>
      <c r="BD388" s="428"/>
      <c r="BE388" s="210"/>
      <c r="BF388" s="173"/>
      <c r="BG388" s="173"/>
      <c r="BH388" s="173"/>
      <c r="BI388" s="173"/>
      <c r="BJ388" s="158"/>
      <c r="BK388" s="173"/>
      <c r="BL388" s="427"/>
      <c r="BM388" s="424">
        <v>557</v>
      </c>
      <c r="BN388" s="428"/>
      <c r="BO388" s="210"/>
      <c r="BP388" s="173"/>
      <c r="BQ388" s="173"/>
      <c r="BR388" s="173"/>
      <c r="BS388" s="173"/>
      <c r="BT388" s="158"/>
      <c r="BU388" s="173"/>
      <c r="BV388" s="427"/>
      <c r="BW388" s="367"/>
      <c r="BX388" s="428"/>
      <c r="BY388" s="210"/>
      <c r="BZ388" s="173"/>
      <c r="CA388" s="173"/>
      <c r="CB388" s="173"/>
      <c r="CC388" s="173"/>
      <c r="CD388" s="158"/>
      <c r="CE388" s="173"/>
    </row>
    <row r="389" spans="1:83" ht="29.25" hidden="1">
      <c r="A389" s="167">
        <v>374</v>
      </c>
      <c r="B389" s="432"/>
      <c r="C389" s="318"/>
      <c r="D389" s="318"/>
      <c r="E389" s="299"/>
      <c r="F389" s="354">
        <v>1113228</v>
      </c>
      <c r="G389" s="378" t="s">
        <v>444</v>
      </c>
      <c r="H389" s="425" t="s">
        <v>42</v>
      </c>
      <c r="I389" s="318"/>
      <c r="J389" s="432"/>
      <c r="K389" s="313"/>
      <c r="L389" s="159">
        <f t="shared" si="17"/>
        <v>3984</v>
      </c>
      <c r="M389" s="457"/>
      <c r="N389" s="318"/>
      <c r="O389" s="451">
        <v>1004</v>
      </c>
      <c r="P389" s="428"/>
      <c r="Q389" s="210"/>
      <c r="R389" s="173"/>
      <c r="S389" s="173"/>
      <c r="T389" s="173"/>
      <c r="U389" s="173"/>
      <c r="V389" s="158"/>
      <c r="W389" s="173"/>
      <c r="X389" s="427"/>
      <c r="Y389" s="453">
        <v>516</v>
      </c>
      <c r="Z389" s="428"/>
      <c r="AA389" s="210"/>
      <c r="AB389" s="173"/>
      <c r="AC389" s="173"/>
      <c r="AD389" s="173"/>
      <c r="AE389" s="173"/>
      <c r="AF389" s="158"/>
      <c r="AG389" s="173"/>
      <c r="AH389" s="427"/>
      <c r="AI389" s="363">
        <v>492</v>
      </c>
      <c r="AJ389" s="428"/>
      <c r="AK389" s="210"/>
      <c r="AL389" s="173"/>
      <c r="AM389" s="173"/>
      <c r="AN389" s="173"/>
      <c r="AO389" s="173"/>
      <c r="AP389" s="158"/>
      <c r="AQ389" s="173"/>
      <c r="AR389" s="427"/>
      <c r="AS389" s="365">
        <v>830</v>
      </c>
      <c r="AT389" s="428"/>
      <c r="AU389" s="210"/>
      <c r="AV389" s="173"/>
      <c r="AW389" s="173"/>
      <c r="AX389" s="173"/>
      <c r="AY389" s="173"/>
      <c r="AZ389" s="158"/>
      <c r="BA389" s="173"/>
      <c r="BB389" s="427"/>
      <c r="BC389" s="426">
        <v>597</v>
      </c>
      <c r="BD389" s="428"/>
      <c r="BE389" s="210"/>
      <c r="BF389" s="173"/>
      <c r="BG389" s="173"/>
      <c r="BH389" s="173"/>
      <c r="BI389" s="173"/>
      <c r="BJ389" s="158"/>
      <c r="BK389" s="173"/>
      <c r="BL389" s="427"/>
      <c r="BM389" s="424">
        <v>545</v>
      </c>
      <c r="BN389" s="428"/>
      <c r="BO389" s="210"/>
      <c r="BP389" s="173"/>
      <c r="BQ389" s="173"/>
      <c r="BR389" s="173"/>
      <c r="BS389" s="173"/>
      <c r="BT389" s="158"/>
      <c r="BU389" s="173"/>
      <c r="BV389" s="427"/>
      <c r="BW389" s="367"/>
      <c r="BX389" s="428"/>
      <c r="BY389" s="210"/>
      <c r="BZ389" s="173"/>
      <c r="CA389" s="173"/>
      <c r="CB389" s="173"/>
      <c r="CC389" s="173"/>
      <c r="CD389" s="158"/>
      <c r="CE389" s="173"/>
    </row>
    <row r="390" spans="1:83" ht="29.25" hidden="1">
      <c r="A390" s="167">
        <v>375</v>
      </c>
      <c r="B390" s="436"/>
      <c r="C390" s="298"/>
      <c r="D390" s="298"/>
      <c r="E390" s="299"/>
      <c r="F390" s="354">
        <v>1113229</v>
      </c>
      <c r="G390" s="378" t="s">
        <v>472</v>
      </c>
      <c r="H390" s="425" t="s">
        <v>42</v>
      </c>
      <c r="I390" s="298"/>
      <c r="J390" s="460"/>
      <c r="K390" s="313"/>
      <c r="L390" s="159">
        <f t="shared" si="17"/>
        <v>7527</v>
      </c>
      <c r="M390" s="457"/>
      <c r="N390" s="314"/>
      <c r="O390" s="592"/>
      <c r="P390" s="428"/>
      <c r="Q390" s="210"/>
      <c r="R390" s="173"/>
      <c r="S390" s="173"/>
      <c r="T390" s="173"/>
      <c r="U390" s="173"/>
      <c r="V390" s="158"/>
      <c r="W390" s="173"/>
      <c r="X390" s="427"/>
      <c r="Y390" s="364">
        <v>4026</v>
      </c>
      <c r="Z390" s="428"/>
      <c r="AA390" s="210"/>
      <c r="AB390" s="173"/>
      <c r="AC390" s="173"/>
      <c r="AD390" s="173"/>
      <c r="AE390" s="173"/>
      <c r="AF390" s="158"/>
      <c r="AG390" s="173"/>
      <c r="AH390" s="427"/>
      <c r="AI390" s="363">
        <v>0</v>
      </c>
      <c r="AJ390" s="428"/>
      <c r="AK390" s="210"/>
      <c r="AL390" s="173"/>
      <c r="AM390" s="173"/>
      <c r="AN390" s="173"/>
      <c r="AO390" s="173"/>
      <c r="AP390" s="158"/>
      <c r="AQ390" s="173"/>
      <c r="AR390" s="427"/>
      <c r="AS390" s="365">
        <v>3501</v>
      </c>
      <c r="AT390" s="428"/>
      <c r="AU390" s="210"/>
      <c r="AV390" s="173"/>
      <c r="AW390" s="173"/>
      <c r="AX390" s="173"/>
      <c r="AY390" s="173"/>
      <c r="AZ390" s="158"/>
      <c r="BA390" s="173"/>
      <c r="BB390" s="427"/>
      <c r="BC390" s="426">
        <v>0</v>
      </c>
      <c r="BD390" s="428"/>
      <c r="BE390" s="210"/>
      <c r="BF390" s="173"/>
      <c r="BG390" s="173"/>
      <c r="BH390" s="173"/>
      <c r="BI390" s="173"/>
      <c r="BJ390" s="158"/>
      <c r="BK390" s="173"/>
      <c r="BL390" s="427"/>
      <c r="BM390" s="424">
        <v>0</v>
      </c>
      <c r="BN390" s="428"/>
      <c r="BO390" s="210"/>
      <c r="BP390" s="173"/>
      <c r="BQ390" s="173"/>
      <c r="BR390" s="173"/>
      <c r="BS390" s="173"/>
      <c r="BT390" s="158"/>
      <c r="BU390" s="173"/>
      <c r="BV390" s="427"/>
      <c r="BW390" s="367"/>
      <c r="BX390" s="428"/>
      <c r="BY390" s="210"/>
      <c r="BZ390" s="173"/>
      <c r="CA390" s="173"/>
      <c r="CB390" s="173"/>
      <c r="CC390" s="173"/>
      <c r="CD390" s="158"/>
      <c r="CE390" s="173"/>
    </row>
    <row r="391" spans="1:83" ht="29.25" hidden="1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6"/>
      <c r="O391" s="242" t="s">
        <v>386</v>
      </c>
      <c r="Q391" s="243">
        <v>316</v>
      </c>
      <c r="R391" s="242" t="s">
        <v>387</v>
      </c>
      <c r="S391" s="243"/>
      <c r="T391" s="244"/>
      <c r="U391" s="244"/>
      <c r="V391" s="244"/>
      <c r="W391" s="236"/>
      <c r="X391" s="236"/>
      <c r="Y391" s="291"/>
      <c r="Z391" s="245"/>
      <c r="AA391" s="243">
        <v>316</v>
      </c>
      <c r="AB391" s="242" t="s">
        <v>387</v>
      </c>
      <c r="AC391" s="243"/>
      <c r="AD391" s="244"/>
      <c r="AE391" s="244"/>
      <c r="AF391" s="244"/>
      <c r="AG391" s="236"/>
      <c r="AH391" s="236"/>
      <c r="AI391" s="291"/>
      <c r="AJ391" s="245"/>
      <c r="AK391" s="243">
        <v>316</v>
      </c>
      <c r="AL391" s="242" t="s">
        <v>387</v>
      </c>
      <c r="AM391" s="243"/>
      <c r="AN391" s="244"/>
      <c r="AO391" s="244"/>
      <c r="AP391" s="244"/>
      <c r="AQ391" s="236"/>
      <c r="AR391" s="236"/>
      <c r="AS391" s="291"/>
      <c r="AT391" s="245"/>
      <c r="AU391" s="243">
        <v>316</v>
      </c>
      <c r="AV391" s="242" t="s">
        <v>387</v>
      </c>
      <c r="AW391" s="243"/>
      <c r="AX391" s="244"/>
      <c r="AY391" s="244"/>
      <c r="AZ391" s="244"/>
      <c r="BA391" s="236"/>
      <c r="BB391" s="236"/>
      <c r="BC391" s="291"/>
      <c r="BD391" s="245"/>
      <c r="BE391" s="243">
        <v>316</v>
      </c>
      <c r="BF391" s="242" t="s">
        <v>387</v>
      </c>
      <c r="BG391" s="243"/>
      <c r="BH391" s="244"/>
      <c r="BI391" s="244"/>
      <c r="BJ391" s="244"/>
      <c r="BK391" s="236"/>
      <c r="BL391" s="236"/>
      <c r="BM391" s="291"/>
      <c r="BN391" s="245"/>
      <c r="BO391" s="243">
        <v>316</v>
      </c>
      <c r="BP391" s="242" t="s">
        <v>387</v>
      </c>
      <c r="BQ391" s="243"/>
      <c r="BR391" s="244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>
      <c r="A392" s="239"/>
      <c r="B392" s="239"/>
      <c r="C392" s="239"/>
      <c r="D392" s="239"/>
      <c r="E392" s="239"/>
      <c r="F392" s="239"/>
      <c r="G392" s="240"/>
      <c r="H392" s="239"/>
      <c r="I392" s="241"/>
      <c r="J392" s="241"/>
      <c r="K392" s="237"/>
      <c r="L392" s="237"/>
      <c r="M392" s="237"/>
      <c r="N392" s="236"/>
      <c r="O392" s="242" t="s">
        <v>388</v>
      </c>
      <c r="P392" s="245"/>
      <c r="Q392" s="243"/>
      <c r="R392" s="242" t="s">
        <v>387</v>
      </c>
      <c r="S392" s="243">
        <v>0</v>
      </c>
      <c r="T392" s="242" t="s">
        <v>389</v>
      </c>
      <c r="U392" s="244"/>
      <c r="V392" s="244"/>
      <c r="W392" s="236"/>
      <c r="X392" s="236"/>
      <c r="Y392" s="292"/>
      <c r="Z392" s="245"/>
      <c r="AA392" s="243"/>
      <c r="AB392" s="242" t="s">
        <v>387</v>
      </c>
      <c r="AC392" s="243">
        <v>0</v>
      </c>
      <c r="AD392" s="242" t="s">
        <v>389</v>
      </c>
      <c r="AE392" s="244"/>
      <c r="AF392" s="244"/>
      <c r="AG392" s="236"/>
      <c r="AH392" s="236"/>
      <c r="AI392" s="292"/>
      <c r="AJ392" s="245"/>
      <c r="AK392" s="243"/>
      <c r="AL392" s="242" t="s">
        <v>387</v>
      </c>
      <c r="AM392" s="243">
        <v>0</v>
      </c>
      <c r="AN392" s="242" t="s">
        <v>389</v>
      </c>
      <c r="AO392" s="244"/>
      <c r="AP392" s="244"/>
      <c r="AQ392" s="236"/>
      <c r="AR392" s="236"/>
      <c r="AS392" s="292"/>
      <c r="AT392" s="245"/>
      <c r="AU392" s="243"/>
      <c r="AV392" s="242" t="s">
        <v>387</v>
      </c>
      <c r="AW392" s="243">
        <v>0</v>
      </c>
      <c r="AX392" s="242" t="s">
        <v>389</v>
      </c>
      <c r="AY392" s="244"/>
      <c r="AZ392" s="244"/>
      <c r="BA392" s="236"/>
      <c r="BB392" s="236"/>
      <c r="BC392" s="292"/>
      <c r="BD392" s="245"/>
      <c r="BE392" s="243"/>
      <c r="BF392" s="242" t="s">
        <v>387</v>
      </c>
      <c r="BG392" s="243">
        <v>0</v>
      </c>
      <c r="BH392" s="242" t="s">
        <v>389</v>
      </c>
      <c r="BI392" s="244"/>
      <c r="BJ392" s="244"/>
      <c r="BK392" s="236"/>
      <c r="BL392" s="236"/>
      <c r="BM392" s="292"/>
      <c r="BN392" s="245"/>
      <c r="BO392" s="243"/>
      <c r="BP392" s="242" t="s">
        <v>387</v>
      </c>
      <c r="BQ392" s="243">
        <v>0</v>
      </c>
      <c r="BR392" s="242" t="s">
        <v>389</v>
      </c>
      <c r="BS392" s="244"/>
      <c r="BT392" s="244"/>
      <c r="BU392" s="236"/>
      <c r="BV392" s="237"/>
      <c r="BW392" s="237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>
      <c r="A393" s="239"/>
      <c r="B393" s="239"/>
      <c r="C393" s="239"/>
      <c r="D393" s="239"/>
      <c r="E393" s="239"/>
      <c r="F393" s="239"/>
      <c r="G393" s="240"/>
      <c r="H393" s="239"/>
      <c r="I393" s="241"/>
      <c r="J393" s="241"/>
      <c r="K393" s="237"/>
      <c r="L393" s="237"/>
      <c r="M393" s="237"/>
      <c r="N393" s="236"/>
      <c r="O393" s="242" t="s">
        <v>390</v>
      </c>
      <c r="P393" s="245"/>
      <c r="Q393" s="243"/>
      <c r="R393" s="242" t="s">
        <v>387</v>
      </c>
      <c r="S393" s="243">
        <v>0</v>
      </c>
      <c r="T393" s="242" t="s">
        <v>389</v>
      </c>
      <c r="U393" s="244"/>
      <c r="V393" s="244"/>
      <c r="W393" s="236"/>
      <c r="X393" s="236"/>
      <c r="Y393" s="292"/>
      <c r="Z393" s="245"/>
      <c r="AA393" s="243"/>
      <c r="AB393" s="242" t="s">
        <v>387</v>
      </c>
      <c r="AC393" s="243">
        <v>0</v>
      </c>
      <c r="AD393" s="242" t="s">
        <v>389</v>
      </c>
      <c r="AE393" s="244"/>
      <c r="AF393" s="244"/>
      <c r="AG393" s="236"/>
      <c r="AH393" s="236"/>
      <c r="AI393" s="292"/>
      <c r="AJ393" s="245"/>
      <c r="AK393" s="243"/>
      <c r="AL393" s="242" t="s">
        <v>387</v>
      </c>
      <c r="AM393" s="243">
        <v>0</v>
      </c>
      <c r="AN393" s="242" t="s">
        <v>389</v>
      </c>
      <c r="AO393" s="244"/>
      <c r="AP393" s="244"/>
      <c r="AQ393" s="236"/>
      <c r="AR393" s="236"/>
      <c r="AS393" s="292"/>
      <c r="AT393" s="245"/>
      <c r="AU393" s="243"/>
      <c r="AV393" s="242" t="s">
        <v>387</v>
      </c>
      <c r="AW393" s="243">
        <v>0</v>
      </c>
      <c r="AX393" s="242" t="s">
        <v>389</v>
      </c>
      <c r="AY393" s="244"/>
      <c r="AZ393" s="244"/>
      <c r="BA393" s="236"/>
      <c r="BB393" s="236"/>
      <c r="BC393" s="292"/>
      <c r="BD393" s="245"/>
      <c r="BE393" s="243"/>
      <c r="BF393" s="242" t="s">
        <v>387</v>
      </c>
      <c r="BG393" s="243">
        <v>0</v>
      </c>
      <c r="BH393" s="242" t="s">
        <v>389</v>
      </c>
      <c r="BI393" s="244"/>
      <c r="BJ393" s="244"/>
      <c r="BK393" s="236"/>
      <c r="BL393" s="236"/>
      <c r="BM393" s="292"/>
      <c r="BN393" s="245"/>
      <c r="BO393" s="243"/>
      <c r="BP393" s="242" t="s">
        <v>387</v>
      </c>
      <c r="BQ393" s="243">
        <v>0</v>
      </c>
      <c r="BR393" s="242" t="s">
        <v>389</v>
      </c>
      <c r="BS393" s="244"/>
      <c r="BT393" s="244"/>
      <c r="BU393" s="236"/>
      <c r="BV393" s="237"/>
      <c r="BW393" s="237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391</v>
      </c>
      <c r="Q394" s="243"/>
      <c r="R394" s="242" t="s">
        <v>387</v>
      </c>
      <c r="S394" s="243">
        <v>0</v>
      </c>
      <c r="T394" s="242" t="s">
        <v>389</v>
      </c>
      <c r="U394" s="244"/>
      <c r="V394" s="244"/>
      <c r="W394" s="236"/>
      <c r="X394" s="236"/>
      <c r="Y394" s="292"/>
      <c r="Z394" s="245"/>
      <c r="AA394" s="243"/>
      <c r="AB394" s="242" t="s">
        <v>387</v>
      </c>
      <c r="AC394" s="243">
        <v>0</v>
      </c>
      <c r="AD394" s="242" t="s">
        <v>389</v>
      </c>
      <c r="AE394" s="244"/>
      <c r="AF394" s="244"/>
      <c r="AG394" s="236"/>
      <c r="AH394" s="236"/>
      <c r="AI394" s="292"/>
      <c r="AJ394" s="245"/>
      <c r="AK394" s="243"/>
      <c r="AL394" s="242" t="s">
        <v>387</v>
      </c>
      <c r="AM394" s="243">
        <v>0</v>
      </c>
      <c r="AN394" s="242" t="s">
        <v>389</v>
      </c>
      <c r="AO394" s="244"/>
      <c r="AP394" s="244"/>
      <c r="AQ394" s="236"/>
      <c r="AR394" s="236"/>
      <c r="AS394" s="292"/>
      <c r="AT394" s="245"/>
      <c r="AU394" s="243"/>
      <c r="AV394" s="242" t="s">
        <v>387</v>
      </c>
      <c r="AW394" s="243">
        <v>0</v>
      </c>
      <c r="AX394" s="242" t="s">
        <v>389</v>
      </c>
      <c r="AY394" s="244"/>
      <c r="AZ394" s="244"/>
      <c r="BA394" s="236"/>
      <c r="BB394" s="236"/>
      <c r="BC394" s="292"/>
      <c r="BD394" s="245"/>
      <c r="BE394" s="243"/>
      <c r="BF394" s="242" t="s">
        <v>387</v>
      </c>
      <c r="BG394" s="243">
        <v>0</v>
      </c>
      <c r="BH394" s="242" t="s">
        <v>389</v>
      </c>
      <c r="BI394" s="244"/>
      <c r="BJ394" s="244"/>
      <c r="BK394" s="236"/>
      <c r="BL394" s="236"/>
      <c r="BM394" s="292"/>
      <c r="BN394" s="245"/>
      <c r="BO394" s="243"/>
      <c r="BP394" s="242" t="s">
        <v>387</v>
      </c>
      <c r="BQ394" s="243">
        <v>0</v>
      </c>
      <c r="BR394" s="242" t="s">
        <v>389</v>
      </c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 t="s">
        <v>392</v>
      </c>
      <c r="Q395" s="243"/>
      <c r="R395" s="242" t="s">
        <v>387</v>
      </c>
      <c r="S395" s="243">
        <v>0</v>
      </c>
      <c r="T395" s="242" t="s">
        <v>389</v>
      </c>
      <c r="U395" s="244"/>
      <c r="V395" s="244"/>
      <c r="W395" s="236"/>
      <c r="X395" s="236"/>
      <c r="Y395" s="292"/>
      <c r="Z395" s="245"/>
      <c r="AA395" s="243"/>
      <c r="AB395" s="242" t="s">
        <v>387</v>
      </c>
      <c r="AC395" s="243">
        <v>0</v>
      </c>
      <c r="AD395" s="242" t="s">
        <v>389</v>
      </c>
      <c r="AE395" s="244"/>
      <c r="AF395" s="244"/>
      <c r="AG395" s="236"/>
      <c r="AH395" s="236"/>
      <c r="AI395" s="292"/>
      <c r="AJ395" s="245"/>
      <c r="AK395" s="243"/>
      <c r="AL395" s="242" t="s">
        <v>387</v>
      </c>
      <c r="AM395" s="243">
        <v>0</v>
      </c>
      <c r="AN395" s="242" t="s">
        <v>389</v>
      </c>
      <c r="AO395" s="244"/>
      <c r="AP395" s="244"/>
      <c r="AQ395" s="236"/>
      <c r="AR395" s="236"/>
      <c r="AS395" s="292"/>
      <c r="AT395" s="245"/>
      <c r="AU395" s="243"/>
      <c r="AV395" s="242" t="s">
        <v>387</v>
      </c>
      <c r="AW395" s="243">
        <v>0</v>
      </c>
      <c r="AX395" s="242" t="s">
        <v>389</v>
      </c>
      <c r="AY395" s="244"/>
      <c r="AZ395" s="244"/>
      <c r="BA395" s="236"/>
      <c r="BB395" s="236"/>
      <c r="BC395" s="292"/>
      <c r="BD395" s="245"/>
      <c r="BE395" s="243"/>
      <c r="BF395" s="242" t="s">
        <v>387</v>
      </c>
      <c r="BG395" s="243">
        <v>0</v>
      </c>
      <c r="BH395" s="242" t="s">
        <v>389</v>
      </c>
      <c r="BI395" s="244"/>
      <c r="BJ395" s="244"/>
      <c r="BK395" s="236"/>
      <c r="BL395" s="236"/>
      <c r="BM395" s="292"/>
      <c r="BN395" s="245"/>
      <c r="BO395" s="243"/>
      <c r="BP395" s="242" t="s">
        <v>387</v>
      </c>
      <c r="BQ395" s="243">
        <v>0</v>
      </c>
      <c r="BR395" s="242" t="s">
        <v>389</v>
      </c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 t="s">
        <v>393</v>
      </c>
      <c r="Q396" s="243"/>
      <c r="R396" s="242" t="s">
        <v>387</v>
      </c>
      <c r="S396" s="243">
        <v>0</v>
      </c>
      <c r="T396" s="242" t="s">
        <v>389</v>
      </c>
      <c r="U396" s="244"/>
      <c r="V396" s="244"/>
      <c r="W396" s="236"/>
      <c r="X396" s="236"/>
      <c r="Y396" s="292"/>
      <c r="Z396" s="245"/>
      <c r="AA396" s="243"/>
      <c r="AB396" s="242" t="s">
        <v>387</v>
      </c>
      <c r="AC396" s="243">
        <v>0</v>
      </c>
      <c r="AD396" s="242" t="s">
        <v>389</v>
      </c>
      <c r="AE396" s="244"/>
      <c r="AF396" s="244"/>
      <c r="AG396" s="236"/>
      <c r="AH396" s="236"/>
      <c r="AI396" s="292"/>
      <c r="AJ396" s="245"/>
      <c r="AK396" s="243"/>
      <c r="AL396" s="242" t="s">
        <v>387</v>
      </c>
      <c r="AM396" s="243">
        <v>0</v>
      </c>
      <c r="AN396" s="242" t="s">
        <v>389</v>
      </c>
      <c r="AO396" s="244"/>
      <c r="AP396" s="244"/>
      <c r="AQ396" s="236"/>
      <c r="AR396" s="236"/>
      <c r="AS396" s="292"/>
      <c r="AT396" s="245"/>
      <c r="AU396" s="243"/>
      <c r="AV396" s="242" t="s">
        <v>387</v>
      </c>
      <c r="AW396" s="243">
        <v>0</v>
      </c>
      <c r="AX396" s="242" t="s">
        <v>389</v>
      </c>
      <c r="AY396" s="244"/>
      <c r="AZ396" s="244"/>
      <c r="BA396" s="236"/>
      <c r="BB396" s="236"/>
      <c r="BC396" s="292"/>
      <c r="BD396" s="245"/>
      <c r="BE396" s="243"/>
      <c r="BF396" s="242" t="s">
        <v>387</v>
      </c>
      <c r="BG396" s="243">
        <v>0</v>
      </c>
      <c r="BH396" s="242" t="s">
        <v>389</v>
      </c>
      <c r="BI396" s="244"/>
      <c r="BJ396" s="244"/>
      <c r="BK396" s="236"/>
      <c r="BL396" s="236"/>
      <c r="BM396" s="292"/>
      <c r="BN396" s="245"/>
      <c r="BO396" s="243"/>
      <c r="BP396" s="242" t="s">
        <v>387</v>
      </c>
      <c r="BQ396" s="243">
        <v>0</v>
      </c>
      <c r="BR396" s="242" t="s">
        <v>389</v>
      </c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92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92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92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92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92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  <row r="399" spans="1:83" ht="29.25" customHeight="1">
      <c r="A399" s="239"/>
      <c r="B399" s="239"/>
      <c r="C399" s="239"/>
      <c r="D399" s="239"/>
      <c r="E399" s="239"/>
      <c r="F399" s="239"/>
      <c r="G399" s="240"/>
      <c r="H399" s="239"/>
      <c r="I399" s="241"/>
      <c r="J399" s="241"/>
      <c r="K399" s="237"/>
      <c r="L399" s="237"/>
      <c r="M399" s="237"/>
      <c r="N399" s="237"/>
      <c r="O399" s="242"/>
      <c r="Q399" s="243"/>
      <c r="R399" s="242"/>
      <c r="S399" s="243"/>
      <c r="T399" s="242"/>
      <c r="U399" s="244"/>
      <c r="V399" s="244"/>
      <c r="W399" s="236"/>
      <c r="X399" s="236"/>
      <c r="Y399" s="292"/>
      <c r="Z399" s="245"/>
      <c r="AA399" s="243"/>
      <c r="AB399" s="242"/>
      <c r="AC399" s="243"/>
      <c r="AD399" s="242"/>
      <c r="AE399" s="244"/>
      <c r="AF399" s="244"/>
      <c r="AG399" s="236"/>
      <c r="AH399" s="236"/>
      <c r="AI399" s="292"/>
      <c r="AJ399" s="245"/>
      <c r="AK399" s="243"/>
      <c r="AL399" s="242"/>
      <c r="AM399" s="243"/>
      <c r="AN399" s="242"/>
      <c r="AO399" s="244"/>
      <c r="AP399" s="244"/>
      <c r="AQ399" s="236"/>
      <c r="AR399" s="236"/>
      <c r="AS399" s="292"/>
      <c r="AT399" s="245"/>
      <c r="AU399" s="243"/>
      <c r="AV399" s="242"/>
      <c r="AW399" s="243"/>
      <c r="AX399" s="242"/>
      <c r="AY399" s="244"/>
      <c r="AZ399" s="244"/>
      <c r="BA399" s="236"/>
      <c r="BB399" s="236"/>
      <c r="BC399" s="292"/>
      <c r="BD399" s="245"/>
      <c r="BE399" s="243"/>
      <c r="BF399" s="242"/>
      <c r="BG399" s="243"/>
      <c r="BH399" s="242"/>
      <c r="BI399" s="244"/>
      <c r="BJ399" s="244"/>
      <c r="BK399" s="236"/>
      <c r="BL399" s="236"/>
      <c r="BM399" s="292"/>
      <c r="BN399" s="245"/>
      <c r="BO399" s="243"/>
      <c r="BP399" s="242"/>
      <c r="BQ399" s="243"/>
      <c r="BR399" s="242"/>
      <c r="BS399" s="244"/>
      <c r="BT399" s="244"/>
      <c r="BU399" s="236"/>
      <c r="BV399" s="237"/>
      <c r="BW399" s="237"/>
      <c r="BX399" s="237"/>
      <c r="BY399" s="237"/>
      <c r="BZ399" s="237"/>
      <c r="CA399" s="237"/>
      <c r="CB399" s="237"/>
      <c r="CC399" s="237"/>
      <c r="CD399" s="237"/>
      <c r="CE399" s="237"/>
    </row>
    <row r="400" spans="1:83" ht="29.25" customHeight="1">
      <c r="A400" s="239"/>
      <c r="B400" s="239"/>
      <c r="C400" s="239"/>
      <c r="D400" s="239"/>
      <c r="E400" s="239"/>
      <c r="F400" s="239"/>
      <c r="G400" s="240"/>
      <c r="H400" s="239"/>
      <c r="I400" s="241"/>
      <c r="J400" s="241"/>
      <c r="K400" s="237"/>
      <c r="L400" s="237"/>
      <c r="M400" s="237"/>
      <c r="N400" s="237"/>
      <c r="O400" s="242"/>
      <c r="Q400" s="243"/>
      <c r="R400" s="242"/>
      <c r="S400" s="243"/>
      <c r="T400" s="242"/>
      <c r="U400" s="244"/>
      <c r="V400" s="244"/>
      <c r="W400" s="236"/>
      <c r="X400" s="236"/>
      <c r="Y400" s="292"/>
      <c r="Z400" s="245"/>
      <c r="AA400" s="243"/>
      <c r="AB400" s="242"/>
      <c r="AC400" s="243"/>
      <c r="AD400" s="242"/>
      <c r="AE400" s="244"/>
      <c r="AF400" s="244"/>
      <c r="AG400" s="236"/>
      <c r="AH400" s="236"/>
      <c r="AI400" s="292"/>
      <c r="AJ400" s="245"/>
      <c r="AK400" s="243"/>
      <c r="AL400" s="242"/>
      <c r="AM400" s="243"/>
      <c r="AN400" s="242"/>
      <c r="AO400" s="244"/>
      <c r="AP400" s="244"/>
      <c r="AQ400" s="236"/>
      <c r="AR400" s="236"/>
      <c r="AS400" s="292"/>
      <c r="AT400" s="245"/>
      <c r="AU400" s="243"/>
      <c r="AV400" s="242"/>
      <c r="AW400" s="243"/>
      <c r="AX400" s="242"/>
      <c r="AY400" s="244"/>
      <c r="AZ400" s="244"/>
      <c r="BA400" s="236"/>
      <c r="BB400" s="236"/>
      <c r="BC400" s="292"/>
      <c r="BD400" s="245"/>
      <c r="BE400" s="243"/>
      <c r="BF400" s="242"/>
      <c r="BG400" s="243"/>
      <c r="BH400" s="242"/>
      <c r="BI400" s="244"/>
      <c r="BJ400" s="244"/>
      <c r="BK400" s="236"/>
      <c r="BL400" s="236"/>
      <c r="BM400" s="292"/>
      <c r="BN400" s="245"/>
      <c r="BO400" s="243"/>
      <c r="BP400" s="242"/>
      <c r="BQ400" s="243"/>
      <c r="BR400" s="242"/>
      <c r="BS400" s="244"/>
      <c r="BT400" s="244"/>
      <c r="BU400" s="236"/>
      <c r="BV400" s="237"/>
      <c r="BW400" s="237"/>
      <c r="BX400" s="237"/>
      <c r="BY400" s="237"/>
      <c r="BZ400" s="237"/>
      <c r="CA400" s="237"/>
      <c r="CB400" s="237"/>
      <c r="CC400" s="237"/>
      <c r="CD400" s="237"/>
      <c r="CE400" s="237"/>
    </row>
    <row r="401" spans="1:83" ht="29.25" customHeight="1">
      <c r="A401" s="239"/>
      <c r="B401" s="239"/>
      <c r="C401" s="239"/>
      <c r="D401" s="239"/>
      <c r="E401" s="239"/>
      <c r="F401" s="239"/>
      <c r="G401" s="240"/>
      <c r="H401" s="239"/>
      <c r="I401" s="241"/>
      <c r="J401" s="241"/>
      <c r="K401" s="237"/>
      <c r="L401" s="237"/>
      <c r="M401" s="237"/>
      <c r="N401" s="237"/>
      <c r="O401" s="242"/>
      <c r="Q401" s="243"/>
      <c r="R401" s="242"/>
      <c r="S401" s="243"/>
      <c r="T401" s="242"/>
      <c r="U401" s="244"/>
      <c r="V401" s="244"/>
      <c r="W401" s="236"/>
      <c r="X401" s="236"/>
      <c r="Y401" s="292"/>
      <c r="Z401" s="245"/>
      <c r="AA401" s="243"/>
      <c r="AB401" s="242"/>
      <c r="AC401" s="243"/>
      <c r="AD401" s="242"/>
      <c r="AE401" s="244"/>
      <c r="AF401" s="244"/>
      <c r="AG401" s="236"/>
      <c r="AH401" s="236"/>
      <c r="AI401" s="292"/>
      <c r="AJ401" s="245"/>
      <c r="AK401" s="243"/>
      <c r="AL401" s="242"/>
      <c r="AM401" s="243"/>
      <c r="AN401" s="242"/>
      <c r="AO401" s="244"/>
      <c r="AP401" s="244"/>
      <c r="AQ401" s="236"/>
      <c r="AR401" s="236"/>
      <c r="AS401" s="292"/>
      <c r="AT401" s="245"/>
      <c r="AU401" s="243"/>
      <c r="AV401" s="242"/>
      <c r="AW401" s="243"/>
      <c r="AX401" s="242"/>
      <c r="AY401" s="244"/>
      <c r="AZ401" s="244"/>
      <c r="BA401" s="236"/>
      <c r="BB401" s="236"/>
      <c r="BC401" s="292"/>
      <c r="BD401" s="245"/>
      <c r="BE401" s="243"/>
      <c r="BF401" s="242"/>
      <c r="BG401" s="243"/>
      <c r="BH401" s="242"/>
      <c r="BI401" s="244"/>
      <c r="BJ401" s="244"/>
      <c r="BK401" s="236"/>
      <c r="BL401" s="236"/>
      <c r="BM401" s="292"/>
      <c r="BN401" s="245"/>
      <c r="BO401" s="243"/>
      <c r="BP401" s="242"/>
      <c r="BQ401" s="243"/>
      <c r="BR401" s="242"/>
      <c r="BS401" s="244"/>
      <c r="BT401" s="244"/>
      <c r="BU401" s="236"/>
      <c r="BV401" s="237"/>
      <c r="BW401" s="237"/>
      <c r="BX401" s="237"/>
      <c r="BY401" s="237"/>
      <c r="BZ401" s="237"/>
      <c r="CA401" s="237"/>
      <c r="CB401" s="237"/>
      <c r="CC401" s="237"/>
      <c r="CD401" s="237"/>
      <c r="CE401" s="237"/>
    </row>
    <row r="408" spans="1:83" ht="15.75" customHeight="1">
      <c r="H408" s="156" t="s">
        <v>473</v>
      </c>
    </row>
  </sheetData>
  <autoFilter ref="H1:H396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0"/>
  <sheetViews>
    <sheetView tabSelected="1" topLeftCell="B360" zoomScale="90" zoomScaleNormal="90" workbookViewId="0">
      <selection activeCell="AI404" sqref="AI40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24"/>
      <c r="K1" s="625"/>
      <c r="L1" s="638"/>
      <c r="M1" s="639"/>
      <c r="N1" s="645" t="s">
        <v>460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 hidden="1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 hidden="1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hidden="1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30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2360</v>
      </c>
      <c r="M9" s="172">
        <v>0</v>
      </c>
      <c r="N9" s="173"/>
      <c r="O9" s="218">
        <v>1860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640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330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140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110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320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5850</v>
      </c>
      <c r="M104" s="172">
        <v>0</v>
      </c>
      <c r="N104" s="173"/>
      <c r="O104" s="343">
        <v>1340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980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710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940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740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1140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640</v>
      </c>
      <c r="M114" s="172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80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540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613">
        <v>1113090</v>
      </c>
      <c r="G141" s="614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7800</v>
      </c>
      <c r="M141" s="172">
        <v>0</v>
      </c>
      <c r="N141" s="173"/>
      <c r="O141" s="343">
        <v>1300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1300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1300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1300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>
        <v>1300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6460</v>
      </c>
      <c r="M144" s="172">
        <v>0</v>
      </c>
      <c r="N144" s="173"/>
      <c r="O144" s="343">
        <v>1380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1130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730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1030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>
        <v>1370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10600</v>
      </c>
      <c r="M145" s="172">
        <v>0</v>
      </c>
      <c r="N145" s="173"/>
      <c r="O145" s="218">
        <v>1600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1700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7140</v>
      </c>
      <c r="M169" s="172">
        <v>0</v>
      </c>
      <c r="N169" s="173"/>
      <c r="O169" s="343">
        <v>1500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1190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1230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840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17400</v>
      </c>
      <c r="M171" s="172">
        <v>0</v>
      </c>
      <c r="N171" s="173"/>
      <c r="O171" s="218">
        <v>2500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590</v>
      </c>
      <c r="M174" s="172">
        <v>0</v>
      </c>
      <c r="N174" s="173"/>
      <c r="O174" s="37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160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210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180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7240</v>
      </c>
      <c r="M180" s="172">
        <v>0</v>
      </c>
      <c r="N180" s="173"/>
      <c r="O180" s="343">
        <v>1600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446">
        <v>1250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790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>
        <v>1170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880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>
        <v>1550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13400</v>
      </c>
      <c r="M185" s="172">
        <v>0</v>
      </c>
      <c r="N185" s="173"/>
      <c r="O185" s="218">
        <v>2000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2000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2200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2400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9800</v>
      </c>
      <c r="M204" s="172">
        <v>0</v>
      </c>
      <c r="N204" s="173"/>
      <c r="O204" s="218">
        <v>1500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1500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1600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1600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17400</v>
      </c>
      <c r="M222" s="172">
        <v>0</v>
      </c>
      <c r="N222" s="173"/>
      <c r="O222" s="218">
        <v>2400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2400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2800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3500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3500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15500</v>
      </c>
      <c r="M223" s="172">
        <v>0</v>
      </c>
      <c r="N223" s="173"/>
      <c r="O223" s="218">
        <v>2100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2200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2500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2500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3100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17400</v>
      </c>
      <c r="M224" s="172">
        <v>0</v>
      </c>
      <c r="N224" s="173"/>
      <c r="O224" s="218">
        <v>2400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2800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19800</v>
      </c>
      <c r="M300" s="172">
        <v>0</v>
      </c>
      <c r="N300" s="173"/>
      <c r="O300" s="218">
        <v>2900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2900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3500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3500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3500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6290</v>
      </c>
      <c r="M322" s="172">
        <v>0</v>
      </c>
      <c r="N322" s="173"/>
      <c r="O322" s="342">
        <v>1400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990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1070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850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1170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5790</v>
      </c>
      <c r="M323" s="172">
        <v>0</v>
      </c>
      <c r="N323" s="173"/>
      <c r="O323" s="343">
        <v>1300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900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730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990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750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>
        <v>1120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613">
        <v>1113194</v>
      </c>
      <c r="G324" s="614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7860</v>
      </c>
      <c r="M324" s="172">
        <v>0</v>
      </c>
      <c r="N324" s="173"/>
      <c r="O324" s="343">
        <v>1600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46">
        <v>950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940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1420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1660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601">
        <v>20057082</v>
      </c>
      <c r="G329" s="602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603">
        <v>20057083</v>
      </c>
      <c r="G330" s="604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605">
        <v>20057396</v>
      </c>
      <c r="G331" s="606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605">
        <v>20057091</v>
      </c>
      <c r="G332" s="606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603">
        <v>22057022</v>
      </c>
      <c r="G333" s="607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601">
        <v>20056642</v>
      </c>
      <c r="G334" s="608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10800</v>
      </c>
      <c r="M343" s="172">
        <v>0</v>
      </c>
      <c r="N343" s="173"/>
      <c r="O343" s="218">
        <v>1600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1600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1800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1800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2000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2000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14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1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1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1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1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609">
        <v>20058428</v>
      </c>
      <c r="G352" s="610" t="s">
        <v>440</v>
      </c>
      <c r="H352" s="168" t="s">
        <v>69</v>
      </c>
      <c r="I352" s="168"/>
      <c r="J352" s="158"/>
      <c r="K352" s="172">
        <v>0</v>
      </c>
      <c r="L352" s="159">
        <f t="shared" si="11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603">
        <v>20058608</v>
      </c>
      <c r="G353" s="610" t="s">
        <v>441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603">
        <v>20058609</v>
      </c>
      <c r="G354" s="610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587">
        <v>20059076</v>
      </c>
      <c r="G355" s="588" t="s">
        <v>435</v>
      </c>
      <c r="H355" s="525" t="s">
        <v>69</v>
      </c>
      <c r="I355" s="381"/>
      <c r="J355" s="382"/>
      <c r="K355" s="250"/>
      <c r="L355" s="159">
        <f t="shared" si="11"/>
        <v>0</v>
      </c>
      <c r="M355" s="250"/>
      <c r="N355" s="231"/>
      <c r="O355" s="387"/>
      <c r="P355" s="231"/>
      <c r="Q355" s="210"/>
      <c r="R355" s="231"/>
      <c r="S355" s="231"/>
      <c r="T355" s="231"/>
      <c r="U355" s="231"/>
      <c r="V355" s="158"/>
      <c r="W355" s="231"/>
      <c r="X355" s="231"/>
      <c r="Y355" s="389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502">
        <v>20059086</v>
      </c>
      <c r="G356" s="520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8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7">SUM(O357,Y357,AI357,AS357,BC357,BM357,BW357)</f>
        <v>4190</v>
      </c>
      <c r="M357" s="267">
        <v>0</v>
      </c>
      <c r="N357" s="173"/>
      <c r="O357" s="384">
        <v>890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85">
        <v>640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>
        <v>500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8">
        <v>1040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09">
        <v>520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3">
        <v>600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4">
        <v>1113220</v>
      </c>
      <c r="G358" s="435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3140</v>
      </c>
      <c r="M359" s="172">
        <v>0</v>
      </c>
      <c r="N359" s="173"/>
      <c r="O359" s="339">
        <v>640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560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350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810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370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410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3360</v>
      </c>
      <c r="M360" s="172"/>
      <c r="N360" s="173"/>
      <c r="O360" s="339">
        <v>600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580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370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920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490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7"/>
        <v>3900</v>
      </c>
      <c r="M361" s="172"/>
      <c r="N361" s="173"/>
      <c r="O361" s="464">
        <v>920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510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470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920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530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550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599">
        <v>1113223</v>
      </c>
      <c r="G362" s="600" t="s">
        <v>428</v>
      </c>
      <c r="H362" s="256" t="s">
        <v>42</v>
      </c>
      <c r="I362" s="187"/>
      <c r="J362" s="230"/>
      <c r="K362" s="250"/>
      <c r="L362" s="159">
        <f t="shared" si="17"/>
        <v>3000</v>
      </c>
      <c r="M362" s="172"/>
      <c r="N362" s="173"/>
      <c r="O362" s="339">
        <v>670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390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380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750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400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>
        <v>410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1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159">
        <f t="shared" si="17"/>
        <v>2430</v>
      </c>
      <c r="M363" s="172"/>
      <c r="N363" s="173"/>
      <c r="O363" s="464">
        <v>510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310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290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720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300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>
        <v>300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1">
        <v>363</v>
      </c>
      <c r="B364" s="298"/>
      <c r="C364" s="298"/>
      <c r="D364" s="298"/>
      <c r="E364" s="299"/>
      <c r="F364" s="615">
        <v>1113225</v>
      </c>
      <c r="G364" s="616" t="s">
        <v>431</v>
      </c>
      <c r="H364" s="425" t="s">
        <v>42</v>
      </c>
      <c r="I364" s="298"/>
      <c r="J364" s="312"/>
      <c r="K364" s="313"/>
      <c r="L364" s="159">
        <f t="shared" si="17"/>
        <v>8810</v>
      </c>
      <c r="M364" s="172"/>
      <c r="N364" s="173"/>
      <c r="O364" s="464">
        <v>2330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446">
        <v>850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2">
        <v>1000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1880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1350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>
        <v>1400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1">
        <v>364</v>
      </c>
      <c r="B365" s="298"/>
      <c r="C365" s="298"/>
      <c r="D365" s="298"/>
      <c r="E365" s="299"/>
      <c r="F365" s="377">
        <v>1113226</v>
      </c>
      <c r="G365" s="378" t="s">
        <v>445</v>
      </c>
      <c r="H365" s="256" t="s">
        <v>42</v>
      </c>
      <c r="I365" s="298"/>
      <c r="J365" s="312"/>
      <c r="K365" s="313"/>
      <c r="L365" s="159">
        <f t="shared" si="17"/>
        <v>4050</v>
      </c>
      <c r="M365" s="172"/>
      <c r="N365" s="173"/>
      <c r="O365" s="464">
        <v>1000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38">
        <v>520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>
        <v>530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>
        <v>850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>
        <v>550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1">
        <v>365</v>
      </c>
      <c r="B366" s="298"/>
      <c r="C366" s="298"/>
      <c r="D366" s="298"/>
      <c r="E366" s="299"/>
      <c r="F366" s="377">
        <v>1113227</v>
      </c>
      <c r="G366" s="378" t="s">
        <v>443</v>
      </c>
      <c r="H366" s="425" t="s">
        <v>42</v>
      </c>
      <c r="I366" s="298"/>
      <c r="J366" s="312"/>
      <c r="K366" s="313"/>
      <c r="L366" s="159">
        <f t="shared" si="17"/>
        <v>3930</v>
      </c>
      <c r="M366" s="172"/>
      <c r="N366" s="173"/>
      <c r="O366" s="464">
        <v>1000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38">
        <v>500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>
        <v>500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>
        <v>800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>
        <v>570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>
        <v>560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1">
        <v>366</v>
      </c>
      <c r="B367" s="298"/>
      <c r="C367" s="298"/>
      <c r="D367" s="298"/>
      <c r="E367" s="299"/>
      <c r="F367" s="377">
        <v>1113228</v>
      </c>
      <c r="G367" s="378" t="s">
        <v>444</v>
      </c>
      <c r="H367" s="425" t="s">
        <v>42</v>
      </c>
      <c r="I367" s="298"/>
      <c r="J367" s="312"/>
      <c r="K367" s="313"/>
      <c r="L367" s="159">
        <f t="shared" si="17"/>
        <v>4000</v>
      </c>
      <c r="M367" s="172"/>
      <c r="N367" s="173"/>
      <c r="O367" s="464">
        <v>1000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38">
        <v>520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>
        <v>500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>
        <v>830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>
        <v>600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>
        <v>550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31">
        <v>367</v>
      </c>
      <c r="B368" s="298"/>
      <c r="C368" s="298"/>
      <c r="D368" s="298"/>
      <c r="E368" s="299"/>
      <c r="F368" s="377">
        <v>1113229</v>
      </c>
      <c r="G368" s="378" t="s">
        <v>472</v>
      </c>
      <c r="H368" s="425" t="s">
        <v>42</v>
      </c>
      <c r="I368" s="298"/>
      <c r="J368" s="312"/>
      <c r="K368" s="313">
        <v>0</v>
      </c>
      <c r="L368" s="159">
        <f t="shared" si="17"/>
        <v>9681</v>
      </c>
      <c r="M368" s="172">
        <v>0</v>
      </c>
      <c r="N368" s="173"/>
      <c r="O368" s="339">
        <v>500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38">
        <v>2128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0">
        <v>1880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1">
        <v>1803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10">
        <v>1718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33">
        <v>1652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80"/>
      <c r="BX368" s="173">
        <v>0</v>
      </c>
      <c r="BY368" s="210">
        <f t="shared" si="15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6"/>
        <v>0</v>
      </c>
      <c r="CE368" s="173"/>
    </row>
    <row r="369" spans="1:75" ht="21.75" hidden="1" customHeight="1">
      <c r="A369" s="167">
        <v>355</v>
      </c>
      <c r="B369" s="318"/>
      <c r="C369" s="318"/>
      <c r="D369" s="318"/>
      <c r="E369" s="253"/>
      <c r="F369" s="311">
        <v>20059084</v>
      </c>
      <c r="G369" s="521" t="s">
        <v>437</v>
      </c>
      <c r="H369" s="298" t="s">
        <v>69</v>
      </c>
      <c r="I369" s="523"/>
      <c r="J369" s="318"/>
      <c r="K369" s="313">
        <v>0</v>
      </c>
      <c r="L369" s="429">
        <f>SUM(O369,Y369,AI369,AS369,BC369,BM369,BW369)</f>
        <v>11600</v>
      </c>
      <c r="M369" s="383">
        <v>0</v>
      </c>
      <c r="N369" s="318"/>
      <c r="O369" s="388">
        <v>1800</v>
      </c>
      <c r="Y369" s="390">
        <v>1800</v>
      </c>
      <c r="AI369" s="392">
        <v>1900</v>
      </c>
      <c r="AS369" s="394">
        <v>1900</v>
      </c>
      <c r="BC369" s="396">
        <v>2100</v>
      </c>
      <c r="BM369" s="398">
        <v>2100</v>
      </c>
      <c r="BW369" s="380"/>
    </row>
    <row r="370" spans="1:75" ht="24" hidden="1" customHeight="1">
      <c r="A370" s="294">
        <v>357</v>
      </c>
      <c r="B370" s="504"/>
      <c r="C370" s="504"/>
      <c r="D370" s="504"/>
      <c r="E370" s="253"/>
      <c r="F370" s="505">
        <v>20059085</v>
      </c>
      <c r="G370" s="522" t="s">
        <v>474</v>
      </c>
      <c r="H370" s="298" t="s">
        <v>69</v>
      </c>
      <c r="I370" s="524"/>
      <c r="J370" s="504"/>
      <c r="K370" s="527">
        <f>SUBTOTAL(9,K319:K368)</f>
        <v>0</v>
      </c>
      <c r="L370" s="513">
        <f>SUM(O370,Y370,AI370,AS370,BC370,BM370,BW370)</f>
        <v>9300</v>
      </c>
      <c r="M370" s="461"/>
      <c r="N370" s="504"/>
      <c r="O370" s="506">
        <v>1500</v>
      </c>
      <c r="Y370" s="507">
        <v>1500</v>
      </c>
      <c r="AI370" s="508">
        <v>1500</v>
      </c>
      <c r="AS370" s="509">
        <v>1600</v>
      </c>
      <c r="BC370" s="510">
        <v>1600</v>
      </c>
      <c r="BM370" s="511">
        <v>1600</v>
      </c>
      <c r="BW370" s="512"/>
    </row>
    <row r="371" spans="1:75" ht="24" hidden="1" customHeight="1">
      <c r="A371" s="297"/>
      <c r="B371" s="318"/>
      <c r="C371" s="318"/>
      <c r="D371" s="318"/>
      <c r="E371" s="299"/>
      <c r="F371" s="611">
        <v>20059413</v>
      </c>
      <c r="G371" s="612" t="s">
        <v>447</v>
      </c>
      <c r="H371" s="298" t="s">
        <v>69</v>
      </c>
      <c r="I371" s="318"/>
      <c r="J371" s="318"/>
      <c r="K371" s="528"/>
      <c r="L371" s="513">
        <f t="shared" ref="L371:L389" si="18">SUM(O371,Y371,AI371,AS371,BC371,BM371,BW371)</f>
        <v>0</v>
      </c>
      <c r="M371" s="529"/>
      <c r="N371" s="318"/>
      <c r="O371" s="514"/>
      <c r="Y371" s="515"/>
      <c r="AI371" s="516"/>
      <c r="AS371" s="517"/>
      <c r="BC371" s="518"/>
      <c r="BM371" s="519"/>
      <c r="BW371" s="416"/>
    </row>
    <row r="372" spans="1:75" ht="24" hidden="1" customHeight="1">
      <c r="A372" s="297"/>
      <c r="B372" s="318"/>
      <c r="C372" s="318"/>
      <c r="D372" s="318"/>
      <c r="E372" s="299"/>
      <c r="F372" s="530">
        <v>20059414</v>
      </c>
      <c r="G372" s="531" t="s">
        <v>448</v>
      </c>
      <c r="H372" s="298" t="s">
        <v>69</v>
      </c>
      <c r="I372" s="318"/>
      <c r="J372" s="318"/>
      <c r="K372" s="528"/>
      <c r="L372" s="513">
        <f t="shared" si="18"/>
        <v>0</v>
      </c>
      <c r="M372" s="529"/>
      <c r="N372" s="318"/>
      <c r="O372" s="514"/>
      <c r="Y372" s="515"/>
      <c r="AI372" s="516"/>
      <c r="AS372" s="517"/>
      <c r="BC372" s="518"/>
      <c r="BM372" s="519"/>
      <c r="BW372" s="416"/>
    </row>
    <row r="373" spans="1:75" ht="24" hidden="1" customHeight="1">
      <c r="A373" s="297"/>
      <c r="B373" s="318"/>
      <c r="C373" s="318"/>
      <c r="D373" s="318"/>
      <c r="E373" s="299"/>
      <c r="F373" s="526"/>
      <c r="G373" s="334" t="s">
        <v>449</v>
      </c>
      <c r="H373" s="298" t="s">
        <v>69</v>
      </c>
      <c r="I373" s="318"/>
      <c r="J373" s="318"/>
      <c r="K373" s="528"/>
      <c r="L373" s="513">
        <f t="shared" si="18"/>
        <v>22800</v>
      </c>
      <c r="M373" s="529"/>
      <c r="N373" s="318"/>
      <c r="O373" s="514">
        <v>3600</v>
      </c>
      <c r="Y373" s="515">
        <v>3700</v>
      </c>
      <c r="AI373" s="516">
        <v>3700</v>
      </c>
      <c r="AS373" s="517">
        <v>3900</v>
      </c>
      <c r="BC373" s="518">
        <v>3900</v>
      </c>
      <c r="BM373" s="519">
        <v>4000</v>
      </c>
      <c r="BW373" s="416"/>
    </row>
    <row r="374" spans="1:75" ht="24" hidden="1" customHeight="1">
      <c r="A374" s="297"/>
      <c r="B374" s="318"/>
      <c r="C374" s="318"/>
      <c r="D374" s="318"/>
      <c r="E374" s="299"/>
      <c r="F374" s="526"/>
      <c r="G374" s="334" t="s">
        <v>450</v>
      </c>
      <c r="H374" s="298" t="s">
        <v>69</v>
      </c>
      <c r="I374" s="318"/>
      <c r="J374" s="318"/>
      <c r="K374" s="528"/>
      <c r="L374" s="513">
        <f t="shared" si="18"/>
        <v>26700</v>
      </c>
      <c r="M374" s="529"/>
      <c r="N374" s="318"/>
      <c r="O374" s="514">
        <v>4400</v>
      </c>
      <c r="Y374" s="515">
        <v>4400</v>
      </c>
      <c r="AI374" s="516">
        <v>4400</v>
      </c>
      <c r="AS374" s="517">
        <v>4500</v>
      </c>
      <c r="BC374" s="518">
        <v>4500</v>
      </c>
      <c r="BM374" s="519">
        <v>4500</v>
      </c>
      <c r="BW374" s="416"/>
    </row>
    <row r="375" spans="1:75" ht="24" hidden="1" customHeight="1">
      <c r="A375" s="297"/>
      <c r="B375" s="318"/>
      <c r="C375" s="318"/>
      <c r="D375" s="318"/>
      <c r="E375" s="299"/>
      <c r="F375" s="526"/>
      <c r="G375" s="334" t="s">
        <v>451</v>
      </c>
      <c r="H375" s="298" t="s">
        <v>69</v>
      </c>
      <c r="I375" s="318"/>
      <c r="J375" s="318"/>
      <c r="K375" s="528"/>
      <c r="L375" s="513">
        <f t="shared" si="18"/>
        <v>6000</v>
      </c>
      <c r="M375" s="529"/>
      <c r="N375" s="318"/>
      <c r="O375" s="514">
        <v>1000</v>
      </c>
      <c r="Y375" s="515">
        <v>1000</v>
      </c>
      <c r="AI375" s="516">
        <v>1000</v>
      </c>
      <c r="AS375" s="517">
        <v>1000</v>
      </c>
      <c r="BC375" s="518">
        <v>1000</v>
      </c>
      <c r="BM375" s="519">
        <v>1000</v>
      </c>
      <c r="BW375" s="416"/>
    </row>
    <row r="376" spans="1:75" ht="24" hidden="1" customHeight="1">
      <c r="A376" s="297"/>
      <c r="B376" s="318"/>
      <c r="C376" s="318"/>
      <c r="D376" s="318"/>
      <c r="E376" s="299"/>
      <c r="F376" s="298"/>
      <c r="G376" s="334" t="s">
        <v>452</v>
      </c>
      <c r="H376" s="298" t="s">
        <v>69</v>
      </c>
      <c r="I376" s="318"/>
      <c r="J376" s="318"/>
      <c r="K376" s="528"/>
      <c r="L376" s="513">
        <f t="shared" si="18"/>
        <v>6000</v>
      </c>
      <c r="M376" s="529"/>
      <c r="N376" s="318"/>
      <c r="O376" s="514">
        <v>1000</v>
      </c>
      <c r="Y376" s="515">
        <v>1000</v>
      </c>
      <c r="AI376" s="516">
        <v>1000</v>
      </c>
      <c r="AS376" s="517">
        <v>1000</v>
      </c>
      <c r="BC376" s="518">
        <v>1000</v>
      </c>
      <c r="BM376" s="519">
        <v>1000</v>
      </c>
      <c r="BW376" s="416"/>
    </row>
    <row r="377" spans="1:75" ht="24" hidden="1" customHeight="1">
      <c r="A377" s="297"/>
      <c r="B377" s="318"/>
      <c r="C377" s="318"/>
      <c r="D377" s="318"/>
      <c r="E377" s="299"/>
      <c r="F377" s="298"/>
      <c r="G377" s="334" t="s">
        <v>453</v>
      </c>
      <c r="H377" s="298" t="s">
        <v>69</v>
      </c>
      <c r="I377" s="318"/>
      <c r="J377" s="318"/>
      <c r="K377" s="528"/>
      <c r="L377" s="513">
        <f t="shared" si="18"/>
        <v>11600</v>
      </c>
      <c r="M377" s="529"/>
      <c r="N377" s="318"/>
      <c r="O377" s="514">
        <v>1800</v>
      </c>
      <c r="Y377" s="515">
        <v>1800</v>
      </c>
      <c r="AI377" s="516">
        <v>1900</v>
      </c>
      <c r="AS377" s="517">
        <v>1900</v>
      </c>
      <c r="BC377" s="518">
        <v>2100</v>
      </c>
      <c r="BM377" s="519">
        <v>2100</v>
      </c>
      <c r="BW377" s="416"/>
    </row>
    <row r="378" spans="1:75" ht="24" hidden="1" customHeight="1">
      <c r="A378" s="297"/>
      <c r="B378" s="318"/>
      <c r="C378" s="318"/>
      <c r="D378" s="318"/>
      <c r="E378" s="299"/>
      <c r="F378" s="298"/>
      <c r="G378" s="590" t="s">
        <v>454</v>
      </c>
      <c r="H378" s="298" t="s">
        <v>69</v>
      </c>
      <c r="I378" s="318"/>
      <c r="J378" s="318"/>
      <c r="K378" s="528"/>
      <c r="L378" s="513">
        <f t="shared" si="18"/>
        <v>0</v>
      </c>
      <c r="M378" s="529"/>
      <c r="N378" s="318"/>
      <c r="O378" s="514"/>
      <c r="Y378" s="515"/>
      <c r="AI378" s="516"/>
      <c r="AS378" s="517"/>
      <c r="BC378" s="518"/>
      <c r="BM378" s="519"/>
      <c r="BW378" s="416"/>
    </row>
    <row r="379" spans="1:75" ht="24" hidden="1" customHeight="1">
      <c r="A379" s="297"/>
      <c r="B379" s="318"/>
      <c r="C379" s="318"/>
      <c r="D379" s="318"/>
      <c r="E379" s="299"/>
      <c r="F379" s="298"/>
      <c r="G379" s="590" t="s">
        <v>403</v>
      </c>
      <c r="H379" s="298" t="s">
        <v>69</v>
      </c>
      <c r="I379" s="318"/>
      <c r="J379" s="318"/>
      <c r="K379" s="528"/>
      <c r="L379" s="513">
        <f t="shared" si="18"/>
        <v>0</v>
      </c>
      <c r="M379" s="529"/>
      <c r="N379" s="318"/>
      <c r="O379" s="514"/>
      <c r="Y379" s="515"/>
      <c r="AI379" s="516"/>
      <c r="AS379" s="517"/>
      <c r="BC379" s="518"/>
      <c r="BM379" s="519"/>
      <c r="BW379" s="416"/>
    </row>
    <row r="380" spans="1:75" ht="24" hidden="1" customHeight="1">
      <c r="A380" s="297"/>
      <c r="B380" s="318"/>
      <c r="C380" s="318"/>
      <c r="D380" s="318"/>
      <c r="E380" s="299"/>
      <c r="F380" s="298">
        <v>20060019</v>
      </c>
      <c r="G380" s="334" t="s">
        <v>463</v>
      </c>
      <c r="H380" s="298" t="s">
        <v>69</v>
      </c>
      <c r="I380" s="318"/>
      <c r="J380" s="318"/>
      <c r="K380" s="313"/>
      <c r="L380" s="513">
        <f t="shared" si="18"/>
        <v>6800</v>
      </c>
      <c r="M380" s="513"/>
      <c r="N380" s="318"/>
      <c r="O380" s="514">
        <v>1000</v>
      </c>
      <c r="Y380" s="515">
        <v>1000</v>
      </c>
      <c r="AI380" s="516">
        <v>1200</v>
      </c>
      <c r="AS380" s="517">
        <v>1200</v>
      </c>
      <c r="BC380" s="518">
        <v>1200</v>
      </c>
      <c r="BM380" s="519">
        <v>1200</v>
      </c>
      <c r="BW380" s="416"/>
    </row>
    <row r="381" spans="1:75" ht="24" hidden="1" customHeight="1">
      <c r="A381" s="297"/>
      <c r="B381" s="318"/>
      <c r="C381" s="318"/>
      <c r="D381" s="318"/>
      <c r="E381" s="299"/>
      <c r="F381" s="298">
        <v>20060020</v>
      </c>
      <c r="G381" s="334" t="s">
        <v>464</v>
      </c>
      <c r="H381" s="298" t="s">
        <v>69</v>
      </c>
      <c r="I381" s="318"/>
      <c r="J381" s="318"/>
      <c r="K381" s="313"/>
      <c r="L381" s="513">
        <f t="shared" si="18"/>
        <v>3000</v>
      </c>
      <c r="M381" s="513"/>
      <c r="N381" s="318"/>
      <c r="O381" s="514">
        <v>500</v>
      </c>
      <c r="Y381" s="515">
        <v>500</v>
      </c>
      <c r="AI381" s="516">
        <v>500</v>
      </c>
      <c r="AS381" s="517">
        <v>500</v>
      </c>
      <c r="BC381" s="518">
        <v>500</v>
      </c>
      <c r="BM381" s="519">
        <v>500</v>
      </c>
      <c r="BW381" s="416"/>
    </row>
    <row r="382" spans="1:75" ht="24" hidden="1" customHeight="1">
      <c r="A382" s="297"/>
      <c r="B382" s="318"/>
      <c r="C382" s="318"/>
      <c r="D382" s="318"/>
      <c r="E382" s="299"/>
      <c r="F382" s="298">
        <v>3000002</v>
      </c>
      <c r="G382" s="334" t="s">
        <v>465</v>
      </c>
      <c r="H382" s="298" t="s">
        <v>69</v>
      </c>
      <c r="I382" s="318"/>
      <c r="J382" s="318"/>
      <c r="K382" s="313"/>
      <c r="L382" s="513">
        <f t="shared" si="18"/>
        <v>0</v>
      </c>
      <c r="M382" s="513"/>
      <c r="N382" s="318"/>
      <c r="O382" s="514"/>
      <c r="Y382" s="515">
        <v>0</v>
      </c>
      <c r="AI382" s="516"/>
      <c r="AS382" s="517"/>
      <c r="BC382" s="518"/>
      <c r="BM382" s="519"/>
      <c r="BW382" s="416"/>
    </row>
    <row r="383" spans="1:75" ht="24" hidden="1" customHeight="1">
      <c r="A383" s="297"/>
      <c r="B383" s="318"/>
      <c r="C383" s="318"/>
      <c r="D383" s="318"/>
      <c r="E383" s="299"/>
      <c r="F383" s="298">
        <v>3000000</v>
      </c>
      <c r="G383" s="334" t="s">
        <v>466</v>
      </c>
      <c r="H383" s="298" t="s">
        <v>69</v>
      </c>
      <c r="I383" s="318"/>
      <c r="J383" s="318"/>
      <c r="K383" s="313"/>
      <c r="L383" s="513">
        <f t="shared" si="18"/>
        <v>8</v>
      </c>
      <c r="M383" s="513"/>
      <c r="N383" s="318"/>
      <c r="O383" s="514"/>
      <c r="Y383" s="515">
        <v>8</v>
      </c>
      <c r="AI383" s="516"/>
      <c r="AS383" s="517"/>
      <c r="BC383" s="518"/>
      <c r="BM383" s="519"/>
      <c r="BW383" s="416"/>
    </row>
    <row r="384" spans="1:75" ht="24" hidden="1" customHeight="1">
      <c r="A384" s="297"/>
      <c r="B384" s="318"/>
      <c r="C384" s="318"/>
      <c r="D384" s="318"/>
      <c r="E384" s="299"/>
      <c r="F384" s="298">
        <v>3000003</v>
      </c>
      <c r="G384" s="334" t="s">
        <v>467</v>
      </c>
      <c r="H384" s="298" t="s">
        <v>69</v>
      </c>
      <c r="I384" s="318"/>
      <c r="J384" s="318"/>
      <c r="K384" s="313"/>
      <c r="L384" s="513">
        <f t="shared" si="18"/>
        <v>0</v>
      </c>
      <c r="M384" s="513"/>
      <c r="N384" s="318"/>
      <c r="O384" s="514"/>
      <c r="Y384" s="515">
        <v>0</v>
      </c>
      <c r="AI384" s="516"/>
      <c r="AS384" s="517"/>
      <c r="BC384" s="518"/>
      <c r="BM384" s="519"/>
      <c r="BW384" s="416"/>
    </row>
    <row r="385" spans="1:75" ht="24" hidden="1" customHeight="1">
      <c r="A385" s="297"/>
      <c r="B385" s="318"/>
      <c r="C385" s="318"/>
      <c r="D385" s="318"/>
      <c r="E385" s="299"/>
      <c r="F385" s="298">
        <v>3000004</v>
      </c>
      <c r="G385" s="334" t="s">
        <v>468</v>
      </c>
      <c r="H385" s="298" t="s">
        <v>69</v>
      </c>
      <c r="I385" s="318"/>
      <c r="J385" s="318"/>
      <c r="K385" s="313"/>
      <c r="L385" s="513">
        <f t="shared" si="18"/>
        <v>0</v>
      </c>
      <c r="M385" s="513"/>
      <c r="N385" s="318"/>
      <c r="O385" s="514"/>
      <c r="Y385" s="515">
        <v>0</v>
      </c>
      <c r="AI385" s="516"/>
      <c r="AS385" s="517"/>
      <c r="BC385" s="518"/>
      <c r="BM385" s="519"/>
      <c r="BW385" s="416"/>
    </row>
    <row r="386" spans="1:75" ht="24" hidden="1" customHeight="1">
      <c r="A386" s="297"/>
      <c r="B386" s="318"/>
      <c r="C386" s="318"/>
      <c r="D386" s="318"/>
      <c r="E386" s="299"/>
      <c r="F386" s="298">
        <v>3000001</v>
      </c>
      <c r="G386" s="334" t="s">
        <v>469</v>
      </c>
      <c r="H386" s="298" t="s">
        <v>69</v>
      </c>
      <c r="I386" s="318"/>
      <c r="J386" s="318"/>
      <c r="K386" s="313"/>
      <c r="L386" s="513">
        <f t="shared" si="18"/>
        <v>0</v>
      </c>
      <c r="M386" s="513"/>
      <c r="N386" s="318"/>
      <c r="O386" s="514"/>
      <c r="Y386" s="515">
        <v>0</v>
      </c>
      <c r="AI386" s="516"/>
      <c r="AS386" s="517"/>
      <c r="BC386" s="518"/>
      <c r="BM386" s="519"/>
      <c r="BW386" s="416"/>
    </row>
    <row r="387" spans="1:75" ht="24" hidden="1" customHeight="1">
      <c r="A387" s="297"/>
      <c r="B387" s="318"/>
      <c r="C387" s="318"/>
      <c r="D387" s="318"/>
      <c r="E387" s="299"/>
      <c r="F387" s="298">
        <v>20059087</v>
      </c>
      <c r="G387" s="541" t="s">
        <v>239</v>
      </c>
      <c r="H387" s="298" t="s">
        <v>69</v>
      </c>
      <c r="I387" s="318"/>
      <c r="J387" s="318"/>
      <c r="K387" s="313"/>
      <c r="L387" s="513">
        <f t="shared" si="18"/>
        <v>12000</v>
      </c>
      <c r="M387" s="513"/>
      <c r="N387" s="318"/>
      <c r="O387" s="514">
        <v>2000</v>
      </c>
      <c r="Y387" s="515">
        <v>2000</v>
      </c>
      <c r="AI387" s="516">
        <v>2000</v>
      </c>
      <c r="AS387" s="517">
        <v>2000</v>
      </c>
      <c r="BC387" s="518">
        <v>2000</v>
      </c>
      <c r="BM387" s="519">
        <v>2000</v>
      </c>
      <c r="BW387" s="416"/>
    </row>
    <row r="388" spans="1:75" ht="24" hidden="1" customHeight="1">
      <c r="A388" s="297"/>
      <c r="B388" s="318"/>
      <c r="C388" s="318"/>
      <c r="D388" s="318"/>
      <c r="E388" s="299"/>
      <c r="F388" s="298">
        <v>20060018</v>
      </c>
      <c r="G388" s="541" t="s">
        <v>470</v>
      </c>
      <c r="H388" s="298" t="s">
        <v>69</v>
      </c>
      <c r="I388" s="318"/>
      <c r="J388" s="318"/>
      <c r="K388" s="313"/>
      <c r="L388" s="513">
        <f t="shared" si="18"/>
        <v>9400</v>
      </c>
      <c r="M388" s="513"/>
      <c r="N388" s="318"/>
      <c r="O388" s="514">
        <v>1500</v>
      </c>
      <c r="Y388" s="515">
        <v>1500</v>
      </c>
      <c r="AI388" s="516">
        <v>1600</v>
      </c>
      <c r="AS388" s="517">
        <v>1600</v>
      </c>
      <c r="BC388" s="518">
        <v>1600</v>
      </c>
      <c r="BM388" s="519">
        <v>1600</v>
      </c>
      <c r="BW388" s="416"/>
    </row>
    <row r="389" spans="1:75" ht="24" hidden="1" customHeight="1">
      <c r="A389" s="297"/>
      <c r="B389" s="318"/>
      <c r="C389" s="318"/>
      <c r="D389" s="318"/>
      <c r="E389" s="299"/>
      <c r="F389" s="483">
        <v>20060184</v>
      </c>
      <c r="G389" s="378" t="s">
        <v>471</v>
      </c>
      <c r="H389" s="298" t="s">
        <v>69</v>
      </c>
      <c r="I389" s="318"/>
      <c r="J389" s="318"/>
      <c r="K389" s="313"/>
      <c r="L389" s="513">
        <f t="shared" si="18"/>
        <v>8100</v>
      </c>
      <c r="M389" s="513"/>
      <c r="N389" s="318"/>
      <c r="O389" s="514">
        <v>1300</v>
      </c>
      <c r="Y389" s="515">
        <v>1300</v>
      </c>
      <c r="AI389" s="516">
        <v>1300</v>
      </c>
      <c r="AS389" s="517">
        <v>1400</v>
      </c>
      <c r="BC389" s="518">
        <v>1400</v>
      </c>
      <c r="BM389" s="519">
        <v>1400</v>
      </c>
      <c r="BW389" s="416"/>
    </row>
    <row r="390" spans="1:75" ht="15.75" customHeight="1">
      <c r="BC390" s="501"/>
    </row>
  </sheetData>
  <autoFilter ref="H1:H389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9"/>
  <sheetViews>
    <sheetView topLeftCell="A335" zoomScale="90" zoomScaleNormal="90" workbookViewId="0">
      <selection activeCell="L361" sqref="L361:L36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461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 hidden="1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 hidden="1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hidden="1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3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3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11"/>
        <v>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/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11"/>
        <v>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3" si="16">SUM(O352,Y352,AI352,AS352,BC352,BM352,BW352)</f>
        <v>0</v>
      </c>
      <c r="M352" s="313">
        <v>0</v>
      </c>
      <c r="N352" s="314"/>
      <c r="O352" s="362"/>
      <c r="P352" s="314"/>
      <c r="Q352" s="315"/>
      <c r="R352" s="314"/>
      <c r="S352" s="314"/>
      <c r="T352" s="314"/>
      <c r="U352" s="314"/>
      <c r="V352" s="312"/>
      <c r="W352" s="314"/>
      <c r="X352" s="314"/>
      <c r="Y352" s="364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4">
        <v>1113220</v>
      </c>
      <c r="G353" s="435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3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442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446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444</v>
      </c>
      <c r="H362" s="178" t="s">
        <v>42</v>
      </c>
      <c r="I362" s="168"/>
      <c r="J362" s="158"/>
      <c r="K362" s="172"/>
      <c r="L362" s="159">
        <f t="shared" si="16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366</v>
      </c>
      <c r="B363" s="197"/>
      <c r="C363" s="298"/>
      <c r="D363" s="298"/>
      <c r="E363" s="299"/>
      <c r="F363" s="419">
        <v>1113229</v>
      </c>
      <c r="G363" s="378" t="s">
        <v>472</v>
      </c>
      <c r="H363" s="178" t="s">
        <v>42</v>
      </c>
      <c r="I363" s="168"/>
      <c r="J363" s="158"/>
      <c r="K363" s="172">
        <v>0</v>
      </c>
      <c r="L363" s="159">
        <f t="shared" si="16"/>
        <v>0</v>
      </c>
      <c r="M363" s="17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>
        <v>0</v>
      </c>
      <c r="BY363" s="210">
        <f t="shared" si="14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5"/>
        <v>0</v>
      </c>
      <c r="CE363" s="173"/>
    </row>
    <row r="364" spans="1:83" ht="29.25" hidden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4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H1:H369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3"/>
  <sheetViews>
    <sheetView topLeftCell="A356" zoomScale="90" zoomScaleNormal="90" workbookViewId="0">
      <selection activeCell="O385" sqref="O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462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 hidden="1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 hidden="1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hidden="1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4"/>
      <c r="G354" s="334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54"/>
      <c r="G355" s="334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7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7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75"/>
      <c r="F356" s="377">
        <v>1113219</v>
      </c>
      <c r="G356" s="378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4">
        <v>1113220</v>
      </c>
      <c r="G357" s="435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444</v>
      </c>
      <c r="H366" s="178" t="s">
        <v>42</v>
      </c>
      <c r="I366" s="168"/>
      <c r="J366" s="158"/>
      <c r="K366" s="172"/>
      <c r="L366" s="159">
        <v>0</v>
      </c>
      <c r="M366" s="172"/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167">
        <v>366</v>
      </c>
      <c r="B367" s="197"/>
      <c r="C367" s="298"/>
      <c r="D367" s="298"/>
      <c r="E367" s="299"/>
      <c r="F367" s="377">
        <v>1113229</v>
      </c>
      <c r="G367" s="378" t="s">
        <v>472</v>
      </c>
      <c r="H367" s="178" t="s">
        <v>42</v>
      </c>
      <c r="I367" s="168"/>
      <c r="J367" s="158"/>
      <c r="K367" s="172">
        <v>0</v>
      </c>
      <c r="L367" s="159"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14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</sheetData>
  <autoFilter ref="A1:CE373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2025-07-11T09:32:34Z</dcterms:modified>
</cp:coreProperties>
</file>