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ไว้ทำ Forecast เดือน\Forecast\มิถุนายน\"/>
    </mc:Choice>
  </mc:AlternateContent>
  <xr:revisionPtr revIDLastSave="0" documentId="13_ncr:1_{319E4EEA-2D34-4DF7-8872-C76F181FCE89}" xr6:coauthVersionLast="47" xr6:coauthVersionMax="47" xr10:uidLastSave="{00000000-0000-0000-0000-000000000000}"/>
  <bookViews>
    <workbookView xWindow="-120" yWindow="-120" windowWidth="29040" windowHeight="15720" tabRatio="743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1'!$H$1:$H$381</definedName>
    <definedName name="_xlnm._FilterDatabase" localSheetId="3" hidden="1">'Week 2'!$H$1:$H$387</definedName>
    <definedName name="_xlnm._FilterDatabase" localSheetId="5" hidden="1">'Week 3'!$H$1:$H$378</definedName>
    <definedName name="_xlnm._FilterDatabase" localSheetId="7" hidden="1">'Week 4'!$H$1:$H$368</definedName>
    <definedName name="_xlnm._FilterDatabase" localSheetId="9" hidden="1">'Week 5'!$A$1:$CE$372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7" i="6" l="1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81" i="4"/>
  <c r="L380" i="4"/>
  <c r="L379" i="4"/>
  <c r="L378" i="4"/>
  <c r="L377" i="4"/>
  <c r="L376" i="4"/>
  <c r="L375" i="4"/>
  <c r="L374" i="4"/>
  <c r="L373" i="4"/>
  <c r="L372" i="4"/>
  <c r="L371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352" i="4"/>
  <c r="L351" i="4"/>
  <c r="L350" i="4"/>
  <c r="L349" i="4"/>
  <c r="L348" i="4"/>
  <c r="L347" i="4"/>
  <c r="L346" i="4"/>
  <c r="L345" i="4"/>
  <c r="L94" i="4"/>
  <c r="L93" i="4"/>
  <c r="L92" i="4"/>
  <c r="O145" i="4"/>
  <c r="L173" i="4"/>
  <c r="AS369" i="4"/>
  <c r="AS368" i="4"/>
  <c r="AS367" i="4"/>
  <c r="AS366" i="4"/>
  <c r="AS365" i="4"/>
  <c r="AS364" i="4"/>
  <c r="AS363" i="4"/>
  <c r="AS361" i="4"/>
  <c r="AS360" i="4"/>
  <c r="AS359" i="4"/>
  <c r="AS357" i="4"/>
  <c r="AS356" i="4"/>
  <c r="AS354" i="4"/>
  <c r="AS353" i="4"/>
  <c r="AS301" i="4"/>
  <c r="AS225" i="4"/>
  <c r="AS224" i="4"/>
  <c r="AS223" i="4"/>
  <c r="AS205" i="4"/>
  <c r="AS186" i="4"/>
  <c r="AS171" i="4"/>
  <c r="AS145" i="4"/>
  <c r="AI356" i="4"/>
  <c r="AI369" i="4"/>
  <c r="L369" i="4" s="1"/>
  <c r="AI368" i="4"/>
  <c r="AI367" i="4"/>
  <c r="AI366" i="4"/>
  <c r="AI365" i="4"/>
  <c r="AI364" i="4"/>
  <c r="AI363" i="4"/>
  <c r="AI361" i="4"/>
  <c r="AI360" i="4"/>
  <c r="AI359" i="4"/>
  <c r="AI357" i="4"/>
  <c r="AI354" i="4"/>
  <c r="AI353" i="4"/>
  <c r="AI301" i="4"/>
  <c r="AI225" i="4"/>
  <c r="AI224" i="4"/>
  <c r="AI223" i="4"/>
  <c r="AI205" i="4"/>
  <c r="AI186" i="4"/>
  <c r="AI171" i="4"/>
  <c r="AI145" i="4"/>
  <c r="Y369" i="4"/>
  <c r="Y368" i="4"/>
  <c r="L368" i="4" s="1"/>
  <c r="Y367" i="4"/>
  <c r="Y366" i="4"/>
  <c r="Y365" i="4"/>
  <c r="Y364" i="4"/>
  <c r="Y363" i="4"/>
  <c r="Y361" i="4"/>
  <c r="Y360" i="4"/>
  <c r="Y359" i="4"/>
  <c r="Y357" i="4"/>
  <c r="Y356" i="4"/>
  <c r="Y354" i="4"/>
  <c r="Y353" i="4"/>
  <c r="Y301" i="4"/>
  <c r="Y225" i="4"/>
  <c r="Y224" i="4"/>
  <c r="Y223" i="4"/>
  <c r="Y205" i="4"/>
  <c r="Y186" i="4"/>
  <c r="Y171" i="4"/>
  <c r="Y145" i="4"/>
  <c r="O369" i="4"/>
  <c r="O368" i="4"/>
  <c r="O367" i="4"/>
  <c r="L367" i="4" s="1"/>
  <c r="O366" i="4"/>
  <c r="L366" i="4" s="1"/>
  <c r="O365" i="4"/>
  <c r="L365" i="4" s="1"/>
  <c r="O364" i="4"/>
  <c r="O363" i="4"/>
  <c r="O361" i="4"/>
  <c r="O360" i="4"/>
  <c r="O359" i="4"/>
  <c r="O357" i="4"/>
  <c r="O356" i="4"/>
  <c r="O354" i="4"/>
  <c r="O353" i="4"/>
  <c r="O301" i="4"/>
  <c r="O225" i="4"/>
  <c r="O224" i="4"/>
  <c r="O223" i="4"/>
  <c r="O205" i="4"/>
  <c r="O186" i="4"/>
  <c r="O171" i="4"/>
  <c r="L369" i="2" l="1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173" i="2" l="1"/>
  <c r="BC381" i="2"/>
  <c r="BC380" i="2"/>
  <c r="BC379" i="2"/>
  <c r="BC378" i="2"/>
  <c r="BC376" i="2"/>
  <c r="BC375" i="2"/>
  <c r="BC374" i="2"/>
  <c r="BC372" i="2"/>
  <c r="BC361" i="2"/>
  <c r="BC360" i="2"/>
  <c r="BC358" i="2"/>
  <c r="BC357" i="2"/>
  <c r="BC345" i="2"/>
  <c r="BC301" i="2"/>
  <c r="BC225" i="2"/>
  <c r="BC223" i="2"/>
  <c r="BC205" i="2"/>
  <c r="BC186" i="2"/>
  <c r="BC171" i="2"/>
  <c r="BC145" i="2"/>
  <c r="AS381" i="2"/>
  <c r="AS380" i="2"/>
  <c r="AS379" i="2"/>
  <c r="AS378" i="2"/>
  <c r="AS376" i="2"/>
  <c r="AS375" i="2"/>
  <c r="AS374" i="2"/>
  <c r="AS372" i="2"/>
  <c r="AS361" i="2"/>
  <c r="AS360" i="2"/>
  <c r="AS358" i="2"/>
  <c r="AS357" i="2"/>
  <c r="AS345" i="2"/>
  <c r="AS301" i="2"/>
  <c r="AS225" i="2"/>
  <c r="AS223" i="2"/>
  <c r="AS205" i="2"/>
  <c r="AS186" i="2"/>
  <c r="AS171" i="2"/>
  <c r="AS145" i="2"/>
  <c r="AI381" i="2"/>
  <c r="AI380" i="2"/>
  <c r="AI379" i="2"/>
  <c r="AI378" i="2"/>
  <c r="AI376" i="2"/>
  <c r="AI375" i="2"/>
  <c r="AI374" i="2"/>
  <c r="AI372" i="2"/>
  <c r="AI361" i="2"/>
  <c r="AI360" i="2"/>
  <c r="AI358" i="2"/>
  <c r="AI357" i="2"/>
  <c r="AI345" i="2"/>
  <c r="AI342" i="2"/>
  <c r="AI301" i="2"/>
  <c r="AI225" i="2"/>
  <c r="AI224" i="2"/>
  <c r="AI223" i="2"/>
  <c r="AI205" i="2"/>
  <c r="AI186" i="2"/>
  <c r="AI171" i="2"/>
  <c r="AI145" i="2"/>
  <c r="Y381" i="2"/>
  <c r="Y380" i="2"/>
  <c r="Y379" i="2"/>
  <c r="Y378" i="2"/>
  <c r="Y376" i="2"/>
  <c r="Y375" i="2"/>
  <c r="Y374" i="2"/>
  <c r="Y372" i="2"/>
  <c r="Y361" i="2"/>
  <c r="Y360" i="2"/>
  <c r="Y358" i="2"/>
  <c r="Y357" i="2"/>
  <c r="Y345" i="2"/>
  <c r="Y342" i="2"/>
  <c r="Y301" i="2"/>
  <c r="Y225" i="2"/>
  <c r="Y224" i="2"/>
  <c r="Y223" i="2"/>
  <c r="Y205" i="2"/>
  <c r="Y186" i="2"/>
  <c r="Y171" i="2"/>
  <c r="Y145" i="2"/>
  <c r="O381" i="2"/>
  <c r="O380" i="2"/>
  <c r="L380" i="2" s="1"/>
  <c r="O379" i="2"/>
  <c r="O378" i="2"/>
  <c r="O376" i="2"/>
  <c r="O375" i="2"/>
  <c r="O374" i="2"/>
  <c r="O372" i="2"/>
  <c r="O361" i="2"/>
  <c r="O360" i="2"/>
  <c r="O358" i="2"/>
  <c r="O357" i="2"/>
  <c r="O345" i="2"/>
  <c r="O342" i="2"/>
  <c r="O301" i="2"/>
  <c r="O225" i="2"/>
  <c r="O224" i="2"/>
  <c r="O223" i="2"/>
  <c r="O205" i="2"/>
  <c r="O186" i="2"/>
  <c r="O171" i="2"/>
  <c r="O145" i="2"/>
  <c r="L353" i="2"/>
  <c r="L352" i="2"/>
  <c r="L351" i="2"/>
  <c r="L350" i="2"/>
  <c r="L349" i="2"/>
  <c r="L348" i="2"/>
  <c r="L347" i="2"/>
  <c r="L346" i="2"/>
  <c r="L94" i="2"/>
  <c r="L93" i="2"/>
  <c r="L92" i="2"/>
  <c r="L381" i="2" l="1"/>
  <c r="L378" i="2"/>
  <c r="L379" i="2"/>
  <c r="L362" i="8"/>
  <c r="L361" i="8"/>
  <c r="L360" i="8"/>
  <c r="L359" i="8"/>
  <c r="L358" i="8"/>
  <c r="L357" i="8"/>
  <c r="L356" i="8"/>
  <c r="L355" i="8"/>
  <c r="L354" i="8"/>
  <c r="L353" i="8"/>
  <c r="L352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51" i="6"/>
  <c r="L350" i="6"/>
  <c r="L349" i="6"/>
  <c r="L348" i="6"/>
  <c r="L347" i="6"/>
  <c r="L346" i="6"/>
  <c r="L345" i="6"/>
  <c r="L344" i="6"/>
  <c r="L94" i="6"/>
  <c r="L93" i="6"/>
  <c r="L92" i="6"/>
  <c r="L376" i="6" l="1"/>
  <c r="L377" i="6"/>
  <c r="L370" i="6"/>
  <c r="L371" i="6"/>
  <c r="L372" i="6"/>
  <c r="L373" i="6"/>
  <c r="L374" i="6"/>
  <c r="L375" i="6"/>
  <c r="L378" i="6"/>
  <c r="L363" i="4"/>
  <c r="L364" i="4"/>
  <c r="L370" i="4"/>
  <c r="L361" i="4"/>
  <c r="L376" i="2" l="1"/>
  <c r="L375" i="2"/>
  <c r="L374" i="2"/>
  <c r="L373" i="2"/>
  <c r="L372" i="2"/>
  <c r="L361" i="2"/>
  <c r="L360" i="2"/>
  <c r="L370" i="2" l="1"/>
  <c r="L371" i="2"/>
  <c r="L377" i="2"/>
  <c r="L368" i="6" l="1"/>
  <c r="L356" i="6"/>
  <c r="L354" i="4"/>
  <c r="L355" i="4"/>
  <c r="L356" i="4"/>
  <c r="L357" i="4"/>
  <c r="L358" i="4"/>
  <c r="L359" i="4"/>
  <c r="L360" i="4"/>
  <c r="L174" i="2"/>
  <c r="L359" i="2"/>
  <c r="L361" i="10" l="1"/>
  <c r="BY367" i="6"/>
  <c r="CD367" i="6"/>
  <c r="L355" i="6"/>
  <c r="L358" i="2"/>
  <c r="L357" i="2"/>
  <c r="L369" i="6"/>
  <c r="K369" i="6"/>
  <c r="L343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6" i="10" l="1"/>
  <c r="BY366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73" i="4"/>
  <c r="BY373" i="4"/>
  <c r="CD372" i="4"/>
  <c r="BY372" i="4"/>
  <c r="CD371" i="4"/>
  <c r="BY371" i="4"/>
  <c r="CD362" i="4"/>
  <c r="BY362" i="4"/>
  <c r="L362" i="4"/>
  <c r="CD361" i="4"/>
  <c r="BY361" i="4"/>
  <c r="CD354" i="4"/>
  <c r="BY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2" i="8"/>
  <c r="BY362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<sst xmlns="http://schemas.openxmlformats.org/spreadsheetml/2006/main" count="9172" uniqueCount="464">
  <si>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</si>
  <si>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</si>
  <si>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</si>
  <si>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</si>
  <si>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</si>
  <si>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</si>
  <si>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</si>
  <si>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</si>
  <si>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</si>
  <si>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</si>
  <si>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</si>
  <si>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</si>
  <si>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</si>
  <si>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</si>
  <si>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</si>
  <si>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</si>
  <si>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</si>
  <si>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</si>
  <si>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</si>
  <si>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</si>
  <si>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</si>
  <si>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</si>
  <si>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</si>
  <si>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</si>
  <si>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</si>
  <si>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</si>
  <si>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</si>
  <si>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</si>
  <si>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</si>
  <si>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</si>
  <si>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</si>
  <si>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</si>
  <si>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</si>
  <si>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</si>
  <si>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</si>
  <si>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</si>
  <si>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</si>
  <si>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</si>
  <si>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</si>
  <si>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</si>
  <si>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</si>
  <si>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</si>
  <si>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</si>
  <si>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</si>
  <si>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</si>
  <si>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</si>
  <si>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</si>
  <si>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</si>
  <si>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</si>
  <si>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</si>
  <si>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</si>
  <si>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</si>
  <si>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</si>
  <si>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</si>
  <si>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</si>
  <si>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</si>
  <si>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</si>
  <si>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</si>
  <si>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</si>
  <si>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</si>
  <si>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</si>
  <si>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</si>
  <si>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</si>
  <si>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</si>
  <si>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</si>
  <si>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</si>
  <si>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</si>
  <si>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</si>
  <si>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</si>
  <si>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</si>
  <si>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</si>
  <si>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</si>
  <si>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</si>
  <si>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</si>
  <si>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</si>
  <si>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</si>
  <si>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</si>
  <si>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</si>
  <si>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</si>
  <si>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</si>
  <si>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</si>
  <si>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</si>
  <si>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</si>
  <si>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</si>
  <si>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</si>
  <si>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</si>
  <si>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</si>
  <si>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</si>
  <si>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</si>
  <si>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</si>
  <si>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</si>
  <si>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</si>
  <si>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</si>
  <si>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</si>
  <si>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</si>
  <si>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</si>
  <si>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</si>
  <si>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</si>
  <si>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</si>
  <si>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</si>
  <si>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</si>
  <si>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</si>
  <si>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</si>
  <si>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</si>
  <si>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</si>
  <si>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</si>
  <si>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</si>
  <si>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</si>
  <si>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</si>
  <si>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</si>
  <si>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</si>
  <si>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</si>
  <si>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</si>
  <si>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</si>
  <si>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</si>
  <si>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</si>
  <si>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</si>
  <si>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</si>
  <si>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</si>
  <si>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</si>
  <si>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</si>
  <si>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</si>
  <si>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</si>
  <si>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</si>
  <si>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</si>
  <si>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</si>
  <si>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</si>
  <si>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</si>
  <si>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</si>
  <si>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</si>
  <si>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</si>
  <si>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</si>
  <si>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</si>
  <si>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</si>
  <si>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</si>
  <si>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</si>
  <si>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</si>
  <si>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</si>
  <si>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</si>
  <si>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</si>
  <si>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</si>
  <si>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</si>
  <si>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</si>
  <si>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</si>
  <si>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</si>
  <si>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</si>
  <si>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</si>
  <si>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</si>
  <si>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</si>
  <si>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</si>
  <si>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</si>
  <si>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</si>
  <si>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</si>
  <si>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</si>
  <si>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</si>
  <si>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</si>
  <si>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</si>
  <si>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</si>
  <si>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</si>
  <si>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</si>
  <si>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</si>
  <si>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</si>
  <si>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</si>
  <si>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</si>
  <si>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</si>
  <si>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</si>
  <si>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</si>
  <si>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</si>
  <si>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</si>
  <si>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</si>
  <si>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</si>
  <si>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</si>
  <si>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</si>
  <si>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</si>
  <si>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</si>
  <si>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</si>
  <si>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</si>
  <si>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</si>
  <si>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</si>
  <si>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</si>
  <si>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</si>
  <si>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</si>
  <si>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</si>
  <si>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</si>
  <si>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</si>
  <si>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</si>
  <si>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</si>
  <si>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</si>
  <si>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</si>
  <si>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</si>
  <si>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</si>
  <si>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</si>
  <si>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</si>
  <si>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</si>
  <si>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</si>
  <si>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</si>
  <si>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</si>
  <si>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</si>
  <si>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</si>
  <si>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</si>
  <si>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</si>
  <si>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</si>
  <si>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</si>
  <si>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</si>
  <si>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</si>
  <si>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</si>
  <si>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</si>
  <si>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</si>
  <si>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</si>
  <si>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</si>
  <si>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</si>
  <si>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</si>
  <si>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</si>
  <si>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</si>
  <si>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</si>
  <si>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</si>
  <si>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</si>
  <si>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</si>
  <si>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</si>
  <si>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</si>
  <si>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</si>
  <si>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</si>
  <si>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</si>
  <si>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</si>
  <si>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</si>
  <si>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</si>
  <si>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</si>
  <si>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</si>
  <si>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</si>
  <si>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</si>
  <si>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</si>
  <si>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</si>
  <si>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</si>
  <si>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</si>
  <si>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</si>
  <si>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</si>
  <si>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</si>
  <si>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</si>
  <si>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</si>
  <si>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</si>
  <si>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</si>
  <si>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</si>
  <si>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</si>
  <si>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</si>
  <si>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</si>
  <si>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</si>
  <si>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</si>
  <si>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</si>
  <si>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</si>
  <si>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</si>
  <si>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</si>
  <si>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</si>
  <si>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</si>
  <si>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</si>
  <si>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</si>
  <si>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</si>
  <si>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</si>
  <si>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</si>
  <si>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</si>
  <si>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</si>
  <si>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</si>
  <si>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</si>
  <si>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</si>
  <si>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</si>
  <si>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</si>
  <si>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</si>
  <si>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</si>
  <si>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</si>
  <si>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</si>
  <si>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</si>
  <si>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</si>
  <si>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</si>
  <si>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</si>
  <si>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</si>
  <si>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</si>
  <si>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</si>
  <si>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</si>
  <si>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</si>
  <si>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</si>
  <si>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</si>
  <si>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</si>
  <si>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</si>
  <si>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</si>
  <si>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</si>
  <si>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</si>
  <si>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</si>
  <si>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</si>
  <si>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</si>
  <si>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</si>
  <si>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</si>
  <si>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</si>
  <si>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</si>
  <si>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</si>
  <si>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</si>
  <si>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</si>
  <si>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</si>
  <si>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</si>
  <si>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</si>
  <si>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</si>
  <si>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</si>
  <si>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</si>
  <si>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</si>
  <si>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</si>
  <si>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</si>
  <si>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</si>
  <si>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</si>
  <si>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</si>
  <si>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</si>
  <si>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</si>
  <si>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</si>
  <si>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</si>
  <si>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</si>
  <si>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</si>
  <si>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</si>
  <si>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</si>
  <si>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</si>
  <si>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</si>
  <si>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</si>
  <si>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</si>
  <si>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</si>
  <si>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</si>
  <si>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</si>
  <si>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</si>
  <si>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</si>
  <si>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</si>
  <si>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</si>
  <si>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</si>
  <si>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</si>
  <si>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</si>
  <si>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</si>
  <si>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</si>
  <si>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</si>
  <si>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</si>
  <si>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</si>
  <si>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</si>
  <si>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</si>
  <si>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</si>
  <si>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</si>
  <si>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</si>
  <si>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</si>
  <si>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</si>
  <si>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</si>
  <si>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</si>
  <si>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</si>
  <si>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</si>
  <si>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</si>
  <si>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</si>
  <si>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</si>
  <si>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</si>
  <si>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</si>
  <si>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</si>
  <si>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</si>
  <si>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</si>
  <si>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</si>
  <si>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</si>
  <si>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</si>
  <si>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</si>
  <si>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</si>
  <si>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</si>
  <si>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</si>
  <si>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</si>
  <si>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</si>
  <si>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</si>
  <si>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</si>
  <si>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</si>
  <si>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</si>
  <si>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</si>
  <si>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</si>
  <si>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</si>
  <si>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</si>
  <si>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</si>
  <si>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</si>
  <si>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</si>
  <si>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</si>
  <si>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</si>
  <si>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</si>
  <si>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</si>
  <si>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</si>
  <si>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</si>
  <si>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</si>
  <si>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</si>
  <si>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</si>
  <si>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</si>
  <si>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</si>
  <si>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</si>
  <si>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</si>
  <si>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</si>
  <si>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</si>
  <si>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</si>
  <si>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</si>
  <si>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</si>
  <si>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</si>
  <si>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</si>
  <si>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</si>
  <si>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</si>
  <si>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</si>
  <si>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</si>
  <si>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</si>
  <si>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</si>
  <si>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</si>
  <si>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</si>
  <si>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</si>
  <si>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</si>
  <si>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</si>
  <si>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</si>
  <si>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</si>
  <si>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</si>
  <si>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</si>
  <si>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</si>
  <si>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</si>
  <si>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</si>
  <si>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</si>
  <si>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</si>
  <si>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</si>
  <si>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</si>
  <si>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</si>
  <si>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</si>
  <si>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</si>
  <si>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</si>
  <si>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</si>
  <si>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</si>
  <si>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</si>
  <si>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</si>
  <si>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</si>
  <si>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</si>
  <si>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</si>
  <si>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</si>
  <si>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</si>
  <si>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</si>
  <si>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</si>
  <si>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</si>
  <si>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</si>
  <si>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</si>
  <si>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</si>
  <si>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</si>
  <si>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</si>
  <si>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</si>
  <si>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</si>
  <si>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</si>
  <si>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</si>
  <si>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</si>
  <si>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</si>
  <si>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week 5 (วันที่ 2568)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</si>
  <si>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</si>
  <si>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</si>
  <si>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</si>
  <si>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</si>
  <si>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</si>
  <si>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</si>
  <si>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</si>
  <si>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</si>
  <si>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</si>
  <si>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</si>
  <si>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</si>
  <si>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</si>
  <si>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</si>
  <si>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week 1 (วันที่ 1 - 7 มิถุนายน 2568)</t>
  </si>
  <si>
    <t>week 2 (วันที่ 8 - 14 มิถุนายน 2568)</t>
  </si>
  <si>
    <t>week 3 (วันที่ 15 - 21 มิถุนายน 2568)</t>
  </si>
  <si>
    <t>week 4 (วันที่ 22 - 28 มิถุนายน 2568)</t>
  </si>
  <si>
    <t>วรรณวนัชแซนวิชปูอัดไข่กุ้ง 120g</t>
  </si>
  <si>
    <t>เอแคลร์ 6 ชิ้น</t>
  </si>
  <si>
    <t xml:space="preserve"> </t>
  </si>
  <si>
    <t xml:space="preserve">เอแคลร์ 6 ชิ้น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</si>
</sst>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b/>
      <sz val="20"/>
      <name val="Angsana New"/>
      <family val="1"/>
    </font>
  </fonts>
  <fills count="52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41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34" borderId="7" xfId="0" applyFont="1" applyFill="1" applyBorder="1" applyAlignment="1">
      <alignment horizontal="center"/>
    </xf>
    <xf numFmtId="0" fontId="42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32" fillId="0" borderId="18" xfId="0" applyFont="1" applyBorder="1"/>
    <xf numFmtId="0" fontId="41" fillId="0" borderId="16" xfId="0" applyFont="1" applyBorder="1" applyAlignment="1">
      <alignment horizontal="center" vertical="center" wrapText="1"/>
    </xf>
    <xf numFmtId="0" fontId="41" fillId="0" borderId="16" xfId="0" applyFont="1" applyBorder="1" applyAlignment="1">
      <alignment wrapText="1"/>
    </xf>
    <xf numFmtId="0" fontId="42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1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19" fillId="0" borderId="31" xfId="0" applyFont="1" applyBorder="1"/>
    <xf numFmtId="0" fontId="19" fillId="0" borderId="32" xfId="0" applyFont="1" applyBorder="1"/>
    <xf numFmtId="0" fontId="23" fillId="0" borderId="27" xfId="0" applyFont="1" applyBorder="1"/>
    <xf numFmtId="0" fontId="23" fillId="0" borderId="33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9" fillId="0" borderId="24" xfId="0" applyFont="1" applyBorder="1" applyAlignment="1">
      <alignment wrapText="1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3" fontId="34" fillId="20" borderId="8" xfId="0" applyNumberFormat="1" applyFont="1" applyFill="1" applyBorder="1" applyAlignment="1">
      <alignment horizontal="center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1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21" fillId="46" borderId="16" xfId="0" applyFont="1" applyFill="1" applyBorder="1"/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1" fillId="33" borderId="16" xfId="0" applyFont="1" applyFill="1" applyBorder="1" applyAlignment="1">
      <alignment horizontal="center" vertical="center" wrapText="1"/>
    </xf>
    <xf numFmtId="0" fontId="34" fillId="22" borderId="24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20" fillId="21" borderId="8" xfId="0" applyNumberFormat="1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3" fontId="34" fillId="23" borderId="8" xfId="0" applyNumberFormat="1" applyFont="1" applyFill="1" applyBorder="1" applyAlignment="1">
      <alignment horizontal="center"/>
    </xf>
    <xf numFmtId="0" fontId="21" fillId="0" borderId="0" xfId="0" applyFont="1"/>
    <xf numFmtId="0" fontId="43" fillId="0" borderId="0" xfId="0" applyFont="1" applyAlignment="1">
      <alignment horizontal="left"/>
    </xf>
    <xf numFmtId="0" fontId="20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3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13" borderId="2" xfId="0" applyFont="1" applyFill="1" applyBorder="1" applyAlignment="1">
      <alignment horizontal="center"/>
    </xf>
    <xf numFmtId="0" fontId="38" fillId="0" borderId="4" xfId="0" applyFont="1" applyBorder="1" applyAlignment="1">
      <alignment horizontal="center"/>
    </xf>
    <xf numFmtId="0" fontId="38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606" t="s">
        <v>0</v>
      </c>
      <c r="B1" s="607" t="s">
        <v>1</v>
      </c>
      <c r="C1" s="607" t="s">
        <v>2</v>
      </c>
      <c r="D1" s="607" t="s">
        <v>3</v>
      </c>
      <c r="E1" s="607" t="s">
        <v>4</v>
      </c>
      <c r="F1" s="601" t="s">
        <v>5</v>
      </c>
      <c r="G1" s="604" t="s">
        <v>6</v>
      </c>
      <c r="H1" s="155" t="s">
        <v>7</v>
      </c>
      <c r="I1" s="605" t="s">
        <v>8</v>
      </c>
      <c r="J1" s="595"/>
      <c r="K1" s="600"/>
      <c r="L1" s="594"/>
      <c r="M1" s="595"/>
      <c r="N1" s="596" t="s">
        <v>417</v>
      </c>
      <c r="O1" s="594"/>
      <c r="P1" s="594"/>
      <c r="Q1" s="594"/>
      <c r="R1" s="594"/>
      <c r="S1" s="594"/>
      <c r="T1" s="594"/>
      <c r="U1" s="594"/>
      <c r="V1" s="594"/>
      <c r="W1" s="594"/>
      <c r="X1" s="594"/>
      <c r="Y1" s="594"/>
      <c r="Z1" s="594"/>
      <c r="AA1" s="594"/>
      <c r="AB1" s="594"/>
      <c r="AC1" s="594"/>
      <c r="AD1" s="594"/>
      <c r="AE1" s="594"/>
      <c r="AF1" s="594"/>
      <c r="AG1" s="594"/>
      <c r="AH1" s="595"/>
      <c r="AI1" s="596" t="s">
        <v>418</v>
      </c>
      <c r="AJ1" s="594"/>
      <c r="AK1" s="594"/>
      <c r="AL1" s="594"/>
      <c r="AM1" s="594"/>
      <c r="AN1" s="594"/>
      <c r="AO1" s="594"/>
      <c r="AP1" s="594"/>
      <c r="AQ1" s="594"/>
      <c r="AR1" s="594"/>
      <c r="AS1" s="594"/>
      <c r="AT1" s="594"/>
      <c r="AU1" s="594"/>
      <c r="AV1" s="594"/>
      <c r="AW1" s="594"/>
      <c r="AX1" s="594"/>
      <c r="AY1" s="594"/>
      <c r="AZ1" s="594"/>
      <c r="BA1" s="594"/>
      <c r="BB1" s="594"/>
      <c r="BC1" s="595"/>
      <c r="BD1" s="596" t="s">
        <v>419</v>
      </c>
      <c r="BE1" s="594"/>
      <c r="BF1" s="594"/>
      <c r="BG1" s="594"/>
      <c r="BH1" s="594"/>
      <c r="BI1" s="594"/>
      <c r="BJ1" s="594"/>
      <c r="BK1" s="594"/>
      <c r="BL1" s="594"/>
      <c r="BM1" s="594"/>
      <c r="BN1" s="594"/>
      <c r="BO1" s="594"/>
      <c r="BP1" s="594"/>
      <c r="BQ1" s="594"/>
      <c r="BR1" s="594"/>
      <c r="BS1" s="594"/>
      <c r="BT1" s="594"/>
      <c r="BU1" s="594"/>
      <c r="BV1" s="594"/>
      <c r="BW1" s="594"/>
      <c r="BX1" s="595"/>
      <c r="BY1" s="596" t="s">
        <v>420</v>
      </c>
      <c r="BZ1" s="594"/>
      <c r="CA1" s="594"/>
      <c r="CB1" s="594"/>
      <c r="CC1" s="594"/>
      <c r="CD1" s="594"/>
      <c r="CE1" s="594"/>
      <c r="CF1" s="594"/>
      <c r="CG1" s="594"/>
      <c r="CH1" s="594"/>
      <c r="CI1" s="594"/>
      <c r="CJ1" s="594"/>
      <c r="CK1" s="594"/>
      <c r="CL1" s="594"/>
      <c r="CM1" s="594"/>
      <c r="CN1" s="594"/>
      <c r="CO1" s="594"/>
      <c r="CP1" s="594"/>
      <c r="CQ1" s="594"/>
      <c r="CR1" s="594"/>
      <c r="CS1" s="595"/>
      <c r="CT1" s="596" t="s">
        <v>421</v>
      </c>
      <c r="CU1" s="594"/>
      <c r="CV1" s="594"/>
      <c r="CW1" s="594"/>
      <c r="CX1" s="594"/>
      <c r="CY1" s="594"/>
      <c r="CZ1" s="594"/>
      <c r="DA1" s="594"/>
      <c r="DB1" s="594"/>
      <c r="DC1" s="594"/>
      <c r="DD1" s="594"/>
      <c r="DE1" s="594"/>
      <c r="DF1" s="594"/>
      <c r="DG1" s="594"/>
      <c r="DH1" s="594"/>
      <c r="DI1" s="594"/>
      <c r="DJ1" s="594"/>
      <c r="DK1" s="594"/>
      <c r="DL1" s="594"/>
      <c r="DM1" s="594"/>
      <c r="DN1" s="595"/>
    </row>
    <row r="2" spans="1:118" ht="26.25">
      <c r="A2" s="602"/>
      <c r="B2" s="602"/>
      <c r="C2" s="602"/>
      <c r="D2" s="602"/>
      <c r="E2" s="602"/>
      <c r="F2" s="602"/>
      <c r="G2" s="602"/>
      <c r="H2" s="246"/>
      <c r="I2" s="597" t="s">
        <v>11</v>
      </c>
      <c r="J2" s="597" t="s">
        <v>12</v>
      </c>
      <c r="K2" s="600" t="s">
        <v>13</v>
      </c>
      <c r="L2" s="594"/>
      <c r="M2" s="595"/>
      <c r="N2" s="593" t="s">
        <v>14</v>
      </c>
      <c r="O2" s="594"/>
      <c r="P2" s="595"/>
      <c r="Q2" s="593" t="s">
        <v>15</v>
      </c>
      <c r="R2" s="594"/>
      <c r="S2" s="595"/>
      <c r="T2" s="593" t="s">
        <v>16</v>
      </c>
      <c r="U2" s="594"/>
      <c r="V2" s="595"/>
      <c r="W2" s="593" t="s">
        <v>17</v>
      </c>
      <c r="X2" s="594"/>
      <c r="Y2" s="595"/>
      <c r="Z2" s="593" t="s">
        <v>18</v>
      </c>
      <c r="AA2" s="594"/>
      <c r="AB2" s="595"/>
      <c r="AC2" s="593" t="s">
        <v>19</v>
      </c>
      <c r="AD2" s="594"/>
      <c r="AE2" s="595"/>
      <c r="AF2" s="593" t="s">
        <v>20</v>
      </c>
      <c r="AG2" s="594"/>
      <c r="AH2" s="595"/>
      <c r="AI2" s="593" t="s">
        <v>14</v>
      </c>
      <c r="AJ2" s="594"/>
      <c r="AK2" s="595"/>
      <c r="AL2" s="593" t="s">
        <v>15</v>
      </c>
      <c r="AM2" s="594"/>
      <c r="AN2" s="595"/>
      <c r="AO2" s="593" t="s">
        <v>16</v>
      </c>
      <c r="AP2" s="594"/>
      <c r="AQ2" s="595"/>
      <c r="AR2" s="593" t="s">
        <v>17</v>
      </c>
      <c r="AS2" s="594"/>
      <c r="AT2" s="595"/>
      <c r="AU2" s="593" t="s">
        <v>18</v>
      </c>
      <c r="AV2" s="594"/>
      <c r="AW2" s="595"/>
      <c r="AX2" s="593" t="s">
        <v>19</v>
      </c>
      <c r="AY2" s="594"/>
      <c r="AZ2" s="595"/>
      <c r="BA2" s="593" t="s">
        <v>20</v>
      </c>
      <c r="BB2" s="594"/>
      <c r="BC2" s="595"/>
      <c r="BD2" s="593" t="s">
        <v>14</v>
      </c>
      <c r="BE2" s="594"/>
      <c r="BF2" s="595"/>
      <c r="BG2" s="593" t="s">
        <v>15</v>
      </c>
      <c r="BH2" s="594"/>
      <c r="BI2" s="595"/>
      <c r="BJ2" s="593" t="s">
        <v>16</v>
      </c>
      <c r="BK2" s="594"/>
      <c r="BL2" s="595"/>
      <c r="BM2" s="593" t="s">
        <v>17</v>
      </c>
      <c r="BN2" s="594"/>
      <c r="BO2" s="595"/>
      <c r="BP2" s="593" t="s">
        <v>18</v>
      </c>
      <c r="BQ2" s="594"/>
      <c r="BR2" s="595"/>
      <c r="BS2" s="593" t="s">
        <v>19</v>
      </c>
      <c r="BT2" s="594"/>
      <c r="BU2" s="595"/>
      <c r="BV2" s="593" t="s">
        <v>20</v>
      </c>
      <c r="BW2" s="594"/>
      <c r="BX2" s="595"/>
      <c r="BY2" s="593" t="s">
        <v>14</v>
      </c>
      <c r="BZ2" s="594"/>
      <c r="CA2" s="595"/>
      <c r="CB2" s="593" t="s">
        <v>15</v>
      </c>
      <c r="CC2" s="594"/>
      <c r="CD2" s="595"/>
      <c r="CE2" s="593" t="s">
        <v>16</v>
      </c>
      <c r="CF2" s="594"/>
      <c r="CG2" s="595"/>
      <c r="CH2" s="593" t="s">
        <v>17</v>
      </c>
      <c r="CI2" s="594"/>
      <c r="CJ2" s="595"/>
      <c r="CK2" s="593" t="s">
        <v>18</v>
      </c>
      <c r="CL2" s="594"/>
      <c r="CM2" s="595"/>
      <c r="CN2" s="593" t="s">
        <v>19</v>
      </c>
      <c r="CO2" s="594"/>
      <c r="CP2" s="595"/>
      <c r="CQ2" s="593" t="s">
        <v>20</v>
      </c>
      <c r="CR2" s="594"/>
      <c r="CS2" s="595"/>
      <c r="CT2" s="593" t="s">
        <v>14</v>
      </c>
      <c r="CU2" s="594"/>
      <c r="CV2" s="595"/>
      <c r="CW2" s="593" t="s">
        <v>15</v>
      </c>
      <c r="CX2" s="594"/>
      <c r="CY2" s="595"/>
      <c r="CZ2" s="593" t="s">
        <v>16</v>
      </c>
      <c r="DA2" s="594"/>
      <c r="DB2" s="595"/>
      <c r="DC2" s="593" t="s">
        <v>17</v>
      </c>
      <c r="DD2" s="594"/>
      <c r="DE2" s="595"/>
      <c r="DF2" s="593" t="s">
        <v>18</v>
      </c>
      <c r="DG2" s="594"/>
      <c r="DH2" s="595"/>
      <c r="DI2" s="593" t="s">
        <v>19</v>
      </c>
      <c r="DJ2" s="594"/>
      <c r="DK2" s="595"/>
      <c r="DL2" s="593" t="s">
        <v>20</v>
      </c>
      <c r="DM2" s="594"/>
      <c r="DN2" s="595"/>
    </row>
    <row r="3" spans="1:118" ht="26.25">
      <c r="A3" s="602"/>
      <c r="B3" s="602"/>
      <c r="C3" s="602"/>
      <c r="D3" s="602"/>
      <c r="E3" s="602"/>
      <c r="F3" s="602"/>
      <c r="G3" s="602"/>
      <c r="H3" s="246"/>
      <c r="I3" s="598"/>
      <c r="J3" s="598"/>
      <c r="K3" s="600" t="s">
        <v>21</v>
      </c>
      <c r="L3" s="594"/>
      <c r="M3" s="595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93">
        <v>30</v>
      </c>
      <c r="DG3" s="594"/>
      <c r="DH3" s="595"/>
      <c r="DI3" s="593">
        <v>31</v>
      </c>
      <c r="DJ3" s="594"/>
      <c r="DK3" s="595"/>
      <c r="DL3" s="593">
        <v>1</v>
      </c>
      <c r="DM3" s="594"/>
      <c r="DN3" s="595"/>
    </row>
    <row r="4" spans="1:118" ht="60.75" customHeight="1">
      <c r="A4" s="603"/>
      <c r="B4" s="603"/>
      <c r="C4" s="603"/>
      <c r="D4" s="603"/>
      <c r="E4" s="603"/>
      <c r="F4" s="603"/>
      <c r="G4" s="603"/>
      <c r="H4" s="247"/>
      <c r="I4" s="599"/>
      <c r="J4" s="599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505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505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505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505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505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505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M403"/>
  <sheetViews>
    <sheetView topLeftCell="E370" zoomScale="90" zoomScaleNormal="90" workbookViewId="0">
      <selection activeCell="G395" sqref="G39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6" t="s">
        <v>0</v>
      </c>
      <c r="B1" s="607" t="s">
        <v>1</v>
      </c>
      <c r="C1" s="607" t="s">
        <v>2</v>
      </c>
      <c r="D1" s="607" t="s">
        <v>3</v>
      </c>
      <c r="E1" s="607" t="s">
        <v>4</v>
      </c>
      <c r="F1" s="601" t="s">
        <v>5</v>
      </c>
      <c r="G1" s="604" t="s">
        <v>6</v>
      </c>
      <c r="H1" s="155" t="s">
        <v>7</v>
      </c>
      <c r="I1" s="605" t="s">
        <v>8</v>
      </c>
      <c r="J1" s="609"/>
      <c r="K1" s="600"/>
      <c r="L1" s="608"/>
      <c r="M1" s="609"/>
      <c r="N1" s="616" t="s">
        <v>456</v>
      </c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  <c r="AL1" s="608"/>
      <c r="AM1" s="608"/>
      <c r="AN1" s="608"/>
      <c r="AO1" s="608"/>
      <c r="AP1" s="608"/>
      <c r="AQ1" s="608"/>
      <c r="AR1" s="608"/>
      <c r="AS1" s="608"/>
      <c r="AT1" s="608"/>
      <c r="AU1" s="608"/>
      <c r="AV1" s="608"/>
      <c r="AW1" s="608"/>
      <c r="AX1" s="608"/>
      <c r="AY1" s="608"/>
      <c r="AZ1" s="608"/>
      <c r="BA1" s="608"/>
      <c r="BB1" s="608"/>
      <c r="BC1" s="608"/>
      <c r="BD1" s="608"/>
      <c r="BE1" s="608"/>
      <c r="BF1" s="608"/>
      <c r="BG1" s="608"/>
      <c r="BH1" s="608"/>
      <c r="BI1" s="608"/>
      <c r="BJ1" s="608"/>
      <c r="BK1" s="608"/>
      <c r="BL1" s="608"/>
      <c r="BM1" s="608"/>
      <c r="BN1" s="608"/>
      <c r="BO1" s="608"/>
      <c r="BP1" s="608"/>
      <c r="BQ1" s="608"/>
      <c r="BR1" s="608"/>
      <c r="BS1" s="608"/>
      <c r="BT1" s="608"/>
      <c r="BU1" s="608"/>
      <c r="BV1" s="608"/>
      <c r="BW1" s="608"/>
      <c r="BX1" s="608"/>
      <c r="BY1" s="608"/>
      <c r="BZ1" s="608"/>
      <c r="CA1" s="608"/>
      <c r="CB1" s="608"/>
      <c r="CC1" s="608"/>
      <c r="CD1" s="608"/>
      <c r="CE1" s="609"/>
    </row>
    <row r="2" spans="1:83" ht="26.25">
      <c r="A2" s="602"/>
      <c r="B2" s="602"/>
      <c r="C2" s="602"/>
      <c r="D2" s="602"/>
      <c r="E2" s="602"/>
      <c r="F2" s="602"/>
      <c r="G2" s="602"/>
      <c r="H2" s="246"/>
      <c r="I2" s="617" t="s">
        <v>11</v>
      </c>
      <c r="J2" s="617" t="s">
        <v>12</v>
      </c>
      <c r="K2" s="600" t="s">
        <v>13</v>
      </c>
      <c r="L2" s="608"/>
      <c r="M2" s="609"/>
      <c r="N2" s="593" t="s">
        <v>14</v>
      </c>
      <c r="O2" s="608"/>
      <c r="P2" s="608"/>
      <c r="Q2" s="609"/>
      <c r="R2" s="610" t="s">
        <v>368</v>
      </c>
      <c r="S2" s="618"/>
      <c r="T2" s="618"/>
      <c r="U2" s="618"/>
      <c r="V2" s="618"/>
      <c r="W2" s="619"/>
      <c r="X2" s="593" t="s">
        <v>15</v>
      </c>
      <c r="Y2" s="608"/>
      <c r="Z2" s="608"/>
      <c r="AA2" s="609"/>
      <c r="AB2" s="610" t="s">
        <v>368</v>
      </c>
      <c r="AC2" s="611"/>
      <c r="AD2" s="611"/>
      <c r="AE2" s="611"/>
      <c r="AF2" s="611"/>
      <c r="AG2" s="612"/>
      <c r="AH2" s="593" t="s">
        <v>16</v>
      </c>
      <c r="AI2" s="608"/>
      <c r="AJ2" s="608"/>
      <c r="AK2" s="609"/>
      <c r="AL2" s="610" t="s">
        <v>368</v>
      </c>
      <c r="AM2" s="611"/>
      <c r="AN2" s="611"/>
      <c r="AO2" s="611"/>
      <c r="AP2" s="611"/>
      <c r="AQ2" s="612"/>
      <c r="AR2" s="593" t="s">
        <v>17</v>
      </c>
      <c r="AS2" s="608"/>
      <c r="AT2" s="608"/>
      <c r="AU2" s="609"/>
      <c r="AV2" s="610" t="s">
        <v>368</v>
      </c>
      <c r="AW2" s="611"/>
      <c r="AX2" s="611"/>
      <c r="AY2" s="611"/>
      <c r="AZ2" s="611"/>
      <c r="BA2" s="612"/>
      <c r="BB2" s="593" t="s">
        <v>18</v>
      </c>
      <c r="BC2" s="608"/>
      <c r="BD2" s="608"/>
      <c r="BE2" s="609"/>
      <c r="BF2" s="610" t="s">
        <v>368</v>
      </c>
      <c r="BG2" s="611"/>
      <c r="BH2" s="611"/>
      <c r="BI2" s="611"/>
      <c r="BJ2" s="611"/>
      <c r="BK2" s="612"/>
      <c r="BL2" s="593" t="s">
        <v>19</v>
      </c>
      <c r="BM2" s="608"/>
      <c r="BN2" s="608"/>
      <c r="BO2" s="609"/>
      <c r="BP2" s="610" t="s">
        <v>368</v>
      </c>
      <c r="BQ2" s="611"/>
      <c r="BR2" s="611"/>
      <c r="BS2" s="611"/>
      <c r="BT2" s="611"/>
      <c r="BU2" s="612"/>
      <c r="BV2" s="593" t="s">
        <v>20</v>
      </c>
      <c r="BW2" s="608"/>
      <c r="BX2" s="608"/>
      <c r="BY2" s="609"/>
      <c r="BZ2" s="610" t="s">
        <v>368</v>
      </c>
      <c r="CA2" s="611"/>
      <c r="CB2" s="611"/>
      <c r="CC2" s="611"/>
      <c r="CD2" s="611"/>
      <c r="CE2" s="612"/>
    </row>
    <row r="3" spans="1:83" ht="26.25">
      <c r="A3" s="602"/>
      <c r="B3" s="602"/>
      <c r="C3" s="602"/>
      <c r="D3" s="602"/>
      <c r="E3" s="602"/>
      <c r="F3" s="602"/>
      <c r="G3" s="602"/>
      <c r="H3" s="246"/>
      <c r="I3" s="602"/>
      <c r="J3" s="602"/>
      <c r="K3" s="600" t="s">
        <v>21</v>
      </c>
      <c r="L3" s="608"/>
      <c r="M3" s="609"/>
      <c r="N3" s="593"/>
      <c r="O3" s="608"/>
      <c r="P3" s="608"/>
      <c r="Q3" s="609"/>
      <c r="R3" s="620"/>
      <c r="S3" s="621"/>
      <c r="T3" s="621"/>
      <c r="U3" s="621"/>
      <c r="V3" s="621"/>
      <c r="W3" s="622"/>
      <c r="X3" s="593"/>
      <c r="Y3" s="608"/>
      <c r="Z3" s="608"/>
      <c r="AA3" s="609"/>
      <c r="AB3" s="613"/>
      <c r="AC3" s="614"/>
      <c r="AD3" s="614"/>
      <c r="AE3" s="614"/>
      <c r="AF3" s="614"/>
      <c r="AG3" s="615"/>
      <c r="AH3" s="593"/>
      <c r="AI3" s="608"/>
      <c r="AJ3" s="608"/>
      <c r="AK3" s="609"/>
      <c r="AL3" s="613"/>
      <c r="AM3" s="614"/>
      <c r="AN3" s="614"/>
      <c r="AO3" s="614"/>
      <c r="AP3" s="614"/>
      <c r="AQ3" s="615"/>
      <c r="AR3" s="593"/>
      <c r="AS3" s="608"/>
      <c r="AT3" s="608"/>
      <c r="AU3" s="609"/>
      <c r="AV3" s="613"/>
      <c r="AW3" s="614"/>
      <c r="AX3" s="614"/>
      <c r="AY3" s="614"/>
      <c r="AZ3" s="614"/>
      <c r="BA3" s="615"/>
      <c r="BB3" s="593"/>
      <c r="BC3" s="608"/>
      <c r="BD3" s="608"/>
      <c r="BE3" s="609"/>
      <c r="BF3" s="613"/>
      <c r="BG3" s="614"/>
      <c r="BH3" s="614"/>
      <c r="BI3" s="614"/>
      <c r="BJ3" s="614"/>
      <c r="BK3" s="615"/>
      <c r="BL3" s="593"/>
      <c r="BM3" s="608"/>
      <c r="BN3" s="608"/>
      <c r="BO3" s="609"/>
      <c r="BP3" s="613"/>
      <c r="BQ3" s="614"/>
      <c r="BR3" s="614"/>
      <c r="BS3" s="614"/>
      <c r="BT3" s="614"/>
      <c r="BU3" s="615"/>
      <c r="BV3" s="593"/>
      <c r="BW3" s="608"/>
      <c r="BX3" s="608"/>
      <c r="BY3" s="609"/>
      <c r="BZ3" s="613"/>
      <c r="CA3" s="614"/>
      <c r="CB3" s="614"/>
      <c r="CC3" s="614"/>
      <c r="CD3" s="614"/>
      <c r="CE3" s="615"/>
    </row>
    <row r="4" spans="1:83" ht="56.25" customHeight="1">
      <c r="A4" s="603"/>
      <c r="B4" s="603"/>
      <c r="C4" s="603"/>
      <c r="D4" s="603"/>
      <c r="E4" s="603"/>
      <c r="F4" s="603"/>
      <c r="G4" s="603"/>
      <c r="H4" s="247"/>
      <c r="I4" s="603"/>
      <c r="J4" s="60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25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87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45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87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620</v>
      </c>
      <c r="M9" s="172">
        <v>0</v>
      </c>
      <c r="N9" s="173"/>
      <c r="O9" s="202">
        <v>310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310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650</v>
      </c>
      <c r="M17" s="172">
        <v>0</v>
      </c>
      <c r="N17" s="173"/>
      <c r="O17" s="372"/>
      <c r="P17" s="372">
        <v>100</v>
      </c>
      <c r="Q17" s="372">
        <v>100</v>
      </c>
      <c r="R17" s="372">
        <v>100</v>
      </c>
      <c r="S17" s="372">
        <v>100</v>
      </c>
      <c r="T17" s="372">
        <v>100</v>
      </c>
      <c r="U17" s="372">
        <v>100</v>
      </c>
      <c r="V17" s="372">
        <v>100</v>
      </c>
      <c r="W17" s="372">
        <v>100</v>
      </c>
      <c r="X17" s="372">
        <v>100</v>
      </c>
      <c r="Y17" s="545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373">
        <v>530</v>
      </c>
      <c r="AK17" s="373">
        <v>530</v>
      </c>
      <c r="AL17" s="373">
        <v>530</v>
      </c>
      <c r="AM17" s="373">
        <v>530</v>
      </c>
      <c r="AN17" s="373">
        <v>530</v>
      </c>
      <c r="AO17" s="373">
        <v>530</v>
      </c>
      <c r="AP17" s="373">
        <v>530</v>
      </c>
      <c r="AQ17" s="373">
        <v>530</v>
      </c>
      <c r="AR17" s="373">
        <v>530</v>
      </c>
      <c r="AS17" s="558">
        <v>530</v>
      </c>
      <c r="AT17" s="173"/>
      <c r="AU17" s="210"/>
      <c r="AV17" s="173"/>
      <c r="AW17" s="173"/>
      <c r="AX17" s="173"/>
      <c r="AY17" s="173"/>
      <c r="AZ17" s="158"/>
      <c r="BA17" s="173"/>
      <c r="BB17" s="427"/>
      <c r="BC17" s="565"/>
      <c r="BD17" s="428"/>
      <c r="BE17" s="210"/>
      <c r="BF17" s="173"/>
      <c r="BG17" s="173"/>
      <c r="BH17" s="173"/>
      <c r="BI17" s="173"/>
      <c r="BJ17" s="158"/>
      <c r="BK17" s="173"/>
      <c r="BL17" s="173"/>
      <c r="BM17" s="577">
        <v>30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120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74">
        <v>120</v>
      </c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120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74">
        <v>120</v>
      </c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1200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6">
        <v>1200</v>
      </c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20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74">
        <v>20</v>
      </c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1800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6">
        <v>1800</v>
      </c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1360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6">
        <v>1360</v>
      </c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1520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6">
        <v>1520</v>
      </c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200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74">
        <v>200</v>
      </c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1800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6">
        <v>1800</v>
      </c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1180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6">
        <v>1180</v>
      </c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1050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6">
        <v>1050</v>
      </c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2100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6">
        <v>2100</v>
      </c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87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6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6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600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6">
        <v>600</v>
      </c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53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460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9">
        <v>460</v>
      </c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530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6">
        <v>530</v>
      </c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540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6">
        <v>540</v>
      </c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350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75">
        <v>350</v>
      </c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530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6">
        <v>530</v>
      </c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1300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6">
        <v>1300</v>
      </c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384</v>
      </c>
      <c r="M62" s="172">
        <v>0</v>
      </c>
      <c r="N62" s="173"/>
      <c r="O62" s="372"/>
      <c r="P62" s="372">
        <v>100</v>
      </c>
      <c r="Q62" s="372">
        <v>100</v>
      </c>
      <c r="R62" s="372">
        <v>100</v>
      </c>
      <c r="S62" s="372">
        <v>100</v>
      </c>
      <c r="T62" s="372">
        <v>100</v>
      </c>
      <c r="U62" s="372">
        <v>100</v>
      </c>
      <c r="V62" s="372">
        <v>100</v>
      </c>
      <c r="W62" s="372">
        <v>100</v>
      </c>
      <c r="X62" s="372">
        <v>100</v>
      </c>
      <c r="Y62" s="338">
        <v>95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373">
        <v>150</v>
      </c>
      <c r="AK62" s="373">
        <v>150</v>
      </c>
      <c r="AL62" s="373">
        <v>150</v>
      </c>
      <c r="AM62" s="373">
        <v>150</v>
      </c>
      <c r="AN62" s="373">
        <v>150</v>
      </c>
      <c r="AO62" s="373">
        <v>150</v>
      </c>
      <c r="AP62" s="373">
        <v>150</v>
      </c>
      <c r="AQ62" s="373">
        <v>150</v>
      </c>
      <c r="AR62" s="373">
        <v>150</v>
      </c>
      <c r="AS62" s="558">
        <v>158</v>
      </c>
      <c r="AT62" s="173"/>
      <c r="AU62" s="210"/>
      <c r="AV62" s="173"/>
      <c r="AW62" s="173"/>
      <c r="AX62" s="173"/>
      <c r="AY62" s="173"/>
      <c r="AZ62" s="158"/>
      <c r="BA62" s="173"/>
      <c r="BB62" s="427"/>
      <c r="BC62" s="565"/>
      <c r="BD62" s="428"/>
      <c r="BE62" s="210"/>
      <c r="BF62" s="173"/>
      <c r="BG62" s="173"/>
      <c r="BH62" s="173"/>
      <c r="BI62" s="173"/>
      <c r="BJ62" s="158"/>
      <c r="BK62" s="173"/>
      <c r="BL62" s="173"/>
      <c r="BM62" s="333">
        <v>131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87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87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75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87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87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351</v>
      </c>
      <c r="M101" s="172">
        <v>0</v>
      </c>
      <c r="N101" s="173"/>
      <c r="O101" s="372"/>
      <c r="P101" s="372">
        <v>90</v>
      </c>
      <c r="Q101" s="372">
        <v>90</v>
      </c>
      <c r="R101" s="372">
        <v>90</v>
      </c>
      <c r="S101" s="372">
        <v>90</v>
      </c>
      <c r="T101" s="372">
        <v>90</v>
      </c>
      <c r="U101" s="372">
        <v>90</v>
      </c>
      <c r="V101" s="372">
        <v>90</v>
      </c>
      <c r="W101" s="372">
        <v>90</v>
      </c>
      <c r="X101" s="372">
        <v>90</v>
      </c>
      <c r="Y101" s="545">
        <v>86</v>
      </c>
      <c r="Z101" s="372">
        <v>90</v>
      </c>
      <c r="AA101" s="372">
        <v>90</v>
      </c>
      <c r="AB101" s="372">
        <v>90</v>
      </c>
      <c r="AC101" s="372">
        <v>90</v>
      </c>
      <c r="AD101" s="372">
        <v>90</v>
      </c>
      <c r="AE101" s="372">
        <v>90</v>
      </c>
      <c r="AF101" s="372">
        <v>90</v>
      </c>
      <c r="AG101" s="372">
        <v>90</v>
      </c>
      <c r="AH101" s="372">
        <v>90</v>
      </c>
      <c r="AI101" s="373"/>
      <c r="AJ101" s="373">
        <v>140</v>
      </c>
      <c r="AK101" s="373">
        <v>140</v>
      </c>
      <c r="AL101" s="373">
        <v>140</v>
      </c>
      <c r="AM101" s="373">
        <v>140</v>
      </c>
      <c r="AN101" s="373">
        <v>140</v>
      </c>
      <c r="AO101" s="373">
        <v>140</v>
      </c>
      <c r="AP101" s="373">
        <v>140</v>
      </c>
      <c r="AQ101" s="373">
        <v>140</v>
      </c>
      <c r="AR101" s="373">
        <v>140</v>
      </c>
      <c r="AS101" s="558">
        <v>143</v>
      </c>
      <c r="AT101" s="173"/>
      <c r="AU101" s="210"/>
      <c r="AV101" s="173"/>
      <c r="AW101" s="173"/>
      <c r="AX101" s="173"/>
      <c r="AY101" s="173"/>
      <c r="AZ101" s="158"/>
      <c r="BA101" s="173"/>
      <c r="BB101" s="427"/>
      <c r="BC101" s="565"/>
      <c r="BD101" s="428"/>
      <c r="BE101" s="210"/>
      <c r="BF101" s="173"/>
      <c r="BG101" s="173"/>
      <c r="BH101" s="173"/>
      <c r="BI101" s="173"/>
      <c r="BJ101" s="158"/>
      <c r="BK101" s="173"/>
      <c r="BL101" s="173"/>
      <c r="BM101" s="333">
        <v>122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87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12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5712</v>
      </c>
      <c r="M104" s="172">
        <v>0</v>
      </c>
      <c r="N104" s="173"/>
      <c r="O104" s="550">
        <v>1215</v>
      </c>
      <c r="P104" s="343">
        <v>910</v>
      </c>
      <c r="Q104" s="343">
        <v>910</v>
      </c>
      <c r="R104" s="343">
        <v>910</v>
      </c>
      <c r="S104" s="343">
        <v>910</v>
      </c>
      <c r="T104" s="343">
        <v>910</v>
      </c>
      <c r="U104" s="343">
        <v>910</v>
      </c>
      <c r="V104" s="343">
        <v>910</v>
      </c>
      <c r="W104" s="343">
        <v>910</v>
      </c>
      <c r="X104" s="343">
        <v>910</v>
      </c>
      <c r="Y104" s="546">
        <v>885</v>
      </c>
      <c r="Z104" s="338">
        <v>690</v>
      </c>
      <c r="AA104" s="338">
        <v>690</v>
      </c>
      <c r="AB104" s="338">
        <v>690</v>
      </c>
      <c r="AC104" s="338">
        <v>690</v>
      </c>
      <c r="AD104" s="338">
        <v>690</v>
      </c>
      <c r="AE104" s="338">
        <v>690</v>
      </c>
      <c r="AF104" s="338">
        <v>690</v>
      </c>
      <c r="AG104" s="338">
        <v>690</v>
      </c>
      <c r="AH104" s="338">
        <v>690</v>
      </c>
      <c r="AI104" s="553">
        <v>611</v>
      </c>
      <c r="AJ104" s="345">
        <v>1020</v>
      </c>
      <c r="AK104" s="345">
        <v>1020</v>
      </c>
      <c r="AL104" s="345">
        <v>1020</v>
      </c>
      <c r="AM104" s="345">
        <v>1020</v>
      </c>
      <c r="AN104" s="345">
        <v>1020</v>
      </c>
      <c r="AO104" s="345">
        <v>1020</v>
      </c>
      <c r="AP104" s="345">
        <v>1020</v>
      </c>
      <c r="AQ104" s="345">
        <v>1020</v>
      </c>
      <c r="AR104" s="345">
        <v>1020</v>
      </c>
      <c r="AS104" s="559">
        <v>929</v>
      </c>
      <c r="AT104" s="173"/>
      <c r="AU104" s="210"/>
      <c r="AV104" s="173"/>
      <c r="AW104" s="173"/>
      <c r="AX104" s="173"/>
      <c r="AY104" s="219"/>
      <c r="AZ104" s="158"/>
      <c r="BA104" s="173"/>
      <c r="BB104" s="427"/>
      <c r="BC104" s="566">
        <v>760</v>
      </c>
      <c r="BD104" s="428"/>
      <c r="BE104" s="210"/>
      <c r="BF104" s="173"/>
      <c r="BG104" s="173"/>
      <c r="BH104" s="173"/>
      <c r="BI104" s="219"/>
      <c r="BJ104" s="220"/>
      <c r="BK104" s="219"/>
      <c r="BL104" s="173"/>
      <c r="BM104" s="578">
        <v>1312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53</v>
      </c>
      <c r="M105" s="172">
        <v>0</v>
      </c>
      <c r="N105" s="173"/>
      <c r="O105" s="202">
        <v>18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87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87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87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200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74">
        <v>200</v>
      </c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1800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6">
        <v>1800</v>
      </c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42</v>
      </c>
      <c r="M111" s="172">
        <v>0</v>
      </c>
      <c r="N111" s="173"/>
      <c r="O111" s="202">
        <v>22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87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690</v>
      </c>
      <c r="M114" s="172">
        <v>0</v>
      </c>
      <c r="N114" s="173"/>
      <c r="O114" s="372"/>
      <c r="P114" s="372">
        <v>80</v>
      </c>
      <c r="Q114" s="372">
        <v>80</v>
      </c>
      <c r="R114" s="372">
        <v>80</v>
      </c>
      <c r="S114" s="372">
        <v>80</v>
      </c>
      <c r="T114" s="372">
        <v>80</v>
      </c>
      <c r="U114" s="372">
        <v>80</v>
      </c>
      <c r="V114" s="372">
        <v>80</v>
      </c>
      <c r="W114" s="372">
        <v>80</v>
      </c>
      <c r="X114" s="372">
        <v>80</v>
      </c>
      <c r="Y114" s="545">
        <v>90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373">
        <v>580</v>
      </c>
      <c r="AK114" s="373">
        <v>580</v>
      </c>
      <c r="AL114" s="373">
        <v>580</v>
      </c>
      <c r="AM114" s="373">
        <v>580</v>
      </c>
      <c r="AN114" s="373">
        <v>580</v>
      </c>
      <c r="AO114" s="373">
        <v>580</v>
      </c>
      <c r="AP114" s="373">
        <v>580</v>
      </c>
      <c r="AQ114" s="373">
        <v>580</v>
      </c>
      <c r="AR114" s="373">
        <v>580</v>
      </c>
      <c r="AS114" s="558">
        <v>595</v>
      </c>
      <c r="AT114" s="173"/>
      <c r="AU114" s="210"/>
      <c r="AV114" s="173"/>
      <c r="AW114" s="173"/>
      <c r="AX114" s="173"/>
      <c r="AY114" s="173"/>
      <c r="AZ114" s="158"/>
      <c r="BA114" s="173"/>
      <c r="BB114" s="427"/>
      <c r="BC114" s="567"/>
      <c r="BM114" s="577">
        <v>5</v>
      </c>
      <c r="BN114" s="374">
        <v>20</v>
      </c>
      <c r="BO114" s="374">
        <v>20</v>
      </c>
      <c r="BP114" s="374">
        <v>20</v>
      </c>
      <c r="BQ114" s="374">
        <v>20</v>
      </c>
      <c r="BR114" s="374">
        <v>20</v>
      </c>
      <c r="BS114" s="374">
        <v>20</v>
      </c>
      <c r="BT114" s="374">
        <v>20</v>
      </c>
      <c r="BU114" s="374">
        <v>20</v>
      </c>
      <c r="BV114" s="374">
        <v>20</v>
      </c>
      <c r="BW114" s="380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87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7861</v>
      </c>
      <c r="M141" s="172">
        <v>0</v>
      </c>
      <c r="N141" s="173"/>
      <c r="O141" s="550">
        <v>1478</v>
      </c>
      <c r="P141" s="343">
        <v>1200</v>
      </c>
      <c r="Q141" s="343">
        <v>1200</v>
      </c>
      <c r="R141" s="343">
        <v>1200</v>
      </c>
      <c r="S141" s="343">
        <v>1200</v>
      </c>
      <c r="T141" s="343">
        <v>1200</v>
      </c>
      <c r="U141" s="343">
        <v>1200</v>
      </c>
      <c r="V141" s="343">
        <v>1200</v>
      </c>
      <c r="W141" s="343">
        <v>1200</v>
      </c>
      <c r="X141" s="343">
        <v>1200</v>
      </c>
      <c r="Y141" s="546">
        <v>1130</v>
      </c>
      <c r="Z141" s="338">
        <v>820</v>
      </c>
      <c r="AA141" s="338">
        <v>820</v>
      </c>
      <c r="AB141" s="338">
        <v>820</v>
      </c>
      <c r="AC141" s="338">
        <v>820</v>
      </c>
      <c r="AD141" s="338">
        <v>820</v>
      </c>
      <c r="AE141" s="338">
        <v>820</v>
      </c>
      <c r="AF141" s="338">
        <v>820</v>
      </c>
      <c r="AG141" s="338">
        <v>820</v>
      </c>
      <c r="AH141" s="338">
        <v>820</v>
      </c>
      <c r="AI141" s="553">
        <v>857</v>
      </c>
      <c r="AJ141" s="345">
        <v>1320</v>
      </c>
      <c r="AK141" s="345">
        <v>1320</v>
      </c>
      <c r="AL141" s="345">
        <v>1320</v>
      </c>
      <c r="AM141" s="345">
        <v>1320</v>
      </c>
      <c r="AN141" s="345">
        <v>1320</v>
      </c>
      <c r="AO141" s="345">
        <v>1320</v>
      </c>
      <c r="AP141" s="345">
        <v>1320</v>
      </c>
      <c r="AQ141" s="345">
        <v>1320</v>
      </c>
      <c r="AR141" s="345">
        <v>1320</v>
      </c>
      <c r="AS141" s="559">
        <v>1347</v>
      </c>
      <c r="AT141" s="173"/>
      <c r="AU141" s="210"/>
      <c r="AV141" s="173"/>
      <c r="AW141" s="173"/>
      <c r="AX141" s="173"/>
      <c r="AY141" s="173"/>
      <c r="AZ141" s="158"/>
      <c r="BA141" s="173"/>
      <c r="BB141" s="427"/>
      <c r="BC141" s="566">
        <v>981</v>
      </c>
      <c r="BD141" s="336">
        <v>1800</v>
      </c>
      <c r="BE141" s="336">
        <v>1800</v>
      </c>
      <c r="BF141" s="336">
        <v>1800</v>
      </c>
      <c r="BG141" s="336">
        <v>1800</v>
      </c>
      <c r="BH141" s="336">
        <v>1800</v>
      </c>
      <c r="BI141" s="336">
        <v>1800</v>
      </c>
      <c r="BJ141" s="336">
        <v>1800</v>
      </c>
      <c r="BK141" s="336">
        <v>1800</v>
      </c>
      <c r="BL141" s="336">
        <v>1800</v>
      </c>
      <c r="BM141" s="578">
        <v>2068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3">SUM(O144,Y144,AI144,AS144,BC144,BM144,BW144)</f>
        <v>5996</v>
      </c>
      <c r="M144" s="172">
        <v>0</v>
      </c>
      <c r="N144" s="173"/>
      <c r="O144" s="550">
        <v>1181</v>
      </c>
      <c r="P144" s="343">
        <v>910</v>
      </c>
      <c r="Q144" s="343">
        <v>910</v>
      </c>
      <c r="R144" s="343">
        <v>910</v>
      </c>
      <c r="S144" s="343">
        <v>910</v>
      </c>
      <c r="T144" s="343">
        <v>910</v>
      </c>
      <c r="U144" s="343">
        <v>910</v>
      </c>
      <c r="V144" s="343">
        <v>910</v>
      </c>
      <c r="W144" s="343">
        <v>910</v>
      </c>
      <c r="X144" s="343">
        <v>910</v>
      </c>
      <c r="Y144" s="546">
        <v>937</v>
      </c>
      <c r="Z144" s="338">
        <v>650</v>
      </c>
      <c r="AA144" s="338">
        <v>650</v>
      </c>
      <c r="AB144" s="338">
        <v>650</v>
      </c>
      <c r="AC144" s="338">
        <v>650</v>
      </c>
      <c r="AD144" s="338">
        <v>650</v>
      </c>
      <c r="AE144" s="338">
        <v>650</v>
      </c>
      <c r="AF144" s="338">
        <v>650</v>
      </c>
      <c r="AG144" s="338">
        <v>650</v>
      </c>
      <c r="AH144" s="338">
        <v>650</v>
      </c>
      <c r="AI144" s="553">
        <v>654</v>
      </c>
      <c r="AJ144" s="345">
        <v>1000</v>
      </c>
      <c r="AK144" s="345">
        <v>1000</v>
      </c>
      <c r="AL144" s="345">
        <v>1000</v>
      </c>
      <c r="AM144" s="345">
        <v>1000</v>
      </c>
      <c r="AN144" s="345">
        <v>1000</v>
      </c>
      <c r="AO144" s="345">
        <v>1000</v>
      </c>
      <c r="AP144" s="345">
        <v>1000</v>
      </c>
      <c r="AQ144" s="345">
        <v>1000</v>
      </c>
      <c r="AR144" s="345">
        <v>1000</v>
      </c>
      <c r="AS144" s="559">
        <v>998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66">
        <v>746</v>
      </c>
      <c r="BD144" s="336">
        <v>1360</v>
      </c>
      <c r="BE144" s="336">
        <v>1360</v>
      </c>
      <c r="BF144" s="336">
        <v>1360</v>
      </c>
      <c r="BG144" s="336">
        <v>1360</v>
      </c>
      <c r="BH144" s="336">
        <v>1360</v>
      </c>
      <c r="BI144" s="336">
        <v>1360</v>
      </c>
      <c r="BJ144" s="336">
        <v>1360</v>
      </c>
      <c r="BK144" s="336">
        <v>1360</v>
      </c>
      <c r="BL144" s="336">
        <v>1360</v>
      </c>
      <c r="BM144" s="578">
        <v>1480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11760</v>
      </c>
      <c r="M145" s="172">
        <v>0</v>
      </c>
      <c r="N145" s="173"/>
      <c r="O145" s="218">
        <f>480+1560</f>
        <v>2040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480+1320</f>
        <v>1800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480+1440</f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540+1500</f>
        <v>2040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600+1560</f>
        <v>2160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17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445">
        <v>32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4">SUM(O169,Y169,AI169,AS169,BC169,BM169,BW169)</f>
        <v>6525</v>
      </c>
      <c r="M169" s="172">
        <v>0</v>
      </c>
      <c r="N169" s="173"/>
      <c r="O169" s="550">
        <v>1278</v>
      </c>
      <c r="P169" s="343">
        <v>1030</v>
      </c>
      <c r="Q169" s="343">
        <v>1030</v>
      </c>
      <c r="R169" s="343">
        <v>1030</v>
      </c>
      <c r="S169" s="343">
        <v>1030</v>
      </c>
      <c r="T169" s="343">
        <v>1030</v>
      </c>
      <c r="U169" s="343">
        <v>1030</v>
      </c>
      <c r="V169" s="343">
        <v>1030</v>
      </c>
      <c r="W169" s="343">
        <v>1030</v>
      </c>
      <c r="X169" s="343">
        <v>1030</v>
      </c>
      <c r="Y169" s="546">
        <v>1012</v>
      </c>
      <c r="Z169" s="338">
        <v>750</v>
      </c>
      <c r="AA169" s="338">
        <v>750</v>
      </c>
      <c r="AB169" s="338">
        <v>750</v>
      </c>
      <c r="AC169" s="338">
        <v>750</v>
      </c>
      <c r="AD169" s="338">
        <v>750</v>
      </c>
      <c r="AE169" s="338">
        <v>750</v>
      </c>
      <c r="AF169" s="338">
        <v>750</v>
      </c>
      <c r="AG169" s="338">
        <v>750</v>
      </c>
      <c r="AH169" s="338">
        <v>750</v>
      </c>
      <c r="AI169" s="553">
        <v>695</v>
      </c>
      <c r="AJ169" s="345">
        <v>1100</v>
      </c>
      <c r="AK169" s="345">
        <v>1100</v>
      </c>
      <c r="AL169" s="345">
        <v>1100</v>
      </c>
      <c r="AM169" s="345">
        <v>1100</v>
      </c>
      <c r="AN169" s="345">
        <v>1100</v>
      </c>
      <c r="AO169" s="345">
        <v>1100</v>
      </c>
      <c r="AP169" s="345">
        <v>1100</v>
      </c>
      <c r="AQ169" s="345">
        <v>1100</v>
      </c>
      <c r="AR169" s="345">
        <v>1100</v>
      </c>
      <c r="AS169" s="559">
        <v>1075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66">
        <v>779</v>
      </c>
      <c r="BD169" s="336">
        <v>1520</v>
      </c>
      <c r="BE169" s="336">
        <v>1520</v>
      </c>
      <c r="BF169" s="336">
        <v>1520</v>
      </c>
      <c r="BG169" s="336">
        <v>1520</v>
      </c>
      <c r="BH169" s="336">
        <v>1520</v>
      </c>
      <c r="BI169" s="336">
        <v>1520</v>
      </c>
      <c r="BJ169" s="336">
        <v>1520</v>
      </c>
      <c r="BK169" s="336">
        <v>1520</v>
      </c>
      <c r="BL169" s="336">
        <v>1520</v>
      </c>
      <c r="BM169" s="578">
        <v>1686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59</v>
      </c>
      <c r="M170" s="172">
        <v>0</v>
      </c>
      <c r="N170" s="173"/>
      <c r="O170" s="218">
        <v>29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18136</v>
      </c>
      <c r="M171" s="172">
        <v>0</v>
      </c>
      <c r="N171" s="173"/>
      <c r="O171" s="218">
        <f>765+2475</f>
        <v>3240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675+2070</f>
        <v>2745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675+2295</f>
        <v>2970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756+2295</f>
        <v>3051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810+2520</f>
        <v>3330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/>
      <c r="B173" s="175"/>
      <c r="C173" s="169"/>
      <c r="D173" s="168"/>
      <c r="E173" s="168"/>
      <c r="F173" s="168"/>
      <c r="G173" s="171" t="s">
        <v>461</v>
      </c>
      <c r="H173" s="168" t="s">
        <v>27</v>
      </c>
      <c r="I173" s="168"/>
      <c r="J173" s="158"/>
      <c r="K173" s="172"/>
      <c r="L173" s="177">
        <f t="shared" si="0"/>
        <v>26</v>
      </c>
      <c r="M173" s="172"/>
      <c r="N173" s="173"/>
      <c r="O173" s="343">
        <v>13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38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40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47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74">
        <v>13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60</v>
      </c>
      <c r="M174" s="172">
        <v>0</v>
      </c>
      <c r="N174" s="173"/>
      <c r="O174" s="202">
        <v>30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30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5">SUM(O175,Y175,AI175,AS175,BC175,BM175,BW175)</f>
        <v>596</v>
      </c>
      <c r="M175" s="172">
        <v>0</v>
      </c>
      <c r="N175" s="173"/>
      <c r="O175" s="550">
        <v>20</v>
      </c>
      <c r="P175" s="372">
        <v>170</v>
      </c>
      <c r="Q175" s="372">
        <v>170</v>
      </c>
      <c r="R175" s="372">
        <v>170</v>
      </c>
      <c r="S175" s="372">
        <v>170</v>
      </c>
      <c r="T175" s="372">
        <v>170</v>
      </c>
      <c r="U175" s="372">
        <v>170</v>
      </c>
      <c r="V175" s="372">
        <v>170</v>
      </c>
      <c r="W175" s="372">
        <v>170</v>
      </c>
      <c r="X175" s="372">
        <v>170</v>
      </c>
      <c r="Y175" s="545">
        <v>163</v>
      </c>
      <c r="Z175" s="338">
        <v>20</v>
      </c>
      <c r="AA175" s="338">
        <v>20</v>
      </c>
      <c r="AB175" s="338">
        <v>20</v>
      </c>
      <c r="AC175" s="338">
        <v>20</v>
      </c>
      <c r="AD175" s="338">
        <v>20</v>
      </c>
      <c r="AE175" s="338">
        <v>20</v>
      </c>
      <c r="AF175" s="338">
        <v>20</v>
      </c>
      <c r="AG175" s="338">
        <v>20</v>
      </c>
      <c r="AH175" s="338">
        <v>20</v>
      </c>
      <c r="AI175" s="553">
        <v>6</v>
      </c>
      <c r="AJ175" s="373">
        <v>230</v>
      </c>
      <c r="AK175" s="373">
        <v>230</v>
      </c>
      <c r="AL175" s="373">
        <v>230</v>
      </c>
      <c r="AM175" s="373">
        <v>230</v>
      </c>
      <c r="AN175" s="373">
        <v>230</v>
      </c>
      <c r="AO175" s="373">
        <v>230</v>
      </c>
      <c r="AP175" s="373">
        <v>230</v>
      </c>
      <c r="AQ175" s="373">
        <v>230</v>
      </c>
      <c r="AR175" s="373">
        <v>230</v>
      </c>
      <c r="AS175" s="558">
        <v>208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66">
        <v>12</v>
      </c>
      <c r="BD175" s="374">
        <v>200</v>
      </c>
      <c r="BE175" s="374">
        <v>200</v>
      </c>
      <c r="BF175" s="374">
        <v>200</v>
      </c>
      <c r="BG175" s="374">
        <v>200</v>
      </c>
      <c r="BH175" s="374">
        <v>200</v>
      </c>
      <c r="BI175" s="374">
        <v>200</v>
      </c>
      <c r="BJ175" s="374">
        <v>200</v>
      </c>
      <c r="BK175" s="374">
        <v>200</v>
      </c>
      <c r="BL175" s="374">
        <v>200</v>
      </c>
      <c r="BM175" s="577">
        <v>187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8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400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400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6">SUM(O181,Y181,AI181,AS181,BC181,BM181,BW181)</f>
        <v>5582</v>
      </c>
      <c r="M181" s="172">
        <v>0</v>
      </c>
      <c r="N181" s="173"/>
      <c r="O181" s="550">
        <v>775</v>
      </c>
      <c r="P181" s="343">
        <v>1700</v>
      </c>
      <c r="Q181" s="343">
        <v>1700</v>
      </c>
      <c r="R181" s="343">
        <v>1700</v>
      </c>
      <c r="S181" s="343">
        <v>1700</v>
      </c>
      <c r="T181" s="343">
        <v>1700</v>
      </c>
      <c r="U181" s="343">
        <v>1700</v>
      </c>
      <c r="V181" s="343">
        <v>1700</v>
      </c>
      <c r="W181" s="343">
        <v>1700</v>
      </c>
      <c r="X181" s="343">
        <v>1700</v>
      </c>
      <c r="Y181" s="546">
        <v>818</v>
      </c>
      <c r="Z181" s="338">
        <v>1570</v>
      </c>
      <c r="AA181" s="338">
        <v>1570</v>
      </c>
      <c r="AB181" s="338">
        <v>1570</v>
      </c>
      <c r="AC181" s="338">
        <v>1570</v>
      </c>
      <c r="AD181" s="338">
        <v>1570</v>
      </c>
      <c r="AE181" s="338">
        <v>1570</v>
      </c>
      <c r="AF181" s="338">
        <v>1570</v>
      </c>
      <c r="AG181" s="338">
        <v>1570</v>
      </c>
      <c r="AH181" s="338">
        <v>1570</v>
      </c>
      <c r="AI181" s="553">
        <v>583</v>
      </c>
      <c r="AJ181" s="345">
        <v>1700</v>
      </c>
      <c r="AK181" s="345">
        <v>1700</v>
      </c>
      <c r="AL181" s="345">
        <v>1700</v>
      </c>
      <c r="AM181" s="345">
        <v>1700</v>
      </c>
      <c r="AN181" s="345">
        <v>1700</v>
      </c>
      <c r="AO181" s="345">
        <v>1700</v>
      </c>
      <c r="AP181" s="345">
        <v>1700</v>
      </c>
      <c r="AQ181" s="345">
        <v>1700</v>
      </c>
      <c r="AR181" s="345">
        <v>1700</v>
      </c>
      <c r="AS181" s="559">
        <v>948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66">
        <v>777</v>
      </c>
      <c r="BD181" s="336">
        <v>1800</v>
      </c>
      <c r="BE181" s="336">
        <v>1800</v>
      </c>
      <c r="BF181" s="336">
        <v>1800</v>
      </c>
      <c r="BG181" s="336">
        <v>1800</v>
      </c>
      <c r="BH181" s="336">
        <v>1800</v>
      </c>
      <c r="BI181" s="336">
        <v>1800</v>
      </c>
      <c r="BJ181" s="336">
        <v>1800</v>
      </c>
      <c r="BK181" s="336">
        <v>1800</v>
      </c>
      <c r="BL181" s="336">
        <v>1800</v>
      </c>
      <c r="BM181" s="578">
        <v>1681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80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15640</v>
      </c>
      <c r="M186" s="172">
        <v>0</v>
      </c>
      <c r="N186" s="173"/>
      <c r="O186" s="218">
        <f>780+2100</f>
        <v>2880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f>720+1740</f>
        <v>2460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f>720+1920</f>
        <v>2640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f>720+1800</f>
        <v>2520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f>720+1920</f>
        <v>2640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2500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8260</v>
      </c>
      <c r="M205" s="172">
        <v>0</v>
      </c>
      <c r="N205" s="173"/>
      <c r="O205" s="218">
        <f>580+980</f>
        <v>1560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f>580+820</f>
        <v>1400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f>500+840</f>
        <v>1340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f>540+820</f>
        <v>1360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f>520+880</f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1200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17544</v>
      </c>
      <c r="M223" s="172">
        <v>0</v>
      </c>
      <c r="N223" s="173"/>
      <c r="O223" s="218">
        <f>936+2160</f>
        <v>3096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f>864+1800</f>
        <v>2664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f>864+1980</f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f>936+1980</f>
        <v>2916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f>900+2124</f>
        <v>3024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460</v>
      </c>
      <c r="H224" s="168" t="s">
        <v>69</v>
      </c>
      <c r="I224" s="168"/>
      <c r="J224" s="158"/>
      <c r="K224" s="172">
        <v>0</v>
      </c>
      <c r="L224" s="177">
        <f t="shared" si="0"/>
        <v>12324</v>
      </c>
      <c r="M224" s="172">
        <v>0</v>
      </c>
      <c r="N224" s="173"/>
      <c r="O224" s="218">
        <f>792+1908</f>
        <v>2700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864+2232</f>
        <v>3096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1008+2520</f>
        <v>3528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13892</v>
      </c>
      <c r="M225" s="172">
        <v>0</v>
      </c>
      <c r="N225" s="173"/>
      <c r="O225" s="218">
        <f>832+1536</f>
        <v>2368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f>768+1280</f>
        <v>2048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f>768+1408</f>
        <v>2176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f>896+1408</f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f>896+1600</f>
        <v>2496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7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8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9">BW260-CA260</f>
        <v>0</v>
      </c>
      <c r="CE260" s="173">
        <v>0</v>
      </c>
    </row>
    <row r="261" spans="1:83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7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8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9"/>
        <v>0</v>
      </c>
      <c r="CE261" s="173">
        <v>0</v>
      </c>
    </row>
    <row r="262" spans="1:83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7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8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9"/>
        <v>0</v>
      </c>
      <c r="CE262" s="173">
        <v>0</v>
      </c>
    </row>
    <row r="263" spans="1:83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7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8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9"/>
        <v>0</v>
      </c>
      <c r="CE263" s="173">
        <v>0</v>
      </c>
    </row>
    <row r="264" spans="1:83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7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8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9"/>
        <v>0</v>
      </c>
      <c r="CE264" s="173">
        <v>0</v>
      </c>
    </row>
    <row r="265" spans="1:83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7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8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9"/>
        <v>0</v>
      </c>
      <c r="CE265" s="173">
        <v>0</v>
      </c>
    </row>
    <row r="266" spans="1:83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7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8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9"/>
        <v>0</v>
      </c>
      <c r="CE266" s="173">
        <v>0</v>
      </c>
    </row>
    <row r="267" spans="1:83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7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8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9"/>
        <v>0</v>
      </c>
      <c r="CE267" s="173">
        <v>0</v>
      </c>
    </row>
    <row r="268" spans="1:83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7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8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9"/>
        <v>0</v>
      </c>
      <c r="CE268" s="173">
        <v>0</v>
      </c>
    </row>
    <row r="269" spans="1:83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7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8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9"/>
        <v>0</v>
      </c>
      <c r="CE269" s="173">
        <v>0</v>
      </c>
    </row>
    <row r="270" spans="1:83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7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8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9"/>
        <v>0</v>
      </c>
      <c r="CE270" s="173">
        <v>0</v>
      </c>
    </row>
    <row r="271" spans="1:83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7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8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9"/>
        <v>0</v>
      </c>
      <c r="CE271" s="173">
        <v>0</v>
      </c>
    </row>
    <row r="272" spans="1:83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7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8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9"/>
        <v>0</v>
      </c>
      <c r="CE272" s="173">
        <v>0</v>
      </c>
    </row>
    <row r="273" spans="1:83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7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8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9"/>
        <v>0</v>
      </c>
      <c r="CE273" s="173">
        <v>0</v>
      </c>
    </row>
    <row r="274" spans="1:83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7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8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9"/>
        <v>0</v>
      </c>
      <c r="CE274" s="173">
        <v>0</v>
      </c>
    </row>
    <row r="275" spans="1:83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7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8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9"/>
        <v>0</v>
      </c>
      <c r="CE275" s="173">
        <v>0</v>
      </c>
    </row>
    <row r="276" spans="1:83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7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8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9"/>
        <v>0</v>
      </c>
      <c r="CE276" s="173">
        <v>0</v>
      </c>
    </row>
    <row r="277" spans="1:83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7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8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9"/>
        <v>0</v>
      </c>
      <c r="CE277" s="173">
        <v>0</v>
      </c>
    </row>
    <row r="278" spans="1:83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7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8"/>
        <v>0</v>
      </c>
      <c r="BZ278" s="173"/>
      <c r="CA278" s="173"/>
      <c r="CB278" s="173"/>
      <c r="CC278" s="173"/>
      <c r="CD278" s="158">
        <f t="shared" si="9"/>
        <v>0</v>
      </c>
      <c r="CE278" s="173"/>
    </row>
    <row r="279" spans="1:83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7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8"/>
        <v>0</v>
      </c>
      <c r="BZ279" s="173"/>
      <c r="CA279" s="173"/>
      <c r="CB279" s="173"/>
      <c r="CC279" s="173"/>
      <c r="CD279" s="158">
        <f t="shared" si="9"/>
        <v>0</v>
      </c>
      <c r="CE279" s="173"/>
    </row>
    <row r="280" spans="1:83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7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8"/>
        <v>0</v>
      </c>
      <c r="BZ280" s="173"/>
      <c r="CA280" s="173"/>
      <c r="CB280" s="173"/>
      <c r="CC280" s="173"/>
      <c r="CD280" s="158">
        <f t="shared" si="9"/>
        <v>0</v>
      </c>
      <c r="CE280" s="173"/>
    </row>
    <row r="281" spans="1:83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7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8"/>
        <v>0</v>
      </c>
      <c r="BZ281" s="173"/>
      <c r="CA281" s="173"/>
      <c r="CB281" s="173"/>
      <c r="CC281" s="173"/>
      <c r="CD281" s="158">
        <f t="shared" si="9"/>
        <v>0</v>
      </c>
      <c r="CE281" s="173"/>
    </row>
    <row r="282" spans="1:83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7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8"/>
        <v>0</v>
      </c>
      <c r="BZ282" s="173"/>
      <c r="CA282" s="173"/>
      <c r="CB282" s="173"/>
      <c r="CC282" s="173"/>
      <c r="CD282" s="158">
        <f t="shared" si="9"/>
        <v>0</v>
      </c>
      <c r="CE282" s="173"/>
    </row>
    <row r="283" spans="1:83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7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8"/>
        <v>0</v>
      </c>
      <c r="BZ283" s="173"/>
      <c r="CA283" s="173"/>
      <c r="CB283" s="173"/>
      <c r="CC283" s="173"/>
      <c r="CD283" s="158">
        <f t="shared" si="9"/>
        <v>0</v>
      </c>
      <c r="CE283" s="173"/>
    </row>
    <row r="284" spans="1:83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7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8"/>
        <v>0</v>
      </c>
      <c r="BZ284" s="173"/>
      <c r="CA284" s="173"/>
      <c r="CB284" s="173"/>
      <c r="CC284" s="173"/>
      <c r="CD284" s="158">
        <f t="shared" si="9"/>
        <v>0</v>
      </c>
      <c r="CE284" s="173"/>
    </row>
    <row r="285" spans="1:83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7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8"/>
        <v>0</v>
      </c>
      <c r="BZ285" s="173"/>
      <c r="CA285" s="173"/>
      <c r="CB285" s="173"/>
      <c r="CC285" s="173"/>
      <c r="CD285" s="158">
        <f t="shared" si="9"/>
        <v>0</v>
      </c>
      <c r="CE285" s="173"/>
    </row>
    <row r="286" spans="1:83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7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8"/>
        <v>0</v>
      </c>
      <c r="BZ286" s="173"/>
      <c r="CA286" s="173"/>
      <c r="CB286" s="173"/>
      <c r="CC286" s="173"/>
      <c r="CD286" s="158">
        <f t="shared" si="9"/>
        <v>0</v>
      </c>
      <c r="CE286" s="173"/>
    </row>
    <row r="287" spans="1:83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7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8"/>
        <v>0</v>
      </c>
      <c r="BZ287" s="173"/>
      <c r="CA287" s="173"/>
      <c r="CB287" s="173"/>
      <c r="CC287" s="173"/>
      <c r="CD287" s="158">
        <f t="shared" si="9"/>
        <v>0</v>
      </c>
      <c r="CE287" s="173"/>
    </row>
    <row r="288" spans="1:83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7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8"/>
        <v>0</v>
      </c>
      <c r="BZ288" s="173"/>
      <c r="CA288" s="173"/>
      <c r="CB288" s="173"/>
      <c r="CC288" s="173"/>
      <c r="CD288" s="158">
        <f t="shared" si="9"/>
        <v>0</v>
      </c>
      <c r="CE288" s="173"/>
    </row>
    <row r="289" spans="1:83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7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8"/>
        <v>0</v>
      </c>
      <c r="BZ289" s="173"/>
      <c r="CA289" s="173"/>
      <c r="CB289" s="173"/>
      <c r="CC289" s="173"/>
      <c r="CD289" s="158">
        <f t="shared" si="9"/>
        <v>0</v>
      </c>
      <c r="CE289" s="173"/>
    </row>
    <row r="290" spans="1:83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7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8"/>
        <v>0</v>
      </c>
      <c r="BZ290" s="173"/>
      <c r="CA290" s="173"/>
      <c r="CB290" s="173"/>
      <c r="CC290" s="173"/>
      <c r="CD290" s="158">
        <f t="shared" si="9"/>
        <v>0</v>
      </c>
      <c r="CE290" s="173"/>
    </row>
    <row r="291" spans="1:83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7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8"/>
        <v>0</v>
      </c>
      <c r="BZ291" s="173"/>
      <c r="CA291" s="173"/>
      <c r="CB291" s="173"/>
      <c r="CC291" s="173"/>
      <c r="CD291" s="158">
        <f t="shared" si="9"/>
        <v>0</v>
      </c>
      <c r="CE291" s="173"/>
    </row>
    <row r="292" spans="1:83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7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8"/>
        <v>0</v>
      </c>
      <c r="BZ292" s="173"/>
      <c r="CA292" s="173"/>
      <c r="CB292" s="173"/>
      <c r="CC292" s="173"/>
      <c r="CD292" s="158">
        <f t="shared" si="9"/>
        <v>0</v>
      </c>
      <c r="CE292" s="173"/>
    </row>
    <row r="293" spans="1:83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7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8"/>
        <v>0</v>
      </c>
      <c r="BZ293" s="173"/>
      <c r="CA293" s="173"/>
      <c r="CB293" s="173"/>
      <c r="CC293" s="173"/>
      <c r="CD293" s="158">
        <f t="shared" si="9"/>
        <v>0</v>
      </c>
      <c r="CE293" s="173"/>
    </row>
    <row r="294" spans="1:83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7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8"/>
        <v>0</v>
      </c>
      <c r="BZ294" s="173"/>
      <c r="CA294" s="173"/>
      <c r="CB294" s="173"/>
      <c r="CC294" s="173"/>
      <c r="CD294" s="158">
        <f t="shared" si="9"/>
        <v>0</v>
      </c>
      <c r="CE294" s="173"/>
    </row>
    <row r="295" spans="1:83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7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8"/>
        <v>0</v>
      </c>
      <c r="BZ295" s="173"/>
      <c r="CA295" s="173"/>
      <c r="CB295" s="173"/>
      <c r="CC295" s="173"/>
      <c r="CD295" s="158">
        <f t="shared" si="9"/>
        <v>0</v>
      </c>
      <c r="CE295" s="173"/>
    </row>
    <row r="296" spans="1:83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7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8"/>
        <v>0</v>
      </c>
      <c r="BZ296" s="173"/>
      <c r="CA296" s="173"/>
      <c r="CB296" s="173"/>
      <c r="CC296" s="173"/>
      <c r="CD296" s="158">
        <f t="shared" si="9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7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8"/>
        <v>0</v>
      </c>
      <c r="BZ297" s="173"/>
      <c r="CA297" s="173"/>
      <c r="CB297" s="173"/>
      <c r="CC297" s="173"/>
      <c r="CD297" s="158">
        <f t="shared" si="9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7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8"/>
        <v>0</v>
      </c>
      <c r="BZ298" s="173"/>
      <c r="CA298" s="173"/>
      <c r="CB298" s="173"/>
      <c r="CC298" s="173"/>
      <c r="CD298" s="158">
        <f t="shared" si="9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7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8"/>
        <v>0</v>
      </c>
      <c r="BZ299" s="173"/>
      <c r="CA299" s="173"/>
      <c r="CB299" s="173"/>
      <c r="CC299" s="173"/>
      <c r="CD299" s="158">
        <f t="shared" si="9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7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8"/>
        <v>0</v>
      </c>
      <c r="BZ300" s="173"/>
      <c r="CA300" s="173"/>
      <c r="CB300" s="173"/>
      <c r="CC300" s="173"/>
      <c r="CD300" s="158">
        <f t="shared" si="9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7"/>
        <v>21100</v>
      </c>
      <c r="M301" s="172">
        <v>0</v>
      </c>
      <c r="N301" s="173"/>
      <c r="O301" s="218">
        <f>1320+2280</f>
        <v>3600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f>1260+1920</f>
        <v>3180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f>1140+2100</f>
        <v>3240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9">
        <f>1320+2160</f>
        <v>3480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20">
        <f>1200+2400</f>
        <v>3600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21">
        <v>4000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8"/>
        <v>0</v>
      </c>
      <c r="BZ301" s="173"/>
      <c r="CA301" s="173"/>
      <c r="CB301" s="173"/>
      <c r="CC301" s="173"/>
      <c r="CD301" s="158">
        <f t="shared" si="9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7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8"/>
        <v>0</v>
      </c>
      <c r="BZ302" s="219"/>
      <c r="CA302" s="173"/>
      <c r="CB302" s="173"/>
      <c r="CC302" s="219"/>
      <c r="CD302" s="158">
        <f t="shared" si="9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7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8"/>
        <v>0</v>
      </c>
      <c r="BZ303" s="219"/>
      <c r="CA303" s="173"/>
      <c r="CB303" s="173"/>
      <c r="CC303" s="219"/>
      <c r="CD303" s="158">
        <f t="shared" si="9"/>
        <v>0</v>
      </c>
      <c r="CE303" s="173"/>
    </row>
    <row r="304" spans="1:83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7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8"/>
        <v>0</v>
      </c>
      <c r="BZ304" s="173"/>
      <c r="CA304" s="173"/>
      <c r="CB304" s="173"/>
      <c r="CC304" s="173"/>
      <c r="CD304" s="158">
        <f t="shared" si="9"/>
        <v>0</v>
      </c>
      <c r="CE304" s="173"/>
    </row>
    <row r="305" spans="1:83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7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8"/>
        <v>0</v>
      </c>
      <c r="BZ305" s="173"/>
      <c r="CA305" s="173"/>
      <c r="CB305" s="173"/>
      <c r="CC305" s="173"/>
      <c r="CD305" s="158">
        <f t="shared" si="9"/>
        <v>0</v>
      </c>
      <c r="CE305" s="173"/>
    </row>
    <row r="306" spans="1:83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7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8"/>
        <v>0</v>
      </c>
      <c r="BZ306" s="173"/>
      <c r="CA306" s="173"/>
      <c r="CB306" s="173"/>
      <c r="CC306" s="173"/>
      <c r="CD306" s="158">
        <f t="shared" si="9"/>
        <v>0</v>
      </c>
      <c r="CE306" s="173"/>
    </row>
    <row r="307" spans="1:83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7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8"/>
        <v>0</v>
      </c>
      <c r="BZ307" s="173"/>
      <c r="CA307" s="173"/>
      <c r="CB307" s="173"/>
      <c r="CC307" s="173"/>
      <c r="CD307" s="158">
        <f t="shared" si="9"/>
        <v>0</v>
      </c>
      <c r="CE307" s="173"/>
    </row>
    <row r="308" spans="1:83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7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8"/>
        <v>0</v>
      </c>
      <c r="BZ308" s="173"/>
      <c r="CA308" s="173"/>
      <c r="CB308" s="173"/>
      <c r="CC308" s="173"/>
      <c r="CD308" s="158">
        <f t="shared" si="9"/>
        <v>0</v>
      </c>
      <c r="CE308" s="173"/>
    </row>
    <row r="309" spans="1:83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7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8"/>
        <v>0</v>
      </c>
      <c r="BZ309" s="173"/>
      <c r="CA309" s="173"/>
      <c r="CB309" s="173"/>
      <c r="CC309" s="173"/>
      <c r="CD309" s="158">
        <f t="shared" si="9"/>
        <v>0</v>
      </c>
      <c r="CE309" s="173"/>
    </row>
    <row r="310" spans="1:83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7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8"/>
        <v>0</v>
      </c>
      <c r="BZ310" s="173"/>
      <c r="CA310" s="173"/>
      <c r="CB310" s="173"/>
      <c r="CC310" s="173"/>
      <c r="CD310" s="158">
        <f t="shared" si="9"/>
        <v>0</v>
      </c>
      <c r="CE310" s="173"/>
    </row>
    <row r="311" spans="1:83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7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8"/>
        <v>0</v>
      </c>
      <c r="BZ311" s="173"/>
      <c r="CA311" s="173"/>
      <c r="CB311" s="173"/>
      <c r="CC311" s="173"/>
      <c r="CD311" s="158">
        <f t="shared" si="9"/>
        <v>0</v>
      </c>
      <c r="CE311" s="173"/>
    </row>
    <row r="312" spans="1:83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7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8"/>
        <v>0</v>
      </c>
      <c r="BZ312" s="231"/>
      <c r="CA312" s="231"/>
      <c r="CB312" s="231"/>
      <c r="CC312" s="231"/>
      <c r="CD312" s="158">
        <f t="shared" si="9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7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8"/>
        <v>0</v>
      </c>
      <c r="BZ313" s="173"/>
      <c r="CA313" s="173"/>
      <c r="CB313" s="173"/>
      <c r="CC313" s="173"/>
      <c r="CD313" s="158">
        <f t="shared" si="9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7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8"/>
        <v>0</v>
      </c>
      <c r="BZ314" s="173"/>
      <c r="CA314" s="173"/>
      <c r="CB314" s="173"/>
      <c r="CC314" s="173"/>
      <c r="CD314" s="158">
        <f t="shared" si="9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7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8"/>
        <v>0</v>
      </c>
      <c r="BZ315" s="173"/>
      <c r="CA315" s="173"/>
      <c r="CB315" s="173"/>
      <c r="CC315" s="173"/>
      <c r="CD315" s="158">
        <f t="shared" si="9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7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8"/>
        <v>0</v>
      </c>
      <c r="BZ316" s="173"/>
      <c r="CA316" s="173"/>
      <c r="CB316" s="173"/>
      <c r="CC316" s="173"/>
      <c r="CD316" s="158">
        <f t="shared" si="9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7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8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9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7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8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9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7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8"/>
        <v>0</v>
      </c>
      <c r="BZ319" s="173"/>
      <c r="CA319" s="173"/>
      <c r="CB319" s="173"/>
      <c r="CC319" s="173"/>
      <c r="CD319" s="158">
        <f t="shared" si="9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7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8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9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7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68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8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9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7"/>
        <v>0</v>
      </c>
      <c r="M322" s="172">
        <v>0</v>
      </c>
      <c r="N322" s="173"/>
      <c r="O322" s="339"/>
      <c r="P322" s="173"/>
      <c r="Q322" s="210"/>
      <c r="R322" s="173"/>
      <c r="S322" s="173"/>
      <c r="T322" s="173"/>
      <c r="U322" s="173"/>
      <c r="V322" s="158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68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8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9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7"/>
        <v>5595</v>
      </c>
      <c r="M323" s="172">
        <v>0</v>
      </c>
      <c r="N323" s="173"/>
      <c r="O323" s="550">
        <v>1187</v>
      </c>
      <c r="P323" s="342">
        <v>790</v>
      </c>
      <c r="Q323" s="342">
        <v>790</v>
      </c>
      <c r="R323" s="342">
        <v>790</v>
      </c>
      <c r="S323" s="342">
        <v>790</v>
      </c>
      <c r="T323" s="342">
        <v>790</v>
      </c>
      <c r="U323" s="342">
        <v>790</v>
      </c>
      <c r="V323" s="342">
        <v>790</v>
      </c>
      <c r="W323" s="342">
        <v>790</v>
      </c>
      <c r="X323" s="342">
        <v>790</v>
      </c>
      <c r="Y323" s="547">
        <v>805</v>
      </c>
      <c r="Z323" s="338">
        <v>700</v>
      </c>
      <c r="AA323" s="338">
        <v>700</v>
      </c>
      <c r="AB323" s="338">
        <v>700</v>
      </c>
      <c r="AC323" s="338">
        <v>700</v>
      </c>
      <c r="AD323" s="338">
        <v>700</v>
      </c>
      <c r="AE323" s="338">
        <v>700</v>
      </c>
      <c r="AF323" s="338">
        <v>700</v>
      </c>
      <c r="AG323" s="338">
        <v>700</v>
      </c>
      <c r="AH323" s="338">
        <v>700</v>
      </c>
      <c r="AI323" s="553">
        <v>685</v>
      </c>
      <c r="AJ323" s="344">
        <v>930</v>
      </c>
      <c r="AK323" s="344">
        <v>930</v>
      </c>
      <c r="AL323" s="344">
        <v>930</v>
      </c>
      <c r="AM323" s="344">
        <v>930</v>
      </c>
      <c r="AN323" s="344">
        <v>930</v>
      </c>
      <c r="AO323" s="344">
        <v>930</v>
      </c>
      <c r="AP323" s="344">
        <v>930</v>
      </c>
      <c r="AQ323" s="344">
        <v>930</v>
      </c>
      <c r="AR323" s="344">
        <v>930</v>
      </c>
      <c r="AS323" s="560">
        <v>929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66">
        <v>747</v>
      </c>
      <c r="BD323" s="346">
        <v>1180</v>
      </c>
      <c r="BE323" s="346">
        <v>1180</v>
      </c>
      <c r="BF323" s="346">
        <v>1180</v>
      </c>
      <c r="BG323" s="346">
        <v>1180</v>
      </c>
      <c r="BH323" s="346">
        <v>1180</v>
      </c>
      <c r="BI323" s="346">
        <v>1180</v>
      </c>
      <c r="BJ323" s="346">
        <v>1180</v>
      </c>
      <c r="BK323" s="346">
        <v>1180</v>
      </c>
      <c r="BL323" s="346">
        <v>1180</v>
      </c>
      <c r="BM323" s="579">
        <v>1242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80"/>
      <c r="BX323" s="173">
        <v>0</v>
      </c>
      <c r="BY323" s="210">
        <f t="shared" si="8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9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7"/>
        <v>5129</v>
      </c>
      <c r="M324" s="172">
        <v>0</v>
      </c>
      <c r="N324" s="173"/>
      <c r="O324" s="550">
        <v>1094</v>
      </c>
      <c r="P324" s="343">
        <v>770</v>
      </c>
      <c r="Q324" s="343">
        <v>770</v>
      </c>
      <c r="R324" s="343">
        <v>770</v>
      </c>
      <c r="S324" s="343">
        <v>770</v>
      </c>
      <c r="T324" s="343">
        <v>770</v>
      </c>
      <c r="U324" s="343">
        <v>770</v>
      </c>
      <c r="V324" s="343">
        <v>770</v>
      </c>
      <c r="W324" s="343">
        <v>770</v>
      </c>
      <c r="X324" s="343">
        <v>770</v>
      </c>
      <c r="Y324" s="546">
        <v>769</v>
      </c>
      <c r="Z324" s="338">
        <v>650</v>
      </c>
      <c r="AA324" s="338">
        <v>650</v>
      </c>
      <c r="AB324" s="338">
        <v>650</v>
      </c>
      <c r="AC324" s="338">
        <v>650</v>
      </c>
      <c r="AD324" s="338">
        <v>650</v>
      </c>
      <c r="AE324" s="338">
        <v>650</v>
      </c>
      <c r="AF324" s="338">
        <v>650</v>
      </c>
      <c r="AG324" s="338">
        <v>650</v>
      </c>
      <c r="AH324" s="338">
        <v>650</v>
      </c>
      <c r="AI324" s="553">
        <v>605</v>
      </c>
      <c r="AJ324" s="345">
        <v>840</v>
      </c>
      <c r="AK324" s="345">
        <v>840</v>
      </c>
      <c r="AL324" s="345">
        <v>840</v>
      </c>
      <c r="AM324" s="345">
        <v>840</v>
      </c>
      <c r="AN324" s="345">
        <v>840</v>
      </c>
      <c r="AO324" s="345">
        <v>840</v>
      </c>
      <c r="AP324" s="345">
        <v>840</v>
      </c>
      <c r="AQ324" s="345">
        <v>840</v>
      </c>
      <c r="AR324" s="345">
        <v>840</v>
      </c>
      <c r="AS324" s="559">
        <v>863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66">
        <v>711</v>
      </c>
      <c r="BD324" s="336">
        <v>1050</v>
      </c>
      <c r="BE324" s="336">
        <v>1050</v>
      </c>
      <c r="BF324" s="336">
        <v>1050</v>
      </c>
      <c r="BG324" s="336">
        <v>1050</v>
      </c>
      <c r="BH324" s="336">
        <v>1050</v>
      </c>
      <c r="BI324" s="336">
        <v>1050</v>
      </c>
      <c r="BJ324" s="336">
        <v>1050</v>
      </c>
      <c r="BK324" s="336">
        <v>1050</v>
      </c>
      <c r="BL324" s="336">
        <v>1050</v>
      </c>
      <c r="BM324" s="578">
        <v>1087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8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9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7"/>
        <v>10648</v>
      </c>
      <c r="M325" s="172">
        <v>0</v>
      </c>
      <c r="N325" s="173"/>
      <c r="O325" s="550">
        <v>1926</v>
      </c>
      <c r="P325" s="343">
        <v>1140</v>
      </c>
      <c r="Q325" s="343">
        <v>1140</v>
      </c>
      <c r="R325" s="343">
        <v>1140</v>
      </c>
      <c r="S325" s="343">
        <v>1140</v>
      </c>
      <c r="T325" s="343">
        <v>1140</v>
      </c>
      <c r="U325" s="343">
        <v>1140</v>
      </c>
      <c r="V325" s="343">
        <v>1140</v>
      </c>
      <c r="W325" s="343">
        <v>1140</v>
      </c>
      <c r="X325" s="343">
        <v>1140</v>
      </c>
      <c r="Y325" s="546">
        <v>3593</v>
      </c>
      <c r="Z325" s="446">
        <v>1090</v>
      </c>
      <c r="AA325" s="446">
        <v>1090</v>
      </c>
      <c r="AB325" s="446">
        <v>1090</v>
      </c>
      <c r="AC325" s="446">
        <v>1090</v>
      </c>
      <c r="AD325" s="446">
        <v>1090</v>
      </c>
      <c r="AE325" s="446">
        <v>1090</v>
      </c>
      <c r="AF325" s="446">
        <v>1090</v>
      </c>
      <c r="AG325" s="446">
        <v>1090</v>
      </c>
      <c r="AH325" s="446">
        <v>1090</v>
      </c>
      <c r="AI325" s="554">
        <v>1727</v>
      </c>
      <c r="AJ325" s="345">
        <v>1450</v>
      </c>
      <c r="AK325" s="345">
        <v>1450</v>
      </c>
      <c r="AL325" s="345">
        <v>1450</v>
      </c>
      <c r="AM325" s="345">
        <v>1450</v>
      </c>
      <c r="AN325" s="345">
        <v>1450</v>
      </c>
      <c r="AO325" s="345">
        <v>1450</v>
      </c>
      <c r="AP325" s="345">
        <v>1450</v>
      </c>
      <c r="AQ325" s="345">
        <v>1450</v>
      </c>
      <c r="AR325" s="345">
        <v>1450</v>
      </c>
      <c r="AS325" s="559">
        <v>1016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66">
        <v>811</v>
      </c>
      <c r="BD325" s="336">
        <v>2100</v>
      </c>
      <c r="BE325" s="336">
        <v>2100</v>
      </c>
      <c r="BF325" s="336">
        <v>2100</v>
      </c>
      <c r="BG325" s="336">
        <v>2100</v>
      </c>
      <c r="BH325" s="336">
        <v>2100</v>
      </c>
      <c r="BI325" s="336">
        <v>2100</v>
      </c>
      <c r="BJ325" s="336">
        <v>2100</v>
      </c>
      <c r="BK325" s="336">
        <v>2100</v>
      </c>
      <c r="BL325" s="336">
        <v>2100</v>
      </c>
      <c r="BM325" s="333">
        <v>1575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9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7"/>
        <v>0</v>
      </c>
      <c r="M326" s="172">
        <v>0</v>
      </c>
      <c r="N326" s="173"/>
      <c r="O326" s="343"/>
      <c r="P326" s="173"/>
      <c r="Q326" s="210"/>
      <c r="R326" s="173"/>
      <c r="S326" s="173"/>
      <c r="T326" s="173"/>
      <c r="U326" s="219"/>
      <c r="V326" s="220"/>
      <c r="W326" s="173"/>
      <c r="X326" s="173"/>
      <c r="Y326" s="33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4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69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80"/>
      <c r="BX326" s="173">
        <v>0</v>
      </c>
      <c r="BY326" s="210">
        <f t="shared" si="8"/>
        <v>0</v>
      </c>
      <c r="BZ326" s="173"/>
      <c r="CA326" s="173"/>
      <c r="CB326" s="173"/>
      <c r="CC326" s="219"/>
      <c r="CD326" s="158">
        <f t="shared" si="9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7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8"/>
        <v>0</v>
      </c>
      <c r="BZ327" s="173"/>
      <c r="CA327" s="173"/>
      <c r="CB327" s="173"/>
      <c r="CC327" s="173"/>
      <c r="CD327" s="158">
        <f t="shared" si="9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7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8"/>
        <v>0</v>
      </c>
      <c r="BZ328" s="173"/>
      <c r="CA328" s="173"/>
      <c r="CB328" s="173"/>
      <c r="CC328" s="173"/>
      <c r="CD328" s="158">
        <f t="shared" si="9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51">
        <v>20056840</v>
      </c>
      <c r="G329" s="352" t="s">
        <v>356</v>
      </c>
      <c r="H329" s="168" t="s">
        <v>69</v>
      </c>
      <c r="I329" s="168"/>
      <c r="J329" s="158"/>
      <c r="K329" s="172">
        <v>0</v>
      </c>
      <c r="L329" s="177">
        <f t="shared" si="7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8"/>
        <v>0</v>
      </c>
      <c r="BZ329" s="219"/>
      <c r="CA329" s="173"/>
      <c r="CB329" s="173"/>
      <c r="CC329" s="173"/>
      <c r="CD329" s="158">
        <f t="shared" si="9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477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7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8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9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7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8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9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7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8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9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7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8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9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303">
        <v>22057022</v>
      </c>
      <c r="G334" s="350" t="s">
        <v>361</v>
      </c>
      <c r="H334" s="168" t="s">
        <v>69</v>
      </c>
      <c r="I334" s="168"/>
      <c r="J334" s="158"/>
      <c r="K334" s="172">
        <v>0</v>
      </c>
      <c r="L334" s="177">
        <f t="shared" si="7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8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9"/>
        <v>0</v>
      </c>
      <c r="CE334" s="173"/>
    </row>
    <row r="335" spans="1:83" ht="26.25">
      <c r="A335" s="167">
        <v>333</v>
      </c>
      <c r="B335" s="235"/>
      <c r="C335" s="235"/>
      <c r="D335" s="199"/>
      <c r="E335" s="276"/>
      <c r="F335" s="477">
        <v>20056642</v>
      </c>
      <c r="G335" s="537" t="s">
        <v>362</v>
      </c>
      <c r="H335" s="235" t="s">
        <v>69</v>
      </c>
      <c r="I335" s="235"/>
      <c r="J335" s="278"/>
      <c r="K335" s="172">
        <v>0</v>
      </c>
      <c r="L335" s="279">
        <f t="shared" si="7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8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9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7"/>
        <v>0</v>
      </c>
      <c r="M336" s="172">
        <v>0</v>
      </c>
      <c r="N336" s="173"/>
      <c r="O336" s="342"/>
      <c r="P336" s="173"/>
      <c r="Q336" s="210"/>
      <c r="R336" s="173"/>
      <c r="S336" s="173"/>
      <c r="T336" s="173"/>
      <c r="U336" s="173"/>
      <c r="V336" s="220"/>
      <c r="W336" s="173"/>
      <c r="X336" s="173"/>
      <c r="Y336" s="33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4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80"/>
      <c r="BX336" s="173">
        <v>0</v>
      </c>
      <c r="BY336" s="210">
        <f t="shared" si="8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9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7"/>
        <v>0</v>
      </c>
      <c r="M337" s="172">
        <v>0</v>
      </c>
      <c r="N337" s="173"/>
      <c r="O337" s="343"/>
      <c r="P337" s="173"/>
      <c r="Q337" s="210"/>
      <c r="R337" s="219"/>
      <c r="S337" s="173"/>
      <c r="T337" s="173"/>
      <c r="U337" s="219"/>
      <c r="V337" s="220"/>
      <c r="W337" s="173"/>
      <c r="X337" s="219"/>
      <c r="Y337" s="33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69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80"/>
      <c r="BX337" s="173">
        <v>0</v>
      </c>
      <c r="BY337" s="210">
        <f t="shared" ref="BY337:BY353" si="10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11">BW337-CA337</f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7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0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1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7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0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1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7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0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1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7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0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1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194">
        <v>20058428</v>
      </c>
      <c r="G342" s="171" t="s">
        <v>432</v>
      </c>
      <c r="H342" s="168" t="s">
        <v>69</v>
      </c>
      <c r="I342" s="168"/>
      <c r="J342" s="158"/>
      <c r="K342" s="172">
        <v>0</v>
      </c>
      <c r="L342" s="177">
        <f t="shared" si="7"/>
        <v>2680</v>
      </c>
      <c r="M342" s="172">
        <v>0</v>
      </c>
      <c r="N342" s="173"/>
      <c r="O342" s="218">
        <f>180+540</f>
        <v>720</v>
      </c>
      <c r="P342" s="173"/>
      <c r="Q342" s="210"/>
      <c r="R342" s="219"/>
      <c r="S342" s="173"/>
      <c r="T342" s="173"/>
      <c r="U342" s="219"/>
      <c r="V342" s="220"/>
      <c r="W342" s="173"/>
      <c r="X342" s="219"/>
      <c r="Y342" s="221">
        <f>180+450</f>
        <v>630</v>
      </c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>
        <f>180+450</f>
        <v>630</v>
      </c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>
        <v>700</v>
      </c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0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1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303">
        <v>20058608</v>
      </c>
      <c r="G343" s="302" t="s">
        <v>433</v>
      </c>
      <c r="H343" s="168" t="s">
        <v>69</v>
      </c>
      <c r="I343" s="168"/>
      <c r="J343" s="158"/>
      <c r="K343" s="172">
        <v>0</v>
      </c>
      <c r="L343" s="177">
        <f t="shared" si="7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0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1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7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7"/>
        <v>12100</v>
      </c>
      <c r="M345" s="172">
        <v>0</v>
      </c>
      <c r="N345" s="173"/>
      <c r="O345" s="218">
        <f>660+1140</f>
        <v>1800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f>660+1200</f>
        <v>1860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f>600+1320</f>
        <v>1920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f>660+1320</f>
        <v>1980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f>600+1440</f>
        <v>2040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2500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10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1"/>
        <v>0</v>
      </c>
      <c r="CE345" s="173"/>
    </row>
    <row r="346" spans="1:83" ht="26.25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0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1"/>
        <v>0</v>
      </c>
      <c r="CE346" s="173"/>
    </row>
    <row r="347" spans="1:83" ht="26.25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7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33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10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1"/>
        <v>0</v>
      </c>
      <c r="CE347" s="173"/>
    </row>
    <row r="348" spans="1:83" ht="26.25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7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0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1"/>
        <v>0</v>
      </c>
      <c r="CE348" s="173"/>
    </row>
    <row r="349" spans="1:83" ht="26.25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7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0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1"/>
        <v>0</v>
      </c>
      <c r="CE349" s="173"/>
    </row>
    <row r="350" spans="1:83" ht="26.25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7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33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10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1"/>
        <v>0</v>
      </c>
      <c r="CE350" s="173"/>
    </row>
    <row r="351" spans="1:83" ht="26.25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7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0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1"/>
        <v>0</v>
      </c>
      <c r="CE351" s="173"/>
    </row>
    <row r="352" spans="1:83" ht="26.25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7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0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1"/>
        <v>0</v>
      </c>
      <c r="CE352" s="173"/>
    </row>
    <row r="353" spans="1:481" ht="26.25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7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0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1"/>
        <v>0</v>
      </c>
      <c r="CE353" s="173"/>
    </row>
    <row r="354" spans="1:481" s="318" customFormat="1" ht="26.25">
      <c r="A354" s="167">
        <v>352</v>
      </c>
      <c r="B354" s="298"/>
      <c r="C354" s="298"/>
      <c r="D354" s="298"/>
      <c r="E354" s="299"/>
      <c r="F354" s="194">
        <v>1113219</v>
      </c>
      <c r="G354" s="238" t="s">
        <v>413</v>
      </c>
      <c r="H354" s="178" t="s">
        <v>42</v>
      </c>
      <c r="I354" s="311"/>
      <c r="J354" s="312"/>
      <c r="K354" s="313"/>
      <c r="L354" s="159">
        <f t="shared" si="7"/>
        <v>3770</v>
      </c>
      <c r="M354" s="313"/>
      <c r="N354" s="314"/>
      <c r="O354" s="551">
        <v>851</v>
      </c>
      <c r="P354" s="362">
        <v>450</v>
      </c>
      <c r="Q354" s="362">
        <v>450</v>
      </c>
      <c r="R354" s="362">
        <v>450</v>
      </c>
      <c r="S354" s="362">
        <v>450</v>
      </c>
      <c r="T354" s="362">
        <v>450</v>
      </c>
      <c r="U354" s="362">
        <v>450</v>
      </c>
      <c r="V354" s="362">
        <v>450</v>
      </c>
      <c r="W354" s="362">
        <v>450</v>
      </c>
      <c r="X354" s="362">
        <v>450</v>
      </c>
      <c r="Y354" s="548">
        <v>526</v>
      </c>
      <c r="Z354" s="447">
        <v>400</v>
      </c>
      <c r="AA354" s="447">
        <v>400</v>
      </c>
      <c r="AB354" s="447">
        <v>400</v>
      </c>
      <c r="AC354" s="447">
        <v>400</v>
      </c>
      <c r="AD354" s="447">
        <v>400</v>
      </c>
      <c r="AE354" s="447">
        <v>400</v>
      </c>
      <c r="AF354" s="447">
        <v>400</v>
      </c>
      <c r="AG354" s="447">
        <v>400</v>
      </c>
      <c r="AH354" s="447">
        <v>400</v>
      </c>
      <c r="AI354" s="555">
        <v>437</v>
      </c>
      <c r="AJ354" s="448">
        <v>500</v>
      </c>
      <c r="AK354" s="448">
        <v>500</v>
      </c>
      <c r="AL354" s="448">
        <v>500</v>
      </c>
      <c r="AM354" s="448">
        <v>500</v>
      </c>
      <c r="AN354" s="448">
        <v>500</v>
      </c>
      <c r="AO354" s="448">
        <v>500</v>
      </c>
      <c r="AP354" s="448">
        <v>500</v>
      </c>
      <c r="AQ354" s="448">
        <v>500</v>
      </c>
      <c r="AR354" s="448">
        <v>500</v>
      </c>
      <c r="AS354" s="561">
        <v>921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71">
        <v>478</v>
      </c>
      <c r="BD354" s="336">
        <v>600</v>
      </c>
      <c r="BE354" s="336">
        <v>600</v>
      </c>
      <c r="BF354" s="336">
        <v>600</v>
      </c>
      <c r="BG354" s="336">
        <v>600</v>
      </c>
      <c r="BH354" s="336">
        <v>600</v>
      </c>
      <c r="BI354" s="336">
        <v>600</v>
      </c>
      <c r="BJ354" s="336">
        <v>600</v>
      </c>
      <c r="BK354" s="336">
        <v>600</v>
      </c>
      <c r="BL354" s="336">
        <v>600</v>
      </c>
      <c r="BM354" s="578">
        <v>557</v>
      </c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7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353</v>
      </c>
      <c r="B355" s="298"/>
      <c r="C355" s="298"/>
      <c r="D355" s="298"/>
      <c r="E355" s="299"/>
      <c r="F355" s="303">
        <v>1113220</v>
      </c>
      <c r="G355" s="433" t="s">
        <v>414</v>
      </c>
      <c r="H355" s="178" t="s">
        <v>42</v>
      </c>
      <c r="I355" s="298"/>
      <c r="J355" s="312"/>
      <c r="K355" s="313"/>
      <c r="L355" s="159">
        <f t="shared" ref="L355:L356" si="12">SUM(O355,Y355,AI355,AS355,BC355,BM355,BW355)</f>
        <v>0</v>
      </c>
      <c r="M355" s="313"/>
      <c r="N355" s="314"/>
      <c r="O355" s="362"/>
      <c r="P355" s="314"/>
      <c r="Q355" s="315"/>
      <c r="R355" s="314"/>
      <c r="S355" s="314"/>
      <c r="T355" s="314"/>
      <c r="U355" s="314"/>
      <c r="V355" s="312"/>
      <c r="W355" s="314"/>
      <c r="X355" s="314"/>
      <c r="Y355" s="364"/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3"/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5"/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572"/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24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7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>
      <c r="A356" s="167">
        <v>354</v>
      </c>
      <c r="B356" s="298"/>
      <c r="C356" s="298"/>
      <c r="D356" s="298"/>
      <c r="E356" s="299"/>
      <c r="F356" s="194">
        <v>1113218</v>
      </c>
      <c r="G356" s="238" t="s">
        <v>415</v>
      </c>
      <c r="H356" s="178" t="s">
        <v>42</v>
      </c>
      <c r="I356" s="298"/>
      <c r="J356" s="312"/>
      <c r="K356" s="313"/>
      <c r="L356" s="159">
        <f t="shared" si="12"/>
        <v>3054</v>
      </c>
      <c r="M356" s="313"/>
      <c r="N356" s="314"/>
      <c r="O356" s="551">
        <v>589</v>
      </c>
      <c r="P356" s="362">
        <v>420</v>
      </c>
      <c r="Q356" s="362">
        <v>420</v>
      </c>
      <c r="R356" s="362">
        <v>420</v>
      </c>
      <c r="S356" s="362">
        <v>420</v>
      </c>
      <c r="T356" s="362">
        <v>420</v>
      </c>
      <c r="U356" s="362">
        <v>420</v>
      </c>
      <c r="V356" s="362">
        <v>420</v>
      </c>
      <c r="W356" s="362">
        <v>420</v>
      </c>
      <c r="X356" s="362">
        <v>420</v>
      </c>
      <c r="Y356" s="548">
        <v>465</v>
      </c>
      <c r="Z356" s="364">
        <v>340</v>
      </c>
      <c r="AA356" s="364">
        <v>340</v>
      </c>
      <c r="AB356" s="364">
        <v>340</v>
      </c>
      <c r="AC356" s="364">
        <v>340</v>
      </c>
      <c r="AD356" s="364">
        <v>340</v>
      </c>
      <c r="AE356" s="364">
        <v>340</v>
      </c>
      <c r="AF356" s="364">
        <v>340</v>
      </c>
      <c r="AG356" s="364">
        <v>340</v>
      </c>
      <c r="AH356" s="364">
        <v>340</v>
      </c>
      <c r="AI356" s="556">
        <v>341</v>
      </c>
      <c r="AJ356" s="363">
        <v>840</v>
      </c>
      <c r="AK356" s="363">
        <v>840</v>
      </c>
      <c r="AL356" s="363">
        <v>840</v>
      </c>
      <c r="AM356" s="363">
        <v>840</v>
      </c>
      <c r="AN356" s="363">
        <v>840</v>
      </c>
      <c r="AO356" s="363">
        <v>840</v>
      </c>
      <c r="AP356" s="363">
        <v>840</v>
      </c>
      <c r="AQ356" s="363">
        <v>840</v>
      </c>
      <c r="AR356" s="363">
        <v>840</v>
      </c>
      <c r="AS356" s="562">
        <v>833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571">
        <v>359</v>
      </c>
      <c r="BD356" s="449">
        <v>460</v>
      </c>
      <c r="BE356" s="449">
        <v>460</v>
      </c>
      <c r="BF356" s="449">
        <v>460</v>
      </c>
      <c r="BG356" s="449">
        <v>460</v>
      </c>
      <c r="BH356" s="449">
        <v>460</v>
      </c>
      <c r="BI356" s="449">
        <v>460</v>
      </c>
      <c r="BJ356" s="449">
        <v>460</v>
      </c>
      <c r="BK356" s="449">
        <v>460</v>
      </c>
      <c r="BL356" s="449">
        <v>460</v>
      </c>
      <c r="BM356" s="580">
        <v>467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7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>
      <c r="A357" s="167">
        <v>355</v>
      </c>
      <c r="B357" s="298"/>
      <c r="C357" s="298"/>
      <c r="D357" s="298"/>
      <c r="E357" s="299"/>
      <c r="F357" s="194">
        <v>20058609</v>
      </c>
      <c r="G357" s="238" t="s">
        <v>434</v>
      </c>
      <c r="H357" s="369" t="s">
        <v>69</v>
      </c>
      <c r="I357" s="298"/>
      <c r="J357" s="312"/>
      <c r="K357" s="313"/>
      <c r="L357" s="177">
        <f t="shared" ref="L357:L377" si="13">SUM(O357,Y357,AI357,AS357,BC357,BM357,BW357)</f>
        <v>6364</v>
      </c>
      <c r="M357" s="313"/>
      <c r="N357" s="314"/>
      <c r="O357" s="362">
        <f>288+792</f>
        <v>1080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4">
        <f>252+720</f>
        <v>972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3">
        <f>252+720</f>
        <v>972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5">
        <f>324+792</f>
        <v>1116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f>360+864</f>
        <v>1224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44">
        <v>1000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7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>
      <c r="A358" s="167">
        <v>356</v>
      </c>
      <c r="B358" s="298"/>
      <c r="C358" s="298"/>
      <c r="D358" s="298"/>
      <c r="E358" s="299"/>
      <c r="F358" s="194">
        <v>20059076</v>
      </c>
      <c r="G358" s="238" t="s">
        <v>435</v>
      </c>
      <c r="H358" s="371" t="s">
        <v>69</v>
      </c>
      <c r="I358" s="298"/>
      <c r="J358" s="312"/>
      <c r="K358" s="313"/>
      <c r="L358" s="177">
        <f t="shared" si="13"/>
        <v>9440</v>
      </c>
      <c r="M358" s="313"/>
      <c r="N358" s="314"/>
      <c r="O358" s="362">
        <f>360+1350</f>
        <v>1710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4">
        <f>360+1170</f>
        <v>1530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3">
        <f>270+1170</f>
        <v>1440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5">
        <f>270+1170</f>
        <v>1440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6">
        <f>360+1260</f>
        <v>1620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79">
        <v>1700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7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>
      <c r="A359" s="167">
        <v>357</v>
      </c>
      <c r="B359" s="298"/>
      <c r="C359" s="298"/>
      <c r="D359" s="298"/>
      <c r="E359" s="299"/>
      <c r="F359" s="480">
        <v>20059086</v>
      </c>
      <c r="G359" s="481" t="s">
        <v>436</v>
      </c>
      <c r="H359" s="371" t="s">
        <v>69</v>
      </c>
      <c r="I359" s="298"/>
      <c r="J359" s="312"/>
      <c r="K359" s="313"/>
      <c r="L359" s="177">
        <f t="shared" si="13"/>
        <v>0</v>
      </c>
      <c r="M359" s="313"/>
      <c r="N359" s="314"/>
      <c r="O359" s="362"/>
      <c r="P359" s="314"/>
      <c r="Q359" s="315"/>
      <c r="R359" s="314"/>
      <c r="S359" s="314"/>
      <c r="T359" s="314"/>
      <c r="U359" s="314"/>
      <c r="V359" s="312"/>
      <c r="W359" s="314"/>
      <c r="X359" s="314"/>
      <c r="Y359" s="364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3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5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6"/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7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>
      <c r="A360" s="167">
        <v>358</v>
      </c>
      <c r="B360" s="298"/>
      <c r="C360" s="298"/>
      <c r="D360" s="298"/>
      <c r="E360" s="299"/>
      <c r="F360" s="194">
        <v>20059084</v>
      </c>
      <c r="G360" s="238" t="s">
        <v>437</v>
      </c>
      <c r="H360" s="371" t="s">
        <v>69</v>
      </c>
      <c r="I360" s="298"/>
      <c r="J360" s="312"/>
      <c r="K360" s="313"/>
      <c r="L360" s="177">
        <f t="shared" si="13"/>
        <v>13390</v>
      </c>
      <c r="M360" s="313"/>
      <c r="N360" s="314"/>
      <c r="O360" s="362">
        <f>540+1800</f>
        <v>2340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4">
        <f>450+1530</f>
        <v>1980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3">
        <f>450+1530</f>
        <v>1980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5">
        <f>540+1710</f>
        <v>2250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6">
        <f>540+1800</f>
        <v>2340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9">
        <v>2500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7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>
      <c r="A361" s="167">
        <v>359</v>
      </c>
      <c r="B361" s="298"/>
      <c r="C361" s="298"/>
      <c r="D361" s="298"/>
      <c r="E361" s="299"/>
      <c r="F361" s="194">
        <v>20059085</v>
      </c>
      <c r="G361" s="238" t="s">
        <v>438</v>
      </c>
      <c r="H361" s="371" t="s">
        <v>69</v>
      </c>
      <c r="I361" s="298"/>
      <c r="J361" s="312"/>
      <c r="K361" s="313"/>
      <c r="L361" s="177">
        <f t="shared" si="13"/>
        <v>7122</v>
      </c>
      <c r="M361" s="313"/>
      <c r="N361" s="314"/>
      <c r="O361" s="362">
        <f>378+756</f>
        <v>1134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4">
        <f>378+693</f>
        <v>1071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3">
        <f>252+756</f>
        <v>1008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5">
        <f>441+882</f>
        <v>1323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6">
        <f>378+1008</f>
        <v>1386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79">
        <v>1200</v>
      </c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7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6.25">
      <c r="A362" s="167">
        <v>355</v>
      </c>
      <c r="B362" s="298"/>
      <c r="C362" s="298"/>
      <c r="D362" s="298"/>
      <c r="E362" s="299"/>
      <c r="F362" s="194">
        <v>1113221</v>
      </c>
      <c r="G362" s="238" t="s">
        <v>416</v>
      </c>
      <c r="H362" s="370" t="s">
        <v>42</v>
      </c>
      <c r="I362" s="298"/>
      <c r="J362" s="312"/>
      <c r="K362" s="313"/>
      <c r="L362" s="159">
        <f t="shared" si="13"/>
        <v>3301</v>
      </c>
      <c r="M362" s="471"/>
      <c r="N362" s="314"/>
      <c r="O362" s="551">
        <v>634</v>
      </c>
      <c r="P362" s="362">
        <v>460</v>
      </c>
      <c r="Q362" s="362">
        <v>460</v>
      </c>
      <c r="R362" s="362">
        <v>460</v>
      </c>
      <c r="S362" s="362">
        <v>460</v>
      </c>
      <c r="T362" s="362">
        <v>460</v>
      </c>
      <c r="U362" s="362">
        <v>460</v>
      </c>
      <c r="V362" s="362">
        <v>460</v>
      </c>
      <c r="W362" s="362">
        <v>460</v>
      </c>
      <c r="X362" s="362">
        <v>460</v>
      </c>
      <c r="Y362" s="548">
        <v>535</v>
      </c>
      <c r="Z362" s="364">
        <v>380</v>
      </c>
      <c r="AA362" s="364">
        <v>380</v>
      </c>
      <c r="AB362" s="364">
        <v>380</v>
      </c>
      <c r="AC362" s="364">
        <v>380</v>
      </c>
      <c r="AD362" s="364">
        <v>380</v>
      </c>
      <c r="AE362" s="364">
        <v>380</v>
      </c>
      <c r="AF362" s="364">
        <v>380</v>
      </c>
      <c r="AG362" s="364">
        <v>380</v>
      </c>
      <c r="AH362" s="364">
        <v>380</v>
      </c>
      <c r="AI362" s="556">
        <v>333</v>
      </c>
      <c r="AJ362" s="363">
        <v>930</v>
      </c>
      <c r="AK362" s="363">
        <v>930</v>
      </c>
      <c r="AL362" s="363">
        <v>930</v>
      </c>
      <c r="AM362" s="363">
        <v>930</v>
      </c>
      <c r="AN362" s="363">
        <v>930</v>
      </c>
      <c r="AO362" s="363">
        <v>930</v>
      </c>
      <c r="AP362" s="363">
        <v>930</v>
      </c>
      <c r="AQ362" s="363">
        <v>930</v>
      </c>
      <c r="AR362" s="363">
        <v>930</v>
      </c>
      <c r="AS362" s="562">
        <v>913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71">
        <v>382</v>
      </c>
      <c r="BD362" s="366">
        <v>530</v>
      </c>
      <c r="BE362" s="366">
        <v>530</v>
      </c>
      <c r="BF362" s="366">
        <v>530</v>
      </c>
      <c r="BG362" s="366">
        <v>530</v>
      </c>
      <c r="BH362" s="366">
        <v>530</v>
      </c>
      <c r="BI362" s="366">
        <v>530</v>
      </c>
      <c r="BJ362" s="366">
        <v>530</v>
      </c>
      <c r="BK362" s="366">
        <v>530</v>
      </c>
      <c r="BL362" s="366">
        <v>530</v>
      </c>
      <c r="BM362" s="581">
        <v>504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7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356</v>
      </c>
      <c r="B363" s="298"/>
      <c r="C363" s="298"/>
      <c r="D363" s="298"/>
      <c r="E363" s="299"/>
      <c r="F363" s="331">
        <v>1113222</v>
      </c>
      <c r="G363" s="332" t="s">
        <v>426</v>
      </c>
      <c r="H363" s="370" t="s">
        <v>42</v>
      </c>
      <c r="I363" s="298"/>
      <c r="J363" s="312"/>
      <c r="K363" s="313"/>
      <c r="L363" s="159">
        <f t="shared" si="13"/>
        <v>3500</v>
      </c>
      <c r="M363" s="313"/>
      <c r="N363" s="314"/>
      <c r="O363" s="551">
        <v>824</v>
      </c>
      <c r="P363" s="362">
        <v>450</v>
      </c>
      <c r="Q363" s="362">
        <v>450</v>
      </c>
      <c r="R363" s="362">
        <v>450</v>
      </c>
      <c r="S363" s="362">
        <v>450</v>
      </c>
      <c r="T363" s="362">
        <v>450</v>
      </c>
      <c r="U363" s="362">
        <v>450</v>
      </c>
      <c r="V363" s="362">
        <v>450</v>
      </c>
      <c r="W363" s="362">
        <v>450</v>
      </c>
      <c r="X363" s="362">
        <v>450</v>
      </c>
      <c r="Y363" s="548">
        <v>406</v>
      </c>
      <c r="Z363" s="364">
        <v>400</v>
      </c>
      <c r="AA363" s="364">
        <v>400</v>
      </c>
      <c r="AB363" s="364">
        <v>400</v>
      </c>
      <c r="AC363" s="364">
        <v>400</v>
      </c>
      <c r="AD363" s="364">
        <v>400</v>
      </c>
      <c r="AE363" s="364">
        <v>400</v>
      </c>
      <c r="AF363" s="364">
        <v>400</v>
      </c>
      <c r="AG363" s="364">
        <v>400</v>
      </c>
      <c r="AH363" s="364">
        <v>400</v>
      </c>
      <c r="AI363" s="556">
        <v>357</v>
      </c>
      <c r="AJ363" s="448">
        <v>600</v>
      </c>
      <c r="AK363" s="448">
        <v>600</v>
      </c>
      <c r="AL363" s="448">
        <v>600</v>
      </c>
      <c r="AM363" s="448">
        <v>600</v>
      </c>
      <c r="AN363" s="448">
        <v>600</v>
      </c>
      <c r="AO363" s="448">
        <v>600</v>
      </c>
      <c r="AP363" s="448">
        <v>600</v>
      </c>
      <c r="AQ363" s="448">
        <v>600</v>
      </c>
      <c r="AR363" s="448">
        <v>600</v>
      </c>
      <c r="AS363" s="561">
        <v>916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71">
        <v>473</v>
      </c>
      <c r="BD363" s="366">
        <v>540</v>
      </c>
      <c r="BE363" s="366">
        <v>540</v>
      </c>
      <c r="BF363" s="366">
        <v>540</v>
      </c>
      <c r="BG363" s="366">
        <v>540</v>
      </c>
      <c r="BH363" s="366">
        <v>540</v>
      </c>
      <c r="BI363" s="366">
        <v>540</v>
      </c>
      <c r="BJ363" s="366">
        <v>540</v>
      </c>
      <c r="BK363" s="366">
        <v>540</v>
      </c>
      <c r="BL363" s="366">
        <v>540</v>
      </c>
      <c r="BM363" s="581">
        <v>524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7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4">
        <v>357</v>
      </c>
      <c r="B364" s="467"/>
      <c r="C364" s="467"/>
      <c r="D364" s="467"/>
      <c r="E364" s="468"/>
      <c r="F364" s="375">
        <v>1113223</v>
      </c>
      <c r="G364" s="376" t="s">
        <v>428</v>
      </c>
      <c r="H364" s="469" t="s">
        <v>42</v>
      </c>
      <c r="I364" s="467"/>
      <c r="J364" s="470"/>
      <c r="K364" s="471"/>
      <c r="L364" s="159">
        <f t="shared" si="13"/>
        <v>2438</v>
      </c>
      <c r="M364" s="313"/>
      <c r="N364" s="472"/>
      <c r="O364" s="552">
        <v>566</v>
      </c>
      <c r="P364" s="473">
        <v>330</v>
      </c>
      <c r="Q364" s="473">
        <v>330</v>
      </c>
      <c r="R364" s="473">
        <v>330</v>
      </c>
      <c r="S364" s="473">
        <v>330</v>
      </c>
      <c r="T364" s="473">
        <v>330</v>
      </c>
      <c r="U364" s="473">
        <v>330</v>
      </c>
      <c r="V364" s="473">
        <v>330</v>
      </c>
      <c r="W364" s="473">
        <v>330</v>
      </c>
      <c r="X364" s="473">
        <v>330</v>
      </c>
      <c r="Y364" s="549">
        <v>297</v>
      </c>
      <c r="Z364" s="474">
        <v>300</v>
      </c>
      <c r="AA364" s="474">
        <v>300</v>
      </c>
      <c r="AB364" s="474">
        <v>300</v>
      </c>
      <c r="AC364" s="474">
        <v>300</v>
      </c>
      <c r="AD364" s="474">
        <v>300</v>
      </c>
      <c r="AE364" s="474">
        <v>300</v>
      </c>
      <c r="AF364" s="474">
        <v>300</v>
      </c>
      <c r="AG364" s="474">
        <v>300</v>
      </c>
      <c r="AH364" s="474">
        <v>300</v>
      </c>
      <c r="AI364" s="557">
        <v>234</v>
      </c>
      <c r="AJ364" s="476">
        <v>400</v>
      </c>
      <c r="AK364" s="476">
        <v>400</v>
      </c>
      <c r="AL364" s="476">
        <v>400</v>
      </c>
      <c r="AM364" s="476">
        <v>400</v>
      </c>
      <c r="AN364" s="476">
        <v>400</v>
      </c>
      <c r="AO364" s="476">
        <v>400</v>
      </c>
      <c r="AP364" s="476">
        <v>400</v>
      </c>
      <c r="AQ364" s="476">
        <v>400</v>
      </c>
      <c r="AR364" s="476">
        <v>400</v>
      </c>
      <c r="AS364" s="563">
        <v>678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73">
        <v>323</v>
      </c>
      <c r="BD364" s="475">
        <v>350</v>
      </c>
      <c r="BE364" s="475">
        <v>350</v>
      </c>
      <c r="BF364" s="475">
        <v>350</v>
      </c>
      <c r="BG364" s="475">
        <v>350</v>
      </c>
      <c r="BH364" s="475">
        <v>350</v>
      </c>
      <c r="BI364" s="475">
        <v>350</v>
      </c>
      <c r="BJ364" s="475">
        <v>350</v>
      </c>
      <c r="BK364" s="475">
        <v>350</v>
      </c>
      <c r="BL364" s="475">
        <v>350</v>
      </c>
      <c r="BM364" s="582">
        <v>340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43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358</v>
      </c>
      <c r="B365" s="298"/>
      <c r="C365" s="298"/>
      <c r="D365" s="298"/>
      <c r="E365" s="299"/>
      <c r="F365" s="377">
        <v>1113224</v>
      </c>
      <c r="G365" s="378" t="s">
        <v>429</v>
      </c>
      <c r="H365" s="425" t="s">
        <v>42</v>
      </c>
      <c r="I365" s="298"/>
      <c r="J365" s="312"/>
      <c r="K365" s="313"/>
      <c r="L365" s="159">
        <f t="shared" si="13"/>
        <v>3541</v>
      </c>
      <c r="M365" s="313"/>
      <c r="N365" s="314"/>
      <c r="O365" s="551">
        <v>810</v>
      </c>
      <c r="P365" s="362">
        <v>470</v>
      </c>
      <c r="Q365" s="362">
        <v>470</v>
      </c>
      <c r="R365" s="362">
        <v>470</v>
      </c>
      <c r="S365" s="362">
        <v>470</v>
      </c>
      <c r="T365" s="362">
        <v>470</v>
      </c>
      <c r="U365" s="362">
        <v>470</v>
      </c>
      <c r="V365" s="362">
        <v>470</v>
      </c>
      <c r="W365" s="362">
        <v>470</v>
      </c>
      <c r="X365" s="362">
        <v>470</v>
      </c>
      <c r="Y365" s="548">
        <v>440</v>
      </c>
      <c r="Z365" s="364">
        <v>480</v>
      </c>
      <c r="AA365" s="364">
        <v>480</v>
      </c>
      <c r="AB365" s="364">
        <v>480</v>
      </c>
      <c r="AC365" s="364">
        <v>480</v>
      </c>
      <c r="AD365" s="364">
        <v>480</v>
      </c>
      <c r="AE365" s="364">
        <v>480</v>
      </c>
      <c r="AF365" s="364">
        <v>480</v>
      </c>
      <c r="AG365" s="364">
        <v>480</v>
      </c>
      <c r="AH365" s="364">
        <v>480</v>
      </c>
      <c r="AI365" s="556">
        <v>422</v>
      </c>
      <c r="AJ365" s="363">
        <v>892</v>
      </c>
      <c r="AK365" s="363">
        <v>892</v>
      </c>
      <c r="AL365" s="363">
        <v>892</v>
      </c>
      <c r="AM365" s="363">
        <v>892</v>
      </c>
      <c r="AN365" s="363">
        <v>892</v>
      </c>
      <c r="AO365" s="363">
        <v>892</v>
      </c>
      <c r="AP365" s="363">
        <v>892</v>
      </c>
      <c r="AQ365" s="363">
        <v>892</v>
      </c>
      <c r="AR365" s="363">
        <v>892</v>
      </c>
      <c r="AS365" s="562">
        <v>846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71">
        <v>513</v>
      </c>
      <c r="BD365" s="366">
        <v>530</v>
      </c>
      <c r="BE365" s="366">
        <v>530</v>
      </c>
      <c r="BF365" s="366">
        <v>530</v>
      </c>
      <c r="BG365" s="366">
        <v>530</v>
      </c>
      <c r="BH365" s="366">
        <v>530</v>
      </c>
      <c r="BI365" s="366">
        <v>530</v>
      </c>
      <c r="BJ365" s="366">
        <v>530</v>
      </c>
      <c r="BK365" s="366">
        <v>530</v>
      </c>
      <c r="BL365" s="366">
        <v>530</v>
      </c>
      <c r="BM365" s="581">
        <v>510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7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>
      <c r="A366" s="297">
        <v>359</v>
      </c>
      <c r="B366" s="298"/>
      <c r="C366" s="298"/>
      <c r="D366" s="298"/>
      <c r="E366" s="299"/>
      <c r="F366" s="377">
        <v>1113225</v>
      </c>
      <c r="G366" s="378" t="s">
        <v>431</v>
      </c>
      <c r="H366" s="425" t="s">
        <v>42</v>
      </c>
      <c r="I366" s="298"/>
      <c r="J366" s="312"/>
      <c r="K366" s="313"/>
      <c r="L366" s="159">
        <f t="shared" si="13"/>
        <v>10814</v>
      </c>
      <c r="M366" s="313"/>
      <c r="N366" s="314"/>
      <c r="O366" s="551">
        <v>2116</v>
      </c>
      <c r="P366" s="362">
        <v>1450</v>
      </c>
      <c r="Q366" s="362">
        <v>1450</v>
      </c>
      <c r="R366" s="362">
        <v>1450</v>
      </c>
      <c r="S366" s="362">
        <v>1450</v>
      </c>
      <c r="T366" s="362">
        <v>1450</v>
      </c>
      <c r="U366" s="362">
        <v>1450</v>
      </c>
      <c r="V366" s="362">
        <v>1450</v>
      </c>
      <c r="W366" s="362">
        <v>1450</v>
      </c>
      <c r="X366" s="362">
        <v>1450</v>
      </c>
      <c r="Y366" s="548">
        <v>1427</v>
      </c>
      <c r="Z366" s="364">
        <v>1100</v>
      </c>
      <c r="AA366" s="364">
        <v>1100</v>
      </c>
      <c r="AB366" s="364">
        <v>1100</v>
      </c>
      <c r="AC366" s="364">
        <v>1100</v>
      </c>
      <c r="AD366" s="364">
        <v>1100</v>
      </c>
      <c r="AE366" s="364">
        <v>1100</v>
      </c>
      <c r="AF366" s="364">
        <v>1100</v>
      </c>
      <c r="AG366" s="364">
        <v>1100</v>
      </c>
      <c r="AH366" s="364">
        <v>1100</v>
      </c>
      <c r="AI366" s="556">
        <v>1259</v>
      </c>
      <c r="AJ366" s="363">
        <v>1150</v>
      </c>
      <c r="AK366" s="363">
        <v>1150</v>
      </c>
      <c r="AL366" s="363">
        <v>1150</v>
      </c>
      <c r="AM366" s="363">
        <v>1150</v>
      </c>
      <c r="AN366" s="363">
        <v>1150</v>
      </c>
      <c r="AO366" s="363">
        <v>1150</v>
      </c>
      <c r="AP366" s="363">
        <v>1150</v>
      </c>
      <c r="AQ366" s="363">
        <v>1150</v>
      </c>
      <c r="AR366" s="363">
        <v>1150</v>
      </c>
      <c r="AS366" s="562">
        <v>2348</v>
      </c>
      <c r="AT366" s="365">
        <v>1350</v>
      </c>
      <c r="AU366" s="365">
        <v>1350</v>
      </c>
      <c r="AV366" s="365">
        <v>1350</v>
      </c>
      <c r="AW366" s="365">
        <v>1350</v>
      </c>
      <c r="AX366" s="365">
        <v>1350</v>
      </c>
      <c r="AY366" s="365">
        <v>1350</v>
      </c>
      <c r="AZ366" s="365">
        <v>1350</v>
      </c>
      <c r="BA366" s="365">
        <v>1350</v>
      </c>
      <c r="BB366" s="365">
        <v>1350</v>
      </c>
      <c r="BC366" s="575">
        <v>1489</v>
      </c>
      <c r="BD366" s="366">
        <v>1300</v>
      </c>
      <c r="BE366" s="366">
        <v>1300</v>
      </c>
      <c r="BF366" s="366">
        <v>1300</v>
      </c>
      <c r="BG366" s="366">
        <v>1300</v>
      </c>
      <c r="BH366" s="366">
        <v>1300</v>
      </c>
      <c r="BI366" s="366">
        <v>1300</v>
      </c>
      <c r="BJ366" s="366">
        <v>1300</v>
      </c>
      <c r="BK366" s="366">
        <v>1300</v>
      </c>
      <c r="BL366" s="366">
        <v>1300</v>
      </c>
      <c r="BM366" s="581">
        <v>2175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7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>
      <c r="A367" s="297">
        <v>360</v>
      </c>
      <c r="B367" s="298"/>
      <c r="C367" s="298"/>
      <c r="D367" s="298"/>
      <c r="E367" s="299"/>
      <c r="F367" s="377">
        <v>1113226</v>
      </c>
      <c r="G367" s="378" t="s">
        <v>443</v>
      </c>
      <c r="H367" s="425" t="s">
        <v>42</v>
      </c>
      <c r="I367" s="298"/>
      <c r="J367" s="312"/>
      <c r="K367" s="313"/>
      <c r="L367" s="159">
        <f t="shared" si="13"/>
        <v>5650</v>
      </c>
      <c r="M367" s="313"/>
      <c r="N367" s="314"/>
      <c r="O367" s="362">
        <v>126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36">
        <v>1415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3">
        <v>309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64">
        <v>814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576">
        <v>1091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583">
        <v>1895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7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>
      <c r="A368" s="297">
        <v>361</v>
      </c>
      <c r="B368" s="298"/>
      <c r="C368" s="298"/>
      <c r="D368" s="298"/>
      <c r="E368" s="299"/>
      <c r="F368" s="377">
        <v>1113227</v>
      </c>
      <c r="G368" s="378" t="s">
        <v>444</v>
      </c>
      <c r="H368" s="425" t="s">
        <v>42</v>
      </c>
      <c r="I368" s="298"/>
      <c r="J368" s="312"/>
      <c r="K368" s="313"/>
      <c r="L368" s="159">
        <f t="shared" si="13"/>
        <v>5001</v>
      </c>
      <c r="M368" s="313"/>
      <c r="N368" s="314"/>
      <c r="O368" s="362">
        <v>125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36">
        <v>1311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3">
        <v>253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64">
        <v>753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574">
        <v>843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583">
        <v>1716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7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>
      <c r="A369" s="297">
        <v>362</v>
      </c>
      <c r="B369" s="298"/>
      <c r="C369" s="298"/>
      <c r="D369" s="298"/>
      <c r="E369" s="299"/>
      <c r="F369" s="419">
        <v>1113228</v>
      </c>
      <c r="G369" s="378" t="s">
        <v>445</v>
      </c>
      <c r="H369" s="425" t="s">
        <v>42</v>
      </c>
      <c r="I369" s="298"/>
      <c r="J369" s="312"/>
      <c r="K369" s="313"/>
      <c r="L369" s="159">
        <f t="shared" si="13"/>
        <v>4979</v>
      </c>
      <c r="M369" s="313"/>
      <c r="N369" s="314"/>
      <c r="O369" s="362">
        <v>125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536">
        <v>1301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3">
        <v>205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564">
        <v>655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574">
        <v>889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583">
        <v>1804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7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9.25">
      <c r="A370" s="297"/>
      <c r="B370" s="298"/>
      <c r="C370" s="298"/>
      <c r="D370" s="298"/>
      <c r="E370" s="299"/>
      <c r="F370" s="377"/>
      <c r="G370" s="378" t="s">
        <v>443</v>
      </c>
      <c r="H370" s="425"/>
      <c r="I370" s="298"/>
      <c r="J370" s="312"/>
      <c r="K370" s="313"/>
      <c r="L370" s="410">
        <f t="shared" si="13"/>
        <v>0</v>
      </c>
      <c r="M370" s="313"/>
      <c r="N370" s="314"/>
      <c r="O370" s="362"/>
      <c r="P370" s="314"/>
      <c r="Q370" s="315"/>
      <c r="R370" s="314"/>
      <c r="S370" s="314"/>
      <c r="T370" s="314"/>
      <c r="U370" s="314"/>
      <c r="V370" s="312"/>
      <c r="W370" s="314"/>
      <c r="X370" s="317"/>
      <c r="Y370" s="364"/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3"/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5"/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6"/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4"/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7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9.25">
      <c r="A371" s="297"/>
      <c r="B371" s="298"/>
      <c r="C371" s="298"/>
      <c r="D371" s="298"/>
      <c r="E371" s="299"/>
      <c r="F371" s="483"/>
      <c r="G371" s="440" t="s">
        <v>444</v>
      </c>
      <c r="H371" s="425"/>
      <c r="I371" s="298"/>
      <c r="J371" s="312"/>
      <c r="K371" s="313"/>
      <c r="L371" s="410">
        <f t="shared" si="13"/>
        <v>0</v>
      </c>
      <c r="M371" s="313"/>
      <c r="N371" s="314"/>
      <c r="O371" s="362"/>
      <c r="P371" s="314"/>
      <c r="Q371" s="315"/>
      <c r="R371" s="314"/>
      <c r="S371" s="314"/>
      <c r="T371" s="314"/>
      <c r="U371" s="314"/>
      <c r="V371" s="312"/>
      <c r="W371" s="314"/>
      <c r="X371" s="317"/>
      <c r="Y371" s="364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3"/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5"/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6"/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4"/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7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6.25">
      <c r="A372" s="297"/>
      <c r="B372" s="298"/>
      <c r="C372" s="298"/>
      <c r="D372" s="298"/>
      <c r="E372" s="482"/>
      <c r="F372" s="528">
        <v>20059413</v>
      </c>
      <c r="G372" s="486" t="s">
        <v>448</v>
      </c>
      <c r="H372" s="478" t="s">
        <v>69</v>
      </c>
      <c r="I372" s="298"/>
      <c r="J372" s="312"/>
      <c r="K372" s="313"/>
      <c r="L372" s="177">
        <f t="shared" si="13"/>
        <v>5350</v>
      </c>
      <c r="M372" s="313"/>
      <c r="N372" s="314"/>
      <c r="O372" s="362">
        <f>240+660</f>
        <v>900</v>
      </c>
      <c r="P372" s="314"/>
      <c r="Q372" s="315"/>
      <c r="R372" s="314"/>
      <c r="S372" s="314"/>
      <c r="T372" s="314"/>
      <c r="U372" s="314"/>
      <c r="V372" s="312"/>
      <c r="W372" s="314"/>
      <c r="X372" s="317"/>
      <c r="Y372" s="364">
        <f>270+570</f>
        <v>840</v>
      </c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3">
        <f>210+570</f>
        <v>780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5">
        <f>270+630</f>
        <v>900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6">
        <f>240+690</f>
        <v>930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4">
        <v>1000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7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6.25">
      <c r="A373" s="297"/>
      <c r="B373" s="298"/>
      <c r="C373" s="298"/>
      <c r="D373" s="298"/>
      <c r="E373" s="482"/>
      <c r="F373" s="542">
        <v>20059414</v>
      </c>
      <c r="G373" s="538" t="s">
        <v>449</v>
      </c>
      <c r="H373" s="478" t="s">
        <v>69</v>
      </c>
      <c r="I373" s="298"/>
      <c r="J373" s="312"/>
      <c r="K373" s="313"/>
      <c r="L373" s="177">
        <f t="shared" si="13"/>
        <v>0</v>
      </c>
      <c r="M373" s="313"/>
      <c r="N373" s="314"/>
      <c r="O373" s="362"/>
      <c r="P373" s="314"/>
      <c r="Q373" s="315"/>
      <c r="R373" s="314"/>
      <c r="S373" s="314"/>
      <c r="T373" s="314"/>
      <c r="U373" s="314"/>
      <c r="V373" s="312"/>
      <c r="W373" s="314"/>
      <c r="X373" s="317"/>
      <c r="Y373" s="364"/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63"/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5"/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6"/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24"/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7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>
      <c r="A374" s="297"/>
      <c r="B374" s="298"/>
      <c r="C374" s="298"/>
      <c r="D374" s="298"/>
      <c r="E374" s="299"/>
      <c r="F374" s="543">
        <v>20059547</v>
      </c>
      <c r="G374" s="484" t="s">
        <v>450</v>
      </c>
      <c r="H374" s="371" t="s">
        <v>69</v>
      </c>
      <c r="I374" s="298"/>
      <c r="J374" s="312"/>
      <c r="K374" s="313"/>
      <c r="L374" s="177">
        <f t="shared" si="13"/>
        <v>12932</v>
      </c>
      <c r="M374" s="313"/>
      <c r="N374" s="314"/>
      <c r="O374" s="362">
        <f>648+1260</f>
        <v>1908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64">
        <f>576+1152</f>
        <v>1728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63">
        <f>576+1152</f>
        <v>1728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5">
        <f>864+1656</f>
        <v>2520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6">
        <f>900+1548</f>
        <v>2448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24">
        <v>2600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7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s="318" customFormat="1" ht="29.25">
      <c r="A375" s="297"/>
      <c r="B375" s="298"/>
      <c r="C375" s="298"/>
      <c r="D375" s="298"/>
      <c r="E375" s="299"/>
      <c r="F375" s="354">
        <v>20059548</v>
      </c>
      <c r="G375" s="378" t="s">
        <v>451</v>
      </c>
      <c r="H375" s="371" t="s">
        <v>69</v>
      </c>
      <c r="I375" s="298"/>
      <c r="J375" s="312"/>
      <c r="K375" s="313"/>
      <c r="L375" s="177">
        <f t="shared" si="13"/>
        <v>14740</v>
      </c>
      <c r="M375" s="313"/>
      <c r="N375" s="314"/>
      <c r="O375" s="362">
        <f>780+1740</f>
        <v>2520</v>
      </c>
      <c r="P375" s="314"/>
      <c r="Q375" s="315"/>
      <c r="R375" s="314"/>
      <c r="S375" s="314"/>
      <c r="T375" s="314"/>
      <c r="U375" s="314"/>
      <c r="V375" s="312"/>
      <c r="W375" s="314"/>
      <c r="X375" s="317"/>
      <c r="Y375" s="364">
        <f>840+1740</f>
        <v>2580</v>
      </c>
      <c r="Z375" s="314"/>
      <c r="AA375" s="315"/>
      <c r="AB375" s="314"/>
      <c r="AC375" s="314"/>
      <c r="AD375" s="314"/>
      <c r="AE375" s="314"/>
      <c r="AF375" s="312"/>
      <c r="AG375" s="314"/>
      <c r="AH375" s="317"/>
      <c r="AI375" s="363">
        <f>660+1500</f>
        <v>2160</v>
      </c>
      <c r="AJ375" s="314"/>
      <c r="AK375" s="315"/>
      <c r="AL375" s="314"/>
      <c r="AM375" s="314"/>
      <c r="AN375" s="314"/>
      <c r="AO375" s="314"/>
      <c r="AP375" s="312"/>
      <c r="AQ375" s="314"/>
      <c r="AR375" s="317"/>
      <c r="AS375" s="365">
        <f>900+1280</f>
        <v>2180</v>
      </c>
      <c r="AT375" s="314"/>
      <c r="AU375" s="315"/>
      <c r="AV375" s="314"/>
      <c r="AW375" s="314"/>
      <c r="AX375" s="314"/>
      <c r="AY375" s="314"/>
      <c r="AZ375" s="312"/>
      <c r="BA375" s="314"/>
      <c r="BB375" s="317"/>
      <c r="BC375" s="366">
        <f>960+1740</f>
        <v>2700</v>
      </c>
      <c r="BD375" s="314"/>
      <c r="BE375" s="315"/>
      <c r="BF375" s="314"/>
      <c r="BG375" s="314"/>
      <c r="BH375" s="314"/>
      <c r="BI375" s="314"/>
      <c r="BJ375" s="312"/>
      <c r="BK375" s="314"/>
      <c r="BL375" s="317"/>
      <c r="BM375" s="424">
        <v>2600</v>
      </c>
      <c r="BN375" s="314"/>
      <c r="BO375" s="315"/>
      <c r="BP375" s="314"/>
      <c r="BQ375" s="314"/>
      <c r="BR375" s="314"/>
      <c r="BS375" s="314"/>
      <c r="BT375" s="312"/>
      <c r="BU375" s="314"/>
      <c r="BV375" s="317"/>
      <c r="BW375" s="367"/>
      <c r="BX375" s="314"/>
      <c r="BY375" s="315"/>
      <c r="BZ375" s="314"/>
      <c r="CA375" s="314"/>
      <c r="CB375" s="314"/>
      <c r="CC375" s="314"/>
      <c r="CD375" s="312"/>
      <c r="CE375" s="317"/>
      <c r="CF375" s="156"/>
      <c r="CG375" s="156"/>
      <c r="CH375" s="156"/>
      <c r="CI375" s="156"/>
      <c r="CJ375" s="156"/>
      <c r="CK375" s="156"/>
      <c r="CL375" s="156"/>
      <c r="CM375" s="156"/>
      <c r="CN375" s="156"/>
      <c r="CO375" s="156"/>
      <c r="CP375" s="156"/>
      <c r="CQ375" s="156"/>
      <c r="CR375" s="156"/>
      <c r="CS375" s="156"/>
      <c r="CT375" s="156"/>
      <c r="CU375" s="156"/>
      <c r="CV375" s="156"/>
      <c r="CW375" s="156"/>
      <c r="CX375" s="156"/>
      <c r="CY375" s="156"/>
      <c r="CZ375" s="156"/>
      <c r="DA375" s="156"/>
      <c r="DB375" s="156"/>
      <c r="DC375" s="156"/>
      <c r="DD375" s="156"/>
      <c r="DE375" s="156"/>
      <c r="DF375" s="156"/>
      <c r="DG375" s="156"/>
      <c r="DH375" s="156"/>
      <c r="DI375" s="156"/>
      <c r="DJ375" s="156"/>
      <c r="DK375" s="156"/>
      <c r="DL375" s="156"/>
      <c r="DM375" s="156"/>
      <c r="DN375" s="156"/>
      <c r="DO375" s="156"/>
      <c r="DP375" s="156"/>
      <c r="DQ375" s="156"/>
      <c r="DR375" s="156"/>
      <c r="DS375" s="156"/>
      <c r="DT375" s="156"/>
      <c r="DU375" s="156"/>
      <c r="DV375" s="156"/>
      <c r="DW375" s="156"/>
      <c r="DX375" s="156"/>
      <c r="DY375" s="156"/>
      <c r="DZ375" s="156"/>
      <c r="EA375" s="156"/>
      <c r="EB375" s="156"/>
      <c r="EC375" s="156"/>
      <c r="ED375" s="156"/>
      <c r="EE375" s="156"/>
      <c r="EF375" s="156"/>
      <c r="EG375" s="156"/>
      <c r="EH375" s="156"/>
      <c r="EI375" s="156"/>
      <c r="EJ375" s="156"/>
      <c r="EK375" s="156"/>
      <c r="EL375" s="156"/>
      <c r="EM375" s="156"/>
      <c r="EN375" s="156"/>
      <c r="EO375" s="156"/>
      <c r="EP375" s="156"/>
      <c r="EQ375" s="156"/>
      <c r="ER375" s="156"/>
      <c r="ES375" s="156"/>
      <c r="ET375" s="156"/>
      <c r="EU375" s="156"/>
      <c r="EV375" s="156"/>
      <c r="EW375" s="156"/>
      <c r="EX375" s="156"/>
      <c r="EY375" s="156"/>
      <c r="EZ375" s="156"/>
      <c r="FA375" s="156"/>
      <c r="FB375" s="156"/>
      <c r="FC375" s="156"/>
      <c r="FD375" s="156"/>
      <c r="FE375" s="156"/>
      <c r="FF375" s="156"/>
      <c r="FG375" s="156"/>
      <c r="FH375" s="156"/>
      <c r="FI375" s="156"/>
      <c r="FJ375" s="156"/>
      <c r="FK375" s="156"/>
      <c r="FL375" s="156"/>
      <c r="FM375" s="156"/>
      <c r="FN375" s="156"/>
      <c r="FO375" s="156"/>
      <c r="FP375" s="156"/>
      <c r="FQ375" s="156"/>
      <c r="FR375" s="156"/>
      <c r="FS375" s="156"/>
      <c r="FT375" s="156"/>
      <c r="FU375" s="156"/>
      <c r="FV375" s="156"/>
      <c r="FW375" s="156"/>
      <c r="FX375" s="156"/>
      <c r="FY375" s="156"/>
      <c r="FZ375" s="156"/>
      <c r="GA375" s="156"/>
      <c r="GB375" s="156"/>
      <c r="GC375" s="156"/>
      <c r="GD375" s="156"/>
      <c r="GE375" s="156"/>
      <c r="GF375" s="156"/>
      <c r="GG375" s="156"/>
      <c r="GH375" s="156"/>
      <c r="GI375" s="156"/>
      <c r="GJ375" s="156"/>
      <c r="GK375" s="156"/>
      <c r="GL375" s="156"/>
      <c r="GM375" s="156"/>
      <c r="GN375" s="156"/>
      <c r="GO375" s="156"/>
      <c r="GP375" s="156"/>
      <c r="GQ375" s="156"/>
      <c r="GR375" s="156"/>
      <c r="GS375" s="156"/>
      <c r="GT375" s="156"/>
      <c r="GU375" s="156"/>
      <c r="GV375" s="156"/>
      <c r="GW375" s="156"/>
      <c r="GX375" s="156"/>
      <c r="GY375" s="156"/>
      <c r="GZ375" s="156"/>
      <c r="HA375" s="156"/>
      <c r="HB375" s="156"/>
      <c r="HC375" s="156"/>
      <c r="HD375" s="156"/>
      <c r="HE375" s="156"/>
      <c r="HF375" s="156"/>
      <c r="HG375" s="156"/>
      <c r="HH375" s="156"/>
      <c r="HI375" s="156"/>
      <c r="HJ375" s="156"/>
      <c r="HK375" s="156"/>
      <c r="HL375" s="156"/>
      <c r="HM375" s="156"/>
      <c r="HN375" s="156"/>
      <c r="HO375" s="156"/>
      <c r="HP375" s="156"/>
      <c r="HQ375" s="156"/>
      <c r="HR375" s="156"/>
      <c r="HS375" s="156"/>
      <c r="HT375" s="156"/>
      <c r="HU375" s="156"/>
      <c r="HV375" s="156"/>
      <c r="HW375" s="156"/>
      <c r="HX375" s="156"/>
      <c r="HY375" s="156"/>
      <c r="HZ375" s="156"/>
      <c r="IA375" s="156"/>
      <c r="IB375" s="156"/>
      <c r="IC375" s="156"/>
      <c r="ID375" s="156"/>
      <c r="IE375" s="156"/>
      <c r="IF375" s="156"/>
      <c r="IG375" s="156"/>
      <c r="IH375" s="156"/>
      <c r="II375" s="156"/>
      <c r="IJ375" s="156"/>
      <c r="IK375" s="156"/>
      <c r="IL375" s="156"/>
      <c r="IM375" s="156"/>
      <c r="IN375" s="156"/>
      <c r="IO375" s="156"/>
      <c r="IP375" s="156"/>
      <c r="IQ375" s="156"/>
      <c r="IR375" s="156"/>
      <c r="IS375" s="156"/>
      <c r="IT375" s="156"/>
      <c r="IU375" s="156"/>
      <c r="IV375" s="156"/>
      <c r="IW375" s="156"/>
      <c r="IX375" s="156"/>
      <c r="IY375" s="156"/>
      <c r="IZ375" s="156"/>
      <c r="JA375" s="156"/>
      <c r="JB375" s="156"/>
      <c r="JC375" s="156"/>
      <c r="JD375" s="156"/>
      <c r="JE375" s="156"/>
      <c r="JF375" s="156"/>
      <c r="JG375" s="156"/>
      <c r="JH375" s="156"/>
      <c r="JI375" s="156"/>
      <c r="JJ375" s="156"/>
      <c r="JK375" s="156"/>
      <c r="JL375" s="156"/>
      <c r="JM375" s="156"/>
      <c r="JN375" s="156"/>
      <c r="JO375" s="156"/>
      <c r="JP375" s="156"/>
      <c r="JQ375" s="156"/>
      <c r="JR375" s="156"/>
      <c r="JS375" s="156"/>
      <c r="JT375" s="156"/>
      <c r="JU375" s="156"/>
      <c r="JV375" s="156"/>
      <c r="JW375" s="156"/>
      <c r="JX375" s="156"/>
      <c r="JY375" s="156"/>
      <c r="JZ375" s="156"/>
      <c r="KA375" s="156"/>
      <c r="KB375" s="156"/>
      <c r="KC375" s="156"/>
      <c r="KD375" s="156"/>
      <c r="KE375" s="156"/>
      <c r="KF375" s="156"/>
      <c r="KG375" s="156"/>
      <c r="KH375" s="156"/>
      <c r="KI375" s="156"/>
      <c r="KJ375" s="156"/>
      <c r="KK375" s="156"/>
      <c r="KL375" s="156"/>
      <c r="KM375" s="156"/>
      <c r="KN375" s="156"/>
      <c r="KO375" s="156"/>
      <c r="KP375" s="156"/>
      <c r="KQ375" s="156"/>
      <c r="KR375" s="156"/>
      <c r="KS375" s="156"/>
      <c r="KT375" s="156"/>
      <c r="KU375" s="156"/>
      <c r="KV375" s="156"/>
      <c r="KW375" s="156"/>
      <c r="KX375" s="156"/>
      <c r="KY375" s="156"/>
      <c r="KZ375" s="156"/>
      <c r="LA375" s="156"/>
      <c r="LB375" s="156"/>
      <c r="LC375" s="156"/>
      <c r="LD375" s="156"/>
      <c r="LE375" s="156"/>
      <c r="LF375" s="156"/>
      <c r="LG375" s="156"/>
      <c r="LH375" s="156"/>
      <c r="LI375" s="156"/>
      <c r="LJ375" s="156"/>
      <c r="LK375" s="156"/>
      <c r="LL375" s="156"/>
      <c r="LM375" s="156"/>
      <c r="LN375" s="156"/>
      <c r="LO375" s="156"/>
      <c r="LP375" s="156"/>
      <c r="LQ375" s="156"/>
      <c r="LR375" s="156"/>
      <c r="LS375" s="156"/>
      <c r="LT375" s="156"/>
      <c r="LU375" s="156"/>
      <c r="LV375" s="156"/>
      <c r="LW375" s="156"/>
      <c r="LX375" s="156"/>
      <c r="LY375" s="156"/>
      <c r="LZ375" s="156"/>
      <c r="MA375" s="156"/>
      <c r="MB375" s="156"/>
      <c r="MC375" s="156"/>
      <c r="MD375" s="156"/>
      <c r="ME375" s="156"/>
      <c r="MF375" s="156"/>
      <c r="MG375" s="156"/>
      <c r="MH375" s="156"/>
      <c r="MI375" s="156"/>
      <c r="MJ375" s="156"/>
      <c r="MK375" s="156"/>
      <c r="ML375" s="156"/>
      <c r="MM375" s="156"/>
      <c r="MN375" s="156"/>
      <c r="MO375" s="156"/>
      <c r="MP375" s="156"/>
      <c r="MQ375" s="156"/>
      <c r="MR375" s="156"/>
      <c r="MS375" s="156"/>
      <c r="MT375" s="156"/>
      <c r="MU375" s="156"/>
      <c r="MV375" s="156"/>
      <c r="MW375" s="156"/>
      <c r="MX375" s="156"/>
      <c r="MY375" s="156"/>
      <c r="MZ375" s="156"/>
      <c r="NA375" s="156"/>
      <c r="NB375" s="156"/>
      <c r="NC375" s="156"/>
      <c r="ND375" s="156"/>
      <c r="NE375" s="156"/>
      <c r="NF375" s="156"/>
      <c r="NG375" s="156"/>
      <c r="NH375" s="156"/>
      <c r="NI375" s="156"/>
      <c r="NJ375" s="156"/>
      <c r="NK375" s="156"/>
      <c r="NL375" s="156"/>
      <c r="NM375" s="156"/>
      <c r="NN375" s="156"/>
      <c r="NO375" s="156"/>
      <c r="NP375" s="156"/>
      <c r="NQ375" s="156"/>
      <c r="NR375" s="156"/>
      <c r="NS375" s="156"/>
      <c r="NT375" s="156"/>
      <c r="NU375" s="156"/>
      <c r="NV375" s="156"/>
      <c r="NW375" s="156"/>
      <c r="NX375" s="156"/>
      <c r="NY375" s="156"/>
      <c r="NZ375" s="156"/>
      <c r="OA375" s="156"/>
      <c r="OB375" s="156"/>
      <c r="OC375" s="156"/>
      <c r="OD375" s="156"/>
      <c r="OE375" s="156"/>
      <c r="OF375" s="156"/>
      <c r="OG375" s="156"/>
      <c r="OH375" s="156"/>
      <c r="OI375" s="156"/>
      <c r="OJ375" s="156"/>
      <c r="OK375" s="156"/>
      <c r="OL375" s="156"/>
      <c r="OM375" s="156"/>
      <c r="ON375" s="156"/>
      <c r="OO375" s="156"/>
      <c r="OP375" s="156"/>
      <c r="OQ375" s="156"/>
      <c r="OR375" s="156"/>
      <c r="OS375" s="156"/>
      <c r="OT375" s="156"/>
      <c r="OU375" s="156"/>
      <c r="OV375" s="156"/>
      <c r="OW375" s="156"/>
      <c r="OX375" s="156"/>
      <c r="OY375" s="156"/>
      <c r="OZ375" s="156"/>
      <c r="PA375" s="156"/>
      <c r="PB375" s="156"/>
      <c r="PC375" s="156"/>
      <c r="PD375" s="156"/>
      <c r="PE375" s="156"/>
      <c r="PF375" s="156"/>
      <c r="PG375" s="156"/>
      <c r="PH375" s="156"/>
      <c r="PI375" s="156"/>
      <c r="PJ375" s="156"/>
      <c r="PK375" s="156"/>
      <c r="PL375" s="156"/>
      <c r="PM375" s="156"/>
      <c r="PN375" s="156"/>
      <c r="PO375" s="156"/>
      <c r="PP375" s="156"/>
      <c r="PQ375" s="156"/>
      <c r="PR375" s="156"/>
      <c r="PS375" s="156"/>
      <c r="PT375" s="156"/>
      <c r="PU375" s="156"/>
      <c r="PV375" s="156"/>
      <c r="PW375" s="156"/>
      <c r="PX375" s="156"/>
      <c r="PY375" s="156"/>
      <c r="PZ375" s="156"/>
      <c r="QA375" s="156"/>
      <c r="QB375" s="156"/>
      <c r="QC375" s="156"/>
      <c r="QD375" s="156"/>
      <c r="QE375" s="156"/>
      <c r="QF375" s="156"/>
      <c r="QG375" s="156"/>
      <c r="QH375" s="156"/>
      <c r="QI375" s="156"/>
      <c r="QJ375" s="156"/>
      <c r="QK375" s="156"/>
      <c r="QL375" s="156"/>
      <c r="QM375" s="156"/>
      <c r="QN375" s="156"/>
      <c r="QO375" s="156"/>
      <c r="QP375" s="156"/>
      <c r="QQ375" s="156"/>
      <c r="QR375" s="156"/>
      <c r="QS375" s="156"/>
      <c r="QT375" s="156"/>
      <c r="QU375" s="156"/>
      <c r="QV375" s="156"/>
      <c r="QW375" s="156"/>
      <c r="QX375" s="156"/>
      <c r="QY375" s="156"/>
      <c r="QZ375" s="156"/>
      <c r="RA375" s="156"/>
      <c r="RB375" s="156"/>
      <c r="RC375" s="156"/>
      <c r="RD375" s="156"/>
      <c r="RE375" s="156"/>
      <c r="RF375" s="156"/>
      <c r="RG375" s="156"/>
      <c r="RH375" s="156"/>
      <c r="RI375" s="156"/>
      <c r="RJ375" s="156"/>
      <c r="RK375" s="156"/>
      <c r="RL375" s="156"/>
      <c r="RM375" s="156"/>
    </row>
    <row r="376" spans="1:481" s="318" customFormat="1" ht="29.25">
      <c r="A376" s="297"/>
      <c r="B376" s="298"/>
      <c r="C376" s="298"/>
      <c r="D376" s="298"/>
      <c r="E376" s="299"/>
      <c r="F376" s="354">
        <v>20057458</v>
      </c>
      <c r="G376" s="378" t="s">
        <v>452</v>
      </c>
      <c r="H376" s="478" t="s">
        <v>69</v>
      </c>
      <c r="I376" s="298"/>
      <c r="J376" s="312"/>
      <c r="K376" s="313"/>
      <c r="L376" s="177">
        <f t="shared" si="13"/>
        <v>6608</v>
      </c>
      <c r="M376" s="313"/>
      <c r="N376" s="314"/>
      <c r="O376" s="362">
        <f>324+702</f>
        <v>1026</v>
      </c>
      <c r="P376" s="314"/>
      <c r="Q376" s="315"/>
      <c r="R376" s="314"/>
      <c r="S376" s="314"/>
      <c r="T376" s="314"/>
      <c r="U376" s="314"/>
      <c r="V376" s="312"/>
      <c r="W376" s="314"/>
      <c r="X376" s="317"/>
      <c r="Y376" s="364">
        <f>270+594</f>
        <v>864</v>
      </c>
      <c r="Z376" s="314"/>
      <c r="AA376" s="315"/>
      <c r="AB376" s="314"/>
      <c r="AC376" s="314"/>
      <c r="AD376" s="314"/>
      <c r="AE376" s="314"/>
      <c r="AF376" s="312"/>
      <c r="AG376" s="314"/>
      <c r="AH376" s="317"/>
      <c r="AI376" s="363">
        <f>324+648</f>
        <v>972</v>
      </c>
      <c r="AJ376" s="314"/>
      <c r="AK376" s="315"/>
      <c r="AL376" s="314"/>
      <c r="AM376" s="314"/>
      <c r="AN376" s="314"/>
      <c r="AO376" s="314"/>
      <c r="AP376" s="312"/>
      <c r="AQ376" s="314"/>
      <c r="AR376" s="317"/>
      <c r="AS376" s="365">
        <f>378+918</f>
        <v>1296</v>
      </c>
      <c r="AT376" s="314"/>
      <c r="AU376" s="315"/>
      <c r="AV376" s="314"/>
      <c r="AW376" s="314"/>
      <c r="AX376" s="314"/>
      <c r="AY376" s="314"/>
      <c r="AZ376" s="312"/>
      <c r="BA376" s="314"/>
      <c r="BB376" s="317"/>
      <c r="BC376" s="366">
        <f>378+972</f>
        <v>1350</v>
      </c>
      <c r="BD376" s="314"/>
      <c r="BE376" s="315"/>
      <c r="BF376" s="314"/>
      <c r="BG376" s="314"/>
      <c r="BH376" s="314"/>
      <c r="BI376" s="314"/>
      <c r="BJ376" s="312"/>
      <c r="BK376" s="314"/>
      <c r="BL376" s="317"/>
      <c r="BM376" s="424">
        <v>1100</v>
      </c>
      <c r="BN376" s="314"/>
      <c r="BO376" s="315"/>
      <c r="BP376" s="314"/>
      <c r="BQ376" s="314"/>
      <c r="BR376" s="314"/>
      <c r="BS376" s="314"/>
      <c r="BT376" s="312"/>
      <c r="BU376" s="314"/>
      <c r="BV376" s="317"/>
      <c r="BW376" s="367"/>
      <c r="BX376" s="314"/>
      <c r="BY376" s="315"/>
      <c r="BZ376" s="314"/>
      <c r="CA376" s="314"/>
      <c r="CB376" s="314"/>
      <c r="CC376" s="314"/>
      <c r="CD376" s="312"/>
      <c r="CE376" s="317"/>
      <c r="CF376" s="156"/>
      <c r="CG376" s="156"/>
      <c r="CH376" s="156"/>
      <c r="CI376" s="156"/>
      <c r="CJ376" s="156"/>
      <c r="CK376" s="156"/>
      <c r="CL376" s="156"/>
      <c r="CM376" s="156"/>
      <c r="CN376" s="156"/>
      <c r="CO376" s="156"/>
      <c r="CP376" s="156"/>
      <c r="CQ376" s="156"/>
      <c r="CR376" s="156"/>
      <c r="CS376" s="156"/>
      <c r="CT376" s="156"/>
      <c r="CU376" s="156"/>
      <c r="CV376" s="156"/>
      <c r="CW376" s="156"/>
      <c r="CX376" s="156"/>
      <c r="CY376" s="156"/>
      <c r="CZ376" s="156"/>
      <c r="DA376" s="156"/>
      <c r="DB376" s="156"/>
      <c r="DC376" s="156"/>
      <c r="DD376" s="156"/>
      <c r="DE376" s="156"/>
      <c r="DF376" s="156"/>
      <c r="DG376" s="156"/>
      <c r="DH376" s="156"/>
      <c r="DI376" s="156"/>
      <c r="DJ376" s="156"/>
      <c r="DK376" s="156"/>
      <c r="DL376" s="156"/>
      <c r="DM376" s="156"/>
      <c r="DN376" s="156"/>
      <c r="DO376" s="156"/>
      <c r="DP376" s="156"/>
      <c r="DQ376" s="156"/>
      <c r="DR376" s="156"/>
      <c r="DS376" s="156"/>
      <c r="DT376" s="156"/>
      <c r="DU376" s="156"/>
      <c r="DV376" s="156"/>
      <c r="DW376" s="156"/>
      <c r="DX376" s="156"/>
      <c r="DY376" s="156"/>
      <c r="DZ376" s="156"/>
      <c r="EA376" s="156"/>
      <c r="EB376" s="156"/>
      <c r="EC376" s="156"/>
      <c r="ED376" s="156"/>
      <c r="EE376" s="156"/>
      <c r="EF376" s="156"/>
      <c r="EG376" s="156"/>
      <c r="EH376" s="156"/>
      <c r="EI376" s="156"/>
      <c r="EJ376" s="156"/>
      <c r="EK376" s="156"/>
      <c r="EL376" s="156"/>
      <c r="EM376" s="156"/>
      <c r="EN376" s="156"/>
      <c r="EO376" s="156"/>
      <c r="EP376" s="156"/>
      <c r="EQ376" s="156"/>
      <c r="ER376" s="156"/>
      <c r="ES376" s="156"/>
      <c r="ET376" s="156"/>
      <c r="EU376" s="156"/>
      <c r="EV376" s="156"/>
      <c r="EW376" s="156"/>
      <c r="EX376" s="156"/>
      <c r="EY376" s="156"/>
      <c r="EZ376" s="156"/>
      <c r="FA376" s="156"/>
      <c r="FB376" s="156"/>
      <c r="FC376" s="156"/>
      <c r="FD376" s="156"/>
      <c r="FE376" s="156"/>
      <c r="FF376" s="156"/>
      <c r="FG376" s="156"/>
      <c r="FH376" s="156"/>
      <c r="FI376" s="156"/>
      <c r="FJ376" s="156"/>
      <c r="FK376" s="156"/>
      <c r="FL376" s="156"/>
      <c r="FM376" s="156"/>
      <c r="FN376" s="156"/>
      <c r="FO376" s="156"/>
      <c r="FP376" s="156"/>
      <c r="FQ376" s="156"/>
      <c r="FR376" s="156"/>
      <c r="FS376" s="156"/>
      <c r="FT376" s="156"/>
      <c r="FU376" s="156"/>
      <c r="FV376" s="156"/>
      <c r="FW376" s="156"/>
      <c r="FX376" s="156"/>
      <c r="FY376" s="156"/>
      <c r="FZ376" s="156"/>
      <c r="GA376" s="156"/>
      <c r="GB376" s="156"/>
      <c r="GC376" s="156"/>
      <c r="GD376" s="156"/>
      <c r="GE376" s="156"/>
      <c r="GF376" s="156"/>
      <c r="GG376" s="156"/>
      <c r="GH376" s="156"/>
      <c r="GI376" s="156"/>
      <c r="GJ376" s="156"/>
      <c r="GK376" s="156"/>
      <c r="GL376" s="156"/>
      <c r="GM376" s="156"/>
      <c r="GN376" s="156"/>
      <c r="GO376" s="156"/>
      <c r="GP376" s="156"/>
      <c r="GQ376" s="156"/>
      <c r="GR376" s="156"/>
      <c r="GS376" s="156"/>
      <c r="GT376" s="156"/>
      <c r="GU376" s="156"/>
      <c r="GV376" s="156"/>
      <c r="GW376" s="156"/>
      <c r="GX376" s="156"/>
      <c r="GY376" s="156"/>
      <c r="GZ376" s="156"/>
      <c r="HA376" s="156"/>
      <c r="HB376" s="156"/>
      <c r="HC376" s="156"/>
      <c r="HD376" s="156"/>
      <c r="HE376" s="156"/>
      <c r="HF376" s="156"/>
      <c r="HG376" s="156"/>
      <c r="HH376" s="156"/>
      <c r="HI376" s="156"/>
      <c r="HJ376" s="156"/>
      <c r="HK376" s="156"/>
      <c r="HL376" s="156"/>
      <c r="HM376" s="156"/>
      <c r="HN376" s="156"/>
      <c r="HO376" s="156"/>
      <c r="HP376" s="156"/>
      <c r="HQ376" s="156"/>
      <c r="HR376" s="156"/>
      <c r="HS376" s="156"/>
      <c r="HT376" s="156"/>
      <c r="HU376" s="156"/>
      <c r="HV376" s="156"/>
      <c r="HW376" s="156"/>
      <c r="HX376" s="156"/>
      <c r="HY376" s="156"/>
      <c r="HZ376" s="156"/>
      <c r="IA376" s="156"/>
      <c r="IB376" s="156"/>
      <c r="IC376" s="156"/>
      <c r="ID376" s="156"/>
      <c r="IE376" s="156"/>
      <c r="IF376" s="156"/>
      <c r="IG376" s="156"/>
      <c r="IH376" s="156"/>
      <c r="II376" s="156"/>
      <c r="IJ376" s="156"/>
      <c r="IK376" s="156"/>
      <c r="IL376" s="156"/>
      <c r="IM376" s="156"/>
      <c r="IN376" s="156"/>
      <c r="IO376" s="156"/>
      <c r="IP376" s="156"/>
      <c r="IQ376" s="156"/>
      <c r="IR376" s="156"/>
      <c r="IS376" s="156"/>
      <c r="IT376" s="156"/>
      <c r="IU376" s="156"/>
      <c r="IV376" s="156"/>
      <c r="IW376" s="156"/>
      <c r="IX376" s="156"/>
      <c r="IY376" s="156"/>
      <c r="IZ376" s="156"/>
      <c r="JA376" s="156"/>
      <c r="JB376" s="156"/>
      <c r="JC376" s="156"/>
      <c r="JD376" s="156"/>
      <c r="JE376" s="156"/>
      <c r="JF376" s="156"/>
      <c r="JG376" s="156"/>
      <c r="JH376" s="156"/>
      <c r="JI376" s="156"/>
      <c r="JJ376" s="156"/>
      <c r="JK376" s="156"/>
      <c r="JL376" s="156"/>
      <c r="JM376" s="156"/>
      <c r="JN376" s="156"/>
      <c r="JO376" s="156"/>
      <c r="JP376" s="156"/>
      <c r="JQ376" s="156"/>
      <c r="JR376" s="156"/>
      <c r="JS376" s="156"/>
      <c r="JT376" s="156"/>
      <c r="JU376" s="156"/>
      <c r="JV376" s="156"/>
      <c r="JW376" s="156"/>
      <c r="JX376" s="156"/>
      <c r="JY376" s="156"/>
      <c r="JZ376" s="156"/>
      <c r="KA376" s="156"/>
      <c r="KB376" s="156"/>
      <c r="KC376" s="156"/>
      <c r="KD376" s="156"/>
      <c r="KE376" s="156"/>
      <c r="KF376" s="156"/>
      <c r="KG376" s="156"/>
      <c r="KH376" s="156"/>
      <c r="KI376" s="156"/>
      <c r="KJ376" s="156"/>
      <c r="KK376" s="156"/>
      <c r="KL376" s="156"/>
      <c r="KM376" s="156"/>
      <c r="KN376" s="156"/>
      <c r="KO376" s="156"/>
      <c r="KP376" s="156"/>
      <c r="KQ376" s="156"/>
      <c r="KR376" s="156"/>
      <c r="KS376" s="156"/>
      <c r="KT376" s="156"/>
      <c r="KU376" s="156"/>
      <c r="KV376" s="156"/>
      <c r="KW376" s="156"/>
      <c r="KX376" s="156"/>
      <c r="KY376" s="156"/>
      <c r="KZ376" s="156"/>
      <c r="LA376" s="156"/>
      <c r="LB376" s="156"/>
      <c r="LC376" s="156"/>
      <c r="LD376" s="156"/>
      <c r="LE376" s="156"/>
      <c r="LF376" s="156"/>
      <c r="LG376" s="156"/>
      <c r="LH376" s="156"/>
      <c r="LI376" s="156"/>
      <c r="LJ376" s="156"/>
      <c r="LK376" s="156"/>
      <c r="LL376" s="156"/>
      <c r="LM376" s="156"/>
      <c r="LN376" s="156"/>
      <c r="LO376" s="156"/>
      <c r="LP376" s="156"/>
      <c r="LQ376" s="156"/>
      <c r="LR376" s="156"/>
      <c r="LS376" s="156"/>
      <c r="LT376" s="156"/>
      <c r="LU376" s="156"/>
      <c r="LV376" s="156"/>
      <c r="LW376" s="156"/>
      <c r="LX376" s="156"/>
      <c r="LY376" s="156"/>
      <c r="LZ376" s="156"/>
      <c r="MA376" s="156"/>
      <c r="MB376" s="156"/>
      <c r="MC376" s="156"/>
      <c r="MD376" s="156"/>
      <c r="ME376" s="156"/>
      <c r="MF376" s="156"/>
      <c r="MG376" s="156"/>
      <c r="MH376" s="156"/>
      <c r="MI376" s="156"/>
      <c r="MJ376" s="156"/>
      <c r="MK376" s="156"/>
      <c r="ML376" s="156"/>
      <c r="MM376" s="156"/>
      <c r="MN376" s="156"/>
      <c r="MO376" s="156"/>
      <c r="MP376" s="156"/>
      <c r="MQ376" s="156"/>
      <c r="MR376" s="156"/>
      <c r="MS376" s="156"/>
      <c r="MT376" s="156"/>
      <c r="MU376" s="156"/>
      <c r="MV376" s="156"/>
      <c r="MW376" s="156"/>
      <c r="MX376" s="156"/>
      <c r="MY376" s="156"/>
      <c r="MZ376" s="156"/>
      <c r="NA376" s="156"/>
      <c r="NB376" s="156"/>
      <c r="NC376" s="156"/>
      <c r="ND376" s="156"/>
      <c r="NE376" s="156"/>
      <c r="NF376" s="156"/>
      <c r="NG376" s="156"/>
      <c r="NH376" s="156"/>
      <c r="NI376" s="156"/>
      <c r="NJ376" s="156"/>
      <c r="NK376" s="156"/>
      <c r="NL376" s="156"/>
      <c r="NM376" s="156"/>
      <c r="NN376" s="156"/>
      <c r="NO376" s="156"/>
      <c r="NP376" s="156"/>
      <c r="NQ376" s="156"/>
      <c r="NR376" s="156"/>
      <c r="NS376" s="156"/>
      <c r="NT376" s="156"/>
      <c r="NU376" s="156"/>
      <c r="NV376" s="156"/>
      <c r="NW376" s="156"/>
      <c r="NX376" s="156"/>
      <c r="NY376" s="156"/>
      <c r="NZ376" s="156"/>
      <c r="OA376" s="156"/>
      <c r="OB376" s="156"/>
      <c r="OC376" s="156"/>
      <c r="OD376" s="156"/>
      <c r="OE376" s="156"/>
      <c r="OF376" s="156"/>
      <c r="OG376" s="156"/>
      <c r="OH376" s="156"/>
      <c r="OI376" s="156"/>
      <c r="OJ376" s="156"/>
      <c r="OK376" s="156"/>
      <c r="OL376" s="156"/>
      <c r="OM376" s="156"/>
      <c r="ON376" s="156"/>
      <c r="OO376" s="156"/>
      <c r="OP376" s="156"/>
      <c r="OQ376" s="156"/>
      <c r="OR376" s="156"/>
      <c r="OS376" s="156"/>
      <c r="OT376" s="156"/>
      <c r="OU376" s="156"/>
      <c r="OV376" s="156"/>
      <c r="OW376" s="156"/>
      <c r="OX376" s="156"/>
      <c r="OY376" s="156"/>
      <c r="OZ376" s="156"/>
      <c r="PA376" s="156"/>
      <c r="PB376" s="156"/>
      <c r="PC376" s="156"/>
      <c r="PD376" s="156"/>
      <c r="PE376" s="156"/>
      <c r="PF376" s="156"/>
      <c r="PG376" s="156"/>
      <c r="PH376" s="156"/>
      <c r="PI376" s="156"/>
      <c r="PJ376" s="156"/>
      <c r="PK376" s="156"/>
      <c r="PL376" s="156"/>
      <c r="PM376" s="156"/>
      <c r="PN376" s="156"/>
      <c r="PO376" s="156"/>
      <c r="PP376" s="156"/>
      <c r="PQ376" s="156"/>
      <c r="PR376" s="156"/>
      <c r="PS376" s="156"/>
      <c r="PT376" s="156"/>
      <c r="PU376" s="156"/>
      <c r="PV376" s="156"/>
      <c r="PW376" s="156"/>
      <c r="PX376" s="156"/>
      <c r="PY376" s="156"/>
      <c r="PZ376" s="156"/>
      <c r="QA376" s="156"/>
      <c r="QB376" s="156"/>
      <c r="QC376" s="156"/>
      <c r="QD376" s="156"/>
      <c r="QE376" s="156"/>
      <c r="QF376" s="156"/>
      <c r="QG376" s="156"/>
      <c r="QH376" s="156"/>
      <c r="QI376" s="156"/>
      <c r="QJ376" s="156"/>
      <c r="QK376" s="156"/>
      <c r="QL376" s="156"/>
      <c r="QM376" s="156"/>
      <c r="QN376" s="156"/>
      <c r="QO376" s="156"/>
      <c r="QP376" s="156"/>
      <c r="QQ376" s="156"/>
      <c r="QR376" s="156"/>
      <c r="QS376" s="156"/>
      <c r="QT376" s="156"/>
      <c r="QU376" s="156"/>
      <c r="QV376" s="156"/>
      <c r="QW376" s="156"/>
      <c r="QX376" s="156"/>
      <c r="QY376" s="156"/>
      <c r="QZ376" s="156"/>
      <c r="RA376" s="156"/>
      <c r="RB376" s="156"/>
      <c r="RC376" s="156"/>
      <c r="RD376" s="156"/>
      <c r="RE376" s="156"/>
      <c r="RF376" s="156"/>
      <c r="RG376" s="156"/>
      <c r="RH376" s="156"/>
      <c r="RI376" s="156"/>
      <c r="RJ376" s="156"/>
      <c r="RK376" s="156"/>
      <c r="RL376" s="156"/>
      <c r="RM376" s="156"/>
    </row>
    <row r="377" spans="1:481" s="318" customFormat="1" ht="29.25">
      <c r="A377" s="297"/>
      <c r="B377" s="298"/>
      <c r="C377" s="298"/>
      <c r="D377" s="298"/>
      <c r="E377" s="299"/>
      <c r="F377" s="419"/>
      <c r="G377" s="378" t="s">
        <v>445</v>
      </c>
      <c r="H377" s="425"/>
      <c r="I377" s="298"/>
      <c r="J377" s="312"/>
      <c r="K377" s="313"/>
      <c r="L377" s="410">
        <f t="shared" si="13"/>
        <v>0</v>
      </c>
      <c r="M377" s="313"/>
      <c r="N377" s="314"/>
      <c r="O377" s="362"/>
      <c r="P377" s="314"/>
      <c r="Q377" s="315"/>
      <c r="R377" s="314"/>
      <c r="S377" s="314"/>
      <c r="T377" s="314"/>
      <c r="U377" s="314"/>
      <c r="V377" s="312"/>
      <c r="W377" s="314"/>
      <c r="X377" s="314"/>
      <c r="Y377" s="364"/>
      <c r="Z377" s="314"/>
      <c r="AA377" s="315"/>
      <c r="AB377" s="314"/>
      <c r="AC377" s="314"/>
      <c r="AD377" s="314"/>
      <c r="AE377" s="314"/>
      <c r="AF377" s="312"/>
      <c r="AG377" s="314"/>
      <c r="AH377" s="314"/>
      <c r="AI377" s="363"/>
      <c r="AJ377" s="314"/>
      <c r="AK377" s="315"/>
      <c r="AL377" s="314"/>
      <c r="AM377" s="314"/>
      <c r="AN377" s="314"/>
      <c r="AO377" s="314"/>
      <c r="AP377" s="312"/>
      <c r="AQ377" s="314"/>
      <c r="AR377" s="314"/>
      <c r="AS377" s="365"/>
      <c r="AT377" s="314"/>
      <c r="AU377" s="315"/>
      <c r="AV377" s="314"/>
      <c r="AW377" s="314"/>
      <c r="AX377" s="314"/>
      <c r="AY377" s="314"/>
      <c r="AZ377" s="312"/>
      <c r="BA377" s="314"/>
      <c r="BB377" s="314"/>
      <c r="BC377" s="366"/>
      <c r="BD377" s="314"/>
      <c r="BE377" s="315"/>
      <c r="BF377" s="314"/>
      <c r="BG377" s="314"/>
      <c r="BH377" s="314"/>
      <c r="BI377" s="314"/>
      <c r="BJ377" s="312"/>
      <c r="BK377" s="314"/>
      <c r="BL377" s="314"/>
      <c r="BM377" s="424"/>
      <c r="BN377" s="314"/>
      <c r="BO377" s="315"/>
      <c r="BP377" s="314"/>
      <c r="BQ377" s="314"/>
      <c r="BR377" s="314"/>
      <c r="BS377" s="314"/>
      <c r="BT377" s="312"/>
      <c r="BU377" s="314"/>
      <c r="BV377" s="314"/>
      <c r="BW377" s="367"/>
      <c r="BX377" s="314"/>
      <c r="BY377" s="315"/>
      <c r="BZ377" s="314"/>
      <c r="CA377" s="314"/>
      <c r="CB377" s="314"/>
      <c r="CC377" s="314"/>
      <c r="CD377" s="312"/>
      <c r="CE377" s="317"/>
      <c r="CF377" s="156"/>
      <c r="CG377" s="156"/>
      <c r="CH377" s="156"/>
      <c r="CI377" s="156"/>
      <c r="CJ377" s="156"/>
      <c r="CK377" s="156"/>
      <c r="CL377" s="156"/>
      <c r="CM377" s="156"/>
      <c r="CN377" s="156"/>
      <c r="CO377" s="156"/>
      <c r="CP377" s="156"/>
      <c r="CQ377" s="156"/>
      <c r="CR377" s="156"/>
      <c r="CS377" s="156"/>
      <c r="CT377" s="156"/>
      <c r="CU377" s="156"/>
      <c r="CV377" s="156"/>
      <c r="CW377" s="156"/>
      <c r="CX377" s="156"/>
      <c r="CY377" s="156"/>
      <c r="CZ377" s="156"/>
      <c r="DA377" s="156"/>
      <c r="DB377" s="156"/>
      <c r="DC377" s="156"/>
      <c r="DD377" s="156"/>
      <c r="DE377" s="156"/>
      <c r="DF377" s="156"/>
      <c r="DG377" s="156"/>
      <c r="DH377" s="156"/>
      <c r="DI377" s="156"/>
      <c r="DJ377" s="156"/>
      <c r="DK377" s="156"/>
      <c r="DL377" s="156"/>
      <c r="DM377" s="156"/>
      <c r="DN377" s="156"/>
      <c r="DO377" s="156"/>
      <c r="DP377" s="156"/>
      <c r="DQ377" s="156"/>
      <c r="DR377" s="156"/>
      <c r="DS377" s="156"/>
      <c r="DT377" s="156"/>
      <c r="DU377" s="156"/>
      <c r="DV377" s="156"/>
      <c r="DW377" s="156"/>
      <c r="DX377" s="156"/>
      <c r="DY377" s="156"/>
      <c r="DZ377" s="156"/>
      <c r="EA377" s="156"/>
      <c r="EB377" s="156"/>
      <c r="EC377" s="156"/>
      <c r="ED377" s="156"/>
      <c r="EE377" s="156"/>
      <c r="EF377" s="156"/>
      <c r="EG377" s="156"/>
      <c r="EH377" s="156"/>
      <c r="EI377" s="156"/>
      <c r="EJ377" s="156"/>
      <c r="EK377" s="156"/>
      <c r="EL377" s="156"/>
      <c r="EM377" s="156"/>
      <c r="EN377" s="156"/>
      <c r="EO377" s="156"/>
      <c r="EP377" s="156"/>
      <c r="EQ377" s="156"/>
      <c r="ER377" s="156"/>
      <c r="ES377" s="156"/>
      <c r="ET377" s="156"/>
      <c r="EU377" s="156"/>
      <c r="EV377" s="156"/>
      <c r="EW377" s="156"/>
      <c r="EX377" s="156"/>
      <c r="EY377" s="156"/>
      <c r="EZ377" s="156"/>
      <c r="FA377" s="156"/>
      <c r="FB377" s="156"/>
      <c r="FC377" s="156"/>
      <c r="FD377" s="156"/>
      <c r="FE377" s="156"/>
      <c r="FF377" s="156"/>
      <c r="FG377" s="156"/>
      <c r="FH377" s="156"/>
      <c r="FI377" s="156"/>
      <c r="FJ377" s="156"/>
      <c r="FK377" s="156"/>
      <c r="FL377" s="156"/>
      <c r="FM377" s="156"/>
      <c r="FN377" s="156"/>
      <c r="FO377" s="156"/>
      <c r="FP377" s="156"/>
      <c r="FQ377" s="156"/>
      <c r="FR377" s="156"/>
      <c r="FS377" s="156"/>
      <c r="FT377" s="156"/>
      <c r="FU377" s="156"/>
      <c r="FV377" s="156"/>
      <c r="FW377" s="156"/>
      <c r="FX377" s="156"/>
      <c r="FY377" s="156"/>
      <c r="FZ377" s="156"/>
      <c r="GA377" s="156"/>
      <c r="GB377" s="156"/>
      <c r="GC377" s="156"/>
      <c r="GD377" s="156"/>
      <c r="GE377" s="156"/>
      <c r="GF377" s="156"/>
      <c r="GG377" s="156"/>
      <c r="GH377" s="156"/>
      <c r="GI377" s="156"/>
      <c r="GJ377" s="156"/>
      <c r="GK377" s="156"/>
      <c r="GL377" s="156"/>
      <c r="GM377" s="156"/>
      <c r="GN377" s="156"/>
      <c r="GO377" s="156"/>
      <c r="GP377" s="156"/>
      <c r="GQ377" s="156"/>
      <c r="GR377" s="156"/>
      <c r="GS377" s="156"/>
      <c r="GT377" s="156"/>
      <c r="GU377" s="156"/>
      <c r="GV377" s="156"/>
      <c r="GW377" s="156"/>
      <c r="GX377" s="156"/>
      <c r="GY377" s="156"/>
      <c r="GZ377" s="156"/>
      <c r="HA377" s="156"/>
      <c r="HB377" s="156"/>
      <c r="HC377" s="156"/>
      <c r="HD377" s="156"/>
      <c r="HE377" s="156"/>
      <c r="HF377" s="156"/>
      <c r="HG377" s="156"/>
      <c r="HH377" s="156"/>
      <c r="HI377" s="156"/>
      <c r="HJ377" s="156"/>
      <c r="HK377" s="156"/>
      <c r="HL377" s="156"/>
      <c r="HM377" s="156"/>
      <c r="HN377" s="156"/>
      <c r="HO377" s="156"/>
      <c r="HP377" s="156"/>
      <c r="HQ377" s="156"/>
      <c r="HR377" s="156"/>
      <c r="HS377" s="156"/>
      <c r="HT377" s="156"/>
      <c r="HU377" s="156"/>
      <c r="HV377" s="156"/>
      <c r="HW377" s="156"/>
      <c r="HX377" s="156"/>
      <c r="HY377" s="156"/>
      <c r="HZ377" s="156"/>
      <c r="IA377" s="156"/>
      <c r="IB377" s="156"/>
      <c r="IC377" s="156"/>
      <c r="ID377" s="156"/>
      <c r="IE377" s="156"/>
      <c r="IF377" s="156"/>
      <c r="IG377" s="156"/>
      <c r="IH377" s="156"/>
      <c r="II377" s="156"/>
      <c r="IJ377" s="156"/>
      <c r="IK377" s="156"/>
      <c r="IL377" s="156"/>
      <c r="IM377" s="156"/>
      <c r="IN377" s="156"/>
      <c r="IO377" s="156"/>
      <c r="IP377" s="156"/>
      <c r="IQ377" s="156"/>
      <c r="IR377" s="156"/>
      <c r="IS377" s="156"/>
      <c r="IT377" s="156"/>
      <c r="IU377" s="156"/>
      <c r="IV377" s="156"/>
      <c r="IW377" s="156"/>
      <c r="IX377" s="156"/>
      <c r="IY377" s="156"/>
      <c r="IZ377" s="156"/>
      <c r="JA377" s="156"/>
      <c r="JB377" s="156"/>
      <c r="JC377" s="156"/>
      <c r="JD377" s="156"/>
      <c r="JE377" s="156"/>
      <c r="JF377" s="156"/>
      <c r="JG377" s="156"/>
      <c r="JH377" s="156"/>
      <c r="JI377" s="156"/>
      <c r="JJ377" s="156"/>
      <c r="JK377" s="156"/>
      <c r="JL377" s="156"/>
      <c r="JM377" s="156"/>
      <c r="JN377" s="156"/>
      <c r="JO377" s="156"/>
      <c r="JP377" s="156"/>
      <c r="JQ377" s="156"/>
      <c r="JR377" s="156"/>
      <c r="JS377" s="156"/>
      <c r="JT377" s="156"/>
      <c r="JU377" s="156"/>
      <c r="JV377" s="156"/>
      <c r="JW377" s="156"/>
      <c r="JX377" s="156"/>
      <c r="JY377" s="156"/>
      <c r="JZ377" s="156"/>
      <c r="KA377" s="156"/>
      <c r="KB377" s="156"/>
      <c r="KC377" s="156"/>
      <c r="KD377" s="156"/>
      <c r="KE377" s="156"/>
      <c r="KF377" s="156"/>
      <c r="KG377" s="156"/>
      <c r="KH377" s="156"/>
      <c r="KI377" s="156"/>
      <c r="KJ377" s="156"/>
      <c r="KK377" s="156"/>
      <c r="KL377" s="156"/>
      <c r="KM377" s="156"/>
      <c r="KN377" s="156"/>
      <c r="KO377" s="156"/>
      <c r="KP377" s="156"/>
      <c r="KQ377" s="156"/>
      <c r="KR377" s="156"/>
      <c r="KS377" s="156"/>
      <c r="KT377" s="156"/>
      <c r="KU377" s="156"/>
      <c r="KV377" s="156"/>
      <c r="KW377" s="156"/>
      <c r="KX377" s="156"/>
      <c r="KY377" s="156"/>
      <c r="KZ377" s="156"/>
      <c r="LA377" s="156"/>
      <c r="LB377" s="156"/>
      <c r="LC377" s="156"/>
      <c r="LD377" s="156"/>
      <c r="LE377" s="156"/>
      <c r="LF377" s="156"/>
      <c r="LG377" s="156"/>
      <c r="LH377" s="156"/>
      <c r="LI377" s="156"/>
      <c r="LJ377" s="156"/>
      <c r="LK377" s="156"/>
      <c r="LL377" s="156"/>
      <c r="LM377" s="156"/>
      <c r="LN377" s="156"/>
      <c r="LO377" s="156"/>
      <c r="LP377" s="156"/>
      <c r="LQ377" s="156"/>
      <c r="LR377" s="156"/>
      <c r="LS377" s="156"/>
      <c r="LT377" s="156"/>
      <c r="LU377" s="156"/>
      <c r="LV377" s="156"/>
      <c r="LW377" s="156"/>
      <c r="LX377" s="156"/>
      <c r="LY377" s="156"/>
      <c r="LZ377" s="156"/>
      <c r="MA377" s="156"/>
      <c r="MB377" s="156"/>
      <c r="MC377" s="156"/>
      <c r="MD377" s="156"/>
      <c r="ME377" s="156"/>
      <c r="MF377" s="156"/>
      <c r="MG377" s="156"/>
      <c r="MH377" s="156"/>
      <c r="MI377" s="156"/>
      <c r="MJ377" s="156"/>
      <c r="MK377" s="156"/>
      <c r="ML377" s="156"/>
      <c r="MM377" s="156"/>
      <c r="MN377" s="156"/>
      <c r="MO377" s="156"/>
      <c r="MP377" s="156"/>
      <c r="MQ377" s="156"/>
      <c r="MR377" s="156"/>
      <c r="MS377" s="156"/>
      <c r="MT377" s="156"/>
      <c r="MU377" s="156"/>
      <c r="MV377" s="156"/>
      <c r="MW377" s="156"/>
      <c r="MX377" s="156"/>
      <c r="MY377" s="156"/>
      <c r="MZ377" s="156"/>
      <c r="NA377" s="156"/>
      <c r="NB377" s="156"/>
      <c r="NC377" s="156"/>
      <c r="ND377" s="156"/>
      <c r="NE377" s="156"/>
      <c r="NF377" s="156"/>
      <c r="NG377" s="156"/>
      <c r="NH377" s="156"/>
      <c r="NI377" s="156"/>
      <c r="NJ377" s="156"/>
      <c r="NK377" s="156"/>
      <c r="NL377" s="156"/>
      <c r="NM377" s="156"/>
      <c r="NN377" s="156"/>
      <c r="NO377" s="156"/>
      <c r="NP377" s="156"/>
      <c r="NQ377" s="156"/>
      <c r="NR377" s="156"/>
      <c r="NS377" s="156"/>
      <c r="NT377" s="156"/>
      <c r="NU377" s="156"/>
      <c r="NV377" s="156"/>
      <c r="NW377" s="156"/>
      <c r="NX377" s="156"/>
      <c r="NY377" s="156"/>
      <c r="NZ377" s="156"/>
      <c r="OA377" s="156"/>
      <c r="OB377" s="156"/>
      <c r="OC377" s="156"/>
      <c r="OD377" s="156"/>
      <c r="OE377" s="156"/>
      <c r="OF377" s="156"/>
      <c r="OG377" s="156"/>
      <c r="OH377" s="156"/>
      <c r="OI377" s="156"/>
      <c r="OJ377" s="156"/>
      <c r="OK377" s="156"/>
      <c r="OL377" s="156"/>
      <c r="OM377" s="156"/>
      <c r="ON377" s="156"/>
      <c r="OO377" s="156"/>
      <c r="OP377" s="156"/>
      <c r="OQ377" s="156"/>
      <c r="OR377" s="156"/>
      <c r="OS377" s="156"/>
      <c r="OT377" s="156"/>
      <c r="OU377" s="156"/>
      <c r="OV377" s="156"/>
      <c r="OW377" s="156"/>
      <c r="OX377" s="156"/>
      <c r="OY377" s="156"/>
      <c r="OZ377" s="156"/>
      <c r="PA377" s="156"/>
      <c r="PB377" s="156"/>
      <c r="PC377" s="156"/>
      <c r="PD377" s="156"/>
      <c r="PE377" s="156"/>
      <c r="PF377" s="156"/>
      <c r="PG377" s="156"/>
      <c r="PH377" s="156"/>
      <c r="PI377" s="156"/>
      <c r="PJ377" s="156"/>
      <c r="PK377" s="156"/>
      <c r="PL377" s="156"/>
      <c r="PM377" s="156"/>
      <c r="PN377" s="156"/>
      <c r="PO377" s="156"/>
      <c r="PP377" s="156"/>
      <c r="PQ377" s="156"/>
      <c r="PR377" s="156"/>
      <c r="PS377" s="156"/>
      <c r="PT377" s="156"/>
      <c r="PU377" s="156"/>
      <c r="PV377" s="156"/>
      <c r="PW377" s="156"/>
      <c r="PX377" s="156"/>
      <c r="PY377" s="156"/>
      <c r="PZ377" s="156"/>
      <c r="QA377" s="156"/>
      <c r="QB377" s="156"/>
      <c r="QC377" s="156"/>
      <c r="QD377" s="156"/>
      <c r="QE377" s="156"/>
      <c r="QF377" s="156"/>
      <c r="QG377" s="156"/>
      <c r="QH377" s="156"/>
      <c r="QI377" s="156"/>
      <c r="QJ377" s="156"/>
      <c r="QK377" s="156"/>
      <c r="QL377" s="156"/>
      <c r="QM377" s="156"/>
      <c r="QN377" s="156"/>
      <c r="QO377" s="156"/>
      <c r="QP377" s="156"/>
      <c r="QQ377" s="156"/>
      <c r="QR377" s="156"/>
      <c r="QS377" s="156"/>
      <c r="QT377" s="156"/>
      <c r="QU377" s="156"/>
      <c r="QV377" s="156"/>
      <c r="QW377" s="156"/>
      <c r="QX377" s="156"/>
      <c r="QY377" s="156"/>
      <c r="QZ377" s="156"/>
      <c r="RA377" s="156"/>
      <c r="RB377" s="156"/>
      <c r="RC377" s="156"/>
      <c r="RD377" s="156"/>
      <c r="RE377" s="156"/>
      <c r="RF377" s="156"/>
      <c r="RG377" s="156"/>
      <c r="RH377" s="156"/>
      <c r="RI377" s="156"/>
      <c r="RJ377" s="156"/>
      <c r="RK377" s="156"/>
      <c r="RL377" s="156"/>
      <c r="RM377" s="156"/>
    </row>
    <row r="378" spans="1:481" ht="29.25" customHeight="1">
      <c r="A378" s="297"/>
      <c r="B378" s="539"/>
      <c r="C378" s="539"/>
      <c r="D378" s="539"/>
      <c r="E378" s="299"/>
      <c r="F378" s="298">
        <v>20059798</v>
      </c>
      <c r="G378" s="544" t="s">
        <v>453</v>
      </c>
      <c r="H378" s="478" t="s">
        <v>69</v>
      </c>
      <c r="I378" s="540"/>
      <c r="J378" s="540"/>
      <c r="K378" s="313"/>
      <c r="L378" s="515">
        <f t="shared" ref="L378:L381" si="14">SUM(O378,Y378,AI378,AS378,BC378,BM378,BW378)</f>
        <v>6220</v>
      </c>
      <c r="M378" s="313"/>
      <c r="N378" s="541"/>
      <c r="O378" s="362">
        <f>240+480</f>
        <v>720</v>
      </c>
      <c r="Q378" s="243"/>
      <c r="R378" s="242"/>
      <c r="S378" s="243"/>
      <c r="T378" s="242"/>
      <c r="U378" s="244"/>
      <c r="V378" s="244"/>
      <c r="W378" s="236"/>
      <c r="X378" s="236"/>
      <c r="Y378" s="364">
        <f>300+480</f>
        <v>780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63">
        <f>240+480</f>
        <v>720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5">
        <f>420+720</f>
        <v>1140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6">
        <f>420+840</f>
        <v>1260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24">
        <v>1600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7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customHeight="1">
      <c r="A379" s="297"/>
      <c r="B379" s="539"/>
      <c r="C379" s="539"/>
      <c r="D379" s="539"/>
      <c r="E379" s="299"/>
      <c r="F379" s="298">
        <v>20059796</v>
      </c>
      <c r="G379" s="544" t="s">
        <v>454</v>
      </c>
      <c r="H379" s="478" t="s">
        <v>69</v>
      </c>
      <c r="I379" s="540"/>
      <c r="J379" s="540"/>
      <c r="K379" s="313"/>
      <c r="L379" s="515">
        <f t="shared" si="14"/>
        <v>11024</v>
      </c>
      <c r="M379" s="313"/>
      <c r="N379" s="541"/>
      <c r="O379" s="362">
        <f>576+1216</f>
        <v>1792</v>
      </c>
      <c r="Q379" s="243"/>
      <c r="R379" s="242"/>
      <c r="S379" s="243"/>
      <c r="T379" s="242"/>
      <c r="U379" s="244"/>
      <c r="V379" s="244"/>
      <c r="W379" s="236"/>
      <c r="X379" s="236"/>
      <c r="Y379" s="364">
        <f>640+1216</f>
        <v>1856</v>
      </c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63">
        <f>576+1216</f>
        <v>1792</v>
      </c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5">
        <f>640+1280</f>
        <v>1920</v>
      </c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6">
        <f>512+1152</f>
        <v>1664</v>
      </c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24">
        <v>2000</v>
      </c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7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customHeight="1">
      <c r="A380" s="297"/>
      <c r="B380" s="539"/>
      <c r="C380" s="539"/>
      <c r="D380" s="539"/>
      <c r="E380" s="299"/>
      <c r="F380" s="298">
        <v>20059799</v>
      </c>
      <c r="G380" s="544" t="s">
        <v>455</v>
      </c>
      <c r="H380" s="478" t="s">
        <v>69</v>
      </c>
      <c r="I380" s="540"/>
      <c r="J380" s="540"/>
      <c r="K380" s="313"/>
      <c r="L380" s="515">
        <f t="shared" si="14"/>
        <v>4490</v>
      </c>
      <c r="M380" s="313"/>
      <c r="N380" s="541"/>
      <c r="O380" s="362">
        <f>180+540</f>
        <v>720</v>
      </c>
      <c r="Q380" s="243"/>
      <c r="R380" s="242"/>
      <c r="S380" s="243"/>
      <c r="T380" s="242"/>
      <c r="U380" s="244"/>
      <c r="V380" s="244"/>
      <c r="W380" s="236"/>
      <c r="X380" s="236"/>
      <c r="Y380" s="364">
        <f>540+180</f>
        <v>720</v>
      </c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63">
        <f>180+540</f>
        <v>720</v>
      </c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5">
        <f>180+540</f>
        <v>720</v>
      </c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6">
        <f>180+630</f>
        <v>810</v>
      </c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24">
        <v>800</v>
      </c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7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customHeight="1">
      <c r="A381" s="297"/>
      <c r="B381" s="539"/>
      <c r="C381" s="539"/>
      <c r="D381" s="539"/>
      <c r="E381" s="299"/>
      <c r="F381" s="298">
        <v>20059797</v>
      </c>
      <c r="G381" s="544" t="s">
        <v>403</v>
      </c>
      <c r="H381" s="478" t="s">
        <v>69</v>
      </c>
      <c r="I381" s="540"/>
      <c r="J381" s="540"/>
      <c r="K381" s="313"/>
      <c r="L381" s="515">
        <f t="shared" si="14"/>
        <v>4720</v>
      </c>
      <c r="M381" s="313"/>
      <c r="N381" s="541"/>
      <c r="O381" s="362">
        <f>160+1040</f>
        <v>1200</v>
      </c>
      <c r="Q381" s="243"/>
      <c r="R381" s="242"/>
      <c r="S381" s="243"/>
      <c r="T381" s="242"/>
      <c r="U381" s="244"/>
      <c r="V381" s="244"/>
      <c r="W381" s="236"/>
      <c r="X381" s="236"/>
      <c r="Y381" s="364">
        <f>120+720</f>
        <v>840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63">
        <f>120+400</f>
        <v>520</v>
      </c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65">
        <f>200+440</f>
        <v>640</v>
      </c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66">
        <f>160+560</f>
        <v>720</v>
      </c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424">
        <v>800</v>
      </c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67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15.75" customHeight="1">
      <c r="AS382" s="324"/>
      <c r="BC382" s="325"/>
    </row>
    <row r="383" spans="1:481" ht="15.75" customHeight="1">
      <c r="AS383" s="324"/>
      <c r="BC383" s="325"/>
    </row>
    <row r="384" spans="1:481" ht="15.75" customHeight="1">
      <c r="AS384" s="324"/>
      <c r="BC384" s="325"/>
    </row>
    <row r="385" spans="45:55" ht="15.75" customHeight="1">
      <c r="AS385" s="324"/>
      <c r="BC385" s="326"/>
    </row>
    <row r="386" spans="45:55" ht="15.75" customHeight="1">
      <c r="AS386" s="324"/>
      <c r="BC386" s="327"/>
    </row>
    <row r="387" spans="45:55" ht="15.75" customHeight="1">
      <c r="AS387" s="324"/>
      <c r="BC387" s="325"/>
    </row>
    <row r="388" spans="45:55" ht="15.75" customHeight="1">
      <c r="AS388" s="324"/>
      <c r="BC388" s="325"/>
    </row>
    <row r="389" spans="45:55" ht="15.75" customHeight="1">
      <c r="AS389" s="324"/>
      <c r="BC389" s="328"/>
    </row>
    <row r="390" spans="45:55" ht="15.75" customHeight="1">
      <c r="AS390" s="324"/>
      <c r="BC390" s="328"/>
    </row>
    <row r="391" spans="45:55" ht="15.75" customHeight="1">
      <c r="AS391" s="324"/>
      <c r="BC391" s="328"/>
    </row>
    <row r="392" spans="45:55" ht="15.75" customHeight="1">
      <c r="AS392" s="324"/>
      <c r="BC392" s="328"/>
    </row>
    <row r="393" spans="45:55" ht="15.75" customHeight="1">
      <c r="AS393" s="324"/>
      <c r="BC393" s="327"/>
    </row>
    <row r="394" spans="45:55" ht="15.75" customHeight="1">
      <c r="AS394" s="324"/>
      <c r="BC394" s="325"/>
    </row>
    <row r="395" spans="45:55" ht="15.75" customHeight="1">
      <c r="AS395" s="324"/>
      <c r="BC395" s="328"/>
    </row>
    <row r="396" spans="45:55" ht="15.75" customHeight="1">
      <c r="AS396" s="324"/>
      <c r="BC396" s="326"/>
    </row>
    <row r="397" spans="45:55" ht="15.75" customHeight="1">
      <c r="AS397" s="324"/>
      <c r="BC397" s="328"/>
    </row>
    <row r="398" spans="45:55" ht="15.75" customHeight="1">
      <c r="AS398" s="324"/>
      <c r="BC398" s="328"/>
    </row>
    <row r="399" spans="45:55" ht="15.75" customHeight="1">
      <c r="AS399" s="324"/>
      <c r="BC399" s="325"/>
    </row>
    <row r="400" spans="45:55" ht="15.75" customHeight="1">
      <c r="AS400" s="324"/>
      <c r="BC400" s="325"/>
    </row>
    <row r="401" spans="45:55" ht="15.75" customHeight="1">
      <c r="AS401" s="324"/>
      <c r="BC401" s="328"/>
    </row>
    <row r="402" spans="45:55" ht="15.75" customHeight="1">
      <c r="AS402" s="324"/>
      <c r="BC402" s="328"/>
    </row>
    <row r="403" spans="45:55" ht="15.75" customHeight="1">
      <c r="AS403" s="324"/>
      <c r="BC403" s="328"/>
    </row>
  </sheetData>
  <autoFilter ref="H1:H381" xr:uid="{00000000-0001-0000-0100-000000000000}"/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6" t="s">
        <v>14</v>
      </c>
      <c r="B1" s="624"/>
      <c r="C1" s="624"/>
      <c r="D1" s="624"/>
      <c r="E1" s="624"/>
      <c r="F1" s="637"/>
      <c r="G1" s="116"/>
      <c r="H1" s="628" t="s">
        <v>15</v>
      </c>
      <c r="I1" s="629"/>
      <c r="J1" s="629"/>
      <c r="K1" s="629"/>
      <c r="L1" s="629"/>
      <c r="M1" s="635"/>
      <c r="N1" s="116"/>
      <c r="O1" s="628" t="s">
        <v>16</v>
      </c>
      <c r="P1" s="629"/>
      <c r="Q1" s="629"/>
      <c r="R1" s="629"/>
      <c r="S1" s="629"/>
      <c r="T1" s="629"/>
      <c r="U1" s="116"/>
      <c r="V1" s="628" t="s">
        <v>17</v>
      </c>
      <c r="W1" s="629"/>
      <c r="X1" s="629"/>
      <c r="Y1" s="629"/>
      <c r="Z1" s="629"/>
      <c r="AA1" s="629"/>
      <c r="AB1" s="116"/>
      <c r="AC1" s="628" t="s">
        <v>394</v>
      </c>
      <c r="AD1" s="629"/>
      <c r="AE1" s="629"/>
      <c r="AF1" s="629"/>
      <c r="AG1" s="629"/>
      <c r="AH1" s="629"/>
      <c r="AI1" s="116"/>
      <c r="AJ1" s="628" t="s">
        <v>19</v>
      </c>
      <c r="AK1" s="629"/>
      <c r="AL1" s="629"/>
      <c r="AM1" s="629"/>
      <c r="AN1" s="629"/>
      <c r="AO1" s="629"/>
      <c r="AP1" s="116"/>
      <c r="AQ1" s="628" t="s">
        <v>395</v>
      </c>
      <c r="AR1" s="629"/>
      <c r="AS1" s="629"/>
      <c r="AT1" s="629"/>
      <c r="AU1" s="629"/>
      <c r="AV1" s="62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0" t="s">
        <v>10</v>
      </c>
      <c r="CU1" s="626"/>
      <c r="CV1" s="626"/>
      <c r="CW1" s="626"/>
      <c r="CX1" s="626"/>
      <c r="CY1" s="626"/>
      <c r="CZ1" s="626"/>
      <c r="DA1" s="626"/>
      <c r="DB1" s="626"/>
      <c r="DC1" s="626"/>
      <c r="DD1" s="626"/>
      <c r="DE1" s="626"/>
      <c r="DF1" s="626"/>
      <c r="DG1" s="626"/>
      <c r="DH1" s="626"/>
      <c r="DI1" s="626"/>
      <c r="DJ1" s="626"/>
      <c r="DK1" s="626"/>
      <c r="DL1" s="626"/>
      <c r="DM1" s="626"/>
      <c r="DN1" s="62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5" t="s">
        <v>18</v>
      </c>
      <c r="BC2" s="626"/>
      <c r="BD2" s="626"/>
      <c r="BE2" s="627"/>
      <c r="BF2" s="631" t="s">
        <v>368</v>
      </c>
      <c r="BG2" s="632"/>
      <c r="BH2" s="632"/>
      <c r="BI2" s="632"/>
      <c r="BJ2" s="632"/>
      <c r="BK2" s="633"/>
      <c r="BL2" s="625" t="s">
        <v>19</v>
      </c>
      <c r="BM2" s="626"/>
      <c r="BN2" s="626"/>
      <c r="BO2" s="627"/>
      <c r="BP2" s="631" t="s">
        <v>368</v>
      </c>
      <c r="BQ2" s="632"/>
      <c r="BR2" s="632"/>
      <c r="BS2" s="632"/>
      <c r="BT2" s="632"/>
      <c r="BU2" s="633"/>
      <c r="BV2" s="625" t="s">
        <v>20</v>
      </c>
      <c r="BW2" s="62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5" t="s">
        <v>17</v>
      </c>
      <c r="CI2" s="626"/>
      <c r="CJ2" s="627"/>
      <c r="CK2" s="625" t="s">
        <v>18</v>
      </c>
      <c r="CL2" s="626"/>
      <c r="CM2" s="627"/>
      <c r="CN2" s="625" t="s">
        <v>19</v>
      </c>
      <c r="CO2" s="626"/>
      <c r="CP2" s="627"/>
      <c r="CQ2" s="625" t="s">
        <v>20</v>
      </c>
      <c r="CR2" s="626"/>
      <c r="CS2" s="627"/>
      <c r="CT2" s="625" t="s">
        <v>14</v>
      </c>
      <c r="CU2" s="626"/>
      <c r="CV2" s="627"/>
      <c r="CW2" s="625" t="s">
        <v>15</v>
      </c>
      <c r="CX2" s="626"/>
      <c r="CY2" s="627"/>
      <c r="CZ2" s="625" t="s">
        <v>16</v>
      </c>
      <c r="DA2" s="626"/>
      <c r="DB2" s="627"/>
      <c r="DC2" s="625" t="s">
        <v>17</v>
      </c>
      <c r="DD2" s="626"/>
      <c r="DE2" s="627"/>
      <c r="DF2" s="625" t="s">
        <v>18</v>
      </c>
      <c r="DG2" s="626"/>
      <c r="DH2" s="627"/>
      <c r="DI2" s="625" t="s">
        <v>19</v>
      </c>
      <c r="DJ2" s="626"/>
      <c r="DK2" s="627"/>
      <c r="DL2" s="625" t="s">
        <v>20</v>
      </c>
      <c r="DM2" s="626"/>
      <c r="DN2" s="62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5"/>
      <c r="BC3" s="626"/>
      <c r="BD3" s="626"/>
      <c r="BE3" s="627"/>
      <c r="BF3" s="634"/>
      <c r="BG3" s="629"/>
      <c r="BH3" s="629"/>
      <c r="BI3" s="629"/>
      <c r="BJ3" s="629"/>
      <c r="BK3" s="635"/>
      <c r="BL3" s="625"/>
      <c r="BM3" s="626"/>
      <c r="BN3" s="626"/>
      <c r="BO3" s="627"/>
      <c r="BP3" s="634"/>
      <c r="BQ3" s="629"/>
      <c r="BR3" s="629"/>
      <c r="BS3" s="629"/>
      <c r="BT3" s="629"/>
      <c r="BU3" s="635"/>
      <c r="BV3" s="625"/>
      <c r="BW3" s="62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5"/>
      <c r="DG3" s="626"/>
      <c r="DH3" s="627"/>
      <c r="DI3" s="625"/>
      <c r="DJ3" s="626"/>
      <c r="DK3" s="627"/>
      <c r="DL3" s="625"/>
      <c r="DM3" s="626"/>
      <c r="DN3" s="62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3" t="s">
        <v>386</v>
      </c>
      <c r="P359" s="62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3" t="s">
        <v>386</v>
      </c>
      <c r="Z359" s="62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3" t="s">
        <v>386</v>
      </c>
      <c r="AJ359" s="62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3" t="s">
        <v>386</v>
      </c>
      <c r="AT359" s="62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3" t="s">
        <v>386</v>
      </c>
      <c r="BD359" s="62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3" t="s">
        <v>386</v>
      </c>
      <c r="BN359" s="62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3" t="s">
        <v>386</v>
      </c>
      <c r="BX359" s="624"/>
      <c r="BY359" s="62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3" t="s">
        <v>391</v>
      </c>
      <c r="P362" s="62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3" t="s">
        <v>391</v>
      </c>
      <c r="Z362" s="62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3" t="s">
        <v>391</v>
      </c>
      <c r="AJ362" s="62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3" t="s">
        <v>391</v>
      </c>
      <c r="AT362" s="62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3" t="s">
        <v>391</v>
      </c>
      <c r="BD362" s="62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3" t="s">
        <v>391</v>
      </c>
      <c r="BN362" s="62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3" t="s">
        <v>391</v>
      </c>
      <c r="BX362" s="624"/>
      <c r="BY362" s="624"/>
      <c r="BZ362" s="624"/>
      <c r="CA362" s="624"/>
      <c r="CB362" s="624"/>
      <c r="CC362" s="624"/>
      <c r="CD362" s="624"/>
      <c r="CE362" s="62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3" t="s">
        <v>392</v>
      </c>
      <c r="P363" s="62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3" t="s">
        <v>392</v>
      </c>
      <c r="Z363" s="62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3" t="s">
        <v>392</v>
      </c>
      <c r="AJ363" s="62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3" t="s">
        <v>392</v>
      </c>
      <c r="AT363" s="62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3" t="s">
        <v>392</v>
      </c>
      <c r="BD363" s="62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3" t="s">
        <v>392</v>
      </c>
      <c r="BN363" s="62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3" t="s">
        <v>392</v>
      </c>
      <c r="BX363" s="624"/>
      <c r="BY363" s="624"/>
      <c r="BZ363" s="624"/>
      <c r="CA363" s="624"/>
      <c r="CB363" s="624"/>
      <c r="CC363" s="624"/>
      <c r="CD363" s="624"/>
      <c r="CE363" s="62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3" t="s">
        <v>393</v>
      </c>
      <c r="P364" s="62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3" t="s">
        <v>393</v>
      </c>
      <c r="Z364" s="62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3" t="s">
        <v>393</v>
      </c>
      <c r="AJ364" s="62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3" t="s">
        <v>393</v>
      </c>
      <c r="AT364" s="62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3" t="s">
        <v>393</v>
      </c>
      <c r="BD364" s="62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3" t="s">
        <v>393</v>
      </c>
      <c r="BN364" s="62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3" t="s">
        <v>393</v>
      </c>
      <c r="BX364" s="624"/>
      <c r="BY364" s="624"/>
      <c r="BZ364" s="624"/>
      <c r="CA364" s="624"/>
      <c r="CB364" s="624"/>
      <c r="CC364" s="624"/>
      <c r="CD364" s="624"/>
      <c r="CE364" s="62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H391"/>
  <sheetViews>
    <sheetView topLeftCell="B1" zoomScale="90" zoomScaleNormal="90" workbookViewId="0">
      <selection activeCell="CG175" sqref="CG17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06" t="s">
        <v>0</v>
      </c>
      <c r="B1" s="607" t="s">
        <v>1</v>
      </c>
      <c r="C1" s="607" t="s">
        <v>2</v>
      </c>
      <c r="D1" s="607" t="s">
        <v>3</v>
      </c>
      <c r="E1" s="607" t="s">
        <v>4</v>
      </c>
      <c r="F1" s="601" t="s">
        <v>5</v>
      </c>
      <c r="G1" s="604" t="s">
        <v>6</v>
      </c>
      <c r="H1" s="155" t="s">
        <v>7</v>
      </c>
      <c r="I1" s="605" t="s">
        <v>8</v>
      </c>
      <c r="J1" s="609"/>
      <c r="K1" s="600"/>
      <c r="L1" s="608"/>
      <c r="M1" s="609"/>
      <c r="N1" s="616" t="s">
        <v>457</v>
      </c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  <c r="AL1" s="608"/>
      <c r="AM1" s="608"/>
      <c r="AN1" s="608"/>
      <c r="AO1" s="608"/>
      <c r="AP1" s="608"/>
      <c r="AQ1" s="608"/>
      <c r="AR1" s="608"/>
      <c r="AS1" s="608"/>
      <c r="AT1" s="608"/>
      <c r="AU1" s="608"/>
      <c r="AV1" s="608"/>
      <c r="AW1" s="608"/>
      <c r="AX1" s="608"/>
      <c r="AY1" s="608"/>
      <c r="AZ1" s="608"/>
      <c r="BA1" s="608"/>
      <c r="BB1" s="608"/>
      <c r="BC1" s="608"/>
      <c r="BD1" s="608"/>
      <c r="BE1" s="608"/>
      <c r="BF1" s="608"/>
      <c r="BG1" s="608"/>
      <c r="BH1" s="608"/>
      <c r="BI1" s="608"/>
      <c r="BJ1" s="608"/>
      <c r="BK1" s="608"/>
      <c r="BL1" s="608"/>
      <c r="BM1" s="608"/>
      <c r="BN1" s="608"/>
      <c r="BO1" s="608"/>
      <c r="BP1" s="608"/>
      <c r="BQ1" s="608"/>
      <c r="BR1" s="608"/>
      <c r="BS1" s="608"/>
      <c r="BT1" s="608"/>
      <c r="BU1" s="608"/>
      <c r="BV1" s="608"/>
      <c r="BW1" s="608"/>
      <c r="BX1" s="608"/>
      <c r="BY1" s="608"/>
      <c r="BZ1" s="608"/>
      <c r="CA1" s="608"/>
      <c r="CB1" s="608"/>
      <c r="CC1" s="608"/>
      <c r="CD1" s="608"/>
      <c r="CE1" s="609"/>
    </row>
    <row r="2" spans="1:83" ht="26.25">
      <c r="A2" s="602"/>
      <c r="B2" s="602"/>
      <c r="C2" s="602"/>
      <c r="D2" s="602"/>
      <c r="E2" s="602"/>
      <c r="F2" s="602"/>
      <c r="G2" s="602"/>
      <c r="H2" s="246"/>
      <c r="I2" s="617" t="s">
        <v>11</v>
      </c>
      <c r="J2" s="617" t="s">
        <v>12</v>
      </c>
      <c r="K2" s="600" t="s">
        <v>13</v>
      </c>
      <c r="L2" s="608"/>
      <c r="M2" s="609"/>
      <c r="N2" s="593" t="s">
        <v>14</v>
      </c>
      <c r="O2" s="608"/>
      <c r="P2" s="608"/>
      <c r="Q2" s="609"/>
      <c r="R2" s="610" t="s">
        <v>368</v>
      </c>
      <c r="S2" s="611"/>
      <c r="T2" s="611"/>
      <c r="U2" s="611"/>
      <c r="V2" s="611"/>
      <c r="W2" s="612"/>
      <c r="X2" s="593" t="s">
        <v>15</v>
      </c>
      <c r="Y2" s="608"/>
      <c r="Z2" s="608"/>
      <c r="AA2" s="609"/>
      <c r="AB2" s="610" t="s">
        <v>368</v>
      </c>
      <c r="AC2" s="611"/>
      <c r="AD2" s="611"/>
      <c r="AE2" s="611"/>
      <c r="AF2" s="611"/>
      <c r="AG2" s="612"/>
      <c r="AH2" s="593" t="s">
        <v>16</v>
      </c>
      <c r="AI2" s="608"/>
      <c r="AJ2" s="608"/>
      <c r="AK2" s="609"/>
      <c r="AL2" s="610" t="s">
        <v>368</v>
      </c>
      <c r="AM2" s="611"/>
      <c r="AN2" s="611"/>
      <c r="AO2" s="611"/>
      <c r="AP2" s="611"/>
      <c r="AQ2" s="612"/>
      <c r="AR2" s="593" t="s">
        <v>17</v>
      </c>
      <c r="AS2" s="608"/>
      <c r="AT2" s="608"/>
      <c r="AU2" s="609"/>
      <c r="AV2" s="610" t="s">
        <v>368</v>
      </c>
      <c r="AW2" s="611"/>
      <c r="AX2" s="611"/>
      <c r="AY2" s="611"/>
      <c r="AZ2" s="611"/>
      <c r="BA2" s="612"/>
      <c r="BB2" s="593" t="s">
        <v>18</v>
      </c>
      <c r="BC2" s="608"/>
      <c r="BD2" s="608"/>
      <c r="BE2" s="609"/>
      <c r="BF2" s="610" t="s">
        <v>368</v>
      </c>
      <c r="BG2" s="611"/>
      <c r="BH2" s="611"/>
      <c r="BI2" s="611"/>
      <c r="BJ2" s="611"/>
      <c r="BK2" s="612"/>
      <c r="BL2" s="593" t="s">
        <v>19</v>
      </c>
      <c r="BM2" s="608"/>
      <c r="BN2" s="608"/>
      <c r="BO2" s="609"/>
      <c r="BP2" s="610" t="s">
        <v>368</v>
      </c>
      <c r="BQ2" s="611"/>
      <c r="BR2" s="611"/>
      <c r="BS2" s="611"/>
      <c r="BT2" s="611"/>
      <c r="BU2" s="612"/>
      <c r="BV2" s="593" t="s">
        <v>20</v>
      </c>
      <c r="BW2" s="608"/>
      <c r="BX2" s="608"/>
      <c r="BY2" s="609"/>
      <c r="BZ2" s="610" t="s">
        <v>368</v>
      </c>
      <c r="CA2" s="611"/>
      <c r="CB2" s="611"/>
      <c r="CC2" s="611"/>
      <c r="CD2" s="611"/>
      <c r="CE2" s="612"/>
    </row>
    <row r="3" spans="1:83" ht="26.25">
      <c r="A3" s="602"/>
      <c r="B3" s="602"/>
      <c r="C3" s="602"/>
      <c r="D3" s="602"/>
      <c r="E3" s="602"/>
      <c r="F3" s="602"/>
      <c r="G3" s="602"/>
      <c r="H3" s="246"/>
      <c r="I3" s="602"/>
      <c r="J3" s="602"/>
      <c r="K3" s="600" t="s">
        <v>21</v>
      </c>
      <c r="L3" s="608"/>
      <c r="M3" s="609"/>
      <c r="N3" s="593"/>
      <c r="O3" s="608"/>
      <c r="P3" s="608"/>
      <c r="Q3" s="609"/>
      <c r="R3" s="613"/>
      <c r="S3" s="614"/>
      <c r="T3" s="614"/>
      <c r="U3" s="614"/>
      <c r="V3" s="614"/>
      <c r="W3" s="615"/>
      <c r="X3" s="593"/>
      <c r="Y3" s="608"/>
      <c r="Z3" s="608"/>
      <c r="AA3" s="609"/>
      <c r="AB3" s="613"/>
      <c r="AC3" s="614"/>
      <c r="AD3" s="614"/>
      <c r="AE3" s="614"/>
      <c r="AF3" s="614"/>
      <c r="AG3" s="615"/>
      <c r="AH3" s="593"/>
      <c r="AI3" s="608"/>
      <c r="AJ3" s="608"/>
      <c r="AK3" s="609"/>
      <c r="AL3" s="613"/>
      <c r="AM3" s="614"/>
      <c r="AN3" s="614"/>
      <c r="AO3" s="614"/>
      <c r="AP3" s="614"/>
      <c r="AQ3" s="615"/>
      <c r="AR3" s="593"/>
      <c r="AS3" s="608"/>
      <c r="AT3" s="608"/>
      <c r="AU3" s="609"/>
      <c r="AV3" s="613"/>
      <c r="AW3" s="614"/>
      <c r="AX3" s="614"/>
      <c r="AY3" s="614"/>
      <c r="AZ3" s="614"/>
      <c r="BA3" s="615"/>
      <c r="BB3" s="593"/>
      <c r="BC3" s="608"/>
      <c r="BD3" s="608"/>
      <c r="BE3" s="609"/>
      <c r="BF3" s="613"/>
      <c r="BG3" s="614"/>
      <c r="BH3" s="614"/>
      <c r="BI3" s="614"/>
      <c r="BJ3" s="614"/>
      <c r="BK3" s="615"/>
      <c r="BL3" s="593"/>
      <c r="BM3" s="608"/>
      <c r="BN3" s="608"/>
      <c r="BO3" s="609"/>
      <c r="BP3" s="613"/>
      <c r="BQ3" s="614"/>
      <c r="BR3" s="614"/>
      <c r="BS3" s="614"/>
      <c r="BT3" s="614"/>
      <c r="BU3" s="615"/>
      <c r="BV3" s="593"/>
      <c r="BW3" s="608"/>
      <c r="BX3" s="608"/>
      <c r="BY3" s="609"/>
      <c r="BZ3" s="613"/>
      <c r="CA3" s="614"/>
      <c r="CB3" s="614"/>
      <c r="CC3" s="614"/>
      <c r="CD3" s="614"/>
      <c r="CE3" s="615"/>
    </row>
    <row r="4" spans="1:83" ht="56.25" customHeight="1">
      <c r="A4" s="603"/>
      <c r="B4" s="603"/>
      <c r="C4" s="603"/>
      <c r="D4" s="603"/>
      <c r="E4" s="603"/>
      <c r="F4" s="603"/>
      <c r="G4" s="603"/>
      <c r="H4" s="247"/>
      <c r="I4" s="603"/>
      <c r="J4" s="60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24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14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2520</v>
      </c>
      <c r="M9" s="172">
        <v>0</v>
      </c>
      <c r="N9" s="173"/>
      <c r="O9" s="202">
        <v>1450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655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338">
        <v>95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>
        <v>505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>
        <v>55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33</v>
      </c>
      <c r="M32" s="172">
        <v>0</v>
      </c>
      <c r="N32" s="173"/>
      <c r="O32" s="202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17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368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>
        <v>99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>
        <v>148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>
        <v>121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67</v>
      </c>
      <c r="M98" s="172">
        <v>0</v>
      </c>
      <c r="N98" s="173"/>
      <c r="O98" s="202">
        <v>33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34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29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26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334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>
        <v>90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>
        <v>131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>
        <v>113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202">
        <v>26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29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5924</v>
      </c>
      <c r="M104" s="172">
        <v>0</v>
      </c>
      <c r="N104" s="173"/>
      <c r="O104" s="343">
        <v>1266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910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668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1001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807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>
        <v>1272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9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32</v>
      </c>
      <c r="M105" s="172">
        <v>0</v>
      </c>
      <c r="N105" s="173"/>
      <c r="O105" s="202">
        <v>18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14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17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7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19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ref="L114" si="5">SUM(O114,Y114,AI114,AS114,BC114,BM114,BW114)</f>
        <v>585</v>
      </c>
      <c r="M114" s="455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>
        <v>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>
        <v>555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>
        <v>25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41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ref="L141" si="6">SUM(O141,Y141,AI141,AS141,BC141,BM141,BW141)</f>
        <v>8161</v>
      </c>
      <c r="M141" s="455">
        <v>0</v>
      </c>
      <c r="N141" s="173"/>
      <c r="O141" s="343">
        <v>1614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1329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895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7">
        <v>1388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1056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>
        <v>1879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9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ref="L144" si="7">SUM(O144,Y144,AI144,AS144,BC144,BM144,BW144)</f>
        <v>6299</v>
      </c>
      <c r="M144" s="455">
        <v>0</v>
      </c>
      <c r="N144" s="173"/>
      <c r="O144" s="343">
        <v>1254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1010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685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7">
        <v>1089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798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0">
        <v>1463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9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11820</v>
      </c>
      <c r="M145" s="172">
        <v>0</v>
      </c>
      <c r="N145" s="173"/>
      <c r="O145" s="218">
        <f>540+1440</f>
        <v>1980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540+1320</f>
        <v>1860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480+1380</f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540+1380</f>
        <v>1920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2100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2100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12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6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12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6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339">
        <v>31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31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ref="L169" si="8">SUM(O169,Y169,AI169,AS169,BC169,BM169,BW169)</f>
        <v>7046</v>
      </c>
      <c r="M169" s="455">
        <v>0</v>
      </c>
      <c r="N169" s="173"/>
      <c r="O169" s="343">
        <v>1377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1120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785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7">
        <v>1192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895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0">
        <v>1677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9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38</v>
      </c>
      <c r="M170" s="172">
        <v>0</v>
      </c>
      <c r="N170" s="173"/>
      <c r="O170" s="218">
        <v>25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13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17810</v>
      </c>
      <c r="M171" s="172">
        <v>0</v>
      </c>
      <c r="N171" s="173"/>
      <c r="O171" s="218">
        <f>720+2160</f>
        <v>2880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720+2115</f>
        <v>2835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675+2250</f>
        <v>2925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765+2205</f>
        <v>2970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3200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/>
      <c r="B173" s="175"/>
      <c r="C173" s="169"/>
      <c r="D173" s="168"/>
      <c r="E173" s="168"/>
      <c r="F173" s="168">
        <v>1113087</v>
      </c>
      <c r="G173" s="171" t="s">
        <v>463</v>
      </c>
      <c r="H173" s="178" t="s">
        <v>27</v>
      </c>
      <c r="I173" s="168"/>
      <c r="J173" s="158"/>
      <c r="K173" s="250"/>
      <c r="L173" s="177">
        <f t="shared" si="0"/>
        <v>25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8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8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588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13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250">
        <v>0</v>
      </c>
      <c r="L174" s="429">
        <f t="shared" si="0"/>
        <v>51</v>
      </c>
      <c r="M174" s="172">
        <v>0</v>
      </c>
      <c r="N174" s="173"/>
      <c r="O174" s="202">
        <v>26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7"/>
      <c r="K175" s="313">
        <v>0</v>
      </c>
      <c r="L175" s="159">
        <f t="shared" ref="L175" si="9">SUM(O175,Y175,AI175,AS175,BC175,BM175,BW175)</f>
        <v>613</v>
      </c>
      <c r="M175" s="455">
        <v>0</v>
      </c>
      <c r="N175" s="173"/>
      <c r="O175" s="372">
        <v>19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38">
        <v>156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373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41">
        <v>220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374">
        <v>14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33">
        <v>194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8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267">
        <v>0</v>
      </c>
      <c r="L176" s="159">
        <f t="shared" si="0"/>
        <v>400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400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250">
        <v>0</v>
      </c>
      <c r="L180" s="42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7"/>
      <c r="K181" s="313">
        <v>0</v>
      </c>
      <c r="L181" s="159">
        <f t="shared" ref="L181" si="10">SUM(O181,Y181,AI181,AS181,BC181,BM181,BW181)</f>
        <v>7872</v>
      </c>
      <c r="M181" s="455">
        <v>0</v>
      </c>
      <c r="N181" s="173"/>
      <c r="O181" s="343">
        <v>1623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38">
        <v>1301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345">
        <v>967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347">
        <v>1399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36">
        <v>941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90">
        <v>1641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79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267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14460</v>
      </c>
      <c r="M186" s="172">
        <v>0</v>
      </c>
      <c r="N186" s="173"/>
      <c r="O186" s="218">
        <f>660+1680</f>
        <v>2340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f>660+1620</f>
        <v>2280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f>660+1680</f>
        <v>2340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f>720+1680</f>
        <v>2400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2500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8040</v>
      </c>
      <c r="M205" s="172">
        <v>0</v>
      </c>
      <c r="N205" s="173"/>
      <c r="O205" s="218">
        <f>480+760</f>
        <v>1240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f>620+740</f>
        <v>1360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f>500+820</f>
        <v>1320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f>500+820</f>
        <v>1320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16836</v>
      </c>
      <c r="M223" s="172">
        <v>0</v>
      </c>
      <c r="N223" s="173"/>
      <c r="O223" s="218">
        <f>792+1800</f>
        <v>2592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f>828+1836</f>
        <v>2664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f>828+1944</f>
        <v>2772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f>864+1944</f>
        <v>2808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3000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20060015</v>
      </c>
      <c r="G224" s="171" t="s">
        <v>460</v>
      </c>
      <c r="H224" s="168" t="s">
        <v>69</v>
      </c>
      <c r="I224" s="168"/>
      <c r="J224" s="158"/>
      <c r="K224" s="172">
        <v>0</v>
      </c>
      <c r="L224" s="177">
        <f t="shared" si="0"/>
        <v>18100</v>
      </c>
      <c r="M224" s="172">
        <v>0</v>
      </c>
      <c r="N224" s="173"/>
      <c r="O224" s="218">
        <f>1152+2484</f>
        <v>3636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1008+2052</f>
        <v>3060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756+1872</f>
        <v>2628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684+1692</f>
        <v>2376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3300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13852</v>
      </c>
      <c r="M225" s="172">
        <v>0</v>
      </c>
      <c r="N225" s="173"/>
      <c r="O225" s="218">
        <f>832+1408</f>
        <v>2240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f>896+1344</f>
        <v>2240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f>832+1472</f>
        <v>2304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f>896+1472</f>
        <v>2368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2300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71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61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61" si="13">BW260-CA260</f>
        <v>0</v>
      </c>
      <c r="CE260" s="173">
        <v>0</v>
      </c>
    </row>
    <row r="261" spans="1:83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20160</v>
      </c>
      <c r="M301" s="172">
        <v>0</v>
      </c>
      <c r="N301" s="173"/>
      <c r="O301" s="218">
        <f>1080+2040</f>
        <v>3120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f>1260+1980</f>
        <v>3240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f>1140+2160</f>
        <v>3300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248">
        <f>1200+2100</f>
        <v>3300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223">
        <v>3600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224">
        <v>3600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11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250">
        <v>0</v>
      </c>
      <c r="L320" s="461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7"/>
      <c r="K321" s="313">
        <v>0</v>
      </c>
      <c r="L321" s="159">
        <f t="shared" si="11"/>
        <v>0</v>
      </c>
      <c r="M321" s="455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7"/>
      <c r="K322" s="313">
        <v>0</v>
      </c>
      <c r="L322" s="159">
        <f t="shared" si="11"/>
        <v>0</v>
      </c>
      <c r="M322" s="455">
        <v>0</v>
      </c>
      <c r="N322" s="173"/>
      <c r="O322" s="339"/>
      <c r="P322" s="173"/>
      <c r="Q322" s="210"/>
      <c r="R322" s="173"/>
      <c r="S322" s="173"/>
      <c r="T322" s="173"/>
      <c r="U322" s="173"/>
      <c r="V322" s="158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10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454"/>
      <c r="K323" s="313">
        <v>0</v>
      </c>
      <c r="L323" s="159">
        <f t="shared" si="11"/>
        <v>6017</v>
      </c>
      <c r="M323" s="455">
        <v>0</v>
      </c>
      <c r="N323" s="173"/>
      <c r="O323" s="342">
        <v>1292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38">
        <v>890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344">
        <v>727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41">
        <v>1005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346">
        <v>837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33">
        <v>1266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79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7"/>
      <c r="K324" s="313">
        <v>0</v>
      </c>
      <c r="L324" s="159">
        <f t="shared" si="11"/>
        <v>5456</v>
      </c>
      <c r="M324" s="455">
        <v>0</v>
      </c>
      <c r="N324" s="173"/>
      <c r="O324" s="343">
        <v>1197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770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641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946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746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>
        <v>1156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9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7"/>
      <c r="K325" s="313">
        <v>0</v>
      </c>
      <c r="L325" s="159">
        <f t="shared" si="11"/>
        <v>11923</v>
      </c>
      <c r="M325" s="455">
        <v>0</v>
      </c>
      <c r="N325" s="173"/>
      <c r="O325" s="343">
        <v>1815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38">
        <v>3153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>
        <v>845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7">
        <v>2581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>
        <v>968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>
        <v>2561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9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7"/>
      <c r="K326" s="313">
        <v>0</v>
      </c>
      <c r="L326" s="159">
        <f t="shared" si="11"/>
        <v>0</v>
      </c>
      <c r="M326" s="455">
        <v>0</v>
      </c>
      <c r="N326" s="173"/>
      <c r="O326" s="343"/>
      <c r="P326" s="173"/>
      <c r="Q326" s="210"/>
      <c r="R326" s="173"/>
      <c r="S326" s="173"/>
      <c r="T326" s="173"/>
      <c r="U326" s="219"/>
      <c r="V326" s="220"/>
      <c r="W326" s="173"/>
      <c r="X326" s="173"/>
      <c r="Y326" s="33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4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36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80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11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51">
        <v>20056840</v>
      </c>
      <c r="G329" s="352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477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303">
        <v>22057022</v>
      </c>
      <c r="G334" s="350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>
      <c r="A335" s="167">
        <v>333</v>
      </c>
      <c r="B335" s="235"/>
      <c r="C335" s="235"/>
      <c r="D335" s="199"/>
      <c r="E335" s="276"/>
      <c r="F335" s="199">
        <v>20056642</v>
      </c>
      <c r="G335" s="277" t="s">
        <v>362</v>
      </c>
      <c r="H335" s="235" t="s">
        <v>69</v>
      </c>
      <c r="I335" s="235"/>
      <c r="J335" s="278"/>
      <c r="K335" s="250">
        <v>0</v>
      </c>
      <c r="L335" s="462">
        <f t="shared" si="11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454"/>
      <c r="K336" s="313">
        <v>0</v>
      </c>
      <c r="L336" s="159">
        <f t="shared" si="11"/>
        <v>0</v>
      </c>
      <c r="M336" s="455">
        <v>0</v>
      </c>
      <c r="N336" s="173"/>
      <c r="O336" s="342"/>
      <c r="P336" s="173"/>
      <c r="Q336" s="210"/>
      <c r="R336" s="173"/>
      <c r="S336" s="173"/>
      <c r="T336" s="173"/>
      <c r="U336" s="173"/>
      <c r="V336" s="220"/>
      <c r="W336" s="173"/>
      <c r="X336" s="173"/>
      <c r="Y336" s="33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4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346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80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7"/>
      <c r="K337" s="313">
        <v>0</v>
      </c>
      <c r="L337" s="159">
        <f t="shared" si="11"/>
        <v>0</v>
      </c>
      <c r="M337" s="455">
        <v>0</v>
      </c>
      <c r="N337" s="173"/>
      <c r="O337" s="343"/>
      <c r="P337" s="173"/>
      <c r="Q337" s="210"/>
      <c r="R337" s="219"/>
      <c r="S337" s="173"/>
      <c r="T337" s="173"/>
      <c r="U337" s="219"/>
      <c r="V337" s="220"/>
      <c r="W337" s="173"/>
      <c r="X337" s="219"/>
      <c r="Y337" s="33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36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79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11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303">
        <v>20057458</v>
      </c>
      <c r="G342" s="302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303">
        <v>20057459</v>
      </c>
      <c r="G343" s="302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303">
        <v>20057679</v>
      </c>
      <c r="G344" s="302" t="s">
        <v>422</v>
      </c>
      <c r="H344" s="168" t="s">
        <v>69</v>
      </c>
      <c r="I344" s="168"/>
      <c r="J344" s="158"/>
      <c r="K344" s="172">
        <v>0</v>
      </c>
      <c r="L344" s="177">
        <f t="shared" si="11"/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>
      <c r="A345" s="167">
        <v>343</v>
      </c>
      <c r="B345" s="168"/>
      <c r="C345" s="168"/>
      <c r="D345" s="196"/>
      <c r="E345" s="182"/>
      <c r="F345" s="355">
        <v>1001001087</v>
      </c>
      <c r="G345" s="356" t="s">
        <v>377</v>
      </c>
      <c r="H345" s="357" t="s">
        <v>378</v>
      </c>
      <c r="I345" s="168"/>
      <c r="J345" s="158"/>
      <c r="K345" s="172">
        <v>0</v>
      </c>
      <c r="L345" s="177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>
      <c r="A346" s="167">
        <v>344</v>
      </c>
      <c r="B346" s="168"/>
      <c r="C346" s="168"/>
      <c r="D346" s="196"/>
      <c r="E346" s="182"/>
      <c r="F346" s="355">
        <v>1001001088</v>
      </c>
      <c r="G346" s="356" t="s">
        <v>379</v>
      </c>
      <c r="H346" s="357" t="s">
        <v>378</v>
      </c>
      <c r="I346" s="168"/>
      <c r="J346" s="158"/>
      <c r="K346" s="172">
        <v>0</v>
      </c>
      <c r="L346" s="177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>
      <c r="A347" s="167">
        <v>345</v>
      </c>
      <c r="B347" s="168"/>
      <c r="C347" s="168"/>
      <c r="D347" s="196"/>
      <c r="E347" s="182"/>
      <c r="F347" s="355">
        <v>1001001089</v>
      </c>
      <c r="G347" s="356" t="s">
        <v>380</v>
      </c>
      <c r="H347" s="357" t="s">
        <v>378</v>
      </c>
      <c r="I347" s="168"/>
      <c r="J347" s="158"/>
      <c r="K347" s="172">
        <v>0</v>
      </c>
      <c r="L347" s="177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>
      <c r="A348" s="167">
        <v>346</v>
      </c>
      <c r="B348" s="168"/>
      <c r="C348" s="168"/>
      <c r="D348" s="196"/>
      <c r="E348" s="182"/>
      <c r="F348" s="355">
        <v>1001001110</v>
      </c>
      <c r="G348" s="356" t="s">
        <v>381</v>
      </c>
      <c r="H348" s="357" t="s">
        <v>378</v>
      </c>
      <c r="I348" s="168"/>
      <c r="J348" s="158"/>
      <c r="K348" s="172">
        <v>0</v>
      </c>
      <c r="L348" s="177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>
      <c r="A349" s="167">
        <v>347</v>
      </c>
      <c r="B349" s="168"/>
      <c r="C349" s="168"/>
      <c r="D349" s="196"/>
      <c r="E349" s="182"/>
      <c r="F349" s="355">
        <v>1001001111</v>
      </c>
      <c r="G349" s="356" t="s">
        <v>382</v>
      </c>
      <c r="H349" s="357" t="s">
        <v>378</v>
      </c>
      <c r="I349" s="168"/>
      <c r="J349" s="158"/>
      <c r="K349" s="172">
        <v>0</v>
      </c>
      <c r="L349" s="177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>
      <c r="A350" s="167">
        <v>348</v>
      </c>
      <c r="B350" s="168"/>
      <c r="C350" s="168"/>
      <c r="D350" s="196"/>
      <c r="E350" s="182"/>
      <c r="F350" s="355">
        <v>1001001112</v>
      </c>
      <c r="G350" s="356" t="s">
        <v>383</v>
      </c>
      <c r="H350" s="357" t="s">
        <v>378</v>
      </c>
      <c r="I350" s="168"/>
      <c r="J350" s="158"/>
      <c r="K350" s="172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>
      <c r="A351" s="167">
        <v>349</v>
      </c>
      <c r="B351" s="168"/>
      <c r="C351" s="168"/>
      <c r="D351" s="196"/>
      <c r="E351" s="182"/>
      <c r="F351" s="355">
        <v>1001001113</v>
      </c>
      <c r="G351" s="356" t="s">
        <v>384</v>
      </c>
      <c r="H351" s="357" t="s">
        <v>378</v>
      </c>
      <c r="I351" s="168"/>
      <c r="J351" s="158"/>
      <c r="K351" s="172">
        <v>0</v>
      </c>
      <c r="L351" s="177">
        <f t="shared" si="11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>
      <c r="A352" s="167">
        <v>350</v>
      </c>
      <c r="B352" s="168"/>
      <c r="C352" s="168"/>
      <c r="D352" s="196"/>
      <c r="E352" s="182"/>
      <c r="F352" s="355">
        <v>1001001114</v>
      </c>
      <c r="G352" s="356" t="s">
        <v>385</v>
      </c>
      <c r="H352" s="357" t="s">
        <v>378</v>
      </c>
      <c r="I352" s="168"/>
      <c r="J352" s="158"/>
      <c r="K352" s="172">
        <v>0</v>
      </c>
      <c r="L352" s="177">
        <f t="shared" si="11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6.25">
      <c r="A353" s="167">
        <v>351</v>
      </c>
      <c r="B353" s="168"/>
      <c r="C353" s="168"/>
      <c r="D353" s="196"/>
      <c r="E353" s="182"/>
      <c r="F353" s="194">
        <v>20058107</v>
      </c>
      <c r="G353" s="238" t="s">
        <v>425</v>
      </c>
      <c r="H353" s="168" t="s">
        <v>69</v>
      </c>
      <c r="I353" s="168"/>
      <c r="J353" s="158"/>
      <c r="K353" s="172">
        <v>0</v>
      </c>
      <c r="L353" s="159">
        <f t="shared" si="11"/>
        <v>11500</v>
      </c>
      <c r="M353" s="172">
        <v>0</v>
      </c>
      <c r="N353" s="173"/>
      <c r="O353" s="339">
        <f>540+1260</f>
        <v>1800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f>660+1200</f>
        <v>1860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f>540+1320</f>
        <v>1860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f>660+1320</f>
        <v>1980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2000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2000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198">
        <v>20058428</v>
      </c>
      <c r="G354" s="287" t="s">
        <v>432</v>
      </c>
      <c r="H354" s="168" t="s">
        <v>69</v>
      </c>
      <c r="I354" s="168"/>
      <c r="J354" s="158"/>
      <c r="K354" s="172">
        <v>0</v>
      </c>
      <c r="L354" s="159">
        <f t="shared" si="11"/>
        <v>4290</v>
      </c>
      <c r="M354" s="172">
        <v>0</v>
      </c>
      <c r="N354" s="173"/>
      <c r="O354" s="339">
        <f>180+450</f>
        <v>630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f>180+450</f>
        <v>630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f>180+450</f>
        <v>630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f>270+630</f>
        <v>900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750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750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488">
        <v>20058608</v>
      </c>
      <c r="G355" s="489" t="s">
        <v>433</v>
      </c>
      <c r="H355" s="168" t="s">
        <v>69</v>
      </c>
      <c r="I355" s="168"/>
      <c r="J355" s="158"/>
      <c r="K355" s="172"/>
      <c r="L355" s="159">
        <f t="shared" si="11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354</v>
      </c>
      <c r="B356" s="168"/>
      <c r="C356" s="168"/>
      <c r="D356" s="196"/>
      <c r="E356" s="182"/>
      <c r="F356" s="354">
        <v>20058609</v>
      </c>
      <c r="G356" s="334" t="s">
        <v>434</v>
      </c>
      <c r="H356" s="168" t="s">
        <v>69</v>
      </c>
      <c r="I356" s="168"/>
      <c r="J356" s="158"/>
      <c r="K356" s="172"/>
      <c r="L356" s="159">
        <f t="shared" si="11"/>
        <v>5960</v>
      </c>
      <c r="M356" s="172"/>
      <c r="N356" s="173"/>
      <c r="O356" s="339">
        <f>288+720</f>
        <v>1008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f>216+720</f>
        <v>936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f>288+720</f>
        <v>1008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f>288+720</f>
        <v>1008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1000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>
        <v>1000</v>
      </c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68"/>
      <c r="C357" s="168"/>
      <c r="D357" s="196"/>
      <c r="E357" s="182"/>
      <c r="F357" s="354">
        <v>20059076</v>
      </c>
      <c r="G357" s="334" t="s">
        <v>435</v>
      </c>
      <c r="H357" s="168" t="s">
        <v>69</v>
      </c>
      <c r="I357" s="168"/>
      <c r="J357" s="158"/>
      <c r="K357" s="172"/>
      <c r="L357" s="159">
        <f t="shared" si="11"/>
        <v>8590</v>
      </c>
      <c r="M357" s="172"/>
      <c r="N357" s="173"/>
      <c r="O357" s="339">
        <f>270+1080</f>
        <v>1350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f>360+990</f>
        <v>1350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f>270+1170</f>
        <v>1440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f>270+1080</f>
        <v>1350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1600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>
        <v>1500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>
      <c r="A358" s="167">
        <v>356</v>
      </c>
      <c r="B358" s="168"/>
      <c r="C358" s="168"/>
      <c r="D358" s="196"/>
      <c r="E358" s="182"/>
      <c r="F358" s="488">
        <v>20059086</v>
      </c>
      <c r="G358" s="489" t="s">
        <v>436</v>
      </c>
      <c r="H358" s="168" t="s">
        <v>69</v>
      </c>
      <c r="I358" s="168"/>
      <c r="J358" s="158"/>
      <c r="K358" s="172"/>
      <c r="L358" s="159">
        <f t="shared" si="11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>
      <c r="A359" s="167">
        <v>357</v>
      </c>
      <c r="B359" s="168"/>
      <c r="C359" s="168"/>
      <c r="D359" s="196"/>
      <c r="E359" s="182"/>
      <c r="F359" s="354">
        <v>20059084</v>
      </c>
      <c r="G359" s="334" t="s">
        <v>437</v>
      </c>
      <c r="H359" s="168" t="s">
        <v>69</v>
      </c>
      <c r="I359" s="168"/>
      <c r="J359" s="158"/>
      <c r="K359" s="172"/>
      <c r="L359" s="159">
        <f t="shared" si="11"/>
        <v>13090</v>
      </c>
      <c r="M359" s="172"/>
      <c r="N359" s="173"/>
      <c r="O359" s="339">
        <f>450+1530</f>
        <v>1980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f>450+1530</f>
        <v>1980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f>540+1710</f>
        <v>2250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f>450+1530</f>
        <v>1980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2500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2400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>
      <c r="A360" s="167">
        <v>358</v>
      </c>
      <c r="B360" s="168"/>
      <c r="C360" s="168"/>
      <c r="D360" s="196"/>
      <c r="E360" s="182"/>
      <c r="F360" s="354">
        <v>20057187</v>
      </c>
      <c r="G360" s="334" t="s">
        <v>363</v>
      </c>
      <c r="H360" s="168" t="s">
        <v>69</v>
      </c>
      <c r="I360" s="168"/>
      <c r="J360" s="158"/>
      <c r="K360" s="172"/>
      <c r="L360" s="159">
        <f t="shared" si="11"/>
        <v>7362</v>
      </c>
      <c r="M360" s="172"/>
      <c r="N360" s="173"/>
      <c r="O360" s="339">
        <f>315+819</f>
        <v>1134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f>315+819</f>
        <v>1134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f>378+882</f>
        <v>1260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f>315+819</f>
        <v>1134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1400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>
        <v>1300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6.25">
      <c r="A361" s="167">
        <v>359</v>
      </c>
      <c r="B361" s="168"/>
      <c r="C361" s="168"/>
      <c r="D361" s="196"/>
      <c r="E361" s="182"/>
      <c r="F361" s="485">
        <v>20059413</v>
      </c>
      <c r="G361" s="490" t="s">
        <v>448</v>
      </c>
      <c r="H361" s="187" t="s">
        <v>69</v>
      </c>
      <c r="I361" s="168"/>
      <c r="J361" s="158"/>
      <c r="K361" s="172">
        <v>0</v>
      </c>
      <c r="L361" s="429">
        <f t="shared" si="11"/>
        <v>4960</v>
      </c>
      <c r="M361" s="172">
        <v>0</v>
      </c>
      <c r="N361" s="173"/>
      <c r="O361" s="339">
        <f>210+600</f>
        <v>810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f>240+630</f>
        <v>870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f>240+630</f>
        <v>870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f>240+570</f>
        <v>810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800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>
        <v>800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>
        <v>0</v>
      </c>
      <c r="BY361" s="210">
        <f t="shared" si="12"/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si="13"/>
        <v>0</v>
      </c>
      <c r="CE361" s="173"/>
    </row>
    <row r="362" spans="1:83" ht="26.25">
      <c r="A362" s="167">
        <v>360</v>
      </c>
      <c r="B362" s="187"/>
      <c r="C362" s="187"/>
      <c r="D362" s="286"/>
      <c r="E362" s="253"/>
      <c r="F362" s="585">
        <v>20059414</v>
      </c>
      <c r="G362" s="538" t="s">
        <v>449</v>
      </c>
      <c r="H362" s="298" t="s">
        <v>69</v>
      </c>
      <c r="I362" s="187"/>
      <c r="J362" s="230"/>
      <c r="K362" s="584">
        <v>0</v>
      </c>
      <c r="L362" s="410">
        <f t="shared" si="11"/>
        <v>0</v>
      </c>
      <c r="M362" s="456">
        <v>0</v>
      </c>
      <c r="N362" s="231"/>
      <c r="O362" s="496"/>
      <c r="P362" s="231"/>
      <c r="Q362" s="405"/>
      <c r="R362" s="231"/>
      <c r="S362" s="231"/>
      <c r="T362" s="231"/>
      <c r="U362" s="231"/>
      <c r="V362" s="230"/>
      <c r="W362" s="231"/>
      <c r="X362" s="231"/>
      <c r="Y362" s="497"/>
      <c r="Z362" s="231"/>
      <c r="AA362" s="405"/>
      <c r="AB362" s="231"/>
      <c r="AC362" s="231"/>
      <c r="AD362" s="231"/>
      <c r="AE362" s="231"/>
      <c r="AF362" s="230"/>
      <c r="AG362" s="231"/>
      <c r="AH362" s="231"/>
      <c r="AI362" s="498"/>
      <c r="AJ362" s="231"/>
      <c r="AK362" s="405"/>
      <c r="AL362" s="231"/>
      <c r="AM362" s="231"/>
      <c r="AN362" s="231"/>
      <c r="AO362" s="231"/>
      <c r="AP362" s="230"/>
      <c r="AQ362" s="231"/>
      <c r="AR362" s="231"/>
      <c r="AS362" s="260"/>
      <c r="AT362" s="231"/>
      <c r="AU362" s="405"/>
      <c r="AV362" s="231"/>
      <c r="AW362" s="231"/>
      <c r="AX362" s="231"/>
      <c r="AY362" s="231"/>
      <c r="AZ362" s="230"/>
      <c r="BA362" s="231"/>
      <c r="BB362" s="231"/>
      <c r="BC362" s="290"/>
      <c r="BD362" s="231"/>
      <c r="BE362" s="405"/>
      <c r="BF362" s="231"/>
      <c r="BG362" s="231"/>
      <c r="BH362" s="231"/>
      <c r="BI362" s="231"/>
      <c r="BJ362" s="230"/>
      <c r="BK362" s="231"/>
      <c r="BL362" s="231"/>
      <c r="BM362" s="262"/>
      <c r="BN362" s="231"/>
      <c r="BO362" s="405"/>
      <c r="BP362" s="231"/>
      <c r="BQ362" s="231"/>
      <c r="BR362" s="231"/>
      <c r="BS362" s="231"/>
      <c r="BT362" s="230"/>
      <c r="BU362" s="231"/>
      <c r="BV362" s="231"/>
      <c r="BW362" s="406"/>
      <c r="BX362" s="173">
        <v>0</v>
      </c>
      <c r="BY362" s="210">
        <f t="shared" ref="BY362:BY373" si="14">SUM(BV362:BX362)</f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ref="CD362:CD373" si="15">BW362-CA362</f>
        <v>0</v>
      </c>
      <c r="CE362" s="173"/>
    </row>
    <row r="363" spans="1:83" ht="29.25">
      <c r="A363" s="167">
        <v>361</v>
      </c>
      <c r="B363" s="298"/>
      <c r="C363" s="298"/>
      <c r="D363" s="354"/>
      <c r="E363" s="299"/>
      <c r="F363" s="543">
        <v>20059547</v>
      </c>
      <c r="G363" s="484" t="s">
        <v>450</v>
      </c>
      <c r="H363" s="298" t="s">
        <v>69</v>
      </c>
      <c r="I363" s="495"/>
      <c r="J363" s="312"/>
      <c r="K363" s="531"/>
      <c r="L363" s="410">
        <f t="shared" si="11"/>
        <v>14568</v>
      </c>
      <c r="M363" s="457"/>
      <c r="N363" s="314"/>
      <c r="O363" s="499">
        <f>756+1296</f>
        <v>2052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500">
        <f>900+1548</f>
        <v>2448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501">
        <f>1008+1692</f>
        <v>2700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502">
        <f>828+1440</f>
        <v>2268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03">
        <v>2500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4">
        <v>2600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6"/>
      <c r="BX363" s="428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362</v>
      </c>
      <c r="B364" s="298"/>
      <c r="C364" s="298"/>
      <c r="D364" s="354"/>
      <c r="E364" s="299"/>
      <c r="F364" s="354">
        <v>20059548</v>
      </c>
      <c r="G364" s="378" t="s">
        <v>451</v>
      </c>
      <c r="H364" s="298" t="s">
        <v>69</v>
      </c>
      <c r="I364" s="495"/>
      <c r="J364" s="312"/>
      <c r="K364" s="531"/>
      <c r="L364" s="410">
        <f t="shared" si="11"/>
        <v>16640</v>
      </c>
      <c r="M364" s="457"/>
      <c r="N364" s="314"/>
      <c r="O364" s="499">
        <f>840+1500</f>
        <v>2340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500">
        <f>1260+1740</f>
        <v>3000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501">
        <f>1020+1860</f>
        <v>2880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502">
        <f>1080+2040</f>
        <v>3120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03">
        <v>2700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4">
        <v>2600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6"/>
      <c r="BX364" s="428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363</v>
      </c>
      <c r="B365" s="298"/>
      <c r="C365" s="298"/>
      <c r="D365" s="354"/>
      <c r="E365" s="299"/>
      <c r="F365" s="354">
        <v>20057458</v>
      </c>
      <c r="G365" s="378" t="s">
        <v>452</v>
      </c>
      <c r="H365" s="298" t="s">
        <v>69</v>
      </c>
      <c r="I365" s="495"/>
      <c r="J365" s="312"/>
      <c r="K365" s="531"/>
      <c r="L365" s="410">
        <f t="shared" si="11"/>
        <v>7198</v>
      </c>
      <c r="M365" s="457"/>
      <c r="N365" s="314"/>
      <c r="O365" s="499">
        <f>324+810</f>
        <v>1134</v>
      </c>
      <c r="P365" s="314"/>
      <c r="Q365" s="315"/>
      <c r="R365" s="314"/>
      <c r="S365" s="314"/>
      <c r="T365" s="314"/>
      <c r="U365" s="314"/>
      <c r="V365" s="312"/>
      <c r="W365" s="314"/>
      <c r="X365" s="314"/>
      <c r="Y365" s="500">
        <f>324+810</f>
        <v>1134</v>
      </c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501">
        <f>378+918</f>
        <v>1296</v>
      </c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502">
        <f>324+810</f>
        <v>1134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03">
        <v>1400</v>
      </c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44">
        <v>1100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416"/>
      <c r="BX365" s="428"/>
      <c r="BY365" s="210"/>
      <c r="BZ365" s="173"/>
      <c r="CA365" s="173"/>
      <c r="CB365" s="173"/>
      <c r="CC365" s="173"/>
      <c r="CD365" s="158"/>
      <c r="CE365" s="173"/>
    </row>
    <row r="366" spans="1:83" ht="26.25">
      <c r="A366" s="167">
        <v>364</v>
      </c>
      <c r="B366" s="298"/>
      <c r="C366" s="298"/>
      <c r="D366" s="354"/>
      <c r="E366" s="299"/>
      <c r="F366" s="298">
        <v>20059798</v>
      </c>
      <c r="G366" s="544" t="s">
        <v>453</v>
      </c>
      <c r="H366" s="298" t="s">
        <v>69</v>
      </c>
      <c r="I366" s="495"/>
      <c r="J366" s="312"/>
      <c r="K366" s="531"/>
      <c r="L366" s="410">
        <f t="shared" si="11"/>
        <v>7520</v>
      </c>
      <c r="M366" s="457"/>
      <c r="N366" s="314"/>
      <c r="O366" s="499">
        <f>420+720</f>
        <v>1140</v>
      </c>
      <c r="P366" s="314"/>
      <c r="Q366" s="315"/>
      <c r="R366" s="314"/>
      <c r="S366" s="314"/>
      <c r="T366" s="314"/>
      <c r="U366" s="314"/>
      <c r="V366" s="312"/>
      <c r="W366" s="314"/>
      <c r="X366" s="314"/>
      <c r="Y366" s="500">
        <f>480+720</f>
        <v>1200</v>
      </c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501">
        <f>360+720</f>
        <v>1080</v>
      </c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502">
        <f>540+960</f>
        <v>1500</v>
      </c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503">
        <v>1300</v>
      </c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44">
        <v>1300</v>
      </c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416"/>
      <c r="BX366" s="428"/>
      <c r="BY366" s="210"/>
      <c r="BZ366" s="173"/>
      <c r="CA366" s="173"/>
      <c r="CB366" s="173"/>
      <c r="CC366" s="173"/>
      <c r="CD366" s="158"/>
      <c r="CE366" s="173"/>
    </row>
    <row r="367" spans="1:83" ht="26.25">
      <c r="A367" s="167">
        <v>365</v>
      </c>
      <c r="B367" s="298"/>
      <c r="C367" s="298"/>
      <c r="D367" s="354"/>
      <c r="E367" s="299"/>
      <c r="F367" s="298">
        <v>20059796</v>
      </c>
      <c r="G367" s="544" t="s">
        <v>454</v>
      </c>
      <c r="H367" s="298" t="s">
        <v>69</v>
      </c>
      <c r="I367" s="495"/>
      <c r="J367" s="312"/>
      <c r="K367" s="531"/>
      <c r="L367" s="410">
        <f t="shared" si="11"/>
        <v>10100</v>
      </c>
      <c r="M367" s="457"/>
      <c r="N367" s="314"/>
      <c r="O367" s="499">
        <f>512+960</f>
        <v>1472</v>
      </c>
      <c r="P367" s="314"/>
      <c r="Q367" s="315"/>
      <c r="R367" s="314"/>
      <c r="S367" s="314"/>
      <c r="T367" s="314"/>
      <c r="U367" s="314"/>
      <c r="V367" s="312"/>
      <c r="W367" s="314"/>
      <c r="X367" s="314"/>
      <c r="Y367" s="500">
        <f>576+960</f>
        <v>1536</v>
      </c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501">
        <f>512+1088</f>
        <v>1600</v>
      </c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502">
        <f>640+1152</f>
        <v>1792</v>
      </c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503">
        <v>1700</v>
      </c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44">
        <v>2000</v>
      </c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416"/>
      <c r="BX367" s="428"/>
      <c r="BY367" s="210"/>
      <c r="BZ367" s="173"/>
      <c r="CA367" s="173"/>
      <c r="CB367" s="173"/>
      <c r="CC367" s="173"/>
      <c r="CD367" s="158"/>
      <c r="CE367" s="173"/>
    </row>
    <row r="368" spans="1:83" ht="26.25">
      <c r="A368" s="167">
        <v>366</v>
      </c>
      <c r="B368" s="298"/>
      <c r="C368" s="298"/>
      <c r="D368" s="354"/>
      <c r="E368" s="299"/>
      <c r="F368" s="298">
        <v>20059799</v>
      </c>
      <c r="G368" s="544" t="s">
        <v>455</v>
      </c>
      <c r="H368" s="298" t="s">
        <v>69</v>
      </c>
      <c r="I368" s="495"/>
      <c r="J368" s="312"/>
      <c r="K368" s="531"/>
      <c r="L368" s="410">
        <f t="shared" si="11"/>
        <v>11780</v>
      </c>
      <c r="M368" s="457"/>
      <c r="N368" s="314"/>
      <c r="O368" s="499">
        <f>180+540</f>
        <v>720</v>
      </c>
      <c r="P368" s="314"/>
      <c r="Q368" s="315"/>
      <c r="R368" s="314"/>
      <c r="S368" s="314"/>
      <c r="T368" s="314"/>
      <c r="U368" s="314"/>
      <c r="V368" s="312"/>
      <c r="W368" s="314"/>
      <c r="X368" s="314"/>
      <c r="Y368" s="500">
        <f>180+540</f>
        <v>720</v>
      </c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501">
        <f>180+540</f>
        <v>720</v>
      </c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502">
        <f>180+540</f>
        <v>720</v>
      </c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503">
        <v>8100</v>
      </c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44">
        <v>800</v>
      </c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6"/>
      <c r="BX368" s="428"/>
      <c r="BY368" s="210"/>
      <c r="BZ368" s="173"/>
      <c r="CA368" s="173"/>
      <c r="CB368" s="173"/>
      <c r="CC368" s="173"/>
      <c r="CD368" s="158"/>
      <c r="CE368" s="173"/>
    </row>
    <row r="369" spans="1:86" ht="26.25">
      <c r="A369" s="167">
        <v>367</v>
      </c>
      <c r="B369" s="298"/>
      <c r="C369" s="298"/>
      <c r="D369" s="354"/>
      <c r="E369" s="299"/>
      <c r="F369" s="298">
        <v>20059797</v>
      </c>
      <c r="G369" s="544" t="s">
        <v>403</v>
      </c>
      <c r="H369" s="298" t="s">
        <v>69</v>
      </c>
      <c r="I369" s="495"/>
      <c r="J369" s="312"/>
      <c r="K369" s="531"/>
      <c r="L369" s="410">
        <f t="shared" si="11"/>
        <v>4960</v>
      </c>
      <c r="M369" s="457"/>
      <c r="N369" s="314"/>
      <c r="O369" s="499">
        <f>160+520</f>
        <v>680</v>
      </c>
      <c r="P369" s="314"/>
      <c r="Q369" s="315"/>
      <c r="R369" s="314"/>
      <c r="S369" s="314"/>
      <c r="T369" s="314"/>
      <c r="U369" s="314"/>
      <c r="V369" s="312"/>
      <c r="W369" s="314"/>
      <c r="X369" s="314"/>
      <c r="Y369" s="500">
        <f>200+480</f>
        <v>680</v>
      </c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501">
        <f>120+520</f>
        <v>640</v>
      </c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502">
        <f>440+1000</f>
        <v>1440</v>
      </c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503">
        <v>720</v>
      </c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44">
        <v>800</v>
      </c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416"/>
      <c r="BX369" s="428"/>
      <c r="BY369" s="210"/>
      <c r="BZ369" s="173"/>
      <c r="CA369" s="173"/>
      <c r="CB369" s="173"/>
      <c r="CC369" s="173"/>
      <c r="CD369" s="158"/>
      <c r="CE369" s="173"/>
    </row>
    <row r="370" spans="1:86" ht="29.25">
      <c r="A370" s="167">
        <v>368</v>
      </c>
      <c r="B370" s="298"/>
      <c r="C370" s="298"/>
      <c r="D370" s="354"/>
      <c r="E370" s="299"/>
      <c r="F370" s="485"/>
      <c r="G370" s="378"/>
      <c r="H370" s="298" t="s">
        <v>69</v>
      </c>
      <c r="I370" s="495"/>
      <c r="J370" s="312"/>
      <c r="K370" s="531"/>
      <c r="L370" s="410">
        <f t="shared" si="11"/>
        <v>0</v>
      </c>
      <c r="M370" s="457"/>
      <c r="N370" s="314"/>
      <c r="O370" s="499"/>
      <c r="P370" s="314"/>
      <c r="Q370" s="315"/>
      <c r="R370" s="314"/>
      <c r="S370" s="314"/>
      <c r="T370" s="314"/>
      <c r="U370" s="314"/>
      <c r="V370" s="312"/>
      <c r="W370" s="314"/>
      <c r="X370" s="314"/>
      <c r="Y370" s="500"/>
      <c r="Z370" s="314"/>
      <c r="AA370" s="315"/>
      <c r="AB370" s="314"/>
      <c r="AC370" s="314"/>
      <c r="AD370" s="314"/>
      <c r="AE370" s="314"/>
      <c r="AF370" s="312"/>
      <c r="AG370" s="314"/>
      <c r="AH370" s="314"/>
      <c r="AI370" s="501"/>
      <c r="AJ370" s="314"/>
      <c r="AK370" s="315"/>
      <c r="AL370" s="314"/>
      <c r="AM370" s="314"/>
      <c r="AN370" s="314"/>
      <c r="AO370" s="314"/>
      <c r="AP370" s="312"/>
      <c r="AQ370" s="314"/>
      <c r="AR370" s="314"/>
      <c r="AS370" s="502"/>
      <c r="AT370" s="314"/>
      <c r="AU370" s="315"/>
      <c r="AV370" s="314"/>
      <c r="AW370" s="314"/>
      <c r="AX370" s="314"/>
      <c r="AY370" s="314"/>
      <c r="AZ370" s="312"/>
      <c r="BA370" s="314"/>
      <c r="BB370" s="314"/>
      <c r="BC370" s="503"/>
      <c r="BD370" s="314"/>
      <c r="BE370" s="315"/>
      <c r="BF370" s="314"/>
      <c r="BG370" s="314"/>
      <c r="BH370" s="314"/>
      <c r="BI370" s="314"/>
      <c r="BJ370" s="312"/>
      <c r="BK370" s="314"/>
      <c r="BL370" s="314"/>
      <c r="BM370" s="444"/>
      <c r="BN370" s="314"/>
      <c r="BO370" s="315"/>
      <c r="BP370" s="314"/>
      <c r="BQ370" s="314"/>
      <c r="BR370" s="314"/>
      <c r="BS370" s="314"/>
      <c r="BT370" s="312"/>
      <c r="BU370" s="314"/>
      <c r="BV370" s="314"/>
      <c r="BW370" s="416"/>
      <c r="BX370" s="428"/>
      <c r="BY370" s="210"/>
      <c r="BZ370" s="173"/>
      <c r="CA370" s="173"/>
      <c r="CB370" s="173"/>
      <c r="CC370" s="173"/>
      <c r="CD370" s="158"/>
      <c r="CE370" s="173"/>
    </row>
    <row r="371" spans="1:86" ht="26.25">
      <c r="A371" s="167">
        <v>364</v>
      </c>
      <c r="B371" s="168"/>
      <c r="C371" s="168"/>
      <c r="D371" s="168"/>
      <c r="E371" s="170"/>
      <c r="F371" s="194">
        <v>1113219</v>
      </c>
      <c r="G371" s="238" t="s">
        <v>413</v>
      </c>
      <c r="H371" s="178" t="s">
        <v>42</v>
      </c>
      <c r="I371" s="168"/>
      <c r="J371" s="157"/>
      <c r="K371" s="491">
        <v>0</v>
      </c>
      <c r="L371" s="159">
        <f t="shared" si="11"/>
        <v>4061</v>
      </c>
      <c r="M371" s="492">
        <v>0</v>
      </c>
      <c r="N371" s="268"/>
      <c r="O371" s="384">
        <v>870</v>
      </c>
      <c r="P371" s="268"/>
      <c r="Q371" s="407"/>
      <c r="R371" s="268"/>
      <c r="S371" s="268"/>
      <c r="T371" s="268"/>
      <c r="U371" s="268"/>
      <c r="V371" s="158"/>
      <c r="W371" s="268"/>
      <c r="X371" s="268"/>
      <c r="Y371" s="385">
        <v>550</v>
      </c>
      <c r="Z371" s="268"/>
      <c r="AA371" s="407"/>
      <c r="AB371" s="268"/>
      <c r="AC371" s="268"/>
      <c r="AD371" s="268"/>
      <c r="AE371" s="268"/>
      <c r="AF371" s="158"/>
      <c r="AG371" s="268"/>
      <c r="AH371" s="268"/>
      <c r="AI371" s="386">
        <v>495</v>
      </c>
      <c r="AJ371" s="268"/>
      <c r="AK371" s="407"/>
      <c r="AL371" s="268"/>
      <c r="AM371" s="268"/>
      <c r="AN371" s="268"/>
      <c r="AO371" s="268"/>
      <c r="AP371" s="158"/>
      <c r="AQ371" s="268"/>
      <c r="AR371" s="268"/>
      <c r="AS371" s="493">
        <v>946</v>
      </c>
      <c r="AT371" s="268"/>
      <c r="AU371" s="407"/>
      <c r="AV371" s="268"/>
      <c r="AW371" s="268"/>
      <c r="AX371" s="268"/>
      <c r="AY371" s="268"/>
      <c r="AZ371" s="158"/>
      <c r="BA371" s="268"/>
      <c r="BB371" s="268"/>
      <c r="BC371" s="409">
        <v>566</v>
      </c>
      <c r="BD371" s="268"/>
      <c r="BE371" s="407"/>
      <c r="BF371" s="268"/>
      <c r="BG371" s="268"/>
      <c r="BH371" s="268"/>
      <c r="BI371" s="268"/>
      <c r="BJ371" s="158"/>
      <c r="BK371" s="268"/>
      <c r="BL371" s="268"/>
      <c r="BM371" s="464">
        <v>634</v>
      </c>
      <c r="BN371" s="268"/>
      <c r="BO371" s="407"/>
      <c r="BP371" s="268"/>
      <c r="BQ371" s="268"/>
      <c r="BR371" s="268"/>
      <c r="BS371" s="268"/>
      <c r="BT371" s="158"/>
      <c r="BU371" s="268"/>
      <c r="BV371" s="268"/>
      <c r="BW371" s="494"/>
      <c r="BX371" s="173">
        <v>0</v>
      </c>
      <c r="BY371" s="210">
        <f t="shared" si="14"/>
        <v>0</v>
      </c>
      <c r="BZ371" s="173">
        <v>0</v>
      </c>
      <c r="CA371" s="173">
        <v>0</v>
      </c>
      <c r="CB371" s="173">
        <v>0</v>
      </c>
      <c r="CC371" s="173">
        <v>0</v>
      </c>
      <c r="CD371" s="158">
        <f t="shared" si="15"/>
        <v>0</v>
      </c>
      <c r="CE371" s="173"/>
    </row>
    <row r="372" spans="1:86" ht="26.25">
      <c r="A372" s="167">
        <v>365</v>
      </c>
      <c r="B372" s="168"/>
      <c r="C372" s="168"/>
      <c r="D372" s="168"/>
      <c r="E372" s="170"/>
      <c r="F372" s="303">
        <v>1113220</v>
      </c>
      <c r="G372" s="433" t="s">
        <v>414</v>
      </c>
      <c r="H372" s="178" t="s">
        <v>42</v>
      </c>
      <c r="I372" s="168"/>
      <c r="J372" s="157"/>
      <c r="K372" s="313">
        <v>0</v>
      </c>
      <c r="L372" s="159">
        <f t="shared" ref="L372:L381" si="16">SUM(O372,Y372,AI372,AS372,BC372,BM372,BW372)</f>
        <v>0</v>
      </c>
      <c r="M372" s="455">
        <v>0</v>
      </c>
      <c r="N372" s="173"/>
      <c r="O372" s="339"/>
      <c r="P372" s="173"/>
      <c r="Q372" s="210"/>
      <c r="R372" s="173"/>
      <c r="S372" s="173"/>
      <c r="T372" s="173"/>
      <c r="U372" s="173"/>
      <c r="V372" s="158"/>
      <c r="W372" s="173"/>
      <c r="X372" s="173"/>
      <c r="Y372" s="338"/>
      <c r="Z372" s="173"/>
      <c r="AA372" s="210"/>
      <c r="AB372" s="173"/>
      <c r="AC372" s="173"/>
      <c r="AD372" s="173"/>
      <c r="AE372" s="173"/>
      <c r="AF372" s="158"/>
      <c r="AG372" s="173"/>
      <c r="AH372" s="173"/>
      <c r="AI372" s="340"/>
      <c r="AJ372" s="173"/>
      <c r="AK372" s="210"/>
      <c r="AL372" s="173"/>
      <c r="AM372" s="173"/>
      <c r="AN372" s="173"/>
      <c r="AO372" s="173"/>
      <c r="AP372" s="158"/>
      <c r="AQ372" s="173"/>
      <c r="AR372" s="173"/>
      <c r="AS372" s="341"/>
      <c r="AT372" s="173"/>
      <c r="AU372" s="210"/>
      <c r="AV372" s="173"/>
      <c r="AW372" s="173"/>
      <c r="AX372" s="173"/>
      <c r="AY372" s="173"/>
      <c r="AZ372" s="158"/>
      <c r="BA372" s="173"/>
      <c r="BB372" s="173"/>
      <c r="BC372" s="310"/>
      <c r="BD372" s="173"/>
      <c r="BE372" s="210"/>
      <c r="BF372" s="173"/>
      <c r="BG372" s="173"/>
      <c r="BH372" s="173"/>
      <c r="BI372" s="173"/>
      <c r="BJ372" s="158"/>
      <c r="BK372" s="173"/>
      <c r="BL372" s="173"/>
      <c r="BM372" s="333"/>
      <c r="BN372" s="173"/>
      <c r="BO372" s="210"/>
      <c r="BP372" s="173"/>
      <c r="BQ372" s="173"/>
      <c r="BR372" s="173"/>
      <c r="BS372" s="173"/>
      <c r="BT372" s="158"/>
      <c r="BU372" s="173"/>
      <c r="BV372" s="173"/>
      <c r="BW372" s="380"/>
      <c r="BX372" s="173">
        <v>0</v>
      </c>
      <c r="BY372" s="210">
        <f t="shared" si="14"/>
        <v>0</v>
      </c>
      <c r="BZ372" s="173">
        <v>0</v>
      </c>
      <c r="CA372" s="173">
        <v>0</v>
      </c>
      <c r="CB372" s="173">
        <v>0</v>
      </c>
      <c r="CC372" s="173">
        <v>0</v>
      </c>
      <c r="CD372" s="158">
        <f t="shared" si="15"/>
        <v>0</v>
      </c>
      <c r="CE372" s="173"/>
    </row>
    <row r="373" spans="1:86" ht="26.25">
      <c r="A373" s="167">
        <v>366</v>
      </c>
      <c r="B373" s="168"/>
      <c r="C373" s="168"/>
      <c r="D373" s="168"/>
      <c r="E373" s="170"/>
      <c r="F373" s="194">
        <v>1113218</v>
      </c>
      <c r="G373" s="238" t="s">
        <v>415</v>
      </c>
      <c r="H373" s="178" t="s">
        <v>42</v>
      </c>
      <c r="I373" s="168"/>
      <c r="J373" s="157"/>
      <c r="K373" s="313">
        <v>0</v>
      </c>
      <c r="L373" s="159">
        <f t="shared" si="16"/>
        <v>3133</v>
      </c>
      <c r="M373" s="455">
        <v>0</v>
      </c>
      <c r="N373" s="173"/>
      <c r="O373" s="339">
        <v>599</v>
      </c>
      <c r="P373" s="173"/>
      <c r="Q373" s="210"/>
      <c r="R373" s="173"/>
      <c r="S373" s="173"/>
      <c r="T373" s="173"/>
      <c r="U373" s="173"/>
      <c r="V373" s="158"/>
      <c r="W373" s="173"/>
      <c r="X373" s="173"/>
      <c r="Y373" s="338">
        <v>506</v>
      </c>
      <c r="Z373" s="173"/>
      <c r="AA373" s="210"/>
      <c r="AB373" s="173"/>
      <c r="AC373" s="173"/>
      <c r="AD373" s="173"/>
      <c r="AE373" s="173"/>
      <c r="AF373" s="158"/>
      <c r="AG373" s="173"/>
      <c r="AH373" s="173"/>
      <c r="AI373" s="340">
        <v>302</v>
      </c>
      <c r="AJ373" s="173"/>
      <c r="AK373" s="210"/>
      <c r="AL373" s="173"/>
      <c r="AM373" s="173"/>
      <c r="AN373" s="173"/>
      <c r="AO373" s="173"/>
      <c r="AP373" s="158"/>
      <c r="AQ373" s="173"/>
      <c r="AR373" s="173"/>
      <c r="AS373" s="341">
        <v>851</v>
      </c>
      <c r="AT373" s="173"/>
      <c r="AU373" s="210"/>
      <c r="AV373" s="173"/>
      <c r="AW373" s="173"/>
      <c r="AX373" s="173"/>
      <c r="AY373" s="173"/>
      <c r="AZ373" s="158"/>
      <c r="BA373" s="173"/>
      <c r="BB373" s="173"/>
      <c r="BC373" s="310">
        <v>411</v>
      </c>
      <c r="BD373" s="173"/>
      <c r="BE373" s="210"/>
      <c r="BF373" s="173"/>
      <c r="BG373" s="173"/>
      <c r="BH373" s="173"/>
      <c r="BI373" s="173"/>
      <c r="BJ373" s="158"/>
      <c r="BK373" s="173"/>
      <c r="BL373" s="173"/>
      <c r="BM373" s="333">
        <v>464</v>
      </c>
      <c r="BN373" s="173"/>
      <c r="BO373" s="210"/>
      <c r="BP373" s="173"/>
      <c r="BQ373" s="173"/>
      <c r="BR373" s="173"/>
      <c r="BS373" s="173"/>
      <c r="BT373" s="158"/>
      <c r="BU373" s="173"/>
      <c r="BV373" s="173"/>
      <c r="BW373" s="380"/>
      <c r="BX373" s="173">
        <v>0</v>
      </c>
      <c r="BY373" s="210">
        <f t="shared" si="14"/>
        <v>0</v>
      </c>
      <c r="BZ373" s="173">
        <v>0</v>
      </c>
      <c r="CA373" s="173">
        <v>0</v>
      </c>
      <c r="CB373" s="173">
        <v>0</v>
      </c>
      <c r="CC373" s="173">
        <v>0</v>
      </c>
      <c r="CD373" s="158">
        <f t="shared" si="15"/>
        <v>0</v>
      </c>
      <c r="CE373" s="173"/>
    </row>
    <row r="374" spans="1:86" ht="26.25">
      <c r="A374" s="167">
        <v>367</v>
      </c>
      <c r="B374" s="168"/>
      <c r="C374" s="168"/>
      <c r="D374" s="168"/>
      <c r="E374" s="170"/>
      <c r="F374" s="198">
        <v>1113221</v>
      </c>
      <c r="G374" s="287" t="s">
        <v>416</v>
      </c>
      <c r="H374" s="256" t="s">
        <v>42</v>
      </c>
      <c r="I374" s="187"/>
      <c r="J374" s="459"/>
      <c r="K374" s="313">
        <v>0</v>
      </c>
      <c r="L374" s="159">
        <f t="shared" si="16"/>
        <v>3459</v>
      </c>
      <c r="M374" s="456"/>
      <c r="N374" s="231"/>
      <c r="O374" s="387">
        <v>676</v>
      </c>
      <c r="P374" s="173"/>
      <c r="Q374" s="210"/>
      <c r="R374" s="173"/>
      <c r="S374" s="173"/>
      <c r="T374" s="173"/>
      <c r="U374" s="173"/>
      <c r="V374" s="158"/>
      <c r="W374" s="173"/>
      <c r="X374" s="173"/>
      <c r="Y374" s="389">
        <v>580</v>
      </c>
      <c r="Z374" s="173"/>
      <c r="AA374" s="210"/>
      <c r="AB374" s="173"/>
      <c r="AC374" s="173"/>
      <c r="AD374" s="173"/>
      <c r="AE374" s="173"/>
      <c r="AF374" s="158"/>
      <c r="AG374" s="173"/>
      <c r="AH374" s="173"/>
      <c r="AI374" s="391">
        <v>333</v>
      </c>
      <c r="AJ374" s="173"/>
      <c r="AK374" s="210"/>
      <c r="AL374" s="173"/>
      <c r="AM374" s="173"/>
      <c r="AN374" s="173"/>
      <c r="AO374" s="173"/>
      <c r="AP374" s="158"/>
      <c r="AQ374" s="173"/>
      <c r="AR374" s="173"/>
      <c r="AS374" s="393">
        <v>964</v>
      </c>
      <c r="AT374" s="173"/>
      <c r="AU374" s="210"/>
      <c r="AV374" s="173"/>
      <c r="AW374" s="173"/>
      <c r="AX374" s="173"/>
      <c r="AY374" s="173"/>
      <c r="AZ374" s="158"/>
      <c r="BA374" s="173"/>
      <c r="BB374" s="173"/>
      <c r="BC374" s="395">
        <v>415</v>
      </c>
      <c r="BD374" s="173"/>
      <c r="BE374" s="210"/>
      <c r="BF374" s="173"/>
      <c r="BG374" s="173"/>
      <c r="BH374" s="173"/>
      <c r="BI374" s="173"/>
      <c r="BJ374" s="158"/>
      <c r="BK374" s="173"/>
      <c r="BL374" s="173"/>
      <c r="BM374" s="397">
        <v>491</v>
      </c>
      <c r="BN374" s="173"/>
      <c r="BO374" s="210"/>
      <c r="BP374" s="173"/>
      <c r="BQ374" s="173"/>
      <c r="BR374" s="173"/>
      <c r="BS374" s="173"/>
      <c r="BT374" s="158"/>
      <c r="BU374" s="173"/>
      <c r="BV374" s="173"/>
      <c r="BW374" s="430"/>
      <c r="BX374" s="173"/>
      <c r="BY374" s="210"/>
      <c r="BZ374" s="173"/>
      <c r="CA374" s="173"/>
      <c r="CB374" s="173"/>
      <c r="CC374" s="173"/>
      <c r="CD374" s="158"/>
      <c r="CE374" s="173"/>
    </row>
    <row r="375" spans="1:86" ht="26.25">
      <c r="A375" s="167">
        <v>368</v>
      </c>
      <c r="B375" s="187"/>
      <c r="C375" s="187"/>
      <c r="D375" s="187"/>
      <c r="E375" s="253"/>
      <c r="F375" s="354">
        <v>1113222</v>
      </c>
      <c r="G375" s="334" t="s">
        <v>426</v>
      </c>
      <c r="H375" s="425" t="s">
        <v>42</v>
      </c>
      <c r="I375" s="298"/>
      <c r="J375" s="460"/>
      <c r="K375" s="313"/>
      <c r="L375" s="159">
        <f t="shared" si="16"/>
        <v>3749</v>
      </c>
      <c r="M375" s="457"/>
      <c r="N375" s="317"/>
      <c r="O375" s="362">
        <v>866</v>
      </c>
      <c r="P375" s="428"/>
      <c r="Q375" s="210"/>
      <c r="R375" s="173"/>
      <c r="S375" s="173"/>
      <c r="T375" s="173"/>
      <c r="U375" s="173"/>
      <c r="V375" s="158"/>
      <c r="W375" s="173"/>
      <c r="X375" s="427"/>
      <c r="Y375" s="364">
        <v>456</v>
      </c>
      <c r="Z375" s="428"/>
      <c r="AA375" s="210"/>
      <c r="AB375" s="173"/>
      <c r="AC375" s="173"/>
      <c r="AD375" s="173"/>
      <c r="AE375" s="173"/>
      <c r="AF375" s="158"/>
      <c r="AG375" s="173"/>
      <c r="AH375" s="427"/>
      <c r="AI375" s="363">
        <v>442</v>
      </c>
      <c r="AJ375" s="428"/>
      <c r="AK375" s="210"/>
      <c r="AL375" s="173"/>
      <c r="AM375" s="173"/>
      <c r="AN375" s="173"/>
      <c r="AO375" s="173"/>
      <c r="AP375" s="158"/>
      <c r="AQ375" s="173"/>
      <c r="AR375" s="427"/>
      <c r="AS375" s="365">
        <v>915</v>
      </c>
      <c r="AT375" s="428"/>
      <c r="AU375" s="210"/>
      <c r="AV375" s="173"/>
      <c r="AW375" s="173"/>
      <c r="AX375" s="173"/>
      <c r="AY375" s="173"/>
      <c r="AZ375" s="158"/>
      <c r="BA375" s="173"/>
      <c r="BB375" s="427"/>
      <c r="BC375" s="426">
        <v>538</v>
      </c>
      <c r="BD375" s="428"/>
      <c r="BE375" s="210"/>
      <c r="BF375" s="173"/>
      <c r="BG375" s="173"/>
      <c r="BH375" s="173"/>
      <c r="BI375" s="173"/>
      <c r="BJ375" s="158"/>
      <c r="BK375" s="173"/>
      <c r="BL375" s="427"/>
      <c r="BM375" s="424">
        <v>532</v>
      </c>
      <c r="BN375" s="428"/>
      <c r="BO375" s="210"/>
      <c r="BP375" s="173"/>
      <c r="BQ375" s="173"/>
      <c r="BR375" s="173"/>
      <c r="BS375" s="173"/>
      <c r="BT375" s="158"/>
      <c r="BU375" s="173"/>
      <c r="BV375" s="427"/>
      <c r="BW375" s="367"/>
      <c r="BX375" s="428"/>
      <c r="BY375" s="210"/>
      <c r="BZ375" s="173"/>
      <c r="CA375" s="173"/>
      <c r="CB375" s="173"/>
      <c r="CC375" s="173"/>
      <c r="CD375" s="158"/>
      <c r="CE375" s="173"/>
    </row>
    <row r="376" spans="1:86" ht="29.25">
      <c r="A376" s="167">
        <v>369</v>
      </c>
      <c r="B376" s="318"/>
      <c r="C376" s="437"/>
      <c r="D376" s="438"/>
      <c r="E376" s="253"/>
      <c r="F376" s="439">
        <v>1113223</v>
      </c>
      <c r="G376" s="440" t="s">
        <v>428</v>
      </c>
      <c r="H376" s="256" t="s">
        <v>42</v>
      </c>
      <c r="I376" s="437"/>
      <c r="J376" s="441"/>
      <c r="K376" s="313"/>
      <c r="L376" s="159">
        <f t="shared" si="16"/>
        <v>2636</v>
      </c>
      <c r="M376" s="458"/>
      <c r="N376" s="441"/>
      <c r="O376" s="450">
        <v>557</v>
      </c>
      <c r="P376" s="428"/>
      <c r="Q376" s="210"/>
      <c r="R376" s="173"/>
      <c r="S376" s="173"/>
      <c r="T376" s="173"/>
      <c r="U376" s="173"/>
      <c r="V376" s="158"/>
      <c r="W376" s="173"/>
      <c r="X376" s="427"/>
      <c r="Y376" s="452">
        <v>324</v>
      </c>
      <c r="Z376" s="428"/>
      <c r="AA376" s="210"/>
      <c r="AB376" s="173"/>
      <c r="AC376" s="173"/>
      <c r="AD376" s="173"/>
      <c r="AE376" s="173"/>
      <c r="AF376" s="158"/>
      <c r="AG376" s="173"/>
      <c r="AH376" s="427"/>
      <c r="AI376" s="442">
        <v>291</v>
      </c>
      <c r="AJ376" s="428"/>
      <c r="AK376" s="210"/>
      <c r="AL376" s="173"/>
      <c r="AM376" s="173"/>
      <c r="AN376" s="173"/>
      <c r="AO376" s="173"/>
      <c r="AP376" s="158"/>
      <c r="AQ376" s="173"/>
      <c r="AR376" s="427"/>
      <c r="AS376" s="463">
        <v>735</v>
      </c>
      <c r="AT376" s="428"/>
      <c r="AU376" s="210"/>
      <c r="AV376" s="173"/>
      <c r="AW376" s="173"/>
      <c r="AX376" s="173"/>
      <c r="AY376" s="173"/>
      <c r="AZ376" s="158"/>
      <c r="BA376" s="173"/>
      <c r="BB376" s="427"/>
      <c r="BC376" s="586">
        <v>390</v>
      </c>
      <c r="BD376" s="428"/>
      <c r="BE376" s="210"/>
      <c r="BF376" s="173"/>
      <c r="BG376" s="173"/>
      <c r="BH376" s="173"/>
      <c r="BI376" s="173"/>
      <c r="BJ376" s="158"/>
      <c r="BK376" s="173"/>
      <c r="BL376" s="427"/>
      <c r="BM376" s="589">
        <v>339</v>
      </c>
      <c r="BN376" s="428"/>
      <c r="BO376" s="210"/>
      <c r="BP376" s="173"/>
      <c r="BQ376" s="173"/>
      <c r="BR376" s="173"/>
      <c r="BS376" s="173"/>
      <c r="BT376" s="158"/>
      <c r="BU376" s="173"/>
      <c r="BV376" s="427"/>
      <c r="BW376" s="443"/>
      <c r="BX376" s="428"/>
      <c r="BY376" s="210"/>
      <c r="BZ376" s="173"/>
      <c r="CA376" s="173"/>
      <c r="CB376" s="173"/>
      <c r="CC376" s="173"/>
      <c r="CD376" s="158"/>
      <c r="CE376" s="173"/>
      <c r="CH376" s="156" t="s">
        <v>462</v>
      </c>
    </row>
    <row r="377" spans="1:86" ht="29.25">
      <c r="A377" s="167">
        <v>370</v>
      </c>
      <c r="B377" s="432"/>
      <c r="C377" s="318"/>
      <c r="D377" s="318"/>
      <c r="E377" s="299"/>
      <c r="F377" s="354">
        <v>1113224</v>
      </c>
      <c r="G377" s="378" t="s">
        <v>430</v>
      </c>
      <c r="H377" s="425" t="s">
        <v>42</v>
      </c>
      <c r="I377" s="318"/>
      <c r="J377" s="432"/>
      <c r="K377" s="313"/>
      <c r="L377" s="159">
        <f t="shared" si="16"/>
        <v>3825</v>
      </c>
      <c r="M377" s="457"/>
      <c r="N377" s="318"/>
      <c r="O377" s="451">
        <v>854</v>
      </c>
      <c r="P377" s="428"/>
      <c r="Q377" s="210"/>
      <c r="R377" s="173"/>
      <c r="S377" s="173"/>
      <c r="T377" s="173"/>
      <c r="U377" s="173"/>
      <c r="V377" s="158"/>
      <c r="W377" s="173"/>
      <c r="X377" s="427"/>
      <c r="Y377" s="453">
        <v>455</v>
      </c>
      <c r="Z377" s="428"/>
      <c r="AA377" s="210"/>
      <c r="AB377" s="173"/>
      <c r="AC377" s="173"/>
      <c r="AD377" s="173"/>
      <c r="AE377" s="173"/>
      <c r="AF377" s="158"/>
      <c r="AG377" s="173"/>
      <c r="AH377" s="427"/>
      <c r="AI377" s="363">
        <v>485</v>
      </c>
      <c r="AJ377" s="428"/>
      <c r="AK377" s="210"/>
      <c r="AL377" s="173"/>
      <c r="AM377" s="173"/>
      <c r="AN377" s="173"/>
      <c r="AO377" s="173"/>
      <c r="AP377" s="158"/>
      <c r="AQ377" s="173"/>
      <c r="AR377" s="427"/>
      <c r="AS377" s="365">
        <v>909</v>
      </c>
      <c r="AT377" s="428"/>
      <c r="AU377" s="210"/>
      <c r="AV377" s="173"/>
      <c r="AW377" s="173"/>
      <c r="AX377" s="173"/>
      <c r="AY377" s="173"/>
      <c r="AZ377" s="158"/>
      <c r="BA377" s="173"/>
      <c r="BB377" s="427"/>
      <c r="BC377" s="426">
        <v>586</v>
      </c>
      <c r="BD377" s="428"/>
      <c r="BE377" s="210"/>
      <c r="BF377" s="173"/>
      <c r="BG377" s="173"/>
      <c r="BH377" s="173"/>
      <c r="BI377" s="173"/>
      <c r="BJ377" s="158"/>
      <c r="BK377" s="173"/>
      <c r="BL377" s="427"/>
      <c r="BM377" s="424">
        <v>536</v>
      </c>
      <c r="BN377" s="428"/>
      <c r="BO377" s="210"/>
      <c r="BP377" s="173"/>
      <c r="BQ377" s="173"/>
      <c r="BR377" s="173"/>
      <c r="BS377" s="173"/>
      <c r="BT377" s="158"/>
      <c r="BU377" s="173"/>
      <c r="BV377" s="427"/>
      <c r="BW377" s="367"/>
      <c r="BX377" s="428"/>
      <c r="BY377" s="210"/>
      <c r="BZ377" s="173"/>
      <c r="CA377" s="173"/>
      <c r="CB377" s="173"/>
      <c r="CC377" s="173"/>
      <c r="CD377" s="158"/>
      <c r="CE377" s="173"/>
    </row>
    <row r="378" spans="1:86" ht="29.25">
      <c r="A378" s="167">
        <v>371</v>
      </c>
      <c r="B378" s="432"/>
      <c r="C378" s="318"/>
      <c r="D378" s="318"/>
      <c r="E378" s="299"/>
      <c r="F378" s="354">
        <v>1113225</v>
      </c>
      <c r="G378" s="378" t="s">
        <v>431</v>
      </c>
      <c r="H378" s="425" t="s">
        <v>42</v>
      </c>
      <c r="I378" s="318"/>
      <c r="J378" s="432"/>
      <c r="K378" s="313"/>
      <c r="L378" s="159">
        <f t="shared" si="16"/>
        <v>10740</v>
      </c>
      <c r="M378" s="457"/>
      <c r="N378" s="318"/>
      <c r="O378" s="451">
        <v>2068</v>
      </c>
      <c r="P378" s="428"/>
      <c r="Q378" s="210"/>
      <c r="R378" s="173"/>
      <c r="S378" s="173"/>
      <c r="T378" s="173"/>
      <c r="U378" s="173"/>
      <c r="V378" s="158"/>
      <c r="W378" s="173"/>
      <c r="X378" s="427"/>
      <c r="Y378" s="453">
        <v>1440</v>
      </c>
      <c r="Z378" s="428"/>
      <c r="AA378" s="210"/>
      <c r="AB378" s="173"/>
      <c r="AC378" s="173"/>
      <c r="AD378" s="173"/>
      <c r="AE378" s="173"/>
      <c r="AF378" s="158"/>
      <c r="AG378" s="173"/>
      <c r="AH378" s="427"/>
      <c r="AI378" s="363">
        <v>1347</v>
      </c>
      <c r="AJ378" s="428"/>
      <c r="AK378" s="210"/>
      <c r="AL378" s="173"/>
      <c r="AM378" s="173"/>
      <c r="AN378" s="173"/>
      <c r="AO378" s="173"/>
      <c r="AP378" s="158"/>
      <c r="AQ378" s="173"/>
      <c r="AR378" s="427"/>
      <c r="AS378" s="587">
        <v>2182</v>
      </c>
      <c r="AT378" s="428"/>
      <c r="AU378" s="210"/>
      <c r="AV378" s="173"/>
      <c r="AW378" s="173"/>
      <c r="AX378" s="173"/>
      <c r="AY378" s="173"/>
      <c r="AZ378" s="158"/>
      <c r="BA378" s="173"/>
      <c r="BB378" s="427"/>
      <c r="BC378" s="366">
        <v>1547</v>
      </c>
      <c r="BD378" s="428"/>
      <c r="BE378" s="210"/>
      <c r="BF378" s="173"/>
      <c r="BG378" s="173"/>
      <c r="BH378" s="173"/>
      <c r="BI378" s="173"/>
      <c r="BJ378" s="158"/>
      <c r="BK378" s="173"/>
      <c r="BL378" s="427"/>
      <c r="BM378" s="424">
        <v>2156</v>
      </c>
      <c r="BN378" s="428"/>
      <c r="BO378" s="210"/>
      <c r="BP378" s="173"/>
      <c r="BQ378" s="173"/>
      <c r="BR378" s="173"/>
      <c r="BS378" s="173"/>
      <c r="BT378" s="158"/>
      <c r="BU378" s="173"/>
      <c r="BV378" s="427"/>
      <c r="BW378" s="367"/>
      <c r="BX378" s="428"/>
      <c r="BY378" s="210"/>
      <c r="BZ378" s="173"/>
      <c r="CA378" s="173"/>
      <c r="CB378" s="173"/>
      <c r="CC378" s="173"/>
      <c r="CD378" s="158"/>
      <c r="CE378" s="173"/>
    </row>
    <row r="379" spans="1:86" ht="29.25">
      <c r="A379" s="167">
        <v>372</v>
      </c>
      <c r="B379" s="432"/>
      <c r="C379" s="318"/>
      <c r="D379" s="318"/>
      <c r="E379" s="299"/>
      <c r="F379" s="354">
        <v>1113226</v>
      </c>
      <c r="G379" s="378" t="s">
        <v>443</v>
      </c>
      <c r="H379" s="256" t="s">
        <v>42</v>
      </c>
      <c r="I379" s="318"/>
      <c r="J379" s="432"/>
      <c r="K379" s="313"/>
      <c r="L379" s="159">
        <f t="shared" si="16"/>
        <v>10102</v>
      </c>
      <c r="M379" s="457"/>
      <c r="N379" s="318"/>
      <c r="O379" s="451">
        <v>1593</v>
      </c>
      <c r="P379" s="428"/>
      <c r="Q379" s="210"/>
      <c r="R379" s="173"/>
      <c r="S379" s="173"/>
      <c r="T379" s="173"/>
      <c r="U379" s="173"/>
      <c r="V379" s="158"/>
      <c r="W379" s="173"/>
      <c r="X379" s="427"/>
      <c r="Y379" s="453">
        <v>3251</v>
      </c>
      <c r="Z379" s="428"/>
      <c r="AA379" s="210"/>
      <c r="AB379" s="173"/>
      <c r="AC379" s="173"/>
      <c r="AD379" s="173"/>
      <c r="AE379" s="173"/>
      <c r="AF379" s="158"/>
      <c r="AG379" s="173"/>
      <c r="AH379" s="427"/>
      <c r="AI379" s="363">
        <v>1623</v>
      </c>
      <c r="AJ379" s="428"/>
      <c r="AK379" s="210"/>
      <c r="AL379" s="173"/>
      <c r="AM379" s="173"/>
      <c r="AN379" s="173"/>
      <c r="AO379" s="173"/>
      <c r="AP379" s="158"/>
      <c r="AQ379" s="173"/>
      <c r="AR379" s="427"/>
      <c r="AS379" s="587">
        <v>1063</v>
      </c>
      <c r="AT379" s="428"/>
      <c r="AU379" s="210"/>
      <c r="AV379" s="173"/>
      <c r="AW379" s="173"/>
      <c r="AX379" s="173"/>
      <c r="AY379" s="173"/>
      <c r="AZ379" s="158"/>
      <c r="BA379" s="173"/>
      <c r="BB379" s="427"/>
      <c r="BC379" s="426">
        <v>878</v>
      </c>
      <c r="BD379" s="428"/>
      <c r="BE379" s="210"/>
      <c r="BF379" s="173"/>
      <c r="BG379" s="173"/>
      <c r="BH379" s="173"/>
      <c r="BI379" s="173"/>
      <c r="BJ379" s="158"/>
      <c r="BK379" s="173"/>
      <c r="BL379" s="427"/>
      <c r="BM379" s="424">
        <v>1694</v>
      </c>
      <c r="BN379" s="428"/>
      <c r="BO379" s="210"/>
      <c r="BP379" s="173"/>
      <c r="BQ379" s="173"/>
      <c r="BR379" s="173"/>
      <c r="BS379" s="173"/>
      <c r="BT379" s="158"/>
      <c r="BU379" s="173"/>
      <c r="BV379" s="427"/>
      <c r="BW379" s="367"/>
      <c r="BX379" s="428"/>
      <c r="BY379" s="210"/>
      <c r="BZ379" s="173"/>
      <c r="CA379" s="173"/>
      <c r="CB379" s="173"/>
      <c r="CC379" s="173"/>
      <c r="CD379" s="158"/>
      <c r="CE379" s="173"/>
    </row>
    <row r="380" spans="1:86" ht="29.25">
      <c r="A380" s="167">
        <v>373</v>
      </c>
      <c r="B380" s="432"/>
      <c r="C380" s="318"/>
      <c r="D380" s="318"/>
      <c r="E380" s="299"/>
      <c r="F380" s="354">
        <v>1113227</v>
      </c>
      <c r="G380" s="378" t="s">
        <v>444</v>
      </c>
      <c r="H380" s="425" t="s">
        <v>42</v>
      </c>
      <c r="I380" s="318"/>
      <c r="J380" s="432"/>
      <c r="K380" s="313"/>
      <c r="L380" s="159">
        <f t="shared" si="16"/>
        <v>10400</v>
      </c>
      <c r="M380" s="457"/>
      <c r="N380" s="318"/>
      <c r="O380" s="451">
        <v>1545</v>
      </c>
      <c r="P380" s="428"/>
      <c r="Q380" s="210"/>
      <c r="R380" s="173"/>
      <c r="S380" s="173"/>
      <c r="T380" s="173"/>
      <c r="U380" s="173"/>
      <c r="V380" s="158"/>
      <c r="W380" s="173"/>
      <c r="X380" s="427"/>
      <c r="Y380" s="453">
        <v>3461</v>
      </c>
      <c r="Z380" s="428"/>
      <c r="AA380" s="210"/>
      <c r="AB380" s="173"/>
      <c r="AC380" s="173"/>
      <c r="AD380" s="173"/>
      <c r="AE380" s="173"/>
      <c r="AF380" s="158"/>
      <c r="AG380" s="173"/>
      <c r="AH380" s="427"/>
      <c r="AI380" s="363">
        <v>1638</v>
      </c>
      <c r="AJ380" s="428"/>
      <c r="AK380" s="210"/>
      <c r="AL380" s="173"/>
      <c r="AM380" s="173"/>
      <c r="AN380" s="173"/>
      <c r="AO380" s="173"/>
      <c r="AP380" s="158"/>
      <c r="AQ380" s="173"/>
      <c r="AR380" s="427"/>
      <c r="AS380" s="587">
        <v>1123</v>
      </c>
      <c r="AT380" s="428"/>
      <c r="AU380" s="210"/>
      <c r="AV380" s="173"/>
      <c r="AW380" s="173"/>
      <c r="AX380" s="173"/>
      <c r="AY380" s="173"/>
      <c r="AZ380" s="158"/>
      <c r="BA380" s="173"/>
      <c r="BB380" s="427"/>
      <c r="BC380" s="426">
        <v>871</v>
      </c>
      <c r="BD380" s="428"/>
      <c r="BE380" s="210"/>
      <c r="BF380" s="173"/>
      <c r="BG380" s="173"/>
      <c r="BH380" s="173"/>
      <c r="BI380" s="173"/>
      <c r="BJ380" s="158"/>
      <c r="BK380" s="173"/>
      <c r="BL380" s="427"/>
      <c r="BM380" s="424">
        <v>1762</v>
      </c>
      <c r="BN380" s="428"/>
      <c r="BO380" s="210"/>
      <c r="BP380" s="173"/>
      <c r="BQ380" s="173"/>
      <c r="BR380" s="173"/>
      <c r="BS380" s="173"/>
      <c r="BT380" s="158"/>
      <c r="BU380" s="173"/>
      <c r="BV380" s="427"/>
      <c r="BW380" s="367"/>
      <c r="BX380" s="428"/>
      <c r="BY380" s="210"/>
      <c r="BZ380" s="173"/>
      <c r="CA380" s="173"/>
      <c r="CB380" s="173"/>
      <c r="CC380" s="173"/>
      <c r="CD380" s="158"/>
      <c r="CE380" s="173"/>
    </row>
    <row r="381" spans="1:86" ht="29.25">
      <c r="A381" s="167">
        <v>374</v>
      </c>
      <c r="B381" s="436"/>
      <c r="C381" s="298"/>
      <c r="D381" s="298"/>
      <c r="E381" s="299"/>
      <c r="F381" s="354">
        <v>1113228</v>
      </c>
      <c r="G381" s="378" t="s">
        <v>445</v>
      </c>
      <c r="H381" s="425" t="s">
        <v>42</v>
      </c>
      <c r="I381" s="298"/>
      <c r="J381" s="460"/>
      <c r="K381" s="313"/>
      <c r="L381" s="159">
        <f t="shared" si="16"/>
        <v>10636</v>
      </c>
      <c r="M381" s="457"/>
      <c r="N381" s="314"/>
      <c r="O381" s="362">
        <v>1666</v>
      </c>
      <c r="P381" s="428"/>
      <c r="Q381" s="210"/>
      <c r="R381" s="173"/>
      <c r="S381" s="173"/>
      <c r="T381" s="173"/>
      <c r="U381" s="173"/>
      <c r="V381" s="158"/>
      <c r="W381" s="173"/>
      <c r="X381" s="427"/>
      <c r="Y381" s="364">
        <v>3521</v>
      </c>
      <c r="Z381" s="428"/>
      <c r="AA381" s="210"/>
      <c r="AB381" s="173"/>
      <c r="AC381" s="173"/>
      <c r="AD381" s="173"/>
      <c r="AE381" s="173"/>
      <c r="AF381" s="158"/>
      <c r="AG381" s="173"/>
      <c r="AH381" s="427"/>
      <c r="AI381" s="363">
        <v>1633</v>
      </c>
      <c r="AJ381" s="428"/>
      <c r="AK381" s="210"/>
      <c r="AL381" s="173"/>
      <c r="AM381" s="173"/>
      <c r="AN381" s="173"/>
      <c r="AO381" s="173"/>
      <c r="AP381" s="158"/>
      <c r="AQ381" s="173"/>
      <c r="AR381" s="427"/>
      <c r="AS381" s="587">
        <v>1080</v>
      </c>
      <c r="AT381" s="428"/>
      <c r="AU381" s="210"/>
      <c r="AV381" s="173"/>
      <c r="AW381" s="173"/>
      <c r="AX381" s="173"/>
      <c r="AY381" s="173"/>
      <c r="AZ381" s="158"/>
      <c r="BA381" s="173"/>
      <c r="BB381" s="427"/>
      <c r="BC381" s="426">
        <v>880</v>
      </c>
      <c r="BD381" s="428"/>
      <c r="BE381" s="210"/>
      <c r="BF381" s="173"/>
      <c r="BG381" s="173"/>
      <c r="BH381" s="173"/>
      <c r="BI381" s="173"/>
      <c r="BJ381" s="158"/>
      <c r="BK381" s="173"/>
      <c r="BL381" s="427"/>
      <c r="BM381" s="424">
        <v>1856</v>
      </c>
      <c r="BN381" s="428"/>
      <c r="BO381" s="210"/>
      <c r="BP381" s="173"/>
      <c r="BQ381" s="173"/>
      <c r="BR381" s="173"/>
      <c r="BS381" s="173"/>
      <c r="BT381" s="158"/>
      <c r="BU381" s="173"/>
      <c r="BV381" s="427"/>
      <c r="BW381" s="367"/>
      <c r="BX381" s="428"/>
      <c r="BY381" s="210"/>
      <c r="BZ381" s="173"/>
      <c r="CA381" s="173"/>
      <c r="CB381" s="173"/>
      <c r="CC381" s="173"/>
      <c r="CD381" s="158"/>
      <c r="CE381" s="173"/>
    </row>
    <row r="382" spans="1:86" ht="29.25" customHeight="1">
      <c r="A382" s="239"/>
      <c r="B382" s="239"/>
      <c r="C382" s="239"/>
      <c r="D382" s="239"/>
      <c r="E382" s="239"/>
      <c r="F382" s="239"/>
      <c r="G382" s="240"/>
      <c r="H382" s="239"/>
      <c r="I382" s="241"/>
      <c r="J382" s="241"/>
      <c r="K382" s="237"/>
      <c r="L382" s="237"/>
      <c r="M382" s="237"/>
      <c r="N382" s="236"/>
      <c r="O382" s="242" t="s">
        <v>386</v>
      </c>
      <c r="Q382" s="243">
        <v>316</v>
      </c>
      <c r="R382" s="242" t="s">
        <v>387</v>
      </c>
      <c r="S382" s="243"/>
      <c r="T382" s="244"/>
      <c r="U382" s="244"/>
      <c r="V382" s="244"/>
      <c r="W382" s="236"/>
      <c r="X382" s="236"/>
      <c r="Y382" s="291"/>
      <c r="Z382" s="245"/>
      <c r="AA382" s="243">
        <v>316</v>
      </c>
      <c r="AB382" s="242" t="s">
        <v>387</v>
      </c>
      <c r="AC382" s="243"/>
      <c r="AD382" s="244"/>
      <c r="AE382" s="244"/>
      <c r="AF382" s="244"/>
      <c r="AG382" s="236"/>
      <c r="AH382" s="236"/>
      <c r="AI382" s="291"/>
      <c r="AJ382" s="245"/>
      <c r="AK382" s="243">
        <v>316</v>
      </c>
      <c r="AL382" s="242" t="s">
        <v>387</v>
      </c>
      <c r="AM382" s="243"/>
      <c r="AN382" s="244"/>
      <c r="AO382" s="244"/>
      <c r="AP382" s="244"/>
      <c r="AQ382" s="236"/>
      <c r="AR382" s="236"/>
      <c r="AS382" s="291"/>
      <c r="AT382" s="245"/>
      <c r="AU382" s="243">
        <v>316</v>
      </c>
      <c r="AV382" s="242" t="s">
        <v>387</v>
      </c>
      <c r="AW382" s="243"/>
      <c r="AX382" s="244"/>
      <c r="AY382" s="244"/>
      <c r="AZ382" s="244"/>
      <c r="BA382" s="236"/>
      <c r="BB382" s="236"/>
      <c r="BC382" s="291"/>
      <c r="BD382" s="245"/>
      <c r="BE382" s="243">
        <v>316</v>
      </c>
      <c r="BF382" s="242" t="s">
        <v>387</v>
      </c>
      <c r="BG382" s="243"/>
      <c r="BH382" s="244"/>
      <c r="BI382" s="244"/>
      <c r="BJ382" s="244"/>
      <c r="BK382" s="236"/>
      <c r="BL382" s="236"/>
      <c r="BM382" s="291"/>
      <c r="BN382" s="245"/>
      <c r="BO382" s="243">
        <v>316</v>
      </c>
      <c r="BP382" s="242" t="s">
        <v>387</v>
      </c>
      <c r="BQ382" s="243"/>
      <c r="BR382" s="244"/>
      <c r="BS382" s="244"/>
      <c r="BT382" s="244"/>
      <c r="BU382" s="236"/>
      <c r="BV382" s="237"/>
      <c r="BW382" s="237"/>
      <c r="BX382" s="237"/>
      <c r="BY382" s="237"/>
      <c r="BZ382" s="237"/>
      <c r="CA382" s="237"/>
      <c r="CB382" s="237"/>
      <c r="CC382" s="237"/>
      <c r="CD382" s="237"/>
      <c r="CE382" s="237"/>
    </row>
    <row r="383" spans="1:86" ht="29.25">
      <c r="A383" s="239"/>
      <c r="B383" s="239"/>
      <c r="C383" s="239"/>
      <c r="D383" s="239"/>
      <c r="E383" s="239"/>
      <c r="F383" s="239"/>
      <c r="G383" s="240"/>
      <c r="H383" s="239"/>
      <c r="I383" s="241"/>
      <c r="J383" s="241"/>
      <c r="K383" s="237"/>
      <c r="L383" s="237"/>
      <c r="M383" s="237"/>
      <c r="N383" s="236"/>
      <c r="O383" s="242" t="s">
        <v>388</v>
      </c>
      <c r="P383" s="245"/>
      <c r="Q383" s="243"/>
      <c r="R383" s="242" t="s">
        <v>387</v>
      </c>
      <c r="S383" s="243">
        <v>0</v>
      </c>
      <c r="T383" s="242" t="s">
        <v>389</v>
      </c>
      <c r="U383" s="244"/>
      <c r="V383" s="244"/>
      <c r="W383" s="236"/>
      <c r="X383" s="236"/>
      <c r="Y383" s="292"/>
      <c r="Z383" s="245"/>
      <c r="AA383" s="243"/>
      <c r="AB383" s="242" t="s">
        <v>387</v>
      </c>
      <c r="AC383" s="243">
        <v>0</v>
      </c>
      <c r="AD383" s="242" t="s">
        <v>389</v>
      </c>
      <c r="AE383" s="244"/>
      <c r="AF383" s="244"/>
      <c r="AG383" s="236"/>
      <c r="AH383" s="236"/>
      <c r="AI383" s="292"/>
      <c r="AJ383" s="245"/>
      <c r="AK383" s="243"/>
      <c r="AL383" s="242" t="s">
        <v>387</v>
      </c>
      <c r="AM383" s="243">
        <v>0</v>
      </c>
      <c r="AN383" s="242" t="s">
        <v>389</v>
      </c>
      <c r="AO383" s="244"/>
      <c r="AP383" s="244"/>
      <c r="AQ383" s="236"/>
      <c r="AR383" s="236"/>
      <c r="AS383" s="292"/>
      <c r="AT383" s="245"/>
      <c r="AU383" s="243"/>
      <c r="AV383" s="242" t="s">
        <v>387</v>
      </c>
      <c r="AW383" s="243">
        <v>0</v>
      </c>
      <c r="AX383" s="242" t="s">
        <v>389</v>
      </c>
      <c r="AY383" s="244"/>
      <c r="AZ383" s="244"/>
      <c r="BA383" s="236"/>
      <c r="BB383" s="236"/>
      <c r="BC383" s="292"/>
      <c r="BD383" s="245"/>
      <c r="BE383" s="243"/>
      <c r="BF383" s="242" t="s">
        <v>387</v>
      </c>
      <c r="BG383" s="243">
        <v>0</v>
      </c>
      <c r="BH383" s="242" t="s">
        <v>389</v>
      </c>
      <c r="BI383" s="244"/>
      <c r="BJ383" s="244"/>
      <c r="BK383" s="236"/>
      <c r="BL383" s="236"/>
      <c r="BM383" s="292"/>
      <c r="BN383" s="245"/>
      <c r="BO383" s="243"/>
      <c r="BP383" s="242" t="s">
        <v>387</v>
      </c>
      <c r="BQ383" s="243">
        <v>0</v>
      </c>
      <c r="BR383" s="242" t="s">
        <v>389</v>
      </c>
      <c r="BS383" s="244"/>
      <c r="BT383" s="244"/>
      <c r="BU383" s="236"/>
      <c r="BV383" s="237"/>
      <c r="BW383" s="237"/>
      <c r="BX383" s="237"/>
      <c r="BY383" s="237"/>
      <c r="BZ383" s="237"/>
      <c r="CA383" s="237"/>
      <c r="CB383" s="237"/>
      <c r="CC383" s="237"/>
      <c r="CD383" s="237"/>
      <c r="CE383" s="237"/>
    </row>
    <row r="384" spans="1:86" ht="29.25">
      <c r="A384" s="239"/>
      <c r="B384" s="239"/>
      <c r="C384" s="239"/>
      <c r="D384" s="239"/>
      <c r="E384" s="239"/>
      <c r="F384" s="239"/>
      <c r="G384" s="240"/>
      <c r="H384" s="239"/>
      <c r="I384" s="241"/>
      <c r="J384" s="241"/>
      <c r="K384" s="237"/>
      <c r="L384" s="237"/>
      <c r="M384" s="237"/>
      <c r="N384" s="236"/>
      <c r="O384" s="242" t="s">
        <v>390</v>
      </c>
      <c r="P384" s="245"/>
      <c r="Q384" s="243"/>
      <c r="R384" s="242" t="s">
        <v>387</v>
      </c>
      <c r="S384" s="243">
        <v>0</v>
      </c>
      <c r="T384" s="242" t="s">
        <v>389</v>
      </c>
      <c r="U384" s="244"/>
      <c r="V384" s="244"/>
      <c r="W384" s="236"/>
      <c r="X384" s="236"/>
      <c r="Y384" s="292"/>
      <c r="Z384" s="245"/>
      <c r="AA384" s="243"/>
      <c r="AB384" s="242" t="s">
        <v>387</v>
      </c>
      <c r="AC384" s="243">
        <v>0</v>
      </c>
      <c r="AD384" s="242" t="s">
        <v>389</v>
      </c>
      <c r="AE384" s="244"/>
      <c r="AF384" s="244"/>
      <c r="AG384" s="236"/>
      <c r="AH384" s="236"/>
      <c r="AI384" s="292"/>
      <c r="AJ384" s="245"/>
      <c r="AK384" s="243"/>
      <c r="AL384" s="242" t="s">
        <v>387</v>
      </c>
      <c r="AM384" s="243">
        <v>0</v>
      </c>
      <c r="AN384" s="242" t="s">
        <v>389</v>
      </c>
      <c r="AO384" s="244"/>
      <c r="AP384" s="244"/>
      <c r="AQ384" s="236"/>
      <c r="AR384" s="236"/>
      <c r="AS384" s="292"/>
      <c r="AT384" s="245"/>
      <c r="AU384" s="243"/>
      <c r="AV384" s="242" t="s">
        <v>387</v>
      </c>
      <c r="AW384" s="243">
        <v>0</v>
      </c>
      <c r="AX384" s="242" t="s">
        <v>389</v>
      </c>
      <c r="AY384" s="244"/>
      <c r="AZ384" s="244"/>
      <c r="BA384" s="236"/>
      <c r="BB384" s="236"/>
      <c r="BC384" s="292"/>
      <c r="BD384" s="245"/>
      <c r="BE384" s="243"/>
      <c r="BF384" s="242" t="s">
        <v>387</v>
      </c>
      <c r="BG384" s="243">
        <v>0</v>
      </c>
      <c r="BH384" s="242" t="s">
        <v>389</v>
      </c>
      <c r="BI384" s="244"/>
      <c r="BJ384" s="244"/>
      <c r="BK384" s="236"/>
      <c r="BL384" s="236"/>
      <c r="BM384" s="292"/>
      <c r="BN384" s="245"/>
      <c r="BO384" s="243"/>
      <c r="BP384" s="242" t="s">
        <v>387</v>
      </c>
      <c r="BQ384" s="243">
        <v>0</v>
      </c>
      <c r="BR384" s="242" t="s">
        <v>389</v>
      </c>
      <c r="BS384" s="244"/>
      <c r="BT384" s="244"/>
      <c r="BU384" s="236"/>
      <c r="BV384" s="237"/>
      <c r="BW384" s="237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customHeight="1">
      <c r="A385" s="239"/>
      <c r="B385" s="239"/>
      <c r="C385" s="239"/>
      <c r="D385" s="239"/>
      <c r="E385" s="239"/>
      <c r="F385" s="239"/>
      <c r="G385" s="240"/>
      <c r="H385" s="239"/>
      <c r="I385" s="241"/>
      <c r="J385" s="241"/>
      <c r="K385" s="237"/>
      <c r="L385" s="237"/>
      <c r="M385" s="237"/>
      <c r="N385" s="237"/>
      <c r="O385" s="242" t="s">
        <v>391</v>
      </c>
      <c r="Q385" s="243"/>
      <c r="R385" s="242" t="s">
        <v>387</v>
      </c>
      <c r="S385" s="243">
        <v>0</v>
      </c>
      <c r="T385" s="242" t="s">
        <v>389</v>
      </c>
      <c r="U385" s="244"/>
      <c r="V385" s="244"/>
      <c r="W385" s="236"/>
      <c r="X385" s="236"/>
      <c r="Y385" s="292"/>
      <c r="Z385" s="245"/>
      <c r="AA385" s="243"/>
      <c r="AB385" s="242" t="s">
        <v>387</v>
      </c>
      <c r="AC385" s="243">
        <v>0</v>
      </c>
      <c r="AD385" s="242" t="s">
        <v>389</v>
      </c>
      <c r="AE385" s="244"/>
      <c r="AF385" s="244"/>
      <c r="AG385" s="236"/>
      <c r="AH385" s="236"/>
      <c r="AI385" s="292"/>
      <c r="AJ385" s="245"/>
      <c r="AK385" s="243"/>
      <c r="AL385" s="242" t="s">
        <v>387</v>
      </c>
      <c r="AM385" s="243">
        <v>0</v>
      </c>
      <c r="AN385" s="242" t="s">
        <v>389</v>
      </c>
      <c r="AO385" s="244"/>
      <c r="AP385" s="244"/>
      <c r="AQ385" s="236"/>
      <c r="AR385" s="236"/>
      <c r="AS385" s="292"/>
      <c r="AT385" s="245"/>
      <c r="AU385" s="243"/>
      <c r="AV385" s="242" t="s">
        <v>387</v>
      </c>
      <c r="AW385" s="243">
        <v>0</v>
      </c>
      <c r="AX385" s="242" t="s">
        <v>389</v>
      </c>
      <c r="AY385" s="244"/>
      <c r="AZ385" s="244"/>
      <c r="BA385" s="236"/>
      <c r="BB385" s="236"/>
      <c r="BC385" s="292"/>
      <c r="BD385" s="245"/>
      <c r="BE385" s="243"/>
      <c r="BF385" s="242" t="s">
        <v>387</v>
      </c>
      <c r="BG385" s="243">
        <v>0</v>
      </c>
      <c r="BH385" s="242" t="s">
        <v>389</v>
      </c>
      <c r="BI385" s="244"/>
      <c r="BJ385" s="244"/>
      <c r="BK385" s="236"/>
      <c r="BL385" s="236"/>
      <c r="BM385" s="292"/>
      <c r="BN385" s="245"/>
      <c r="BO385" s="243"/>
      <c r="BP385" s="242" t="s">
        <v>387</v>
      </c>
      <c r="BQ385" s="243">
        <v>0</v>
      </c>
      <c r="BR385" s="242" t="s">
        <v>389</v>
      </c>
      <c r="BS385" s="244"/>
      <c r="BT385" s="244"/>
      <c r="BU385" s="236"/>
      <c r="BV385" s="237"/>
      <c r="BW385" s="237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29.25" customHeight="1">
      <c r="A386" s="239"/>
      <c r="B386" s="239"/>
      <c r="C386" s="239"/>
      <c r="D386" s="239"/>
      <c r="E386" s="239"/>
      <c r="F386" s="239"/>
      <c r="G386" s="240"/>
      <c r="H386" s="239"/>
      <c r="I386" s="241"/>
      <c r="J386" s="241"/>
      <c r="K386" s="237"/>
      <c r="L386" s="237"/>
      <c r="M386" s="237"/>
      <c r="N386" s="237"/>
      <c r="O386" s="242" t="s">
        <v>392</v>
      </c>
      <c r="Q386" s="243"/>
      <c r="R386" s="242" t="s">
        <v>387</v>
      </c>
      <c r="S386" s="243">
        <v>0</v>
      </c>
      <c r="T386" s="242" t="s">
        <v>389</v>
      </c>
      <c r="U386" s="244"/>
      <c r="V386" s="244"/>
      <c r="W386" s="236"/>
      <c r="X386" s="236"/>
      <c r="Y386" s="292"/>
      <c r="Z386" s="245"/>
      <c r="AA386" s="243"/>
      <c r="AB386" s="242" t="s">
        <v>387</v>
      </c>
      <c r="AC386" s="243">
        <v>0</v>
      </c>
      <c r="AD386" s="242" t="s">
        <v>389</v>
      </c>
      <c r="AE386" s="244"/>
      <c r="AF386" s="244"/>
      <c r="AG386" s="236"/>
      <c r="AH386" s="236"/>
      <c r="AI386" s="292"/>
      <c r="AJ386" s="245"/>
      <c r="AK386" s="243"/>
      <c r="AL386" s="242" t="s">
        <v>387</v>
      </c>
      <c r="AM386" s="243">
        <v>0</v>
      </c>
      <c r="AN386" s="242" t="s">
        <v>389</v>
      </c>
      <c r="AO386" s="244"/>
      <c r="AP386" s="244"/>
      <c r="AQ386" s="236"/>
      <c r="AR386" s="236"/>
      <c r="AS386" s="292"/>
      <c r="AT386" s="245"/>
      <c r="AU386" s="243"/>
      <c r="AV386" s="242" t="s">
        <v>387</v>
      </c>
      <c r="AW386" s="243">
        <v>0</v>
      </c>
      <c r="AX386" s="242" t="s">
        <v>389</v>
      </c>
      <c r="AY386" s="244"/>
      <c r="AZ386" s="244"/>
      <c r="BA386" s="236"/>
      <c r="BB386" s="236"/>
      <c r="BC386" s="292"/>
      <c r="BD386" s="245"/>
      <c r="BE386" s="243"/>
      <c r="BF386" s="242" t="s">
        <v>387</v>
      </c>
      <c r="BG386" s="243">
        <v>0</v>
      </c>
      <c r="BH386" s="242" t="s">
        <v>389</v>
      </c>
      <c r="BI386" s="244"/>
      <c r="BJ386" s="244"/>
      <c r="BK386" s="236"/>
      <c r="BL386" s="236"/>
      <c r="BM386" s="292"/>
      <c r="BN386" s="245"/>
      <c r="BO386" s="243"/>
      <c r="BP386" s="242" t="s">
        <v>387</v>
      </c>
      <c r="BQ386" s="243">
        <v>0</v>
      </c>
      <c r="BR386" s="242" t="s">
        <v>389</v>
      </c>
      <c r="BS386" s="244"/>
      <c r="BT386" s="244"/>
      <c r="BU386" s="236"/>
      <c r="BV386" s="237"/>
      <c r="BW386" s="237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29.25" customHeight="1">
      <c r="A387" s="239"/>
      <c r="B387" s="239"/>
      <c r="C387" s="239"/>
      <c r="D387" s="239"/>
      <c r="E387" s="239"/>
      <c r="F387" s="239"/>
      <c r="G387" s="240"/>
      <c r="H387" s="239"/>
      <c r="I387" s="241"/>
      <c r="J387" s="241"/>
      <c r="K387" s="237"/>
      <c r="L387" s="237"/>
      <c r="M387" s="237"/>
      <c r="N387" s="237"/>
      <c r="O387" s="242" t="s">
        <v>393</v>
      </c>
      <c r="Q387" s="243"/>
      <c r="R387" s="242" t="s">
        <v>387</v>
      </c>
      <c r="S387" s="243">
        <v>0</v>
      </c>
      <c r="T387" s="242" t="s">
        <v>389</v>
      </c>
      <c r="U387" s="244"/>
      <c r="V387" s="244"/>
      <c r="W387" s="236"/>
      <c r="X387" s="236"/>
      <c r="Y387" s="292"/>
      <c r="Z387" s="245"/>
      <c r="AA387" s="243"/>
      <c r="AB387" s="242" t="s">
        <v>387</v>
      </c>
      <c r="AC387" s="243">
        <v>0</v>
      </c>
      <c r="AD387" s="242" t="s">
        <v>389</v>
      </c>
      <c r="AE387" s="244"/>
      <c r="AF387" s="244"/>
      <c r="AG387" s="236"/>
      <c r="AH387" s="236"/>
      <c r="AI387" s="292"/>
      <c r="AJ387" s="245"/>
      <c r="AK387" s="243"/>
      <c r="AL387" s="242" t="s">
        <v>387</v>
      </c>
      <c r="AM387" s="243">
        <v>0</v>
      </c>
      <c r="AN387" s="242" t="s">
        <v>389</v>
      </c>
      <c r="AO387" s="244"/>
      <c r="AP387" s="244"/>
      <c r="AQ387" s="236"/>
      <c r="AR387" s="236"/>
      <c r="AS387" s="292"/>
      <c r="AT387" s="245"/>
      <c r="AU387" s="243"/>
      <c r="AV387" s="242" t="s">
        <v>387</v>
      </c>
      <c r="AW387" s="243">
        <v>0</v>
      </c>
      <c r="AX387" s="242" t="s">
        <v>389</v>
      </c>
      <c r="AY387" s="244"/>
      <c r="AZ387" s="244"/>
      <c r="BA387" s="236"/>
      <c r="BB387" s="236"/>
      <c r="BC387" s="292"/>
      <c r="BD387" s="245"/>
      <c r="BE387" s="243"/>
      <c r="BF387" s="242" t="s">
        <v>387</v>
      </c>
      <c r="BG387" s="243">
        <v>0</v>
      </c>
      <c r="BH387" s="242" t="s">
        <v>389</v>
      </c>
      <c r="BI387" s="244"/>
      <c r="BJ387" s="244"/>
      <c r="BK387" s="236"/>
      <c r="BL387" s="236"/>
      <c r="BM387" s="292"/>
      <c r="BN387" s="245"/>
      <c r="BO387" s="243"/>
      <c r="BP387" s="242" t="s">
        <v>387</v>
      </c>
      <c r="BQ387" s="243">
        <v>0</v>
      </c>
      <c r="BR387" s="242" t="s">
        <v>389</v>
      </c>
      <c r="BS387" s="244"/>
      <c r="BT387" s="244"/>
      <c r="BU387" s="236"/>
      <c r="BV387" s="237"/>
      <c r="BW387" s="237"/>
      <c r="BX387" s="237"/>
      <c r="BY387" s="237"/>
      <c r="BZ387" s="237"/>
      <c r="CA387" s="237"/>
      <c r="CB387" s="237"/>
      <c r="CC387" s="237"/>
      <c r="CD387" s="237"/>
      <c r="CE387" s="237"/>
    </row>
    <row r="388" spans="1:83" ht="29.25" customHeight="1">
      <c r="A388" s="239"/>
      <c r="B388" s="239"/>
      <c r="C388" s="239"/>
      <c r="D388" s="239"/>
      <c r="E388" s="239"/>
      <c r="F388" s="239"/>
      <c r="G388" s="240"/>
      <c r="H388" s="239"/>
      <c r="I388" s="241"/>
      <c r="J388" s="241"/>
      <c r="K388" s="237"/>
      <c r="L388" s="237"/>
      <c r="M388" s="237"/>
      <c r="N388" s="237"/>
      <c r="O388" s="242"/>
      <c r="Q388" s="243"/>
      <c r="R388" s="242"/>
      <c r="S388" s="243"/>
      <c r="T388" s="242"/>
      <c r="U388" s="244"/>
      <c r="V388" s="244"/>
      <c r="W388" s="236"/>
      <c r="X388" s="236"/>
      <c r="Y388" s="292"/>
      <c r="Z388" s="245"/>
      <c r="AA388" s="243"/>
      <c r="AB388" s="242"/>
      <c r="AC388" s="243"/>
      <c r="AD388" s="242"/>
      <c r="AE388" s="244"/>
      <c r="AF388" s="244"/>
      <c r="AG388" s="236"/>
      <c r="AH388" s="236"/>
      <c r="AI388" s="292"/>
      <c r="AJ388" s="245"/>
      <c r="AK388" s="243"/>
      <c r="AL388" s="242"/>
      <c r="AM388" s="243"/>
      <c r="AN388" s="242"/>
      <c r="AO388" s="244"/>
      <c r="AP388" s="244"/>
      <c r="AQ388" s="236"/>
      <c r="AR388" s="236"/>
      <c r="AS388" s="292"/>
      <c r="AT388" s="245"/>
      <c r="AU388" s="243"/>
      <c r="AV388" s="242"/>
      <c r="AW388" s="243"/>
      <c r="AX388" s="242"/>
      <c r="AY388" s="244"/>
      <c r="AZ388" s="244"/>
      <c r="BA388" s="236"/>
      <c r="BB388" s="236"/>
      <c r="BC388" s="292"/>
      <c r="BD388" s="245"/>
      <c r="BE388" s="243"/>
      <c r="BF388" s="242"/>
      <c r="BG388" s="243"/>
      <c r="BH388" s="242"/>
      <c r="BI388" s="244"/>
      <c r="BJ388" s="244"/>
      <c r="BK388" s="236"/>
      <c r="BL388" s="236"/>
      <c r="BM388" s="292"/>
      <c r="BN388" s="245"/>
      <c r="BO388" s="243"/>
      <c r="BP388" s="242"/>
      <c r="BQ388" s="243"/>
      <c r="BR388" s="242"/>
      <c r="BS388" s="244"/>
      <c r="BT388" s="244"/>
      <c r="BU388" s="236"/>
      <c r="BV388" s="237"/>
      <c r="BW388" s="237"/>
      <c r="BX388" s="237"/>
      <c r="BY388" s="237"/>
      <c r="BZ388" s="237"/>
      <c r="CA388" s="237"/>
      <c r="CB388" s="237"/>
      <c r="CC388" s="237"/>
      <c r="CD388" s="237"/>
      <c r="CE388" s="237"/>
    </row>
    <row r="389" spans="1:83" ht="29.25" customHeight="1">
      <c r="A389" s="239"/>
      <c r="B389" s="239"/>
      <c r="C389" s="239"/>
      <c r="D389" s="239"/>
      <c r="E389" s="239"/>
      <c r="F389" s="239"/>
      <c r="G389" s="240"/>
      <c r="H389" s="239"/>
      <c r="I389" s="241"/>
      <c r="J389" s="241"/>
      <c r="K389" s="237"/>
      <c r="L389" s="237"/>
      <c r="M389" s="237"/>
      <c r="N389" s="237"/>
      <c r="O389" s="242"/>
      <c r="Q389" s="243"/>
      <c r="R389" s="242"/>
      <c r="S389" s="243"/>
      <c r="T389" s="242"/>
      <c r="U389" s="244"/>
      <c r="V389" s="244"/>
      <c r="W389" s="236"/>
      <c r="X389" s="236"/>
      <c r="Y389" s="292"/>
      <c r="Z389" s="245"/>
      <c r="AA389" s="243"/>
      <c r="AB389" s="242"/>
      <c r="AC389" s="243"/>
      <c r="AD389" s="242"/>
      <c r="AE389" s="244"/>
      <c r="AF389" s="244"/>
      <c r="AG389" s="236"/>
      <c r="AH389" s="236"/>
      <c r="AI389" s="292"/>
      <c r="AJ389" s="245"/>
      <c r="AK389" s="243"/>
      <c r="AL389" s="242"/>
      <c r="AM389" s="243"/>
      <c r="AN389" s="242"/>
      <c r="AO389" s="244"/>
      <c r="AP389" s="244"/>
      <c r="AQ389" s="236"/>
      <c r="AR389" s="236"/>
      <c r="AS389" s="292"/>
      <c r="AT389" s="245"/>
      <c r="AU389" s="243"/>
      <c r="AV389" s="242"/>
      <c r="AW389" s="243"/>
      <c r="AX389" s="242"/>
      <c r="AY389" s="244"/>
      <c r="AZ389" s="244"/>
      <c r="BA389" s="236"/>
      <c r="BB389" s="236"/>
      <c r="BC389" s="292"/>
      <c r="BD389" s="245"/>
      <c r="BE389" s="243"/>
      <c r="BF389" s="242"/>
      <c r="BG389" s="243"/>
      <c r="BH389" s="242"/>
      <c r="BI389" s="244"/>
      <c r="BJ389" s="244"/>
      <c r="BK389" s="236"/>
      <c r="BL389" s="236"/>
      <c r="BM389" s="292"/>
      <c r="BN389" s="245"/>
      <c r="BO389" s="243"/>
      <c r="BP389" s="242"/>
      <c r="BQ389" s="243"/>
      <c r="BR389" s="242"/>
      <c r="BS389" s="244"/>
      <c r="BT389" s="244"/>
      <c r="BU389" s="236"/>
      <c r="BV389" s="237"/>
      <c r="BW389" s="237"/>
      <c r="BX389" s="237"/>
      <c r="BY389" s="237"/>
      <c r="BZ389" s="237"/>
      <c r="CA389" s="237"/>
      <c r="CB389" s="237"/>
      <c r="CC389" s="237"/>
      <c r="CD389" s="237"/>
      <c r="CE389" s="237"/>
    </row>
    <row r="390" spans="1:83" ht="29.25" customHeight="1">
      <c r="A390" s="239"/>
      <c r="B390" s="239"/>
      <c r="C390" s="239"/>
      <c r="D390" s="239"/>
      <c r="E390" s="239"/>
      <c r="F390" s="239"/>
      <c r="G390" s="240"/>
      <c r="H390" s="239"/>
      <c r="I390" s="241"/>
      <c r="J390" s="241"/>
      <c r="K390" s="237"/>
      <c r="L390" s="237"/>
      <c r="M390" s="237"/>
      <c r="N390" s="237"/>
      <c r="O390" s="242"/>
      <c r="Q390" s="243"/>
      <c r="R390" s="242"/>
      <c r="S390" s="243"/>
      <c r="T390" s="242"/>
      <c r="U390" s="244"/>
      <c r="V390" s="244"/>
      <c r="W390" s="236"/>
      <c r="X390" s="236"/>
      <c r="Y390" s="292"/>
      <c r="Z390" s="245"/>
      <c r="AA390" s="243"/>
      <c r="AB390" s="242"/>
      <c r="AC390" s="243"/>
      <c r="AD390" s="242"/>
      <c r="AE390" s="244"/>
      <c r="AF390" s="244"/>
      <c r="AG390" s="236"/>
      <c r="AH390" s="236"/>
      <c r="AI390" s="292"/>
      <c r="AJ390" s="245"/>
      <c r="AK390" s="243"/>
      <c r="AL390" s="242"/>
      <c r="AM390" s="243"/>
      <c r="AN390" s="242"/>
      <c r="AO390" s="244"/>
      <c r="AP390" s="244"/>
      <c r="AQ390" s="236"/>
      <c r="AR390" s="236"/>
      <c r="AS390" s="292"/>
      <c r="AT390" s="245"/>
      <c r="AU390" s="243"/>
      <c r="AV390" s="242"/>
      <c r="AW390" s="243"/>
      <c r="AX390" s="242"/>
      <c r="AY390" s="244"/>
      <c r="AZ390" s="244"/>
      <c r="BA390" s="236"/>
      <c r="BB390" s="236"/>
      <c r="BC390" s="292"/>
      <c r="BD390" s="245"/>
      <c r="BE390" s="243"/>
      <c r="BF390" s="242"/>
      <c r="BG390" s="243"/>
      <c r="BH390" s="242"/>
      <c r="BI390" s="244"/>
      <c r="BJ390" s="244"/>
      <c r="BK390" s="236"/>
      <c r="BL390" s="236"/>
      <c r="BM390" s="292"/>
      <c r="BN390" s="245"/>
      <c r="BO390" s="243"/>
      <c r="BP390" s="242"/>
      <c r="BQ390" s="243"/>
      <c r="BR390" s="242"/>
      <c r="BS390" s="244"/>
      <c r="BT390" s="244"/>
      <c r="BU390" s="236"/>
      <c r="BV390" s="237"/>
      <c r="BW390" s="237"/>
      <c r="BX390" s="237"/>
      <c r="BY390" s="237"/>
      <c r="BZ390" s="237"/>
      <c r="CA390" s="237"/>
      <c r="CB390" s="237"/>
      <c r="CC390" s="237"/>
      <c r="CD390" s="237"/>
      <c r="CE390" s="237"/>
    </row>
    <row r="391" spans="1:83" ht="29.25" customHeight="1">
      <c r="A391" s="239"/>
      <c r="B391" s="239"/>
      <c r="C391" s="239"/>
      <c r="D391" s="239"/>
      <c r="E391" s="239"/>
      <c r="F391" s="239"/>
      <c r="G391" s="240"/>
      <c r="H391" s="239"/>
      <c r="I391" s="241"/>
      <c r="J391" s="241"/>
      <c r="K391" s="237"/>
      <c r="L391" s="237"/>
      <c r="M391" s="237"/>
      <c r="N391" s="237"/>
      <c r="O391" s="592"/>
      <c r="Q391" s="243"/>
      <c r="R391" s="242"/>
      <c r="S391" s="243"/>
      <c r="T391" s="242"/>
      <c r="U391" s="244"/>
      <c r="V391" s="244"/>
      <c r="W391" s="236"/>
      <c r="X391" s="236"/>
      <c r="Y391" s="292"/>
      <c r="Z391" s="245"/>
      <c r="AA391" s="243"/>
      <c r="AB391" s="242"/>
      <c r="AC391" s="243"/>
      <c r="AD391" s="242"/>
      <c r="AE391" s="244"/>
      <c r="AF391" s="244"/>
      <c r="AG391" s="236"/>
      <c r="AH391" s="236"/>
      <c r="AI391" s="292"/>
      <c r="AJ391" s="245"/>
      <c r="AK391" s="243"/>
      <c r="AL391" s="242"/>
      <c r="AM391" s="243"/>
      <c r="AN391" s="242"/>
      <c r="AO391" s="244"/>
      <c r="AP391" s="244"/>
      <c r="AQ391" s="236"/>
      <c r="AR391" s="236"/>
      <c r="AS391" s="292"/>
      <c r="AT391" s="245"/>
      <c r="AU391" s="243"/>
      <c r="AV391" s="242"/>
      <c r="AW391" s="243"/>
      <c r="AX391" s="242"/>
      <c r="AY391" s="244"/>
      <c r="AZ391" s="244"/>
      <c r="BA391" s="236"/>
      <c r="BB391" s="236"/>
      <c r="BC391" s="292"/>
      <c r="BD391" s="245"/>
      <c r="BE391" s="243"/>
      <c r="BF391" s="242"/>
      <c r="BG391" s="243"/>
      <c r="BH391" s="242"/>
      <c r="BI391" s="244"/>
      <c r="BJ391" s="244"/>
      <c r="BK391" s="236"/>
      <c r="BL391" s="236"/>
      <c r="BM391" s="292"/>
      <c r="BN391" s="245"/>
      <c r="BO391" s="243"/>
      <c r="BP391" s="242"/>
      <c r="BQ391" s="243"/>
      <c r="BR391" s="242"/>
      <c r="BS391" s="244"/>
      <c r="BT391" s="244"/>
      <c r="BU391" s="236"/>
      <c r="BV391" s="237"/>
      <c r="BW391" s="237"/>
      <c r="BX391" s="237"/>
      <c r="BY391" s="237"/>
      <c r="BZ391" s="237"/>
      <c r="CA391" s="237"/>
      <c r="CB391" s="237"/>
      <c r="CC391" s="237"/>
      <c r="CD391" s="237"/>
      <c r="CE391" s="237"/>
    </row>
  </sheetData>
  <autoFilter ref="H1:H387" xr:uid="{00000000-0001-0000-0300-000000000000}"/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6" t="s">
        <v>14</v>
      </c>
      <c r="B1" s="624"/>
      <c r="C1" s="624"/>
      <c r="D1" s="624"/>
      <c r="E1" s="624"/>
      <c r="F1" s="637"/>
      <c r="G1" s="116"/>
      <c r="H1" s="628" t="s">
        <v>15</v>
      </c>
      <c r="I1" s="629"/>
      <c r="J1" s="629"/>
      <c r="K1" s="629"/>
      <c r="L1" s="629"/>
      <c r="M1" s="635"/>
      <c r="N1" s="116"/>
      <c r="O1" s="628" t="s">
        <v>16</v>
      </c>
      <c r="P1" s="629"/>
      <c r="Q1" s="629"/>
      <c r="R1" s="629"/>
      <c r="S1" s="629"/>
      <c r="T1" s="629"/>
      <c r="U1" s="116"/>
      <c r="V1" s="628" t="s">
        <v>17</v>
      </c>
      <c r="W1" s="629"/>
      <c r="X1" s="629"/>
      <c r="Y1" s="629"/>
      <c r="Z1" s="629"/>
      <c r="AA1" s="629"/>
      <c r="AB1" s="116"/>
      <c r="AC1" s="628" t="s">
        <v>394</v>
      </c>
      <c r="AD1" s="629"/>
      <c r="AE1" s="629"/>
      <c r="AF1" s="629"/>
      <c r="AG1" s="629"/>
      <c r="AH1" s="629"/>
      <c r="AI1" s="116"/>
      <c r="AJ1" s="628" t="s">
        <v>19</v>
      </c>
      <c r="AK1" s="629"/>
      <c r="AL1" s="629"/>
      <c r="AM1" s="629"/>
      <c r="AN1" s="629"/>
      <c r="AO1" s="629"/>
      <c r="AP1" s="116"/>
      <c r="AQ1" s="628" t="s">
        <v>395</v>
      </c>
      <c r="AR1" s="629"/>
      <c r="AS1" s="629"/>
      <c r="AT1" s="629"/>
      <c r="AU1" s="629"/>
      <c r="AV1" s="62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0" t="s">
        <v>10</v>
      </c>
      <c r="CU1" s="626"/>
      <c r="CV1" s="626"/>
      <c r="CW1" s="626"/>
      <c r="CX1" s="626"/>
      <c r="CY1" s="626"/>
      <c r="CZ1" s="626"/>
      <c r="DA1" s="626"/>
      <c r="DB1" s="626"/>
      <c r="DC1" s="626"/>
      <c r="DD1" s="626"/>
      <c r="DE1" s="626"/>
      <c r="DF1" s="626"/>
      <c r="DG1" s="626"/>
      <c r="DH1" s="626"/>
      <c r="DI1" s="626"/>
      <c r="DJ1" s="626"/>
      <c r="DK1" s="626"/>
      <c r="DL1" s="626"/>
      <c r="DM1" s="626"/>
      <c r="DN1" s="62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5" t="s">
        <v>18</v>
      </c>
      <c r="BC2" s="626"/>
      <c r="BD2" s="626"/>
      <c r="BE2" s="627"/>
      <c r="BF2" s="631" t="s">
        <v>368</v>
      </c>
      <c r="BG2" s="632"/>
      <c r="BH2" s="632"/>
      <c r="BI2" s="632"/>
      <c r="BJ2" s="632"/>
      <c r="BK2" s="633"/>
      <c r="BL2" s="625" t="s">
        <v>19</v>
      </c>
      <c r="BM2" s="626"/>
      <c r="BN2" s="626"/>
      <c r="BO2" s="627"/>
      <c r="BP2" s="631" t="s">
        <v>368</v>
      </c>
      <c r="BQ2" s="632"/>
      <c r="BR2" s="632"/>
      <c r="BS2" s="632"/>
      <c r="BT2" s="632"/>
      <c r="BU2" s="633"/>
      <c r="BV2" s="625" t="s">
        <v>20</v>
      </c>
      <c r="BW2" s="62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5" t="s">
        <v>17</v>
      </c>
      <c r="CI2" s="626"/>
      <c r="CJ2" s="627"/>
      <c r="CK2" s="625" t="s">
        <v>18</v>
      </c>
      <c r="CL2" s="626"/>
      <c r="CM2" s="627"/>
      <c r="CN2" s="625" t="s">
        <v>19</v>
      </c>
      <c r="CO2" s="626"/>
      <c r="CP2" s="627"/>
      <c r="CQ2" s="625" t="s">
        <v>20</v>
      </c>
      <c r="CR2" s="626"/>
      <c r="CS2" s="627"/>
      <c r="CT2" s="625" t="s">
        <v>14</v>
      </c>
      <c r="CU2" s="626"/>
      <c r="CV2" s="627"/>
      <c r="CW2" s="625" t="s">
        <v>15</v>
      </c>
      <c r="CX2" s="626"/>
      <c r="CY2" s="627"/>
      <c r="CZ2" s="625" t="s">
        <v>16</v>
      </c>
      <c r="DA2" s="626"/>
      <c r="DB2" s="627"/>
      <c r="DC2" s="625" t="s">
        <v>17</v>
      </c>
      <c r="DD2" s="626"/>
      <c r="DE2" s="627"/>
      <c r="DF2" s="625" t="s">
        <v>18</v>
      </c>
      <c r="DG2" s="626"/>
      <c r="DH2" s="627"/>
      <c r="DI2" s="625" t="s">
        <v>19</v>
      </c>
      <c r="DJ2" s="626"/>
      <c r="DK2" s="627"/>
      <c r="DL2" s="625" t="s">
        <v>20</v>
      </c>
      <c r="DM2" s="626"/>
      <c r="DN2" s="62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5"/>
      <c r="BC3" s="626"/>
      <c r="BD3" s="626"/>
      <c r="BE3" s="627"/>
      <c r="BF3" s="634"/>
      <c r="BG3" s="629"/>
      <c r="BH3" s="629"/>
      <c r="BI3" s="629"/>
      <c r="BJ3" s="629"/>
      <c r="BK3" s="635"/>
      <c r="BL3" s="625"/>
      <c r="BM3" s="626"/>
      <c r="BN3" s="626"/>
      <c r="BO3" s="627"/>
      <c r="BP3" s="634"/>
      <c r="BQ3" s="629"/>
      <c r="BR3" s="629"/>
      <c r="BS3" s="629"/>
      <c r="BT3" s="629"/>
      <c r="BU3" s="635"/>
      <c r="BV3" s="625"/>
      <c r="BW3" s="62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5"/>
      <c r="DG3" s="626"/>
      <c r="DH3" s="627"/>
      <c r="DI3" s="625"/>
      <c r="DJ3" s="626"/>
      <c r="DK3" s="627"/>
      <c r="DL3" s="625"/>
      <c r="DM3" s="626"/>
      <c r="DN3" s="62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3" t="s">
        <v>386</v>
      </c>
      <c r="P359" s="62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3" t="s">
        <v>386</v>
      </c>
      <c r="Z359" s="62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3" t="s">
        <v>386</v>
      </c>
      <c r="AJ359" s="62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3" t="s">
        <v>386</v>
      </c>
      <c r="AT359" s="62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3" t="s">
        <v>386</v>
      </c>
      <c r="BD359" s="62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3" t="s">
        <v>386</v>
      </c>
      <c r="BN359" s="62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3" t="s">
        <v>386</v>
      </c>
      <c r="BX359" s="624"/>
      <c r="BY359" s="62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3" t="s">
        <v>391</v>
      </c>
      <c r="P362" s="62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3" t="s">
        <v>391</v>
      </c>
      <c r="Z362" s="62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3" t="s">
        <v>391</v>
      </c>
      <c r="AJ362" s="62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3" t="s">
        <v>391</v>
      </c>
      <c r="AT362" s="62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3" t="s">
        <v>391</v>
      </c>
      <c r="BD362" s="62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3" t="s">
        <v>391</v>
      </c>
      <c r="BN362" s="62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3" t="s">
        <v>391</v>
      </c>
      <c r="BX362" s="624"/>
      <c r="BY362" s="624"/>
      <c r="BZ362" s="624"/>
      <c r="CA362" s="624"/>
      <c r="CB362" s="624"/>
      <c r="CC362" s="624"/>
      <c r="CD362" s="624"/>
      <c r="CE362" s="62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3" t="s">
        <v>392</v>
      </c>
      <c r="P363" s="62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3" t="s">
        <v>392</v>
      </c>
      <c r="Z363" s="62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3" t="s">
        <v>392</v>
      </c>
      <c r="AJ363" s="62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3" t="s">
        <v>392</v>
      </c>
      <c r="AT363" s="62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3" t="s">
        <v>392</v>
      </c>
      <c r="BD363" s="62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3" t="s">
        <v>392</v>
      </c>
      <c r="BN363" s="62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3" t="s">
        <v>392</v>
      </c>
      <c r="BX363" s="624"/>
      <c r="BY363" s="624"/>
      <c r="BZ363" s="624"/>
      <c r="CA363" s="624"/>
      <c r="CB363" s="624"/>
      <c r="CC363" s="624"/>
      <c r="CD363" s="624"/>
      <c r="CE363" s="62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3" t="s">
        <v>393</v>
      </c>
      <c r="P364" s="62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3" t="s">
        <v>393</v>
      </c>
      <c r="Z364" s="62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3" t="s">
        <v>393</v>
      </c>
      <c r="AJ364" s="62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3" t="s">
        <v>393</v>
      </c>
      <c r="AT364" s="62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3" t="s">
        <v>393</v>
      </c>
      <c r="BD364" s="62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3" t="s">
        <v>393</v>
      </c>
      <c r="BN364" s="62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3" t="s">
        <v>393</v>
      </c>
      <c r="BX364" s="624"/>
      <c r="BY364" s="624"/>
      <c r="BZ364" s="624"/>
      <c r="CA364" s="624"/>
      <c r="CB364" s="624"/>
      <c r="CC364" s="624"/>
      <c r="CD364" s="624"/>
      <c r="CE364" s="62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CE379"/>
  <sheetViews>
    <sheetView tabSelected="1" topLeftCell="B1" zoomScale="90" zoomScaleNormal="90" workbookViewId="0">
      <selection activeCell="O388" sqref="O38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6" t="s">
        <v>0</v>
      </c>
      <c r="B1" s="607" t="s">
        <v>1</v>
      </c>
      <c r="C1" s="607" t="s">
        <v>2</v>
      </c>
      <c r="D1" s="607" t="s">
        <v>3</v>
      </c>
      <c r="E1" s="607" t="s">
        <v>4</v>
      </c>
      <c r="F1" s="601" t="s">
        <v>5</v>
      </c>
      <c r="G1" s="604" t="s">
        <v>6</v>
      </c>
      <c r="H1" s="155" t="s">
        <v>7</v>
      </c>
      <c r="I1" s="605" t="s">
        <v>8</v>
      </c>
      <c r="J1" s="595"/>
      <c r="K1" s="600"/>
      <c r="L1" s="608"/>
      <c r="M1" s="609"/>
      <c r="N1" s="616" t="s">
        <v>458</v>
      </c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  <c r="AL1" s="608"/>
      <c r="AM1" s="608"/>
      <c r="AN1" s="608"/>
      <c r="AO1" s="608"/>
      <c r="AP1" s="608"/>
      <c r="AQ1" s="608"/>
      <c r="AR1" s="608"/>
      <c r="AS1" s="608"/>
      <c r="AT1" s="608"/>
      <c r="AU1" s="608"/>
      <c r="AV1" s="608"/>
      <c r="AW1" s="608"/>
      <c r="AX1" s="608"/>
      <c r="AY1" s="608"/>
      <c r="AZ1" s="608"/>
      <c r="BA1" s="608"/>
      <c r="BB1" s="608"/>
      <c r="BC1" s="608"/>
      <c r="BD1" s="608"/>
      <c r="BE1" s="608"/>
      <c r="BF1" s="608"/>
      <c r="BG1" s="608"/>
      <c r="BH1" s="608"/>
      <c r="BI1" s="608"/>
      <c r="BJ1" s="608"/>
      <c r="BK1" s="608"/>
      <c r="BL1" s="608"/>
      <c r="BM1" s="608"/>
      <c r="BN1" s="608"/>
      <c r="BO1" s="608"/>
      <c r="BP1" s="608"/>
      <c r="BQ1" s="608"/>
      <c r="BR1" s="608"/>
      <c r="BS1" s="608"/>
      <c r="BT1" s="608"/>
      <c r="BU1" s="608"/>
      <c r="BV1" s="608"/>
      <c r="BW1" s="608"/>
      <c r="BX1" s="608"/>
      <c r="BY1" s="608"/>
      <c r="BZ1" s="608"/>
      <c r="CA1" s="608"/>
      <c r="CB1" s="608"/>
      <c r="CC1" s="608"/>
      <c r="CD1" s="608"/>
      <c r="CE1" s="609"/>
    </row>
    <row r="2" spans="1:83" ht="26.25">
      <c r="A2" s="602"/>
      <c r="B2" s="602"/>
      <c r="C2" s="602"/>
      <c r="D2" s="602"/>
      <c r="E2" s="602"/>
      <c r="F2" s="602"/>
      <c r="G2" s="602"/>
      <c r="H2" s="246"/>
      <c r="I2" s="617" t="s">
        <v>11</v>
      </c>
      <c r="J2" s="617" t="s">
        <v>12</v>
      </c>
      <c r="K2" s="600" t="s">
        <v>13</v>
      </c>
      <c r="L2" s="608"/>
      <c r="M2" s="609"/>
      <c r="N2" s="593" t="s">
        <v>14</v>
      </c>
      <c r="O2" s="608"/>
      <c r="P2" s="608"/>
      <c r="Q2" s="609"/>
      <c r="R2" s="610" t="s">
        <v>368</v>
      </c>
      <c r="S2" s="611"/>
      <c r="T2" s="611"/>
      <c r="U2" s="611"/>
      <c r="V2" s="611"/>
      <c r="W2" s="612"/>
      <c r="X2" s="593" t="s">
        <v>15</v>
      </c>
      <c r="Y2" s="608"/>
      <c r="Z2" s="608"/>
      <c r="AA2" s="609"/>
      <c r="AB2" s="610" t="s">
        <v>368</v>
      </c>
      <c r="AC2" s="611"/>
      <c r="AD2" s="611"/>
      <c r="AE2" s="611"/>
      <c r="AF2" s="611"/>
      <c r="AG2" s="612"/>
      <c r="AH2" s="593" t="s">
        <v>16</v>
      </c>
      <c r="AI2" s="608"/>
      <c r="AJ2" s="608"/>
      <c r="AK2" s="609"/>
      <c r="AL2" s="610" t="s">
        <v>368</v>
      </c>
      <c r="AM2" s="611"/>
      <c r="AN2" s="611"/>
      <c r="AO2" s="611"/>
      <c r="AP2" s="611"/>
      <c r="AQ2" s="612"/>
      <c r="AR2" s="593" t="s">
        <v>17</v>
      </c>
      <c r="AS2" s="608"/>
      <c r="AT2" s="608"/>
      <c r="AU2" s="609"/>
      <c r="AV2" s="610" t="s">
        <v>368</v>
      </c>
      <c r="AW2" s="611"/>
      <c r="AX2" s="611"/>
      <c r="AY2" s="611"/>
      <c r="AZ2" s="611"/>
      <c r="BA2" s="612"/>
      <c r="BB2" s="593" t="s">
        <v>18</v>
      </c>
      <c r="BC2" s="608"/>
      <c r="BD2" s="608"/>
      <c r="BE2" s="609"/>
      <c r="BF2" s="610" t="s">
        <v>368</v>
      </c>
      <c r="BG2" s="611"/>
      <c r="BH2" s="611"/>
      <c r="BI2" s="611"/>
      <c r="BJ2" s="611"/>
      <c r="BK2" s="612"/>
      <c r="BL2" s="593" t="s">
        <v>19</v>
      </c>
      <c r="BM2" s="608"/>
      <c r="BN2" s="608"/>
      <c r="BO2" s="609"/>
      <c r="BP2" s="610" t="s">
        <v>368</v>
      </c>
      <c r="BQ2" s="611"/>
      <c r="BR2" s="611"/>
      <c r="BS2" s="611"/>
      <c r="BT2" s="611"/>
      <c r="BU2" s="612"/>
      <c r="BV2" s="593" t="s">
        <v>20</v>
      </c>
      <c r="BW2" s="608"/>
      <c r="BX2" s="608"/>
      <c r="BY2" s="609"/>
      <c r="BZ2" s="610" t="s">
        <v>368</v>
      </c>
      <c r="CA2" s="611"/>
      <c r="CB2" s="611"/>
      <c r="CC2" s="611"/>
      <c r="CD2" s="611"/>
      <c r="CE2" s="612"/>
    </row>
    <row r="3" spans="1:83" ht="26.25">
      <c r="A3" s="602"/>
      <c r="B3" s="602"/>
      <c r="C3" s="602"/>
      <c r="D3" s="602"/>
      <c r="E3" s="602"/>
      <c r="F3" s="602"/>
      <c r="G3" s="602"/>
      <c r="H3" s="246"/>
      <c r="I3" s="602"/>
      <c r="J3" s="602"/>
      <c r="K3" s="600" t="s">
        <v>21</v>
      </c>
      <c r="L3" s="608"/>
      <c r="M3" s="609"/>
      <c r="N3" s="593"/>
      <c r="O3" s="608"/>
      <c r="P3" s="608"/>
      <c r="Q3" s="609"/>
      <c r="R3" s="613"/>
      <c r="S3" s="614"/>
      <c r="T3" s="614"/>
      <c r="U3" s="614"/>
      <c r="V3" s="614"/>
      <c r="W3" s="615"/>
      <c r="X3" s="593"/>
      <c r="Y3" s="608"/>
      <c r="Z3" s="608"/>
      <c r="AA3" s="609"/>
      <c r="AB3" s="613"/>
      <c r="AC3" s="614"/>
      <c r="AD3" s="614"/>
      <c r="AE3" s="614"/>
      <c r="AF3" s="614"/>
      <c r="AG3" s="615"/>
      <c r="AH3" s="593"/>
      <c r="AI3" s="608"/>
      <c r="AJ3" s="608"/>
      <c r="AK3" s="609"/>
      <c r="AL3" s="613"/>
      <c r="AM3" s="614"/>
      <c r="AN3" s="614"/>
      <c r="AO3" s="614"/>
      <c r="AP3" s="614"/>
      <c r="AQ3" s="615"/>
      <c r="AR3" s="593"/>
      <c r="AS3" s="608"/>
      <c r="AT3" s="608"/>
      <c r="AU3" s="609"/>
      <c r="AV3" s="613"/>
      <c r="AW3" s="614"/>
      <c r="AX3" s="614"/>
      <c r="AY3" s="614"/>
      <c r="AZ3" s="614"/>
      <c r="BA3" s="615"/>
      <c r="BB3" s="593"/>
      <c r="BC3" s="608"/>
      <c r="BD3" s="608"/>
      <c r="BE3" s="609"/>
      <c r="BF3" s="613"/>
      <c r="BG3" s="614"/>
      <c r="BH3" s="614"/>
      <c r="BI3" s="614"/>
      <c r="BJ3" s="614"/>
      <c r="BK3" s="615"/>
      <c r="BL3" s="593"/>
      <c r="BM3" s="608"/>
      <c r="BN3" s="608"/>
      <c r="BO3" s="609"/>
      <c r="BP3" s="613"/>
      <c r="BQ3" s="614"/>
      <c r="BR3" s="614"/>
      <c r="BS3" s="614"/>
      <c r="BT3" s="614"/>
      <c r="BU3" s="615"/>
      <c r="BV3" s="593"/>
      <c r="BW3" s="608"/>
      <c r="BX3" s="608"/>
      <c r="BY3" s="609"/>
      <c r="BZ3" s="613"/>
      <c r="CA3" s="614"/>
      <c r="CB3" s="614"/>
      <c r="CC3" s="614"/>
      <c r="CD3" s="614"/>
      <c r="CE3" s="615"/>
    </row>
    <row r="4" spans="1:83" ht="56.25" customHeight="1">
      <c r="A4" s="603"/>
      <c r="B4" s="603"/>
      <c r="C4" s="603"/>
      <c r="D4" s="603"/>
      <c r="E4" s="603"/>
      <c r="F4" s="603"/>
      <c r="G4" s="603"/>
      <c r="H4" s="247"/>
      <c r="I4" s="603"/>
      <c r="J4" s="60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2380</v>
      </c>
      <c r="M9" s="172">
        <v>0</v>
      </c>
      <c r="N9" s="173"/>
      <c r="O9" s="218">
        <v>1730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660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338">
        <v>100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>
        <v>500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>
        <v>60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40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360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>
        <v>150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25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9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55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340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>
        <v>90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>
        <v>120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5930</v>
      </c>
      <c r="M104" s="172">
        <v>0</v>
      </c>
      <c r="N104" s="173"/>
      <c r="O104" s="343">
        <v>1270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910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670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1000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800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>
        <v>1280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40</v>
      </c>
      <c r="M105" s="172">
        <v>0</v>
      </c>
      <c r="N105" s="173"/>
      <c r="O105" s="202">
        <v>20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4">SUM(O114,Y114,AI114,AS114,BC114,BM114,BW114)</f>
        <v>600</v>
      </c>
      <c r="M114" s="172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>
        <v>20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>
        <v>550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5">SUM(O141,Y141,AI141,AS141,BC141,BM141,BW141)</f>
        <v>8180</v>
      </c>
      <c r="M141" s="172">
        <v>0</v>
      </c>
      <c r="N141" s="173"/>
      <c r="O141" s="343">
        <v>1620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1330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900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1400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1050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>
        <v>1880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6">SUM(O144,Y144,AI144,AS144,BC144,BM144,BW144)</f>
        <v>6340</v>
      </c>
      <c r="M144" s="172">
        <v>0</v>
      </c>
      <c r="N144" s="173"/>
      <c r="O144" s="343">
        <v>1260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1010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700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1100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800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>
        <v>1470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11500</v>
      </c>
      <c r="M145" s="172">
        <v>0</v>
      </c>
      <c r="N145" s="173"/>
      <c r="O145" s="218">
        <v>2000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19</v>
      </c>
      <c r="M163" s="172">
        <v>0</v>
      </c>
      <c r="N163" s="173"/>
      <c r="O163" s="202">
        <v>9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55</v>
      </c>
      <c r="M164" s="172">
        <v>0</v>
      </c>
      <c r="N164" s="173"/>
      <c r="O164" s="339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7">SUM(O169,Y169,AI169,AS169,BC169,BM169,BW169)</f>
        <v>7080</v>
      </c>
      <c r="M169" s="172">
        <v>0</v>
      </c>
      <c r="N169" s="173"/>
      <c r="O169" s="343">
        <v>1380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1120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800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1200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900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>
        <v>1680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50</v>
      </c>
      <c r="M170" s="172">
        <v>0</v>
      </c>
      <c r="N170" s="173"/>
      <c r="O170" s="218">
        <v>25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17400</v>
      </c>
      <c r="M171" s="172">
        <v>0</v>
      </c>
      <c r="N171" s="173"/>
      <c r="O171" s="218">
        <v>2900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2900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2900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2900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45</v>
      </c>
      <c r="M173" s="172">
        <v>0</v>
      </c>
      <c r="N173" s="173"/>
      <c r="O173" s="202">
        <v>25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8">SUM(O174,Y174,AI174,AS174,BC174,BM174,BW174)</f>
        <v>640</v>
      </c>
      <c r="M174" s="172">
        <v>0</v>
      </c>
      <c r="N174" s="173"/>
      <c r="O174" s="37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160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>
        <v>20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>
        <v>200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9">SUM(O180,Y180,AI180,AS180,BC180,BM180,BW180)</f>
        <v>7920</v>
      </c>
      <c r="M180" s="172">
        <v>0</v>
      </c>
      <c r="N180" s="173"/>
      <c r="O180" s="343">
        <v>1620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446">
        <v>1300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1000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7">
        <v>1400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950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>
        <v>1650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13800</v>
      </c>
      <c r="M185" s="172">
        <v>0</v>
      </c>
      <c r="N185" s="173"/>
      <c r="O185" s="218">
        <v>2300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2300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2300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2300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2300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2300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8300</v>
      </c>
      <c r="M204" s="172">
        <v>0</v>
      </c>
      <c r="N204" s="173"/>
      <c r="O204" s="218">
        <v>1300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1400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1400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1400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1400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1400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15600</v>
      </c>
      <c r="M222" s="172">
        <v>0</v>
      </c>
      <c r="N222" s="173"/>
      <c r="O222" s="218">
        <v>2600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2600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2600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2600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2600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2600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460</v>
      </c>
      <c r="H223" s="168" t="s">
        <v>69</v>
      </c>
      <c r="I223" s="168"/>
      <c r="J223" s="158"/>
      <c r="K223" s="172">
        <v>0</v>
      </c>
      <c r="L223" s="177">
        <f t="shared" si="0"/>
        <v>16700</v>
      </c>
      <c r="M223" s="172">
        <v>0</v>
      </c>
      <c r="N223" s="173"/>
      <c r="O223" s="218">
        <v>3500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3100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2600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2500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2500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2500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13800</v>
      </c>
      <c r="M224" s="172">
        <v>0</v>
      </c>
      <c r="N224" s="173"/>
      <c r="O224" s="218">
        <v>2300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2300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2300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2300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2300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2300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0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1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2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0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1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2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0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1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2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0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1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2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0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1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2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0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1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2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0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1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2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0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1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2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0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1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2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0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1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2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0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1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2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0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1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2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0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1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2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0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1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2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0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1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2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0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1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2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0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1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2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0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1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2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0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1"/>
        <v>0</v>
      </c>
      <c r="BZ277" s="173"/>
      <c r="CA277" s="173"/>
      <c r="CB277" s="173"/>
      <c r="CC277" s="173"/>
      <c r="CD277" s="158">
        <f t="shared" si="12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0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1"/>
        <v>0</v>
      </c>
      <c r="BZ278" s="173"/>
      <c r="CA278" s="173"/>
      <c r="CB278" s="173"/>
      <c r="CC278" s="173"/>
      <c r="CD278" s="158">
        <f t="shared" si="12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0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1"/>
        <v>0</v>
      </c>
      <c r="BZ279" s="173"/>
      <c r="CA279" s="173"/>
      <c r="CB279" s="173"/>
      <c r="CC279" s="173"/>
      <c r="CD279" s="158">
        <f t="shared" si="12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0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1"/>
        <v>0</v>
      </c>
      <c r="BZ280" s="173"/>
      <c r="CA280" s="173"/>
      <c r="CB280" s="173"/>
      <c r="CC280" s="173"/>
      <c r="CD280" s="158">
        <f t="shared" si="12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0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1"/>
        <v>0</v>
      </c>
      <c r="BZ281" s="173"/>
      <c r="CA281" s="173"/>
      <c r="CB281" s="173"/>
      <c r="CC281" s="173"/>
      <c r="CD281" s="158">
        <f t="shared" si="12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0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1"/>
        <v>0</v>
      </c>
      <c r="BZ282" s="173"/>
      <c r="CA282" s="173"/>
      <c r="CB282" s="173"/>
      <c r="CC282" s="173"/>
      <c r="CD282" s="158">
        <f t="shared" si="12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0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1"/>
        <v>0</v>
      </c>
      <c r="BZ283" s="173"/>
      <c r="CA283" s="173"/>
      <c r="CB283" s="173"/>
      <c r="CC283" s="173"/>
      <c r="CD283" s="158">
        <f t="shared" si="12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0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1"/>
        <v>0</v>
      </c>
      <c r="BZ284" s="173"/>
      <c r="CA284" s="173"/>
      <c r="CB284" s="173"/>
      <c r="CC284" s="173"/>
      <c r="CD284" s="158">
        <f t="shared" si="12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0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1"/>
        <v>0</v>
      </c>
      <c r="BZ285" s="173"/>
      <c r="CA285" s="173"/>
      <c r="CB285" s="173"/>
      <c r="CC285" s="173"/>
      <c r="CD285" s="158">
        <f t="shared" si="12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0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1"/>
        <v>0</v>
      </c>
      <c r="BZ286" s="173"/>
      <c r="CA286" s="173"/>
      <c r="CB286" s="173"/>
      <c r="CC286" s="173"/>
      <c r="CD286" s="158">
        <f t="shared" si="12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0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1"/>
        <v>0</v>
      </c>
      <c r="BZ287" s="173"/>
      <c r="CA287" s="173"/>
      <c r="CB287" s="173"/>
      <c r="CC287" s="173"/>
      <c r="CD287" s="158">
        <f t="shared" si="12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0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1"/>
        <v>0</v>
      </c>
      <c r="BZ288" s="173"/>
      <c r="CA288" s="173"/>
      <c r="CB288" s="173"/>
      <c r="CC288" s="173"/>
      <c r="CD288" s="158">
        <f t="shared" si="12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0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1"/>
        <v>0</v>
      </c>
      <c r="BZ289" s="173"/>
      <c r="CA289" s="173"/>
      <c r="CB289" s="173"/>
      <c r="CC289" s="173"/>
      <c r="CD289" s="158">
        <f t="shared" si="12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0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1"/>
        <v>0</v>
      </c>
      <c r="BZ290" s="173"/>
      <c r="CA290" s="173"/>
      <c r="CB290" s="173"/>
      <c r="CC290" s="173"/>
      <c r="CD290" s="158">
        <f t="shared" si="12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0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1"/>
        <v>0</v>
      </c>
      <c r="BZ291" s="173"/>
      <c r="CA291" s="173"/>
      <c r="CB291" s="173"/>
      <c r="CC291" s="173"/>
      <c r="CD291" s="158">
        <f t="shared" si="12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0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1"/>
        <v>0</v>
      </c>
      <c r="BZ292" s="173"/>
      <c r="CA292" s="173"/>
      <c r="CB292" s="173"/>
      <c r="CC292" s="173"/>
      <c r="CD292" s="158">
        <f t="shared" si="12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0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1"/>
        <v>0</v>
      </c>
      <c r="BZ293" s="173"/>
      <c r="CA293" s="173"/>
      <c r="CB293" s="173"/>
      <c r="CC293" s="173"/>
      <c r="CD293" s="158">
        <f t="shared" si="12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0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1"/>
        <v>0</v>
      </c>
      <c r="BZ294" s="173"/>
      <c r="CA294" s="173"/>
      <c r="CB294" s="173"/>
      <c r="CC294" s="173"/>
      <c r="CD294" s="158">
        <f t="shared" si="12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0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1"/>
        <v>0</v>
      </c>
      <c r="BZ295" s="173"/>
      <c r="CA295" s="173"/>
      <c r="CB295" s="173"/>
      <c r="CC295" s="173"/>
      <c r="CD295" s="158">
        <f t="shared" si="12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0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1"/>
        <v>0</v>
      </c>
      <c r="BZ296" s="173"/>
      <c r="CA296" s="173"/>
      <c r="CB296" s="173"/>
      <c r="CC296" s="173"/>
      <c r="CD296" s="158">
        <f t="shared" si="12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0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1"/>
        <v>0</v>
      </c>
      <c r="BZ297" s="173"/>
      <c r="CA297" s="173"/>
      <c r="CB297" s="173"/>
      <c r="CC297" s="173"/>
      <c r="CD297" s="158">
        <f t="shared" si="12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0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1"/>
        <v>0</v>
      </c>
      <c r="BZ298" s="173"/>
      <c r="CA298" s="173"/>
      <c r="CB298" s="173"/>
      <c r="CC298" s="173"/>
      <c r="CD298" s="158">
        <f t="shared" si="12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0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1"/>
        <v>0</v>
      </c>
      <c r="BZ299" s="173"/>
      <c r="CA299" s="173"/>
      <c r="CB299" s="173"/>
      <c r="CC299" s="173"/>
      <c r="CD299" s="158">
        <f t="shared" si="12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0"/>
        <v>19000</v>
      </c>
      <c r="M300" s="172">
        <v>0</v>
      </c>
      <c r="N300" s="173"/>
      <c r="O300" s="218">
        <v>3200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v>3200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3300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v>3300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v>3000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3000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1"/>
        <v>0</v>
      </c>
      <c r="BZ300" s="173"/>
      <c r="CA300" s="173"/>
      <c r="CB300" s="173"/>
      <c r="CC300" s="173"/>
      <c r="CD300" s="158">
        <f t="shared" si="12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0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1"/>
        <v>0</v>
      </c>
      <c r="BZ301" s="219"/>
      <c r="CA301" s="173"/>
      <c r="CB301" s="173"/>
      <c r="CC301" s="219"/>
      <c r="CD301" s="158">
        <f t="shared" si="12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0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1"/>
        <v>0</v>
      </c>
      <c r="BZ302" s="219"/>
      <c r="CA302" s="173"/>
      <c r="CB302" s="173"/>
      <c r="CC302" s="219"/>
      <c r="CD302" s="158">
        <f t="shared" si="12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0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1"/>
        <v>0</v>
      </c>
      <c r="BZ303" s="173"/>
      <c r="CA303" s="173"/>
      <c r="CB303" s="173"/>
      <c r="CC303" s="173"/>
      <c r="CD303" s="158">
        <f t="shared" si="12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0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1"/>
        <v>0</v>
      </c>
      <c r="BZ304" s="173"/>
      <c r="CA304" s="173"/>
      <c r="CB304" s="173"/>
      <c r="CC304" s="173"/>
      <c r="CD304" s="158">
        <f t="shared" si="12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0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1"/>
        <v>0</v>
      </c>
      <c r="BZ305" s="173"/>
      <c r="CA305" s="173"/>
      <c r="CB305" s="173"/>
      <c r="CC305" s="173"/>
      <c r="CD305" s="158">
        <f t="shared" si="12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0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1"/>
        <v>0</v>
      </c>
      <c r="BZ306" s="173"/>
      <c r="CA306" s="173"/>
      <c r="CB306" s="173"/>
      <c r="CC306" s="173"/>
      <c r="CD306" s="158">
        <f t="shared" si="12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0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1"/>
        <v>0</v>
      </c>
      <c r="BZ307" s="173"/>
      <c r="CA307" s="173"/>
      <c r="CB307" s="173"/>
      <c r="CC307" s="173"/>
      <c r="CD307" s="158">
        <f t="shared" si="12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0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1"/>
        <v>0</v>
      </c>
      <c r="BZ308" s="173"/>
      <c r="CA308" s="173"/>
      <c r="CB308" s="173"/>
      <c r="CC308" s="173"/>
      <c r="CD308" s="158">
        <f t="shared" si="12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0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1"/>
        <v>0</v>
      </c>
      <c r="BZ309" s="173"/>
      <c r="CA309" s="173"/>
      <c r="CB309" s="173"/>
      <c r="CC309" s="173"/>
      <c r="CD309" s="158">
        <f t="shared" si="12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0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1"/>
        <v>0</v>
      </c>
      <c r="BZ310" s="173"/>
      <c r="CA310" s="173"/>
      <c r="CB310" s="173"/>
      <c r="CC310" s="173"/>
      <c r="CD310" s="158">
        <f t="shared" si="12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0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1"/>
        <v>0</v>
      </c>
      <c r="BZ311" s="231"/>
      <c r="CA311" s="231"/>
      <c r="CB311" s="231"/>
      <c r="CC311" s="231"/>
      <c r="CD311" s="158">
        <f t="shared" si="12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0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1"/>
        <v>0</v>
      </c>
      <c r="BZ312" s="173"/>
      <c r="CA312" s="173"/>
      <c r="CB312" s="173"/>
      <c r="CC312" s="173"/>
      <c r="CD312" s="158">
        <f t="shared" si="12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0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1"/>
        <v>0</v>
      </c>
      <c r="BZ313" s="173"/>
      <c r="CA313" s="173"/>
      <c r="CB313" s="173"/>
      <c r="CC313" s="173"/>
      <c r="CD313" s="158">
        <f t="shared" si="12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0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1"/>
        <v>0</v>
      </c>
      <c r="BZ314" s="173"/>
      <c r="CA314" s="173"/>
      <c r="CB314" s="173"/>
      <c r="CC314" s="173"/>
      <c r="CD314" s="158">
        <f t="shared" si="12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0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1"/>
        <v>0</v>
      </c>
      <c r="BZ315" s="173"/>
      <c r="CA315" s="173"/>
      <c r="CB315" s="173"/>
      <c r="CC315" s="173"/>
      <c r="CD315" s="158">
        <f t="shared" si="12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0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1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2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0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1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2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0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1"/>
        <v>0</v>
      </c>
      <c r="BZ318" s="173"/>
      <c r="CA318" s="173"/>
      <c r="CB318" s="173"/>
      <c r="CC318" s="173"/>
      <c r="CD318" s="158">
        <f t="shared" si="12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0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1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2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0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11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2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0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1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2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0"/>
        <v>6040</v>
      </c>
      <c r="M322" s="172">
        <v>0</v>
      </c>
      <c r="N322" s="173"/>
      <c r="O322" s="342">
        <v>1290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890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750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1000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840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>
        <v>1270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11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2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0"/>
        <v>5480</v>
      </c>
      <c r="M323" s="172">
        <v>0</v>
      </c>
      <c r="N323" s="173"/>
      <c r="O323" s="343">
        <v>1200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770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650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950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750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>
        <v>1160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11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2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0"/>
        <v>11980</v>
      </c>
      <c r="M324" s="172">
        <v>0</v>
      </c>
      <c r="N324" s="173"/>
      <c r="O324" s="343">
        <v>1820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46">
        <v>3160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850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2580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1000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>
        <v>2570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11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2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0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11"/>
        <v>0</v>
      </c>
      <c r="BZ325" s="173"/>
      <c r="CA325" s="173"/>
      <c r="CB325" s="173"/>
      <c r="CC325" s="219"/>
      <c r="CD325" s="158">
        <f t="shared" si="12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0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1"/>
        <v>0</v>
      </c>
      <c r="BZ326" s="173"/>
      <c r="CA326" s="173"/>
      <c r="CB326" s="173"/>
      <c r="CC326" s="173"/>
      <c r="CD326" s="158">
        <f t="shared" si="12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0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1"/>
        <v>0</v>
      </c>
      <c r="BZ327" s="173"/>
      <c r="CA327" s="173"/>
      <c r="CB327" s="173"/>
      <c r="CC327" s="173"/>
      <c r="CD327" s="158">
        <f t="shared" si="12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0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1"/>
        <v>0</v>
      </c>
      <c r="BZ328" s="219"/>
      <c r="CA328" s="173"/>
      <c r="CB328" s="173"/>
      <c r="CC328" s="173"/>
      <c r="CD328" s="158">
        <f t="shared" si="12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477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0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1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2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0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1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2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0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1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2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0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1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2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0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1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2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0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1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2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0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11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2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0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si="11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2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0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1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2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0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1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2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0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1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2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0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1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2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0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1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2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0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1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2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11000</v>
      </c>
      <c r="M343" s="172">
        <v>0</v>
      </c>
      <c r="N343" s="173"/>
      <c r="O343" s="218">
        <v>1800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1800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1800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1900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1800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1900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1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2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177">
        <f t="shared" ref="L344:L351" si="13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1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2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177">
        <f t="shared" si="1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1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2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177">
        <f t="shared" si="1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1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2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177">
        <f t="shared" si="1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1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2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177">
        <f t="shared" si="1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1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2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177">
        <f t="shared" si="1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1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2"/>
        <v>0</v>
      </c>
      <c r="CE349" s="173"/>
    </row>
    <row r="350" spans="1:83" ht="29.25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357"/>
      <c r="J350" s="358"/>
      <c r="K350" s="359">
        <v>0</v>
      </c>
      <c r="L350" s="177">
        <f t="shared" si="1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1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2"/>
        <v>0</v>
      </c>
      <c r="CE350" s="173"/>
    </row>
    <row r="351" spans="1:83" ht="29.25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357"/>
      <c r="J351" s="358"/>
      <c r="K351" s="359">
        <v>0</v>
      </c>
      <c r="L351" s="177">
        <f t="shared" si="1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1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2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10"/>
        <v>3600</v>
      </c>
      <c r="M352" s="172">
        <v>0</v>
      </c>
      <c r="N352" s="173"/>
      <c r="O352" s="339">
        <v>600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v>600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v>600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600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600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1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2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303">
        <v>20058608</v>
      </c>
      <c r="G353" s="433" t="s">
        <v>441</v>
      </c>
      <c r="H353" s="168" t="s">
        <v>69</v>
      </c>
      <c r="I353" s="168"/>
      <c r="J353" s="158"/>
      <c r="K353" s="172">
        <v>0</v>
      </c>
      <c r="L353" s="159">
        <f t="shared" si="10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1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2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10"/>
        <v>5400</v>
      </c>
      <c r="M354" s="172">
        <v>0</v>
      </c>
      <c r="N354" s="173"/>
      <c r="O354" s="339">
        <v>900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v>900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v>900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900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900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900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11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2"/>
        <v>0</v>
      </c>
      <c r="CE354" s="173"/>
    </row>
    <row r="355" spans="1:83" ht="26.25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527" t="s">
        <v>69</v>
      </c>
      <c r="I355" s="381"/>
      <c r="J355" s="382"/>
      <c r="K355" s="250"/>
      <c r="L355" s="159">
        <f t="shared" si="10"/>
        <v>8800</v>
      </c>
      <c r="M355" s="250"/>
      <c r="N355" s="231"/>
      <c r="O355" s="387">
        <v>1400</v>
      </c>
      <c r="P355" s="231"/>
      <c r="Q355" s="210"/>
      <c r="R355" s="231"/>
      <c r="S355" s="231"/>
      <c r="T355" s="231"/>
      <c r="U355" s="231"/>
      <c r="V355" s="158"/>
      <c r="W355" s="231"/>
      <c r="X355" s="231"/>
      <c r="Y355" s="389">
        <v>1400</v>
      </c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1">
        <v>1500</v>
      </c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3">
        <v>1500</v>
      </c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5">
        <v>1500</v>
      </c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7">
        <v>1500</v>
      </c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86"/>
      <c r="E356" s="253"/>
      <c r="F356" s="504">
        <v>20059086</v>
      </c>
      <c r="G356" s="522" t="s">
        <v>436</v>
      </c>
      <c r="H356" s="298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83">
        <v>0</v>
      </c>
      <c r="N356" s="231"/>
      <c r="O356" s="388"/>
      <c r="P356" s="231"/>
      <c r="Q356" s="210"/>
      <c r="R356" s="231"/>
      <c r="S356" s="231"/>
      <c r="T356" s="231"/>
      <c r="U356" s="231"/>
      <c r="V356" s="158"/>
      <c r="W356" s="231"/>
      <c r="X356" s="231"/>
      <c r="Y356" s="390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2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4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6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8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0"/>
      <c r="BX356" s="173">
        <v>0</v>
      </c>
      <c r="BY356" s="210">
        <f t="shared" ref="BY356:BY367" si="14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7" si="15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178" t="s">
        <v>42</v>
      </c>
      <c r="I357" s="190"/>
      <c r="J357" s="232"/>
      <c r="K357" s="172">
        <v>0</v>
      </c>
      <c r="L357" s="159">
        <f t="shared" ref="L357:L367" si="16">SUM(O357,Y357,AI357,AS357,BC357,BM357,BW357)</f>
        <v>4090</v>
      </c>
      <c r="M357" s="267">
        <v>0</v>
      </c>
      <c r="N357" s="173"/>
      <c r="O357" s="384">
        <v>870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85">
        <v>550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86">
        <v>500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08">
        <v>950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09">
        <v>570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64">
        <v>650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>
        <v>0</v>
      </c>
      <c r="BY357" s="210">
        <f t="shared" si="14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5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4">
        <v>1113220</v>
      </c>
      <c r="G358" s="435" t="s">
        <v>414</v>
      </c>
      <c r="H358" s="178" t="s">
        <v>42</v>
      </c>
      <c r="I358" s="168"/>
      <c r="J358" s="158"/>
      <c r="K358" s="172">
        <v>0</v>
      </c>
      <c r="L358" s="159">
        <f t="shared" si="16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>
        <v>0</v>
      </c>
      <c r="BY358" s="210">
        <f t="shared" si="14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5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6"/>
        <v>2610</v>
      </c>
      <c r="M359" s="172">
        <v>0</v>
      </c>
      <c r="N359" s="173"/>
      <c r="O359" s="339">
        <v>60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510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300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850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420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470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>
        <v>0</v>
      </c>
      <c r="BY359" s="210">
        <f t="shared" si="14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5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6"/>
        <v>3500</v>
      </c>
      <c r="M360" s="172"/>
      <c r="N360" s="173"/>
      <c r="O360" s="339">
        <v>680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580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350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970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420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>
        <v>500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6"/>
        <v>3780</v>
      </c>
      <c r="M361" s="172"/>
      <c r="N361" s="173"/>
      <c r="O361" s="465">
        <v>870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v>460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v>450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v>920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540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>
        <v>540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5">
        <v>1113223</v>
      </c>
      <c r="G362" s="376" t="s">
        <v>428</v>
      </c>
      <c r="H362" s="256" t="s">
        <v>42</v>
      </c>
      <c r="I362" s="187"/>
      <c r="J362" s="230"/>
      <c r="K362" s="250"/>
      <c r="L362" s="159">
        <f t="shared" si="16"/>
        <v>2660</v>
      </c>
      <c r="M362" s="172"/>
      <c r="N362" s="173"/>
      <c r="O362" s="339">
        <v>560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330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300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>
        <v>740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390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>
        <v>340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31">
        <v>362</v>
      </c>
      <c r="B363" s="298"/>
      <c r="C363" s="298"/>
      <c r="D363" s="298"/>
      <c r="E363" s="299"/>
      <c r="F363" s="377">
        <v>1113224</v>
      </c>
      <c r="G363" s="378" t="s">
        <v>430</v>
      </c>
      <c r="H363" s="425" t="s">
        <v>42</v>
      </c>
      <c r="I363" s="298"/>
      <c r="J363" s="312"/>
      <c r="K363" s="313"/>
      <c r="L363" s="159">
        <f t="shared" si="16"/>
        <v>3850</v>
      </c>
      <c r="M363" s="172"/>
      <c r="N363" s="173"/>
      <c r="O363" s="465">
        <v>860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38">
        <v>460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>
        <v>500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>
        <v>900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>
        <v>590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>
        <v>540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0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31">
        <v>363</v>
      </c>
      <c r="B364" s="298"/>
      <c r="C364" s="298"/>
      <c r="D364" s="298"/>
      <c r="E364" s="299"/>
      <c r="F364" s="377">
        <v>1113225</v>
      </c>
      <c r="G364" s="378" t="s">
        <v>431</v>
      </c>
      <c r="H364" s="425" t="s">
        <v>42</v>
      </c>
      <c r="I364" s="298"/>
      <c r="J364" s="312"/>
      <c r="K364" s="313"/>
      <c r="L364" s="159">
        <f t="shared" si="16"/>
        <v>10770</v>
      </c>
      <c r="M364" s="172"/>
      <c r="N364" s="173"/>
      <c r="O364" s="465">
        <v>2070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446">
        <v>1440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35">
        <v>1350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2200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1550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>
        <v>2160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0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31">
        <v>364</v>
      </c>
      <c r="B365" s="298"/>
      <c r="C365" s="298"/>
      <c r="D365" s="298"/>
      <c r="E365" s="299"/>
      <c r="F365" s="377">
        <v>1113226</v>
      </c>
      <c r="G365" s="378" t="s">
        <v>446</v>
      </c>
      <c r="H365" s="256" t="s">
        <v>42</v>
      </c>
      <c r="I365" s="298"/>
      <c r="J365" s="312"/>
      <c r="K365" s="313"/>
      <c r="L365" s="159">
        <f t="shared" si="16"/>
        <v>5300</v>
      </c>
      <c r="M365" s="172"/>
      <c r="N365" s="173"/>
      <c r="O365" s="465">
        <v>900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38">
        <v>1500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>
        <v>1000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>
        <v>500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>
        <v>400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3">
        <v>1000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80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31">
        <v>365</v>
      </c>
      <c r="B366" s="298"/>
      <c r="C366" s="298"/>
      <c r="D366" s="298"/>
      <c r="E366" s="299"/>
      <c r="F366" s="377">
        <v>1113227</v>
      </c>
      <c r="G366" s="378" t="s">
        <v>444</v>
      </c>
      <c r="H366" s="425" t="s">
        <v>42</v>
      </c>
      <c r="I366" s="298"/>
      <c r="J366" s="312"/>
      <c r="K366" s="313"/>
      <c r="L366" s="159">
        <f t="shared" si="16"/>
        <v>5300</v>
      </c>
      <c r="M366" s="172"/>
      <c r="N366" s="173"/>
      <c r="O366" s="465">
        <v>900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38">
        <v>1500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>
        <v>1000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>
        <v>500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>
        <v>400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>
        <v>1000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0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31">
        <v>366</v>
      </c>
      <c r="B367" s="298"/>
      <c r="C367" s="298"/>
      <c r="D367" s="298"/>
      <c r="E367" s="299"/>
      <c r="F367" s="377">
        <v>1113228</v>
      </c>
      <c r="G367" s="378" t="s">
        <v>445</v>
      </c>
      <c r="H367" s="425" t="s">
        <v>42</v>
      </c>
      <c r="I367" s="298"/>
      <c r="J367" s="312"/>
      <c r="K367" s="313">
        <v>0</v>
      </c>
      <c r="L367" s="159">
        <f t="shared" si="16"/>
        <v>5300</v>
      </c>
      <c r="M367" s="172">
        <v>0</v>
      </c>
      <c r="N367" s="173"/>
      <c r="O367" s="339">
        <v>900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38">
        <v>1500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>
        <v>1000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>
        <v>500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>
        <v>400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3">
        <v>1000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0"/>
      <c r="BX367" s="173">
        <v>0</v>
      </c>
      <c r="BY367" s="210">
        <f t="shared" si="14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15"/>
        <v>0</v>
      </c>
      <c r="CE367" s="173"/>
    </row>
    <row r="368" spans="1:83" ht="21.75" customHeight="1">
      <c r="A368" s="167">
        <v>355</v>
      </c>
      <c r="B368" s="318"/>
      <c r="C368" s="318"/>
      <c r="D368" s="318"/>
      <c r="E368" s="253"/>
      <c r="F368" s="311">
        <v>20059084</v>
      </c>
      <c r="G368" s="523" t="s">
        <v>437</v>
      </c>
      <c r="H368" s="298" t="s">
        <v>69</v>
      </c>
      <c r="I368" s="525"/>
      <c r="J368" s="318"/>
      <c r="K368" s="313">
        <v>0</v>
      </c>
      <c r="L368" s="429">
        <f>SUM(O368,Y368,AI368,AS368,BC368,BM368,BW368)</f>
        <v>12800</v>
      </c>
      <c r="M368" s="383">
        <v>0</v>
      </c>
      <c r="N368" s="318"/>
      <c r="O368" s="388">
        <v>2000</v>
      </c>
      <c r="Y368" s="390">
        <v>2000</v>
      </c>
      <c r="AI368" s="392">
        <v>2200</v>
      </c>
      <c r="AS368" s="394">
        <v>2200</v>
      </c>
      <c r="BC368" s="396">
        <v>2200</v>
      </c>
      <c r="BM368" s="398">
        <v>2200</v>
      </c>
      <c r="BW368" s="380"/>
    </row>
    <row r="369" spans="1:75" ht="24" customHeight="1">
      <c r="A369" s="294">
        <v>357</v>
      </c>
      <c r="B369" s="506"/>
      <c r="C369" s="506"/>
      <c r="D369" s="506"/>
      <c r="E369" s="253"/>
      <c r="F369" s="507">
        <v>20059085</v>
      </c>
      <c r="G369" s="524" t="s">
        <v>438</v>
      </c>
      <c r="H369" s="298" t="s">
        <v>69</v>
      </c>
      <c r="I369" s="526"/>
      <c r="J369" s="506"/>
      <c r="K369" s="530">
        <f>SUBTOTAL(9,K319:K367)</f>
        <v>0</v>
      </c>
      <c r="L369" s="515">
        <f>SUM(O369,Y369,AI369,AS369,BC369,BM369,BW369)</f>
        <v>7200</v>
      </c>
      <c r="M369" s="461"/>
      <c r="N369" s="506"/>
      <c r="O369" s="508">
        <v>1200</v>
      </c>
      <c r="Y369" s="509">
        <v>1200</v>
      </c>
      <c r="AI369" s="510">
        <v>1200</v>
      </c>
      <c r="AS369" s="511">
        <v>1200</v>
      </c>
      <c r="BC369" s="512">
        <v>1200</v>
      </c>
      <c r="BM369" s="513">
        <v>1200</v>
      </c>
      <c r="BW369" s="514"/>
    </row>
    <row r="370" spans="1:75" ht="24" customHeight="1">
      <c r="A370" s="297"/>
      <c r="B370" s="318"/>
      <c r="C370" s="318"/>
      <c r="D370" s="318"/>
      <c r="E370" s="299"/>
      <c r="F370" s="528">
        <v>20059413</v>
      </c>
      <c r="G370" s="529" t="s">
        <v>448</v>
      </c>
      <c r="H370" s="298" t="s">
        <v>69</v>
      </c>
      <c r="I370" s="318"/>
      <c r="J370" s="318"/>
      <c r="K370" s="531"/>
      <c r="L370" s="515">
        <f t="shared" ref="L370:L378" si="17">SUM(O370,Y370,AI370,AS370,BC370,BM370,BW370)</f>
        <v>3600</v>
      </c>
      <c r="M370" s="532"/>
      <c r="N370" s="318"/>
      <c r="O370" s="516">
        <v>600</v>
      </c>
      <c r="Y370" s="517">
        <v>600</v>
      </c>
      <c r="AI370" s="518">
        <v>600</v>
      </c>
      <c r="AS370" s="519">
        <v>600</v>
      </c>
      <c r="BC370" s="520">
        <v>600</v>
      </c>
      <c r="BM370" s="521">
        <v>600</v>
      </c>
      <c r="BW370" s="416"/>
    </row>
    <row r="371" spans="1:75" ht="24" customHeight="1">
      <c r="A371" s="297"/>
      <c r="B371" s="318"/>
      <c r="C371" s="318"/>
      <c r="D371" s="318"/>
      <c r="E371" s="299"/>
      <c r="F371" s="533">
        <v>20059414</v>
      </c>
      <c r="G371" s="534" t="s">
        <v>449</v>
      </c>
      <c r="H371" s="298" t="s">
        <v>69</v>
      </c>
      <c r="I371" s="318"/>
      <c r="J371" s="318"/>
      <c r="K371" s="531"/>
      <c r="L371" s="515">
        <f t="shared" si="17"/>
        <v>0</v>
      </c>
      <c r="M371" s="532"/>
      <c r="N371" s="318"/>
      <c r="O371" s="516"/>
      <c r="Y371" s="517"/>
      <c r="AI371" s="518"/>
      <c r="AS371" s="519"/>
      <c r="BC371" s="520"/>
      <c r="BM371" s="521"/>
      <c r="BW371" s="416"/>
    </row>
    <row r="372" spans="1:75" ht="24" customHeight="1">
      <c r="A372" s="297"/>
      <c r="B372" s="318"/>
      <c r="C372" s="318"/>
      <c r="D372" s="318"/>
      <c r="E372" s="299"/>
      <c r="F372" s="528">
        <v>20059547</v>
      </c>
      <c r="G372" s="334" t="s">
        <v>450</v>
      </c>
      <c r="H372" s="298" t="s">
        <v>69</v>
      </c>
      <c r="I372" s="318"/>
      <c r="J372" s="318"/>
      <c r="K372" s="531"/>
      <c r="L372" s="515">
        <f t="shared" si="17"/>
        <v>14600</v>
      </c>
      <c r="M372" s="532"/>
      <c r="N372" s="318"/>
      <c r="O372" s="516">
        <v>2100</v>
      </c>
      <c r="Y372" s="517">
        <v>2500</v>
      </c>
      <c r="AI372" s="518">
        <v>2700</v>
      </c>
      <c r="AS372" s="519">
        <v>2300</v>
      </c>
      <c r="BC372" s="520">
        <v>2500</v>
      </c>
      <c r="BM372" s="521">
        <v>2500</v>
      </c>
      <c r="BW372" s="416"/>
    </row>
    <row r="373" spans="1:75" ht="24" customHeight="1">
      <c r="A373" s="297"/>
      <c r="B373" s="318"/>
      <c r="C373" s="318"/>
      <c r="D373" s="318"/>
      <c r="E373" s="299"/>
      <c r="F373" s="528">
        <v>20059548</v>
      </c>
      <c r="G373" s="334" t="s">
        <v>451</v>
      </c>
      <c r="H373" s="298" t="s">
        <v>69</v>
      </c>
      <c r="I373" s="318"/>
      <c r="J373" s="318"/>
      <c r="K373" s="531"/>
      <c r="L373" s="515">
        <f t="shared" si="17"/>
        <v>17600</v>
      </c>
      <c r="M373" s="532"/>
      <c r="N373" s="318"/>
      <c r="O373" s="516">
        <v>3000</v>
      </c>
      <c r="Y373" s="517">
        <v>3000</v>
      </c>
      <c r="AI373" s="518">
        <v>3000</v>
      </c>
      <c r="AS373" s="519">
        <v>3000</v>
      </c>
      <c r="BC373" s="520">
        <v>2800</v>
      </c>
      <c r="BM373" s="521">
        <v>2800</v>
      </c>
      <c r="BW373" s="416"/>
    </row>
    <row r="374" spans="1:75" ht="24" customHeight="1">
      <c r="A374" s="297"/>
      <c r="B374" s="318"/>
      <c r="C374" s="318"/>
      <c r="D374" s="318"/>
      <c r="E374" s="299"/>
      <c r="F374" s="528">
        <v>20057458</v>
      </c>
      <c r="G374" s="334" t="s">
        <v>452</v>
      </c>
      <c r="H374" s="298" t="s">
        <v>69</v>
      </c>
      <c r="I374" s="318"/>
      <c r="J374" s="318"/>
      <c r="K374" s="531"/>
      <c r="L374" s="515">
        <f t="shared" si="17"/>
        <v>7200</v>
      </c>
      <c r="M374" s="532"/>
      <c r="N374" s="318"/>
      <c r="O374" s="516">
        <v>1200</v>
      </c>
      <c r="Y374" s="517">
        <v>1200</v>
      </c>
      <c r="AI374" s="518">
        <v>1200</v>
      </c>
      <c r="AS374" s="519">
        <v>1200</v>
      </c>
      <c r="BC374" s="520">
        <v>1200</v>
      </c>
      <c r="BM374" s="521">
        <v>1200</v>
      </c>
      <c r="BW374" s="416"/>
    </row>
    <row r="375" spans="1:75" ht="24" customHeight="1">
      <c r="A375" s="297"/>
      <c r="B375" s="318"/>
      <c r="C375" s="318"/>
      <c r="D375" s="318"/>
      <c r="E375" s="299"/>
      <c r="F375" s="298">
        <v>20059798</v>
      </c>
      <c r="G375" s="334" t="s">
        <v>453</v>
      </c>
      <c r="H375" s="298" t="s">
        <v>69</v>
      </c>
      <c r="I375" s="318"/>
      <c r="J375" s="318"/>
      <c r="K375" s="531"/>
      <c r="L375" s="515">
        <f t="shared" si="17"/>
        <v>7000</v>
      </c>
      <c r="M375" s="532"/>
      <c r="N375" s="318"/>
      <c r="O375" s="516">
        <v>1200</v>
      </c>
      <c r="Y375" s="517">
        <v>1200</v>
      </c>
      <c r="AI375" s="518">
        <v>1100</v>
      </c>
      <c r="AS375" s="519">
        <v>1200</v>
      </c>
      <c r="BC375" s="520">
        <v>1200</v>
      </c>
      <c r="BM375" s="521">
        <v>1100</v>
      </c>
      <c r="BW375" s="416"/>
    </row>
    <row r="376" spans="1:75" ht="24" customHeight="1">
      <c r="A376" s="297"/>
      <c r="B376" s="318"/>
      <c r="C376" s="318"/>
      <c r="D376" s="318"/>
      <c r="E376" s="299"/>
      <c r="F376" s="298">
        <v>20059796</v>
      </c>
      <c r="G376" s="334" t="s">
        <v>454</v>
      </c>
      <c r="H376" s="298" t="s">
        <v>69</v>
      </c>
      <c r="I376" s="318"/>
      <c r="J376" s="318"/>
      <c r="K376" s="531"/>
      <c r="L376" s="515">
        <f t="shared" si="17"/>
        <v>9600</v>
      </c>
      <c r="M376" s="532"/>
      <c r="N376" s="318"/>
      <c r="O376" s="516">
        <v>1600</v>
      </c>
      <c r="Y376" s="517">
        <v>1600</v>
      </c>
      <c r="AI376" s="518">
        <v>1600</v>
      </c>
      <c r="AS376" s="519">
        <v>1600</v>
      </c>
      <c r="BC376" s="520">
        <v>1600</v>
      </c>
      <c r="BM376" s="521">
        <v>1600</v>
      </c>
      <c r="BW376" s="416"/>
    </row>
    <row r="377" spans="1:75" ht="24" customHeight="1">
      <c r="A377" s="297"/>
      <c r="B377" s="318"/>
      <c r="C377" s="318"/>
      <c r="D377" s="318"/>
      <c r="E377" s="299"/>
      <c r="F377" s="298">
        <v>20059799</v>
      </c>
      <c r="G377" s="334" t="s">
        <v>455</v>
      </c>
      <c r="H377" s="298" t="s">
        <v>69</v>
      </c>
      <c r="I377" s="318"/>
      <c r="J377" s="318"/>
      <c r="K377" s="531"/>
      <c r="L377" s="515">
        <f t="shared" si="17"/>
        <v>4200</v>
      </c>
      <c r="M377" s="532"/>
      <c r="N377" s="318"/>
      <c r="O377" s="516">
        <v>700</v>
      </c>
      <c r="Y377" s="517">
        <v>700</v>
      </c>
      <c r="AI377" s="518">
        <v>700</v>
      </c>
      <c r="AS377" s="519">
        <v>700</v>
      </c>
      <c r="BC377" s="520">
        <v>700</v>
      </c>
      <c r="BM377" s="521">
        <v>700</v>
      </c>
      <c r="BW377" s="416"/>
    </row>
    <row r="378" spans="1:75" ht="24" customHeight="1">
      <c r="A378" s="297"/>
      <c r="B378" s="318"/>
      <c r="C378" s="318"/>
      <c r="D378" s="318"/>
      <c r="E378" s="299"/>
      <c r="F378" s="298">
        <v>20059797</v>
      </c>
      <c r="G378" s="334" t="s">
        <v>403</v>
      </c>
      <c r="H378" s="298" t="s">
        <v>69</v>
      </c>
      <c r="I378" s="318"/>
      <c r="J378" s="318"/>
      <c r="K378" s="531"/>
      <c r="L378" s="515">
        <f t="shared" si="17"/>
        <v>7800</v>
      </c>
      <c r="M378" s="532"/>
      <c r="N378" s="318"/>
      <c r="O378" s="516">
        <v>1300</v>
      </c>
      <c r="Y378" s="517">
        <v>1300</v>
      </c>
      <c r="AI378" s="518">
        <v>1300</v>
      </c>
      <c r="AS378" s="519">
        <v>1300</v>
      </c>
      <c r="BC378" s="520">
        <v>1300</v>
      </c>
      <c r="BM378" s="521">
        <v>1300</v>
      </c>
      <c r="BW378" s="416"/>
    </row>
    <row r="379" spans="1:75" ht="15.75" customHeight="1">
      <c r="BC379" s="591"/>
    </row>
  </sheetData>
  <autoFilter ref="H1:H378" xr:uid="{00000000-0009-0000-0000-000005000000}"/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6" t="s">
        <v>14</v>
      </c>
      <c r="B1" s="624"/>
      <c r="C1" s="624"/>
      <c r="D1" s="624"/>
      <c r="E1" s="624"/>
      <c r="F1" s="637"/>
      <c r="G1" s="116"/>
      <c r="H1" s="628" t="s">
        <v>15</v>
      </c>
      <c r="I1" s="629"/>
      <c r="J1" s="629"/>
      <c r="K1" s="629"/>
      <c r="L1" s="629"/>
      <c r="M1" s="635"/>
      <c r="N1" s="116"/>
      <c r="O1" s="628" t="s">
        <v>16</v>
      </c>
      <c r="P1" s="629"/>
      <c r="Q1" s="629"/>
      <c r="R1" s="629"/>
      <c r="S1" s="629"/>
      <c r="T1" s="629"/>
      <c r="U1" s="116"/>
      <c r="V1" s="628" t="s">
        <v>17</v>
      </c>
      <c r="W1" s="629"/>
      <c r="X1" s="629"/>
      <c r="Y1" s="629"/>
      <c r="Z1" s="629"/>
      <c r="AA1" s="629"/>
      <c r="AB1" s="116"/>
      <c r="AC1" s="628" t="s">
        <v>394</v>
      </c>
      <c r="AD1" s="629"/>
      <c r="AE1" s="629"/>
      <c r="AF1" s="629"/>
      <c r="AG1" s="629"/>
      <c r="AH1" s="629"/>
      <c r="AI1" s="116"/>
      <c r="AJ1" s="628" t="s">
        <v>19</v>
      </c>
      <c r="AK1" s="629"/>
      <c r="AL1" s="629"/>
      <c r="AM1" s="629"/>
      <c r="AN1" s="629"/>
      <c r="AO1" s="629"/>
      <c r="AP1" s="116"/>
      <c r="AQ1" s="628" t="s">
        <v>395</v>
      </c>
      <c r="AR1" s="629"/>
      <c r="AS1" s="629"/>
      <c r="AT1" s="629"/>
      <c r="AU1" s="629"/>
      <c r="AV1" s="62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0" t="s">
        <v>10</v>
      </c>
      <c r="CU1" s="626"/>
      <c r="CV1" s="626"/>
      <c r="CW1" s="626"/>
      <c r="CX1" s="626"/>
      <c r="CY1" s="626"/>
      <c r="CZ1" s="626"/>
      <c r="DA1" s="626"/>
      <c r="DB1" s="626"/>
      <c r="DC1" s="626"/>
      <c r="DD1" s="626"/>
      <c r="DE1" s="626"/>
      <c r="DF1" s="626"/>
      <c r="DG1" s="626"/>
      <c r="DH1" s="626"/>
      <c r="DI1" s="626"/>
      <c r="DJ1" s="626"/>
      <c r="DK1" s="626"/>
      <c r="DL1" s="626"/>
      <c r="DM1" s="626"/>
      <c r="DN1" s="62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5" t="s">
        <v>18</v>
      </c>
      <c r="BC2" s="626"/>
      <c r="BD2" s="626"/>
      <c r="BE2" s="627"/>
      <c r="BF2" s="631" t="s">
        <v>368</v>
      </c>
      <c r="BG2" s="632"/>
      <c r="BH2" s="632"/>
      <c r="BI2" s="632"/>
      <c r="BJ2" s="632"/>
      <c r="BK2" s="633"/>
      <c r="BL2" s="625" t="s">
        <v>19</v>
      </c>
      <c r="BM2" s="626"/>
      <c r="BN2" s="626"/>
      <c r="BO2" s="627"/>
      <c r="BP2" s="631" t="s">
        <v>368</v>
      </c>
      <c r="BQ2" s="632"/>
      <c r="BR2" s="632"/>
      <c r="BS2" s="632"/>
      <c r="BT2" s="632"/>
      <c r="BU2" s="633"/>
      <c r="BV2" s="625" t="s">
        <v>20</v>
      </c>
      <c r="BW2" s="62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5" t="s">
        <v>17</v>
      </c>
      <c r="CI2" s="626"/>
      <c r="CJ2" s="627"/>
      <c r="CK2" s="625" t="s">
        <v>18</v>
      </c>
      <c r="CL2" s="626"/>
      <c r="CM2" s="627"/>
      <c r="CN2" s="625" t="s">
        <v>19</v>
      </c>
      <c r="CO2" s="626"/>
      <c r="CP2" s="627"/>
      <c r="CQ2" s="625" t="s">
        <v>20</v>
      </c>
      <c r="CR2" s="626"/>
      <c r="CS2" s="627"/>
      <c r="CT2" s="625" t="s">
        <v>14</v>
      </c>
      <c r="CU2" s="626"/>
      <c r="CV2" s="627"/>
      <c r="CW2" s="625" t="s">
        <v>15</v>
      </c>
      <c r="CX2" s="626"/>
      <c r="CY2" s="627"/>
      <c r="CZ2" s="625" t="s">
        <v>16</v>
      </c>
      <c r="DA2" s="626"/>
      <c r="DB2" s="627"/>
      <c r="DC2" s="625" t="s">
        <v>17</v>
      </c>
      <c r="DD2" s="626"/>
      <c r="DE2" s="627"/>
      <c r="DF2" s="625" t="s">
        <v>18</v>
      </c>
      <c r="DG2" s="626"/>
      <c r="DH2" s="627"/>
      <c r="DI2" s="625" t="s">
        <v>19</v>
      </c>
      <c r="DJ2" s="626"/>
      <c r="DK2" s="627"/>
      <c r="DL2" s="625" t="s">
        <v>20</v>
      </c>
      <c r="DM2" s="626"/>
      <c r="DN2" s="62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5"/>
      <c r="BC3" s="626"/>
      <c r="BD3" s="626"/>
      <c r="BE3" s="627"/>
      <c r="BF3" s="634"/>
      <c r="BG3" s="629"/>
      <c r="BH3" s="629"/>
      <c r="BI3" s="629"/>
      <c r="BJ3" s="629"/>
      <c r="BK3" s="635"/>
      <c r="BL3" s="625"/>
      <c r="BM3" s="626"/>
      <c r="BN3" s="626"/>
      <c r="BO3" s="627"/>
      <c r="BP3" s="634"/>
      <c r="BQ3" s="629"/>
      <c r="BR3" s="629"/>
      <c r="BS3" s="629"/>
      <c r="BT3" s="629"/>
      <c r="BU3" s="635"/>
      <c r="BV3" s="625"/>
      <c r="BW3" s="62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5"/>
      <c r="DG3" s="626"/>
      <c r="DH3" s="627"/>
      <c r="DI3" s="625"/>
      <c r="DJ3" s="626"/>
      <c r="DK3" s="627"/>
      <c r="DL3" s="625"/>
      <c r="DM3" s="626"/>
      <c r="DN3" s="62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3" t="s">
        <v>386</v>
      </c>
      <c r="P359" s="62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3" t="s">
        <v>386</v>
      </c>
      <c r="Z359" s="62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3" t="s">
        <v>386</v>
      </c>
      <c r="AJ359" s="62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3" t="s">
        <v>386</v>
      </c>
      <c r="AT359" s="62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3" t="s">
        <v>386</v>
      </c>
      <c r="BD359" s="62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3" t="s">
        <v>386</v>
      </c>
      <c r="BN359" s="62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3" t="s">
        <v>386</v>
      </c>
      <c r="BX359" s="624"/>
      <c r="BY359" s="62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3" t="s">
        <v>391</v>
      </c>
      <c r="P362" s="62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3" t="s">
        <v>391</v>
      </c>
      <c r="Z362" s="62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3" t="s">
        <v>391</v>
      </c>
      <c r="AJ362" s="62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3" t="s">
        <v>391</v>
      </c>
      <c r="AT362" s="62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3" t="s">
        <v>391</v>
      </c>
      <c r="BD362" s="62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3" t="s">
        <v>391</v>
      </c>
      <c r="BN362" s="62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3" t="s">
        <v>391</v>
      </c>
      <c r="BX362" s="624"/>
      <c r="BY362" s="624"/>
      <c r="BZ362" s="624"/>
      <c r="CA362" s="624"/>
      <c r="CB362" s="624"/>
      <c r="CC362" s="624"/>
      <c r="CD362" s="624"/>
      <c r="CE362" s="62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3" t="s">
        <v>392</v>
      </c>
      <c r="P363" s="62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3" t="s">
        <v>392</v>
      </c>
      <c r="Z363" s="62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3" t="s">
        <v>392</v>
      </c>
      <c r="AJ363" s="62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3" t="s">
        <v>392</v>
      </c>
      <c r="AT363" s="62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3" t="s">
        <v>392</v>
      </c>
      <c r="BD363" s="62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3" t="s">
        <v>392</v>
      </c>
      <c r="BN363" s="62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3" t="s">
        <v>392</v>
      </c>
      <c r="BX363" s="624"/>
      <c r="BY363" s="624"/>
      <c r="BZ363" s="624"/>
      <c r="CA363" s="624"/>
      <c r="CB363" s="624"/>
      <c r="CC363" s="624"/>
      <c r="CD363" s="624"/>
      <c r="CE363" s="62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3" t="s">
        <v>393</v>
      </c>
      <c r="P364" s="62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3" t="s">
        <v>393</v>
      </c>
      <c r="Z364" s="62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3" t="s">
        <v>393</v>
      </c>
      <c r="AJ364" s="62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3" t="s">
        <v>393</v>
      </c>
      <c r="AT364" s="62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3" t="s">
        <v>393</v>
      </c>
      <c r="BD364" s="62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3" t="s">
        <v>393</v>
      </c>
      <c r="BN364" s="62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3" t="s">
        <v>393</v>
      </c>
      <c r="BX364" s="624"/>
      <c r="BY364" s="624"/>
      <c r="BZ364" s="624"/>
      <c r="CA364" s="624"/>
      <c r="CB364" s="624"/>
      <c r="CC364" s="624"/>
      <c r="CD364" s="624"/>
      <c r="CE364" s="62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E368"/>
  <sheetViews>
    <sheetView zoomScale="90" zoomScaleNormal="90" workbookViewId="0">
      <selection activeCell="CG97" sqref="CG9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6" t="s">
        <v>0</v>
      </c>
      <c r="B1" s="607" t="s">
        <v>1</v>
      </c>
      <c r="C1" s="607" t="s">
        <v>2</v>
      </c>
      <c r="D1" s="607" t="s">
        <v>3</v>
      </c>
      <c r="E1" s="607" t="s">
        <v>4</v>
      </c>
      <c r="F1" s="601" t="s">
        <v>5</v>
      </c>
      <c r="G1" s="604" t="s">
        <v>6</v>
      </c>
      <c r="H1" s="155" t="s">
        <v>7</v>
      </c>
      <c r="I1" s="605" t="s">
        <v>8</v>
      </c>
      <c r="J1" s="609"/>
      <c r="K1" s="600"/>
      <c r="L1" s="608"/>
      <c r="M1" s="609"/>
      <c r="N1" s="616" t="s">
        <v>459</v>
      </c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  <c r="AL1" s="608"/>
      <c r="AM1" s="608"/>
      <c r="AN1" s="608"/>
      <c r="AO1" s="608"/>
      <c r="AP1" s="608"/>
      <c r="AQ1" s="608"/>
      <c r="AR1" s="608"/>
      <c r="AS1" s="608"/>
      <c r="AT1" s="608"/>
      <c r="AU1" s="608"/>
      <c r="AV1" s="608"/>
      <c r="AW1" s="608"/>
      <c r="AX1" s="608"/>
      <c r="AY1" s="608"/>
      <c r="AZ1" s="608"/>
      <c r="BA1" s="608"/>
      <c r="BB1" s="608"/>
      <c r="BC1" s="608"/>
      <c r="BD1" s="608"/>
      <c r="BE1" s="608"/>
      <c r="BF1" s="608"/>
      <c r="BG1" s="608"/>
      <c r="BH1" s="608"/>
      <c r="BI1" s="608"/>
      <c r="BJ1" s="608"/>
      <c r="BK1" s="608"/>
      <c r="BL1" s="608"/>
      <c r="BM1" s="608"/>
      <c r="BN1" s="608"/>
      <c r="BO1" s="608"/>
      <c r="BP1" s="608"/>
      <c r="BQ1" s="608"/>
      <c r="BR1" s="608"/>
      <c r="BS1" s="608"/>
      <c r="BT1" s="608"/>
      <c r="BU1" s="608"/>
      <c r="BV1" s="608"/>
      <c r="BW1" s="608"/>
      <c r="BX1" s="608"/>
      <c r="BY1" s="608"/>
      <c r="BZ1" s="608"/>
      <c r="CA1" s="608"/>
      <c r="CB1" s="608"/>
      <c r="CC1" s="608"/>
      <c r="CD1" s="608"/>
      <c r="CE1" s="609"/>
    </row>
    <row r="2" spans="1:83" ht="26.25">
      <c r="A2" s="602"/>
      <c r="B2" s="602"/>
      <c r="C2" s="602"/>
      <c r="D2" s="602"/>
      <c r="E2" s="602"/>
      <c r="F2" s="602"/>
      <c r="G2" s="602"/>
      <c r="H2" s="246"/>
      <c r="I2" s="617" t="s">
        <v>11</v>
      </c>
      <c r="J2" s="617" t="s">
        <v>12</v>
      </c>
      <c r="K2" s="600" t="s">
        <v>13</v>
      </c>
      <c r="L2" s="608"/>
      <c r="M2" s="609"/>
      <c r="N2" s="593" t="s">
        <v>14</v>
      </c>
      <c r="O2" s="608"/>
      <c r="P2" s="608"/>
      <c r="Q2" s="609"/>
      <c r="R2" s="610" t="s">
        <v>368</v>
      </c>
      <c r="S2" s="611"/>
      <c r="T2" s="611"/>
      <c r="U2" s="611"/>
      <c r="V2" s="611"/>
      <c r="W2" s="612"/>
      <c r="X2" s="593" t="s">
        <v>15</v>
      </c>
      <c r="Y2" s="608"/>
      <c r="Z2" s="608"/>
      <c r="AA2" s="609"/>
      <c r="AB2" s="610" t="s">
        <v>368</v>
      </c>
      <c r="AC2" s="611"/>
      <c r="AD2" s="611"/>
      <c r="AE2" s="611"/>
      <c r="AF2" s="611"/>
      <c r="AG2" s="612"/>
      <c r="AH2" s="593" t="s">
        <v>16</v>
      </c>
      <c r="AI2" s="608"/>
      <c r="AJ2" s="608"/>
      <c r="AK2" s="609"/>
      <c r="AL2" s="610" t="s">
        <v>368</v>
      </c>
      <c r="AM2" s="611"/>
      <c r="AN2" s="611"/>
      <c r="AO2" s="611"/>
      <c r="AP2" s="611"/>
      <c r="AQ2" s="612"/>
      <c r="AR2" s="593" t="s">
        <v>17</v>
      </c>
      <c r="AS2" s="608"/>
      <c r="AT2" s="608"/>
      <c r="AU2" s="609"/>
      <c r="AV2" s="610" t="s">
        <v>368</v>
      </c>
      <c r="AW2" s="611"/>
      <c r="AX2" s="611"/>
      <c r="AY2" s="611"/>
      <c r="AZ2" s="611"/>
      <c r="BA2" s="612"/>
      <c r="BB2" s="593" t="s">
        <v>18</v>
      </c>
      <c r="BC2" s="608"/>
      <c r="BD2" s="608"/>
      <c r="BE2" s="609"/>
      <c r="BF2" s="610" t="s">
        <v>368</v>
      </c>
      <c r="BG2" s="611"/>
      <c r="BH2" s="611"/>
      <c r="BI2" s="611"/>
      <c r="BJ2" s="611"/>
      <c r="BK2" s="612"/>
      <c r="BL2" s="593" t="s">
        <v>19</v>
      </c>
      <c r="BM2" s="608"/>
      <c r="BN2" s="608"/>
      <c r="BO2" s="609"/>
      <c r="BP2" s="610" t="s">
        <v>368</v>
      </c>
      <c r="BQ2" s="611"/>
      <c r="BR2" s="611"/>
      <c r="BS2" s="611"/>
      <c r="BT2" s="611"/>
      <c r="BU2" s="612"/>
      <c r="BV2" s="593" t="s">
        <v>20</v>
      </c>
      <c r="BW2" s="608"/>
      <c r="BX2" s="608"/>
      <c r="BY2" s="609"/>
      <c r="BZ2" s="610" t="s">
        <v>368</v>
      </c>
      <c r="CA2" s="611"/>
      <c r="CB2" s="611"/>
      <c r="CC2" s="611"/>
      <c r="CD2" s="611"/>
      <c r="CE2" s="612"/>
    </row>
    <row r="3" spans="1:83" ht="26.25">
      <c r="A3" s="602"/>
      <c r="B3" s="602"/>
      <c r="C3" s="602"/>
      <c r="D3" s="602"/>
      <c r="E3" s="602"/>
      <c r="F3" s="602"/>
      <c r="G3" s="602"/>
      <c r="H3" s="246"/>
      <c r="I3" s="602"/>
      <c r="J3" s="602"/>
      <c r="K3" s="600" t="s">
        <v>21</v>
      </c>
      <c r="L3" s="608"/>
      <c r="M3" s="609"/>
      <c r="N3" s="593"/>
      <c r="O3" s="608"/>
      <c r="P3" s="608"/>
      <c r="Q3" s="609"/>
      <c r="R3" s="613"/>
      <c r="S3" s="614"/>
      <c r="T3" s="614"/>
      <c r="U3" s="614"/>
      <c r="V3" s="614"/>
      <c r="W3" s="615"/>
      <c r="X3" s="593"/>
      <c r="Y3" s="608"/>
      <c r="Z3" s="608"/>
      <c r="AA3" s="609"/>
      <c r="AB3" s="613"/>
      <c r="AC3" s="614"/>
      <c r="AD3" s="614"/>
      <c r="AE3" s="614"/>
      <c r="AF3" s="614"/>
      <c r="AG3" s="615"/>
      <c r="AH3" s="593"/>
      <c r="AI3" s="608"/>
      <c r="AJ3" s="608"/>
      <c r="AK3" s="609"/>
      <c r="AL3" s="613"/>
      <c r="AM3" s="614"/>
      <c r="AN3" s="614"/>
      <c r="AO3" s="614"/>
      <c r="AP3" s="614"/>
      <c r="AQ3" s="615"/>
      <c r="AR3" s="593"/>
      <c r="AS3" s="608"/>
      <c r="AT3" s="608"/>
      <c r="AU3" s="609"/>
      <c r="AV3" s="613"/>
      <c r="AW3" s="614"/>
      <c r="AX3" s="614"/>
      <c r="AY3" s="614"/>
      <c r="AZ3" s="614"/>
      <c r="BA3" s="615"/>
      <c r="BB3" s="593"/>
      <c r="BC3" s="608"/>
      <c r="BD3" s="608"/>
      <c r="BE3" s="609"/>
      <c r="BF3" s="613"/>
      <c r="BG3" s="614"/>
      <c r="BH3" s="614"/>
      <c r="BI3" s="614"/>
      <c r="BJ3" s="614"/>
      <c r="BK3" s="615"/>
      <c r="BL3" s="593"/>
      <c r="BM3" s="608"/>
      <c r="BN3" s="608"/>
      <c r="BO3" s="609"/>
      <c r="BP3" s="613"/>
      <c r="BQ3" s="614"/>
      <c r="BR3" s="614"/>
      <c r="BS3" s="614"/>
      <c r="BT3" s="614"/>
      <c r="BU3" s="615"/>
      <c r="BV3" s="593"/>
      <c r="BW3" s="608"/>
      <c r="BX3" s="608"/>
      <c r="BY3" s="609"/>
      <c r="BZ3" s="613"/>
      <c r="CA3" s="614"/>
      <c r="CB3" s="614"/>
      <c r="CC3" s="614"/>
      <c r="CD3" s="614"/>
      <c r="CE3" s="615"/>
    </row>
    <row r="4" spans="1:83" ht="56.25" customHeight="1">
      <c r="A4" s="603"/>
      <c r="B4" s="603"/>
      <c r="C4" s="603"/>
      <c r="D4" s="603"/>
      <c r="E4" s="603"/>
      <c r="F4" s="603"/>
      <c r="G4" s="603"/>
      <c r="H4" s="247"/>
      <c r="I4" s="603"/>
      <c r="J4" s="60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ref="BY336:BY36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2" si="15">BW336-CA336</f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360">
        <f t="shared" si="11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360">
        <f t="shared" si="11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360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361">
        <f t="shared" si="11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361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361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>
      <c r="A350" s="294">
        <v>349</v>
      </c>
      <c r="B350" s="187"/>
      <c r="C350" s="187"/>
      <c r="D350" s="286"/>
      <c r="E350" s="253"/>
      <c r="F350" s="399">
        <v>1001001113</v>
      </c>
      <c r="G350" s="400" t="s">
        <v>384</v>
      </c>
      <c r="H350" s="401" t="s">
        <v>378</v>
      </c>
      <c r="I350" s="401"/>
      <c r="J350" s="402"/>
      <c r="K350" s="403">
        <v>0</v>
      </c>
      <c r="L350" s="404">
        <f t="shared" si="11"/>
        <v>0</v>
      </c>
      <c r="M350" s="250">
        <v>0</v>
      </c>
      <c r="N350" s="231"/>
      <c r="O350" s="288"/>
      <c r="P350" s="231"/>
      <c r="Q350" s="405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5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5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5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5"/>
      <c r="BF350" s="231"/>
      <c r="BG350" s="231"/>
      <c r="BH350" s="231"/>
      <c r="BI350" s="231"/>
      <c r="BJ350" s="230"/>
      <c r="BK350" s="231"/>
      <c r="BL350" s="231"/>
      <c r="BM350" s="397"/>
      <c r="BN350" s="231"/>
      <c r="BO350" s="405"/>
      <c r="BP350" s="231"/>
      <c r="BQ350" s="231"/>
      <c r="BR350" s="231"/>
      <c r="BS350" s="231"/>
      <c r="BT350" s="230"/>
      <c r="BU350" s="231"/>
      <c r="BV350" s="231"/>
      <c r="BW350" s="406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>
      <c r="A351" s="297">
        <v>350</v>
      </c>
      <c r="B351" s="298"/>
      <c r="C351" s="298"/>
      <c r="D351" s="354"/>
      <c r="E351" s="299"/>
      <c r="F351" s="419">
        <v>1001001114</v>
      </c>
      <c r="G351" s="420" t="s">
        <v>385</v>
      </c>
      <c r="H351" s="419" t="s">
        <v>378</v>
      </c>
      <c r="I351" s="419"/>
      <c r="J351" s="421"/>
      <c r="K351" s="422">
        <v>0</v>
      </c>
      <c r="L351" s="423">
        <f t="shared" si="11"/>
        <v>0</v>
      </c>
      <c r="M351" s="313">
        <v>0</v>
      </c>
      <c r="N351" s="314"/>
      <c r="O351" s="411"/>
      <c r="P351" s="314"/>
      <c r="Q351" s="315"/>
      <c r="R351" s="314"/>
      <c r="S351" s="314"/>
      <c r="T351" s="314"/>
      <c r="U351" s="314"/>
      <c r="V351" s="312"/>
      <c r="W351" s="314"/>
      <c r="X351" s="314"/>
      <c r="Y351" s="412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3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4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5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4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6"/>
      <c r="BX351" s="417">
        <v>0</v>
      </c>
      <c r="BY351" s="405">
        <f t="shared" si="14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15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7">
        <v>1113219</v>
      </c>
      <c r="G352" s="378" t="s">
        <v>413</v>
      </c>
      <c r="H352" s="425" t="s">
        <v>42</v>
      </c>
      <c r="I352" s="298"/>
      <c r="J352" s="312"/>
      <c r="K352" s="313">
        <v>0</v>
      </c>
      <c r="L352" s="159">
        <f t="shared" ref="L352:L362" si="16">SUM(O352,Y352,AI352,AS352,BC352,BM352,BW352)</f>
        <v>0</v>
      </c>
      <c r="M352" s="313">
        <v>0</v>
      </c>
      <c r="N352" s="314"/>
      <c r="O352" s="362"/>
      <c r="P352" s="314"/>
      <c r="Q352" s="315"/>
      <c r="R352" s="314"/>
      <c r="S352" s="314"/>
      <c r="T352" s="314"/>
      <c r="U352" s="314"/>
      <c r="V352" s="312"/>
      <c r="W352" s="314"/>
      <c r="X352" s="314"/>
      <c r="Y352" s="364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3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5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6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4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7"/>
      <c r="BX352" s="418">
        <v>0</v>
      </c>
      <c r="BY352" s="407">
        <f t="shared" si="14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15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4">
        <v>1113220</v>
      </c>
      <c r="G353" s="435" t="s">
        <v>414</v>
      </c>
      <c r="H353" s="178" t="s">
        <v>42</v>
      </c>
      <c r="I353" s="168"/>
      <c r="J353" s="158"/>
      <c r="K353" s="267">
        <v>0</v>
      </c>
      <c r="L353" s="159">
        <f t="shared" si="16"/>
        <v>0</v>
      </c>
      <c r="M353" s="267">
        <v>0</v>
      </c>
      <c r="N353" s="268"/>
      <c r="O353" s="384"/>
      <c r="P353" s="268"/>
      <c r="Q353" s="407"/>
      <c r="R353" s="268"/>
      <c r="S353" s="268"/>
      <c r="T353" s="268"/>
      <c r="U353" s="268"/>
      <c r="V353" s="158"/>
      <c r="W353" s="268"/>
      <c r="X353" s="268"/>
      <c r="Y353" s="385"/>
      <c r="Z353" s="268"/>
      <c r="AA353" s="407"/>
      <c r="AB353" s="268"/>
      <c r="AC353" s="268"/>
      <c r="AD353" s="268"/>
      <c r="AE353" s="268"/>
      <c r="AF353" s="158"/>
      <c r="AG353" s="268"/>
      <c r="AH353" s="268"/>
      <c r="AI353" s="386"/>
      <c r="AJ353" s="268"/>
      <c r="AK353" s="407"/>
      <c r="AL353" s="268"/>
      <c r="AM353" s="268"/>
      <c r="AN353" s="268"/>
      <c r="AO353" s="268"/>
      <c r="AP353" s="158"/>
      <c r="AQ353" s="268"/>
      <c r="AR353" s="268"/>
      <c r="AS353" s="408"/>
      <c r="AT353" s="268"/>
      <c r="AU353" s="407"/>
      <c r="AV353" s="268"/>
      <c r="AW353" s="268"/>
      <c r="AX353" s="268"/>
      <c r="AY353" s="268"/>
      <c r="AZ353" s="158"/>
      <c r="BA353" s="268"/>
      <c r="BB353" s="268"/>
      <c r="BC353" s="409"/>
      <c r="BD353" s="268"/>
      <c r="BE353" s="407"/>
      <c r="BF353" s="268"/>
      <c r="BG353" s="268"/>
      <c r="BH353" s="268"/>
      <c r="BI353" s="268"/>
      <c r="BJ353" s="158"/>
      <c r="BK353" s="268"/>
      <c r="BL353" s="268"/>
      <c r="BM353" s="464"/>
      <c r="BN353" s="268"/>
      <c r="BO353" s="407"/>
      <c r="BP353" s="268"/>
      <c r="BQ353" s="268"/>
      <c r="BR353" s="268"/>
      <c r="BS353" s="268"/>
      <c r="BT353" s="158"/>
      <c r="BU353" s="268"/>
      <c r="BV353" s="268"/>
      <c r="BW353" s="466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16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si="16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5">
        <v>1113222</v>
      </c>
      <c r="G356" s="376" t="s">
        <v>426</v>
      </c>
      <c r="H356" s="178" t="s">
        <v>42</v>
      </c>
      <c r="I356" s="168"/>
      <c r="J356" s="158"/>
      <c r="K356" s="172"/>
      <c r="L356" s="159">
        <f t="shared" si="16"/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0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7">
        <v>1113223</v>
      </c>
      <c r="G357" s="378" t="s">
        <v>428</v>
      </c>
      <c r="H357" s="178" t="s">
        <v>42</v>
      </c>
      <c r="I357" s="168"/>
      <c r="J357" s="158"/>
      <c r="K357" s="172"/>
      <c r="L357" s="159">
        <f t="shared" si="16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7">
        <v>1113224</v>
      </c>
      <c r="G358" s="378" t="s">
        <v>430</v>
      </c>
      <c r="H358" s="178" t="s">
        <v>42</v>
      </c>
      <c r="I358" s="168"/>
      <c r="J358" s="158"/>
      <c r="K358" s="172"/>
      <c r="L358" s="159">
        <f t="shared" si="16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7">
        <v>1113225</v>
      </c>
      <c r="G359" s="378" t="s">
        <v>431</v>
      </c>
      <c r="H359" s="178" t="s">
        <v>42</v>
      </c>
      <c r="I359" s="168"/>
      <c r="J359" s="158"/>
      <c r="K359" s="172"/>
      <c r="L359" s="159">
        <f t="shared" si="16"/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363</v>
      </c>
      <c r="B360" s="197"/>
      <c r="C360" s="298"/>
      <c r="D360" s="298"/>
      <c r="E360" s="299"/>
      <c r="F360" s="377">
        <v>1113226</v>
      </c>
      <c r="G360" s="378" t="s">
        <v>443</v>
      </c>
      <c r="H360" s="178" t="s">
        <v>42</v>
      </c>
      <c r="I360" s="168"/>
      <c r="J360" s="158"/>
      <c r="K360" s="172"/>
      <c r="L360" s="159">
        <f t="shared" si="16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364</v>
      </c>
      <c r="B361" s="197"/>
      <c r="C361" s="298"/>
      <c r="D361" s="298"/>
      <c r="E361" s="299"/>
      <c r="F361" s="377">
        <v>1113227</v>
      </c>
      <c r="G361" s="378" t="s">
        <v>447</v>
      </c>
      <c r="H361" s="178" t="s">
        <v>42</v>
      </c>
      <c r="I361" s="168"/>
      <c r="J361" s="158"/>
      <c r="K361" s="172"/>
      <c r="L361" s="159">
        <f t="shared" si="16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365</v>
      </c>
      <c r="B362" s="197"/>
      <c r="C362" s="298"/>
      <c r="D362" s="298"/>
      <c r="E362" s="299"/>
      <c r="F362" s="419">
        <v>1113228</v>
      </c>
      <c r="G362" s="378" t="s">
        <v>445</v>
      </c>
      <c r="H362" s="178" t="s">
        <v>42</v>
      </c>
      <c r="I362" s="168"/>
      <c r="J362" s="158"/>
      <c r="K362" s="172">
        <v>0</v>
      </c>
      <c r="L362" s="159">
        <f t="shared" si="16"/>
        <v>0</v>
      </c>
      <c r="M362" s="172">
        <v>0</v>
      </c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>
        <v>0</v>
      </c>
      <c r="BY362" s="210">
        <f t="shared" si="14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5"/>
        <v>0</v>
      </c>
      <c r="CE362" s="173"/>
    </row>
    <row r="363" spans="1:83" ht="29.25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6"/>
      <c r="O363" s="244" t="s">
        <v>386</v>
      </c>
      <c r="Q363" s="243">
        <v>316</v>
      </c>
      <c r="R363" s="242" t="s">
        <v>387</v>
      </c>
      <c r="S363" s="243"/>
      <c r="T363" s="244"/>
      <c r="U363" s="244"/>
      <c r="V363" s="244"/>
      <c r="W363" s="236"/>
      <c r="X363" s="236"/>
      <c r="Y363" s="291"/>
      <c r="Z363" s="245"/>
      <c r="AA363" s="243">
        <v>316</v>
      </c>
      <c r="AB363" s="242" t="s">
        <v>387</v>
      </c>
      <c r="AC363" s="243"/>
      <c r="AD363" s="244"/>
      <c r="AE363" s="244"/>
      <c r="AF363" s="244"/>
      <c r="AG363" s="236"/>
      <c r="AH363" s="236"/>
      <c r="AI363" s="291"/>
      <c r="AJ363" s="245"/>
      <c r="AK363" s="243">
        <v>316</v>
      </c>
      <c r="AL363" s="242" t="s">
        <v>387</v>
      </c>
      <c r="AM363" s="243"/>
      <c r="AN363" s="244"/>
      <c r="AO363" s="244"/>
      <c r="AP363" s="244"/>
      <c r="AQ363" s="236"/>
      <c r="AR363" s="236"/>
      <c r="AS363" s="291"/>
      <c r="AT363" s="245"/>
      <c r="AU363" s="243">
        <v>316</v>
      </c>
      <c r="AV363" s="242" t="s">
        <v>387</v>
      </c>
      <c r="AW363" s="243"/>
      <c r="AX363" s="244"/>
      <c r="AY363" s="244"/>
      <c r="AZ363" s="244"/>
      <c r="BA363" s="236"/>
      <c r="BB363" s="236"/>
      <c r="BC363" s="291"/>
      <c r="BD363" s="245"/>
      <c r="BE363" s="243">
        <v>316</v>
      </c>
      <c r="BF363" s="242" t="s">
        <v>387</v>
      </c>
      <c r="BG363" s="243"/>
      <c r="BH363" s="244"/>
      <c r="BI363" s="244"/>
      <c r="BJ363" s="244"/>
      <c r="BK363" s="236"/>
      <c r="BL363" s="236"/>
      <c r="BM363" s="291"/>
      <c r="BN363" s="245"/>
      <c r="BO363" s="243">
        <v>316</v>
      </c>
      <c r="BP363" s="242" t="s">
        <v>387</v>
      </c>
      <c r="BQ363" s="243"/>
      <c r="BR363" s="244"/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388</v>
      </c>
      <c r="P364" s="245"/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390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7"/>
      <c r="O366" s="242" t="s">
        <v>391</v>
      </c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392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393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</sheetData>
  <autoFilter ref="H1:H368" xr:uid="{00000000-0001-0000-0700-000000000000}"/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6" t="s">
        <v>14</v>
      </c>
      <c r="B1" s="624"/>
      <c r="C1" s="624"/>
      <c r="D1" s="624"/>
      <c r="E1" s="624"/>
      <c r="F1" s="637"/>
      <c r="G1" s="116"/>
      <c r="H1" s="628" t="s">
        <v>15</v>
      </c>
      <c r="I1" s="629"/>
      <c r="J1" s="629"/>
      <c r="K1" s="629"/>
      <c r="L1" s="629"/>
      <c r="M1" s="635"/>
      <c r="N1" s="116"/>
      <c r="O1" s="628" t="s">
        <v>16</v>
      </c>
      <c r="P1" s="629"/>
      <c r="Q1" s="629"/>
      <c r="R1" s="629"/>
      <c r="S1" s="629"/>
      <c r="T1" s="629"/>
      <c r="U1" s="116"/>
      <c r="V1" s="628" t="s">
        <v>17</v>
      </c>
      <c r="W1" s="629"/>
      <c r="X1" s="629"/>
      <c r="Y1" s="629"/>
      <c r="Z1" s="629"/>
      <c r="AA1" s="629"/>
      <c r="AB1" s="116"/>
      <c r="AC1" s="628" t="s">
        <v>394</v>
      </c>
      <c r="AD1" s="629"/>
      <c r="AE1" s="629"/>
      <c r="AF1" s="629"/>
      <c r="AG1" s="629"/>
      <c r="AH1" s="629"/>
      <c r="AI1" s="116"/>
      <c r="AJ1" s="628" t="s">
        <v>19</v>
      </c>
      <c r="AK1" s="629"/>
      <c r="AL1" s="629"/>
      <c r="AM1" s="629"/>
      <c r="AN1" s="629"/>
      <c r="AO1" s="629"/>
      <c r="AP1" s="116"/>
      <c r="AQ1" s="628" t="s">
        <v>395</v>
      </c>
      <c r="AR1" s="629"/>
      <c r="AS1" s="629"/>
      <c r="AT1" s="629"/>
      <c r="AU1" s="629"/>
      <c r="AV1" s="62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0" t="s">
        <v>10</v>
      </c>
      <c r="CU1" s="626"/>
      <c r="CV1" s="626"/>
      <c r="CW1" s="626"/>
      <c r="CX1" s="626"/>
      <c r="CY1" s="626"/>
      <c r="CZ1" s="626"/>
      <c r="DA1" s="626"/>
      <c r="DB1" s="626"/>
      <c r="DC1" s="626"/>
      <c r="DD1" s="626"/>
      <c r="DE1" s="626"/>
      <c r="DF1" s="626"/>
      <c r="DG1" s="626"/>
      <c r="DH1" s="626"/>
      <c r="DI1" s="626"/>
      <c r="DJ1" s="626"/>
      <c r="DK1" s="626"/>
      <c r="DL1" s="626"/>
      <c r="DM1" s="626"/>
      <c r="DN1" s="62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5" t="s">
        <v>18</v>
      </c>
      <c r="BC2" s="626"/>
      <c r="BD2" s="626"/>
      <c r="BE2" s="627"/>
      <c r="BF2" s="631" t="s">
        <v>368</v>
      </c>
      <c r="BG2" s="632"/>
      <c r="BH2" s="632"/>
      <c r="BI2" s="632"/>
      <c r="BJ2" s="632"/>
      <c r="BK2" s="633"/>
      <c r="BL2" s="625" t="s">
        <v>19</v>
      </c>
      <c r="BM2" s="626"/>
      <c r="BN2" s="626"/>
      <c r="BO2" s="627"/>
      <c r="BP2" s="631" t="s">
        <v>368</v>
      </c>
      <c r="BQ2" s="632"/>
      <c r="BR2" s="632"/>
      <c r="BS2" s="632"/>
      <c r="BT2" s="632"/>
      <c r="BU2" s="633"/>
      <c r="BV2" s="625" t="s">
        <v>20</v>
      </c>
      <c r="BW2" s="62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5" t="s">
        <v>17</v>
      </c>
      <c r="CI2" s="626"/>
      <c r="CJ2" s="627"/>
      <c r="CK2" s="625" t="s">
        <v>18</v>
      </c>
      <c r="CL2" s="626"/>
      <c r="CM2" s="627"/>
      <c r="CN2" s="625" t="s">
        <v>19</v>
      </c>
      <c r="CO2" s="626"/>
      <c r="CP2" s="627"/>
      <c r="CQ2" s="625" t="s">
        <v>20</v>
      </c>
      <c r="CR2" s="626"/>
      <c r="CS2" s="627"/>
      <c r="CT2" s="625" t="s">
        <v>14</v>
      </c>
      <c r="CU2" s="626"/>
      <c r="CV2" s="627"/>
      <c r="CW2" s="625" t="s">
        <v>15</v>
      </c>
      <c r="CX2" s="626"/>
      <c r="CY2" s="627"/>
      <c r="CZ2" s="625" t="s">
        <v>16</v>
      </c>
      <c r="DA2" s="626"/>
      <c r="DB2" s="627"/>
      <c r="DC2" s="625" t="s">
        <v>17</v>
      </c>
      <c r="DD2" s="626"/>
      <c r="DE2" s="627"/>
      <c r="DF2" s="625" t="s">
        <v>18</v>
      </c>
      <c r="DG2" s="626"/>
      <c r="DH2" s="627"/>
      <c r="DI2" s="625" t="s">
        <v>19</v>
      </c>
      <c r="DJ2" s="626"/>
      <c r="DK2" s="627"/>
      <c r="DL2" s="625" t="s">
        <v>20</v>
      </c>
      <c r="DM2" s="626"/>
      <c r="DN2" s="62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5"/>
      <c r="BC3" s="626"/>
      <c r="BD3" s="626"/>
      <c r="BE3" s="627"/>
      <c r="BF3" s="634"/>
      <c r="BG3" s="629"/>
      <c r="BH3" s="629"/>
      <c r="BI3" s="629"/>
      <c r="BJ3" s="629"/>
      <c r="BK3" s="635"/>
      <c r="BL3" s="625"/>
      <c r="BM3" s="626"/>
      <c r="BN3" s="626"/>
      <c r="BO3" s="627"/>
      <c r="BP3" s="634"/>
      <c r="BQ3" s="629"/>
      <c r="BR3" s="629"/>
      <c r="BS3" s="629"/>
      <c r="BT3" s="629"/>
      <c r="BU3" s="635"/>
      <c r="BV3" s="625"/>
      <c r="BW3" s="62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5"/>
      <c r="DG3" s="626"/>
      <c r="DH3" s="627"/>
      <c r="DI3" s="625"/>
      <c r="DJ3" s="626"/>
      <c r="DK3" s="627"/>
      <c r="DL3" s="625"/>
      <c r="DM3" s="626"/>
      <c r="DN3" s="62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3" t="s">
        <v>386</v>
      </c>
      <c r="P359" s="62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3" t="s">
        <v>386</v>
      </c>
      <c r="Z359" s="62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3" t="s">
        <v>386</v>
      </c>
      <c r="AJ359" s="62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3" t="s">
        <v>386</v>
      </c>
      <c r="AT359" s="62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3" t="s">
        <v>386</v>
      </c>
      <c r="BD359" s="62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3" t="s">
        <v>386</v>
      </c>
      <c r="BN359" s="62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3" t="s">
        <v>386</v>
      </c>
      <c r="BX359" s="624"/>
      <c r="BY359" s="62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3" t="s">
        <v>391</v>
      </c>
      <c r="P362" s="62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3" t="s">
        <v>391</v>
      </c>
      <c r="Z362" s="62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3" t="s">
        <v>391</v>
      </c>
      <c r="AJ362" s="62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3" t="s">
        <v>391</v>
      </c>
      <c r="AT362" s="62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3" t="s">
        <v>391</v>
      </c>
      <c r="BD362" s="62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3" t="s">
        <v>391</v>
      </c>
      <c r="BN362" s="62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3" t="s">
        <v>391</v>
      </c>
      <c r="BX362" s="624"/>
      <c r="BY362" s="624"/>
      <c r="BZ362" s="624"/>
      <c r="CA362" s="624"/>
      <c r="CB362" s="624"/>
      <c r="CC362" s="624"/>
      <c r="CD362" s="624"/>
      <c r="CE362" s="62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3" t="s">
        <v>392</v>
      </c>
      <c r="P363" s="62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3" t="s">
        <v>392</v>
      </c>
      <c r="Z363" s="62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3" t="s">
        <v>392</v>
      </c>
      <c r="AJ363" s="62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3" t="s">
        <v>392</v>
      </c>
      <c r="AT363" s="62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3" t="s">
        <v>392</v>
      </c>
      <c r="BD363" s="62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3" t="s">
        <v>392</v>
      </c>
      <c r="BN363" s="62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3" t="s">
        <v>392</v>
      </c>
      <c r="BX363" s="624"/>
      <c r="BY363" s="624"/>
      <c r="BZ363" s="624"/>
      <c r="CA363" s="624"/>
      <c r="CB363" s="624"/>
      <c r="CC363" s="624"/>
      <c r="CD363" s="624"/>
      <c r="CE363" s="62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3" t="s">
        <v>393</v>
      </c>
      <c r="P364" s="62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3" t="s">
        <v>393</v>
      </c>
      <c r="Z364" s="62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3" t="s">
        <v>393</v>
      </c>
      <c r="AJ364" s="62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3" t="s">
        <v>393</v>
      </c>
      <c r="AT364" s="62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3" t="s">
        <v>393</v>
      </c>
      <c r="BD364" s="62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3" t="s">
        <v>393</v>
      </c>
      <c r="BN364" s="62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3" t="s">
        <v>393</v>
      </c>
      <c r="BX364" s="624"/>
      <c r="BY364" s="624"/>
      <c r="BZ364" s="624"/>
      <c r="CA364" s="624"/>
      <c r="CB364" s="624"/>
      <c r="CC364" s="624"/>
      <c r="CD364" s="624"/>
      <c r="CE364" s="62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E372"/>
  <sheetViews>
    <sheetView workbookViewId="0">
      <selection activeCell="CG350" sqref="CG35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06" t="s">
        <v>0</v>
      </c>
      <c r="B1" s="607" t="s">
        <v>1</v>
      </c>
      <c r="C1" s="607" t="s">
        <v>2</v>
      </c>
      <c r="D1" s="607" t="s">
        <v>3</v>
      </c>
      <c r="E1" s="607" t="s">
        <v>4</v>
      </c>
      <c r="F1" s="601" t="s">
        <v>5</v>
      </c>
      <c r="G1" s="604" t="s">
        <v>6</v>
      </c>
      <c r="H1" s="155" t="s">
        <v>7</v>
      </c>
      <c r="I1" s="605" t="s">
        <v>8</v>
      </c>
      <c r="J1" s="609"/>
      <c r="K1" s="600"/>
      <c r="L1" s="608"/>
      <c r="M1" s="609"/>
      <c r="N1" s="616" t="s">
        <v>442</v>
      </c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8"/>
      <c r="AI1" s="608"/>
      <c r="AJ1" s="608"/>
      <c r="AK1" s="608"/>
      <c r="AL1" s="608"/>
      <c r="AM1" s="608"/>
      <c r="AN1" s="608"/>
      <c r="AO1" s="608"/>
      <c r="AP1" s="608"/>
      <c r="AQ1" s="608"/>
      <c r="AR1" s="608"/>
      <c r="AS1" s="608"/>
      <c r="AT1" s="608"/>
      <c r="AU1" s="608"/>
      <c r="AV1" s="608"/>
      <c r="AW1" s="608"/>
      <c r="AX1" s="608"/>
      <c r="AY1" s="608"/>
      <c r="AZ1" s="608"/>
      <c r="BA1" s="608"/>
      <c r="BB1" s="608"/>
      <c r="BC1" s="608"/>
      <c r="BD1" s="608"/>
      <c r="BE1" s="608"/>
      <c r="BF1" s="608"/>
      <c r="BG1" s="608"/>
      <c r="BH1" s="608"/>
      <c r="BI1" s="608"/>
      <c r="BJ1" s="608"/>
      <c r="BK1" s="608"/>
      <c r="BL1" s="608"/>
      <c r="BM1" s="608"/>
      <c r="BN1" s="608"/>
      <c r="BO1" s="608"/>
      <c r="BP1" s="608"/>
      <c r="BQ1" s="608"/>
      <c r="BR1" s="608"/>
      <c r="BS1" s="608"/>
      <c r="BT1" s="608"/>
      <c r="BU1" s="608"/>
      <c r="BV1" s="608"/>
      <c r="BW1" s="608"/>
      <c r="BX1" s="608"/>
      <c r="BY1" s="608"/>
      <c r="BZ1" s="608"/>
      <c r="CA1" s="608"/>
      <c r="CB1" s="608"/>
      <c r="CC1" s="608"/>
      <c r="CD1" s="608"/>
      <c r="CE1" s="609"/>
    </row>
    <row r="2" spans="1:83" ht="26.25">
      <c r="A2" s="602"/>
      <c r="B2" s="602"/>
      <c r="C2" s="602"/>
      <c r="D2" s="602"/>
      <c r="E2" s="602"/>
      <c r="F2" s="602"/>
      <c r="G2" s="602"/>
      <c r="H2" s="246"/>
      <c r="I2" s="617" t="s">
        <v>11</v>
      </c>
      <c r="J2" s="617" t="s">
        <v>12</v>
      </c>
      <c r="K2" s="600" t="s">
        <v>13</v>
      </c>
      <c r="L2" s="608"/>
      <c r="M2" s="609"/>
      <c r="N2" s="593" t="s">
        <v>14</v>
      </c>
      <c r="O2" s="608"/>
      <c r="P2" s="608"/>
      <c r="Q2" s="609"/>
      <c r="R2" s="610" t="s">
        <v>368</v>
      </c>
      <c r="S2" s="611"/>
      <c r="T2" s="611"/>
      <c r="U2" s="611"/>
      <c r="V2" s="611"/>
      <c r="W2" s="612"/>
      <c r="X2" s="593" t="s">
        <v>15</v>
      </c>
      <c r="Y2" s="608"/>
      <c r="Z2" s="608"/>
      <c r="AA2" s="609"/>
      <c r="AB2" s="610" t="s">
        <v>368</v>
      </c>
      <c r="AC2" s="611"/>
      <c r="AD2" s="611"/>
      <c r="AE2" s="611"/>
      <c r="AF2" s="611"/>
      <c r="AG2" s="612"/>
      <c r="AH2" s="593" t="s">
        <v>16</v>
      </c>
      <c r="AI2" s="608"/>
      <c r="AJ2" s="608"/>
      <c r="AK2" s="609"/>
      <c r="AL2" s="610" t="s">
        <v>368</v>
      </c>
      <c r="AM2" s="611"/>
      <c r="AN2" s="611"/>
      <c r="AO2" s="611"/>
      <c r="AP2" s="611"/>
      <c r="AQ2" s="612"/>
      <c r="AR2" s="593" t="s">
        <v>17</v>
      </c>
      <c r="AS2" s="608"/>
      <c r="AT2" s="608"/>
      <c r="AU2" s="609"/>
      <c r="AV2" s="610" t="s">
        <v>368</v>
      </c>
      <c r="AW2" s="611"/>
      <c r="AX2" s="611"/>
      <c r="AY2" s="611"/>
      <c r="AZ2" s="611"/>
      <c r="BA2" s="612"/>
      <c r="BB2" s="593" t="s">
        <v>18</v>
      </c>
      <c r="BC2" s="608"/>
      <c r="BD2" s="608"/>
      <c r="BE2" s="609"/>
      <c r="BF2" s="610" t="s">
        <v>368</v>
      </c>
      <c r="BG2" s="611"/>
      <c r="BH2" s="611"/>
      <c r="BI2" s="611"/>
      <c r="BJ2" s="611"/>
      <c r="BK2" s="612"/>
      <c r="BL2" s="593" t="s">
        <v>19</v>
      </c>
      <c r="BM2" s="608"/>
      <c r="BN2" s="608"/>
      <c r="BO2" s="609"/>
      <c r="BP2" s="610" t="s">
        <v>368</v>
      </c>
      <c r="BQ2" s="611"/>
      <c r="BR2" s="611"/>
      <c r="BS2" s="611"/>
      <c r="BT2" s="611"/>
      <c r="BU2" s="612"/>
      <c r="BV2" s="593" t="s">
        <v>20</v>
      </c>
      <c r="BW2" s="608"/>
      <c r="BX2" s="608"/>
      <c r="BY2" s="609"/>
      <c r="BZ2" s="610" t="s">
        <v>368</v>
      </c>
      <c r="CA2" s="611"/>
      <c r="CB2" s="611"/>
      <c r="CC2" s="611"/>
      <c r="CD2" s="611"/>
      <c r="CE2" s="612"/>
    </row>
    <row r="3" spans="1:83" ht="26.25">
      <c r="A3" s="602"/>
      <c r="B3" s="602"/>
      <c r="C3" s="602"/>
      <c r="D3" s="602"/>
      <c r="E3" s="602"/>
      <c r="F3" s="602"/>
      <c r="G3" s="602"/>
      <c r="H3" s="246"/>
      <c r="I3" s="602"/>
      <c r="J3" s="602"/>
      <c r="K3" s="600" t="s">
        <v>21</v>
      </c>
      <c r="L3" s="608"/>
      <c r="M3" s="609"/>
      <c r="N3" s="593"/>
      <c r="O3" s="608"/>
      <c r="P3" s="608"/>
      <c r="Q3" s="609"/>
      <c r="R3" s="613"/>
      <c r="S3" s="614"/>
      <c r="T3" s="614"/>
      <c r="U3" s="614"/>
      <c r="V3" s="614"/>
      <c r="W3" s="615"/>
      <c r="X3" s="593"/>
      <c r="Y3" s="608"/>
      <c r="Z3" s="608"/>
      <c r="AA3" s="609"/>
      <c r="AB3" s="613"/>
      <c r="AC3" s="614"/>
      <c r="AD3" s="614"/>
      <c r="AE3" s="614"/>
      <c r="AF3" s="614"/>
      <c r="AG3" s="615"/>
      <c r="AH3" s="593"/>
      <c r="AI3" s="608"/>
      <c r="AJ3" s="608"/>
      <c r="AK3" s="609"/>
      <c r="AL3" s="613"/>
      <c r="AM3" s="614"/>
      <c r="AN3" s="614"/>
      <c r="AO3" s="614"/>
      <c r="AP3" s="614"/>
      <c r="AQ3" s="615"/>
      <c r="AR3" s="593"/>
      <c r="AS3" s="608"/>
      <c r="AT3" s="608"/>
      <c r="AU3" s="609"/>
      <c r="AV3" s="613"/>
      <c r="AW3" s="614"/>
      <c r="AX3" s="614"/>
      <c r="AY3" s="614"/>
      <c r="AZ3" s="614"/>
      <c r="BA3" s="615"/>
      <c r="BB3" s="593"/>
      <c r="BC3" s="608"/>
      <c r="BD3" s="608"/>
      <c r="BE3" s="609"/>
      <c r="BF3" s="613"/>
      <c r="BG3" s="614"/>
      <c r="BH3" s="614"/>
      <c r="BI3" s="614"/>
      <c r="BJ3" s="614"/>
      <c r="BK3" s="615"/>
      <c r="BL3" s="593"/>
      <c r="BM3" s="608"/>
      <c r="BN3" s="608"/>
      <c r="BO3" s="609"/>
      <c r="BP3" s="613"/>
      <c r="BQ3" s="614"/>
      <c r="BR3" s="614"/>
      <c r="BS3" s="614"/>
      <c r="BT3" s="614"/>
      <c r="BU3" s="615"/>
      <c r="BV3" s="593"/>
      <c r="BW3" s="608"/>
      <c r="BX3" s="608"/>
      <c r="BY3" s="609"/>
      <c r="BZ3" s="613"/>
      <c r="CA3" s="614"/>
      <c r="CB3" s="614"/>
      <c r="CC3" s="614"/>
      <c r="CD3" s="614"/>
      <c r="CE3" s="615"/>
    </row>
    <row r="4" spans="1:83" ht="56.25" customHeight="1">
      <c r="A4" s="603"/>
      <c r="B4" s="603"/>
      <c r="C4" s="603"/>
      <c r="D4" s="603"/>
      <c r="E4" s="603"/>
      <c r="F4" s="603"/>
      <c r="G4" s="603"/>
      <c r="H4" s="247"/>
      <c r="I4" s="603"/>
      <c r="J4" s="603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>
      <c r="A351" s="167">
        <v>350</v>
      </c>
      <c r="B351" s="168"/>
      <c r="C351" s="168"/>
      <c r="D351" s="196"/>
      <c r="E351" s="182"/>
      <c r="F351" s="639">
        <v>1001001114</v>
      </c>
      <c r="G351" s="64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354"/>
      <c r="G352" s="334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354"/>
      <c r="G353" s="334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354"/>
      <c r="G354" s="334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86"/>
      <c r="E355" s="253"/>
      <c r="F355" s="354"/>
      <c r="G355" s="334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6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6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638"/>
      <c r="F356" s="377">
        <v>1113219</v>
      </c>
      <c r="G356" s="378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4">
        <v>1113220</v>
      </c>
      <c r="G357" s="435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5">
        <v>1113218</v>
      </c>
      <c r="G358" s="376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7">
        <v>1113221</v>
      </c>
      <c r="G359" s="378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5">
        <v>1113222</v>
      </c>
      <c r="G360" s="376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7">
        <v>1113223</v>
      </c>
      <c r="G361" s="378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7">
        <v>1113224</v>
      </c>
      <c r="G362" s="378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7">
        <v>1113225</v>
      </c>
      <c r="G363" s="378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7">
        <v>1113226</v>
      </c>
      <c r="G364" s="378" t="s">
        <v>443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7">
        <v>1113227</v>
      </c>
      <c r="G365" s="378" t="s">
        <v>444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7">
        <v>1113228</v>
      </c>
      <c r="G366" s="378" t="s">
        <v>445</v>
      </c>
      <c r="H366" s="178" t="s">
        <v>42</v>
      </c>
      <c r="I366" s="168"/>
      <c r="J366" s="158"/>
      <c r="K366" s="172">
        <v>0</v>
      </c>
      <c r="L366" s="159">
        <v>0</v>
      </c>
      <c r="M366" s="172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6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7"/>
        <v>0</v>
      </c>
      <c r="CE366" s="173"/>
    </row>
    <row r="367" spans="1:83" ht="29.25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386</v>
      </c>
      <c r="Q367" s="243">
        <v>316</v>
      </c>
      <c r="R367" s="242" t="s">
        <v>387</v>
      </c>
      <c r="S367" s="243"/>
      <c r="T367" s="244"/>
      <c r="U367" s="244"/>
      <c r="V367" s="244"/>
      <c r="W367" s="236"/>
      <c r="X367" s="236"/>
      <c r="Y367" s="291"/>
      <c r="Z367" s="245"/>
      <c r="AA367" s="243">
        <v>316</v>
      </c>
      <c r="AB367" s="242" t="s">
        <v>387</v>
      </c>
      <c r="AC367" s="243"/>
      <c r="AD367" s="244"/>
      <c r="AE367" s="244"/>
      <c r="AF367" s="244"/>
      <c r="AG367" s="236"/>
      <c r="AH367" s="236"/>
      <c r="AI367" s="291"/>
      <c r="AJ367" s="245"/>
      <c r="AK367" s="243">
        <v>316</v>
      </c>
      <c r="AL367" s="242" t="s">
        <v>387</v>
      </c>
      <c r="AM367" s="243"/>
      <c r="AN367" s="244"/>
      <c r="AO367" s="244"/>
      <c r="AP367" s="244"/>
      <c r="AQ367" s="236"/>
      <c r="AR367" s="236"/>
      <c r="AS367" s="291"/>
      <c r="AT367" s="245"/>
      <c r="AU367" s="243">
        <v>316</v>
      </c>
      <c r="AV367" s="242" t="s">
        <v>387</v>
      </c>
      <c r="AW367" s="243"/>
      <c r="AX367" s="244"/>
      <c r="AY367" s="244"/>
      <c r="AZ367" s="244"/>
      <c r="BA367" s="236"/>
      <c r="BB367" s="236"/>
      <c r="BC367" s="291"/>
      <c r="BD367" s="245"/>
      <c r="BE367" s="243">
        <v>316</v>
      </c>
      <c r="BF367" s="242" t="s">
        <v>387</v>
      </c>
      <c r="BG367" s="243"/>
      <c r="BH367" s="244"/>
      <c r="BI367" s="244"/>
      <c r="BJ367" s="244"/>
      <c r="BK367" s="236"/>
      <c r="BL367" s="236"/>
      <c r="BM367" s="291"/>
      <c r="BN367" s="245"/>
      <c r="BO367" s="243">
        <v>316</v>
      </c>
      <c r="BP367" s="242" t="s">
        <v>387</v>
      </c>
      <c r="BQ367" s="243"/>
      <c r="BR367" s="244"/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388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390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391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392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393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</sheetData>
  <autoFilter ref="A1:CE372" xr:uid="{00000000-0001-0000-09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6" t="s">
        <v>14</v>
      </c>
      <c r="B1" s="624"/>
      <c r="C1" s="624"/>
      <c r="D1" s="624"/>
      <c r="E1" s="624"/>
      <c r="F1" s="637"/>
      <c r="G1" s="116"/>
      <c r="H1" s="628" t="s">
        <v>15</v>
      </c>
      <c r="I1" s="629"/>
      <c r="J1" s="629"/>
      <c r="K1" s="629"/>
      <c r="L1" s="629"/>
      <c r="M1" s="635"/>
      <c r="N1" s="116"/>
      <c r="O1" s="628" t="s">
        <v>16</v>
      </c>
      <c r="P1" s="629"/>
      <c r="Q1" s="629"/>
      <c r="R1" s="629"/>
      <c r="S1" s="629"/>
      <c r="T1" s="629"/>
      <c r="U1" s="116"/>
      <c r="V1" s="628" t="s">
        <v>17</v>
      </c>
      <c r="W1" s="629"/>
      <c r="X1" s="629"/>
      <c r="Y1" s="629"/>
      <c r="Z1" s="629"/>
      <c r="AA1" s="629"/>
      <c r="AB1" s="116"/>
      <c r="AC1" s="628" t="s">
        <v>394</v>
      </c>
      <c r="AD1" s="629"/>
      <c r="AE1" s="629"/>
      <c r="AF1" s="629"/>
      <c r="AG1" s="629"/>
      <c r="AH1" s="629"/>
      <c r="AI1" s="116"/>
      <c r="AJ1" s="628" t="s">
        <v>19</v>
      </c>
      <c r="AK1" s="629"/>
      <c r="AL1" s="629"/>
      <c r="AM1" s="629"/>
      <c r="AN1" s="629"/>
      <c r="AO1" s="629"/>
      <c r="AP1" s="116"/>
      <c r="AQ1" s="628" t="s">
        <v>395</v>
      </c>
      <c r="AR1" s="629"/>
      <c r="AS1" s="629"/>
      <c r="AT1" s="629"/>
      <c r="AU1" s="629"/>
      <c r="AV1" s="62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0" t="s">
        <v>10</v>
      </c>
      <c r="CU1" s="626"/>
      <c r="CV1" s="626"/>
      <c r="CW1" s="626"/>
      <c r="CX1" s="626"/>
      <c r="CY1" s="626"/>
      <c r="CZ1" s="626"/>
      <c r="DA1" s="626"/>
      <c r="DB1" s="626"/>
      <c r="DC1" s="626"/>
      <c r="DD1" s="626"/>
      <c r="DE1" s="626"/>
      <c r="DF1" s="626"/>
      <c r="DG1" s="626"/>
      <c r="DH1" s="626"/>
      <c r="DI1" s="626"/>
      <c r="DJ1" s="626"/>
      <c r="DK1" s="626"/>
      <c r="DL1" s="626"/>
      <c r="DM1" s="626"/>
      <c r="DN1" s="62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5" t="s">
        <v>18</v>
      </c>
      <c r="BC2" s="626"/>
      <c r="BD2" s="626"/>
      <c r="BE2" s="627"/>
      <c r="BF2" s="631" t="s">
        <v>368</v>
      </c>
      <c r="BG2" s="632"/>
      <c r="BH2" s="632"/>
      <c r="BI2" s="632"/>
      <c r="BJ2" s="632"/>
      <c r="BK2" s="633"/>
      <c r="BL2" s="625" t="s">
        <v>19</v>
      </c>
      <c r="BM2" s="626"/>
      <c r="BN2" s="626"/>
      <c r="BO2" s="627"/>
      <c r="BP2" s="631" t="s">
        <v>368</v>
      </c>
      <c r="BQ2" s="632"/>
      <c r="BR2" s="632"/>
      <c r="BS2" s="632"/>
      <c r="BT2" s="632"/>
      <c r="BU2" s="633"/>
      <c r="BV2" s="625" t="s">
        <v>20</v>
      </c>
      <c r="BW2" s="62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5" t="s">
        <v>17</v>
      </c>
      <c r="CI2" s="626"/>
      <c r="CJ2" s="627"/>
      <c r="CK2" s="625" t="s">
        <v>18</v>
      </c>
      <c r="CL2" s="626"/>
      <c r="CM2" s="627"/>
      <c r="CN2" s="625" t="s">
        <v>19</v>
      </c>
      <c r="CO2" s="626"/>
      <c r="CP2" s="627"/>
      <c r="CQ2" s="625" t="s">
        <v>20</v>
      </c>
      <c r="CR2" s="626"/>
      <c r="CS2" s="627"/>
      <c r="CT2" s="625" t="s">
        <v>14</v>
      </c>
      <c r="CU2" s="626"/>
      <c r="CV2" s="627"/>
      <c r="CW2" s="625" t="s">
        <v>15</v>
      </c>
      <c r="CX2" s="626"/>
      <c r="CY2" s="627"/>
      <c r="CZ2" s="625" t="s">
        <v>16</v>
      </c>
      <c r="DA2" s="626"/>
      <c r="DB2" s="627"/>
      <c r="DC2" s="625" t="s">
        <v>17</v>
      </c>
      <c r="DD2" s="626"/>
      <c r="DE2" s="627"/>
      <c r="DF2" s="625" t="s">
        <v>18</v>
      </c>
      <c r="DG2" s="626"/>
      <c r="DH2" s="627"/>
      <c r="DI2" s="625" t="s">
        <v>19</v>
      </c>
      <c r="DJ2" s="626"/>
      <c r="DK2" s="627"/>
      <c r="DL2" s="625" t="s">
        <v>20</v>
      </c>
      <c r="DM2" s="626"/>
      <c r="DN2" s="62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5"/>
      <c r="BC3" s="626"/>
      <c r="BD3" s="626"/>
      <c r="BE3" s="627"/>
      <c r="BF3" s="634"/>
      <c r="BG3" s="629"/>
      <c r="BH3" s="629"/>
      <c r="BI3" s="629"/>
      <c r="BJ3" s="629"/>
      <c r="BK3" s="635"/>
      <c r="BL3" s="625"/>
      <c r="BM3" s="626"/>
      <c r="BN3" s="626"/>
      <c r="BO3" s="627"/>
      <c r="BP3" s="634"/>
      <c r="BQ3" s="629"/>
      <c r="BR3" s="629"/>
      <c r="BS3" s="629"/>
      <c r="BT3" s="629"/>
      <c r="BU3" s="635"/>
      <c r="BV3" s="625"/>
      <c r="BW3" s="62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5"/>
      <c r="DG3" s="626"/>
      <c r="DH3" s="627"/>
      <c r="DI3" s="625"/>
      <c r="DJ3" s="626"/>
      <c r="DK3" s="627"/>
      <c r="DL3" s="625"/>
      <c r="DM3" s="626"/>
      <c r="DN3" s="62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3" t="s">
        <v>386</v>
      </c>
      <c r="P359" s="62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3" t="s">
        <v>386</v>
      </c>
      <c r="Z359" s="62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3" t="s">
        <v>386</v>
      </c>
      <c r="AJ359" s="62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3" t="s">
        <v>386</v>
      </c>
      <c r="AT359" s="62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3" t="s">
        <v>386</v>
      </c>
      <c r="BD359" s="62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3" t="s">
        <v>386</v>
      </c>
      <c r="BN359" s="62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3" t="s">
        <v>386</v>
      </c>
      <c r="BX359" s="624"/>
      <c r="BY359" s="62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3" t="s">
        <v>391</v>
      </c>
      <c r="P362" s="62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3" t="s">
        <v>391</v>
      </c>
      <c r="Z362" s="62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3" t="s">
        <v>391</v>
      </c>
      <c r="AJ362" s="62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3" t="s">
        <v>391</v>
      </c>
      <c r="AT362" s="62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3" t="s">
        <v>391</v>
      </c>
      <c r="BD362" s="62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3" t="s">
        <v>391</v>
      </c>
      <c r="BN362" s="62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3" t="s">
        <v>391</v>
      </c>
      <c r="BX362" s="624"/>
      <c r="BY362" s="624"/>
      <c r="BZ362" s="624"/>
      <c r="CA362" s="624"/>
      <c r="CB362" s="624"/>
      <c r="CC362" s="624"/>
      <c r="CD362" s="624"/>
      <c r="CE362" s="62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3" t="s">
        <v>392</v>
      </c>
      <c r="P363" s="62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3" t="s">
        <v>392</v>
      </c>
      <c r="Z363" s="62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3" t="s">
        <v>392</v>
      </c>
      <c r="AJ363" s="62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3" t="s">
        <v>392</v>
      </c>
      <c r="AT363" s="62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3" t="s">
        <v>392</v>
      </c>
      <c r="BD363" s="62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3" t="s">
        <v>392</v>
      </c>
      <c r="BN363" s="62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3" t="s">
        <v>392</v>
      </c>
      <c r="BX363" s="624"/>
      <c r="BY363" s="624"/>
      <c r="BZ363" s="624"/>
      <c r="CA363" s="624"/>
      <c r="CB363" s="624"/>
      <c r="CC363" s="624"/>
      <c r="CD363" s="624"/>
      <c r="CE363" s="62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3" t="s">
        <v>393</v>
      </c>
      <c r="P364" s="62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3" t="s">
        <v>393</v>
      </c>
      <c r="Z364" s="62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3" t="s">
        <v>393</v>
      </c>
      <c r="AJ364" s="62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3" t="s">
        <v>393</v>
      </c>
      <c r="AT364" s="62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3" t="s">
        <v>393</v>
      </c>
      <c r="BD364" s="62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3" t="s">
        <v>393</v>
      </c>
      <c r="BN364" s="62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3" t="s">
        <v>393</v>
      </c>
      <c r="BX364" s="624"/>
      <c r="BY364" s="624"/>
      <c r="BZ364" s="624"/>
      <c r="CA364" s="624"/>
      <c r="CB364" s="624"/>
      <c r="CC364" s="624"/>
      <c r="CD364" s="624"/>
      <c r="CE364" s="624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2025-06-23T04:43:01Z</dcterms:modified>
</cp:coreProperties>
</file>