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มิถุนายน\"/>
    </mc:Choice>
  </mc:AlternateContent>
  <xr:revisionPtr revIDLastSave="0" documentId="13_ncr:1_{17FC7A04-18F1-4B5C-96D0-6A7F9E098A39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2'!$H$1:$H$387</definedName>
    <definedName name="_xlnm._FilterDatabase" localSheetId="5" hidden="1">'Week 3'!$H$1:$H$380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BC380" i="6"/>
  <c r="L380" i="6" s="1"/>
  <c r="BC379" i="6"/>
  <c r="BC378" i="6"/>
  <c r="BC377" i="6"/>
  <c r="BC376" i="6"/>
  <c r="BC375" i="6"/>
  <c r="BC374" i="6"/>
  <c r="BC373" i="6"/>
  <c r="BC372" i="6"/>
  <c r="BC370" i="6"/>
  <c r="BC369" i="6"/>
  <c r="BC368" i="6"/>
  <c r="BC355" i="6"/>
  <c r="BC354" i="6"/>
  <c r="BC352" i="6"/>
  <c r="BC343" i="6"/>
  <c r="BC300" i="6"/>
  <c r="BC224" i="6"/>
  <c r="BC223" i="6"/>
  <c r="BC222" i="6"/>
  <c r="BC204" i="6"/>
  <c r="BC185" i="6"/>
  <c r="BC171" i="6"/>
  <c r="BC145" i="6"/>
  <c r="AS380" i="6"/>
  <c r="AS379" i="6"/>
  <c r="L379" i="6"/>
  <c r="AS378" i="6"/>
  <c r="AS377" i="6"/>
  <c r="AS376" i="6"/>
  <c r="AS375" i="6"/>
  <c r="AS374" i="6"/>
  <c r="AS373" i="6"/>
  <c r="AS372" i="6"/>
  <c r="AS370" i="6"/>
  <c r="AS369" i="6"/>
  <c r="AS368" i="6"/>
  <c r="AS355" i="6"/>
  <c r="AS354" i="6"/>
  <c r="AS352" i="6"/>
  <c r="AS343" i="6"/>
  <c r="AS300" i="6"/>
  <c r="AS224" i="6"/>
  <c r="AS223" i="6"/>
  <c r="AS222" i="6"/>
  <c r="AS204" i="6"/>
  <c r="AS185" i="6"/>
  <c r="AS171" i="6"/>
  <c r="AS145" i="6"/>
  <c r="AI378" i="6"/>
  <c r="AI377" i="6"/>
  <c r="AI376" i="6"/>
  <c r="AI375" i="6"/>
  <c r="AI374" i="6"/>
  <c r="AI373" i="6"/>
  <c r="AI372" i="6"/>
  <c r="AI370" i="6"/>
  <c r="AI369" i="6"/>
  <c r="AI368" i="6"/>
  <c r="AI355" i="6"/>
  <c r="AI354" i="6"/>
  <c r="AI352" i="6"/>
  <c r="AI343" i="6"/>
  <c r="AI300" i="6"/>
  <c r="AI224" i="6"/>
  <c r="AI223" i="6"/>
  <c r="AI222" i="6"/>
  <c r="AI204" i="6"/>
  <c r="AI185" i="6"/>
  <c r="AI171" i="6"/>
  <c r="AI145" i="6"/>
  <c r="Y378" i="6"/>
  <c r="Y377" i="6"/>
  <c r="Y376" i="6"/>
  <c r="Y375" i="6"/>
  <c r="Y374" i="6"/>
  <c r="Y373" i="6"/>
  <c r="Y372" i="6"/>
  <c r="Y370" i="6"/>
  <c r="Y369" i="6"/>
  <c r="Y368" i="6"/>
  <c r="Y354" i="6"/>
  <c r="Y352" i="6"/>
  <c r="Y343" i="6"/>
  <c r="Y300" i="6"/>
  <c r="Y224" i="6"/>
  <c r="Y223" i="6"/>
  <c r="Y222" i="6"/>
  <c r="Y204" i="6"/>
  <c r="Y185" i="6"/>
  <c r="Y171" i="6"/>
  <c r="Y145" i="6"/>
  <c r="O378" i="6"/>
  <c r="O377" i="6"/>
  <c r="O376" i="6"/>
  <c r="O375" i="6"/>
  <c r="O374" i="6"/>
  <c r="O373" i="6"/>
  <c r="O372" i="6"/>
  <c r="O370" i="6"/>
  <c r="O369" i="6"/>
  <c r="O368" i="6"/>
  <c r="O355" i="6"/>
  <c r="O354" i="6"/>
  <c r="O352" i="6"/>
  <c r="O343" i="6"/>
  <c r="O300" i="6"/>
  <c r="O224" i="6"/>
  <c r="O223" i="6"/>
  <c r="O222" i="6"/>
  <c r="O204" i="6"/>
  <c r="O185" i="6"/>
  <c r="O171" i="6"/>
  <c r="O145" i="6"/>
  <c r="L381" i="4"/>
  <c r="L380" i="4"/>
  <c r="L379" i="4"/>
  <c r="L378" i="4"/>
  <c r="L377" i="4"/>
  <c r="L376" i="4"/>
  <c r="L375" i="4"/>
  <c r="L374" i="4"/>
  <c r="L373" i="4"/>
  <c r="L372" i="4"/>
  <c r="L371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O145" i="4"/>
  <c r="L173" i="4"/>
  <c r="AS369" i="4"/>
  <c r="AS368" i="4"/>
  <c r="AS367" i="4"/>
  <c r="AS366" i="4"/>
  <c r="AS365" i="4"/>
  <c r="AS364" i="4"/>
  <c r="AS363" i="4"/>
  <c r="AS361" i="4"/>
  <c r="AS360" i="4"/>
  <c r="AS359" i="4"/>
  <c r="AS357" i="4"/>
  <c r="AS356" i="4"/>
  <c r="AS354" i="4"/>
  <c r="AS353" i="4"/>
  <c r="AS301" i="4"/>
  <c r="AS225" i="4"/>
  <c r="AS224" i="4"/>
  <c r="AS223" i="4"/>
  <c r="AS205" i="4"/>
  <c r="AS186" i="4"/>
  <c r="AS171" i="4"/>
  <c r="AS145" i="4"/>
  <c r="AI356" i="4"/>
  <c r="AI369" i="4"/>
  <c r="L369" i="4" s="1"/>
  <c r="AI368" i="4"/>
  <c r="AI367" i="4"/>
  <c r="AI366" i="4"/>
  <c r="AI365" i="4"/>
  <c r="AI364" i="4"/>
  <c r="AI363" i="4"/>
  <c r="AI361" i="4"/>
  <c r="AI360" i="4"/>
  <c r="AI359" i="4"/>
  <c r="AI357" i="4"/>
  <c r="AI354" i="4"/>
  <c r="AI353" i="4"/>
  <c r="AI301" i="4"/>
  <c r="AI225" i="4"/>
  <c r="AI224" i="4"/>
  <c r="AI223" i="4"/>
  <c r="AI205" i="4"/>
  <c r="AI186" i="4"/>
  <c r="AI171" i="4"/>
  <c r="AI145" i="4"/>
  <c r="Y369" i="4"/>
  <c r="Y368" i="4"/>
  <c r="L368" i="4" s="1"/>
  <c r="Y367" i="4"/>
  <c r="Y366" i="4"/>
  <c r="Y365" i="4"/>
  <c r="Y364" i="4"/>
  <c r="Y363" i="4"/>
  <c r="Y361" i="4"/>
  <c r="Y360" i="4"/>
  <c r="Y359" i="4"/>
  <c r="Y357" i="4"/>
  <c r="Y356" i="4"/>
  <c r="Y354" i="4"/>
  <c r="Y353" i="4"/>
  <c r="Y301" i="4"/>
  <c r="Y225" i="4"/>
  <c r="Y224" i="4"/>
  <c r="Y223" i="4"/>
  <c r="Y205" i="4"/>
  <c r="Y186" i="4"/>
  <c r="Y171" i="4"/>
  <c r="Y145" i="4"/>
  <c r="O369" i="4"/>
  <c r="O368" i="4"/>
  <c r="O367" i="4"/>
  <c r="L367" i="4" s="1"/>
  <c r="O366" i="4"/>
  <c r="L366" i="4" s="1"/>
  <c r="O365" i="4"/>
  <c r="L365" i="4" s="1"/>
  <c r="O364" i="4"/>
  <c r="O363" i="4"/>
  <c r="O361" i="4"/>
  <c r="O360" i="4"/>
  <c r="O359" i="4"/>
  <c r="O357" i="4"/>
  <c r="O356" i="4"/>
  <c r="O354" i="4"/>
  <c r="O353" i="4"/>
  <c r="O301" i="4"/>
  <c r="O225" i="4"/>
  <c r="O224" i="4"/>
  <c r="O223" i="4"/>
  <c r="O205" i="4"/>
  <c r="O186" i="4"/>
  <c r="O171" i="4"/>
  <c r="L369" i="2" l="1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 l="1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O380" i="2"/>
  <c r="L380" i="2" s="1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81" i="2" l="1"/>
  <c r="L378" i="2"/>
  <c r="L379" i="2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76" i="6" l="1"/>
  <c r="L377" i="6"/>
  <c r="L370" i="6"/>
  <c r="L371" i="6"/>
  <c r="L372" i="6"/>
  <c r="L373" i="6"/>
  <c r="L374" i="6"/>
  <c r="L375" i="6"/>
  <c r="L378" i="6"/>
  <c r="L363" i="4"/>
  <c r="L364" i="4"/>
  <c r="L370" i="4"/>
  <c r="L361" i="4"/>
  <c r="L376" i="2" l="1"/>
  <c r="L375" i="2"/>
  <c r="L374" i="2"/>
  <c r="L373" i="2"/>
  <c r="L372" i="2"/>
  <c r="L361" i="2"/>
  <c r="L360" i="2"/>
  <c r="L370" i="2" l="1"/>
  <c r="L371" i="2"/>
  <c r="L377" i="2"/>
  <c r="L368" i="6" l="1"/>
  <c r="L356" i="6"/>
  <c r="L354" i="4"/>
  <c r="L355" i="4"/>
  <c r="L356" i="4"/>
  <c r="L357" i="4"/>
  <c r="L358" i="4"/>
  <c r="L359" i="4"/>
  <c r="L360" i="4"/>
  <c r="L174" i="2"/>
  <c r="L359" i="2"/>
  <c r="L361" i="10" l="1"/>
  <c r="BY367" i="6"/>
  <c r="CD367" i="6"/>
  <c r="L355" i="6"/>
  <c r="L358" i="2"/>
  <c r="L357" i="2"/>
  <c r="L369" i="6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3" i="4"/>
  <c r="BY373" i="4"/>
  <c r="CD372" i="4"/>
  <c r="BY372" i="4"/>
  <c r="CD371" i="4"/>
  <c r="BY371" i="4"/>
  <c r="CD362" i="4"/>
  <c r="BY362" i="4"/>
  <c r="L362" i="4"/>
  <c r="CD361" i="4"/>
  <c r="BY361" i="4"/>
  <c r="CD354" i="4"/>
  <c r="BY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<sst xmlns="http://schemas.openxmlformats.org/spreadsheetml/2006/main" count="9176" uniqueCount="466">
  <si>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</si>
  <si>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</si>
  <si>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</si>
  <si>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</si>
  <si>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</si>
  <si>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</si>
  <si>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</si>
  <si>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</si>
  <si>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</si>
  <si>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</si>
  <si>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</si>
  <si>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</si>
  <si>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</si>
  <si>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</si>
  <si>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</si>
  <si>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</si>
  <si>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</si>
  <si>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</si>
  <si>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</si>
  <si>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</si>
  <si>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</si>
  <si>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</si>
  <si>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</si>
  <si>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</si>
  <si>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</si>
  <si>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</si>
  <si>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</si>
  <si>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</si>
  <si>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</si>
  <si>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</si>
  <si>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</si>
  <si>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</si>
  <si>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</si>
  <si>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</si>
  <si>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</si>
  <si>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</si>
  <si>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</si>
  <si>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</si>
  <si>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</si>
  <si>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</si>
  <si>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</si>
  <si>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</si>
  <si>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</si>
  <si>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</si>
  <si>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</si>
  <si>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</si>
  <si>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</si>
  <si>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</si>
  <si>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</si>
  <si>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</si>
  <si>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</si>
  <si>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</si>
  <si>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</si>
  <si>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</si>
  <si>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</si>
  <si>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</si>
  <si>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</si>
  <si>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</si>
  <si>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</si>
  <si>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</si>
  <si>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</si>
  <si>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</si>
  <si>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</si>
  <si>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</si>
  <si>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</si>
  <si>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</si>
  <si>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</si>
  <si>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</si>
  <si>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</si>
  <si>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</si>
  <si>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</si>
  <si>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</si>
  <si>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</si>
  <si>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</si>
  <si>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</si>
  <si>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</si>
  <si>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</si>
  <si>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</si>
  <si>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</si>
  <si>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</si>
  <si>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</si>
  <si>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</si>
  <si>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</si>
  <si>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</si>
  <si>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</si>
  <si>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</si>
  <si>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</si>
  <si>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</si>
  <si>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</si>
  <si>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</si>
  <si>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</si>
  <si>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</si>
  <si>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</si>
  <si>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</si>
  <si>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</si>
  <si>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</si>
  <si>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</si>
  <si>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</si>
  <si>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</si>
  <si>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</si>
  <si>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</si>
  <si>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</si>
  <si>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</si>
  <si>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</si>
  <si>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</si>
  <si>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</si>
  <si>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</si>
  <si>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</si>
  <si>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</si>
  <si>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</si>
  <si>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</si>
  <si>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</si>
  <si>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</si>
  <si>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</si>
  <si>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</si>
  <si>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</si>
  <si>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</si>
  <si>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</si>
  <si>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</si>
  <si>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</si>
  <si>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</si>
  <si>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</si>
  <si>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</si>
  <si>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</si>
  <si>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</si>
  <si>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</si>
  <si>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</si>
  <si>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</si>
  <si>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</si>
  <si>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</si>
  <si>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</si>
  <si>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</si>
  <si>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</si>
  <si>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</si>
  <si>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</si>
  <si>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</si>
  <si>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</si>
  <si>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</si>
  <si>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</si>
  <si>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</si>
  <si>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</si>
  <si>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</si>
  <si>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</si>
  <si>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</si>
  <si>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</si>
  <si>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</si>
  <si>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</si>
  <si>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</si>
  <si>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</si>
  <si>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</si>
  <si>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</si>
  <si>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</si>
  <si>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</si>
  <si>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</si>
  <si>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</si>
  <si>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</si>
  <si>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</si>
  <si>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</si>
  <si>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</si>
  <si>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</si>
  <si>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</si>
  <si>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</si>
  <si>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</si>
  <si>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</si>
  <si>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</si>
  <si>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</si>
  <si>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</si>
  <si>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</si>
  <si>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</si>
  <si>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</si>
  <si>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</si>
  <si>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</si>
  <si>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</si>
  <si>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</si>
  <si>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</si>
  <si>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</si>
  <si>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</si>
  <si>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</si>
  <si>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</si>
  <si>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</si>
  <si>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</si>
  <si>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</si>
  <si>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</si>
  <si>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</si>
  <si>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</si>
  <si>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</si>
  <si>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</si>
  <si>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</si>
  <si>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</si>
  <si>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</si>
  <si>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</si>
  <si>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</si>
  <si>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</si>
  <si>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</si>
  <si>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</si>
  <si>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</si>
  <si>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</si>
  <si>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</si>
  <si>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</si>
  <si>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</si>
  <si>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</si>
  <si>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</si>
  <si>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</si>
  <si>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</si>
  <si>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</si>
  <si>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</si>
  <si>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</si>
  <si>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</si>
  <si>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</si>
  <si>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</si>
  <si>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</si>
  <si>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</si>
  <si>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</si>
  <si>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</si>
  <si>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</si>
  <si>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</si>
  <si>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</si>
  <si>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</si>
  <si>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</si>
  <si>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</si>
  <si>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</si>
  <si>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</si>
  <si>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</si>
  <si>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</si>
  <si>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</si>
  <si>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</si>
  <si>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</si>
  <si>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</si>
  <si>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</si>
  <si>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</si>
  <si>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</si>
  <si>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</si>
  <si>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</si>
  <si>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</si>
  <si>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</si>
  <si>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</si>
  <si>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</si>
  <si>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</si>
  <si>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</si>
  <si>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</si>
  <si>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</si>
  <si>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</si>
  <si>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</si>
  <si>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</si>
  <si>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</si>
  <si>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</si>
  <si>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</si>
  <si>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</si>
  <si>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</si>
  <si>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</si>
  <si>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</si>
  <si>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</si>
  <si>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</si>
  <si>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</si>
  <si>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</si>
  <si>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</si>
  <si>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</si>
  <si>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</si>
  <si>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</si>
  <si>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</si>
  <si>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</si>
  <si>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</si>
  <si>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</si>
  <si>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</si>
  <si>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</si>
  <si>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</si>
  <si>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</si>
  <si>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</si>
  <si>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</si>
  <si>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</si>
  <si>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</si>
  <si>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</si>
  <si>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</si>
  <si>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</si>
  <si>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</si>
  <si>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</si>
  <si>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</si>
  <si>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</si>
  <si>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</si>
  <si>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</si>
  <si>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</si>
  <si>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</si>
  <si>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</si>
  <si>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</si>
  <si>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</si>
  <si>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</si>
  <si>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</si>
  <si>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</si>
  <si>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</si>
  <si>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</si>
  <si>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</si>
  <si>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</si>
  <si>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</si>
  <si>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</si>
  <si>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</si>
  <si>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</si>
  <si>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</si>
  <si>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</si>
  <si>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</si>
  <si>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</si>
  <si>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</si>
  <si>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</si>
  <si>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</si>
  <si>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</si>
  <si>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</si>
  <si>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</si>
  <si>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</si>
  <si>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</si>
  <si>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</si>
  <si>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</si>
  <si>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</si>
  <si>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</si>
  <si>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</si>
  <si>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</si>
  <si>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</si>
  <si>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</si>
  <si>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</si>
  <si>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</si>
  <si>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</si>
  <si>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</si>
  <si>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</si>
  <si>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</si>
  <si>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</si>
  <si>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</si>
  <si>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</si>
  <si>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</si>
  <si>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</si>
  <si>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</si>
  <si>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</si>
  <si>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</si>
  <si>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</si>
  <si>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</si>
  <si>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</si>
  <si>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</si>
  <si>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</si>
  <si>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</si>
  <si>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</si>
  <si>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</si>
  <si>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</si>
  <si>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</si>
  <si>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</si>
  <si>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</si>
  <si>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</si>
  <si>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</si>
  <si>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</si>
  <si>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</si>
  <si>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</si>
  <si>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</si>
  <si>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</si>
  <si>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</si>
  <si>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</si>
  <si>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</si>
  <si>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</si>
  <si>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</si>
  <si>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</si>
  <si>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</si>
  <si>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</si>
  <si>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</si>
  <si>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</si>
  <si>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</si>
  <si>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</si>
  <si>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</si>
  <si>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</si>
  <si>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</si>
  <si>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</si>
  <si>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</si>
  <si>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</si>
  <si>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</si>
  <si>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</si>
  <si>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</si>
  <si>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</si>
  <si>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</si>
  <si>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</si>
  <si>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</si>
  <si>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</si>
  <si>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</si>
  <si>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</si>
  <si>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</si>
  <si>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</si>
  <si>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</si>
  <si>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</si>
  <si>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</si>
  <si>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</si>
  <si>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</si>
  <si>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</si>
  <si>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</si>
  <si>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</si>
  <si>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</si>
  <si>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</si>
  <si>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</si>
  <si>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</si>
  <si>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</si>
  <si>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</si>
  <si>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</si>
  <si>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</si>
  <si>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</si>
  <si>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</si>
  <si>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</si>
  <si>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</si>
  <si>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</si>
  <si>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</si>
  <si>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</si>
  <si>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</si>
  <si>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</si>
  <si>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</si>
  <si>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</si>
  <si>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</si>
  <si>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</si>
  <si>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</si>
  <si>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</si>
  <si>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</si>
  <si>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</si>
  <si>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</si>
  <si>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</si>
  <si>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</si>
  <si>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</si>
  <si>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</si>
  <si>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</si>
  <si>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</si>
  <si>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</si>
  <si>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</si>
  <si>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</si>
  <si>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</si>
  <si>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</si>
  <si>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</si>
  <si>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</si>
  <si>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</si>
  <si>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</si>
  <si>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</si>
  <si>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</si>
  <si>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</si>
  <si>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</si>
  <si>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</si>
  <si>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</si>
  <si>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</si>
  <si>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</si>
  <si>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</si>
  <si>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</si>
  <si>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</si>
  <si>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</si>
  <si>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</si>
  <si>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</si>
  <si>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</si>
  <si>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</si>
  <si>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</si>
  <si>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</si>
  <si>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</si>
  <si>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</si>
  <si>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</si>
  <si>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</si>
  <si>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</si>
  <si>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</si>
  <si>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</si>
  <si>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</si>
  <si>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</si>
  <si>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</si>
  <si>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</si>
  <si>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</si>
  <si>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</si>
  <si>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</si>
  <si>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</si>
  <si>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</si>
  <si>
    <t xml:space="preserve"> </t>
  </si>
  <si>
    <t xml:space="preserve">เอแคลร์ 6 ชิ้น </t>
  </si>
  <si>
    <t>มินิบันฝอยทองน้ำสลัด75</t>
  </si>
  <si>
    <t>เค้กบ้าบิ่นมะพร้าวอ่อน80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</si>
</sst>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b/>
      <sz val="2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0" borderId="30" xfId="0" applyFont="1" applyBorder="1"/>
    <xf numFmtId="0" fontId="19" fillId="0" borderId="31" xfId="0" applyFont="1" applyBorder="1"/>
    <xf numFmtId="0" fontId="23" fillId="0" borderId="27" xfId="0" applyFont="1" applyBorder="1"/>
    <xf numFmtId="0" fontId="23" fillId="0" borderId="32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3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34" fillId="22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21" fillId="0" borderId="0" xfId="0" applyFont="1"/>
    <xf numFmtId="0" fontId="43" fillId="0" borderId="0" xfId="0" applyFont="1" applyAlignment="1">
      <alignment horizontal="left"/>
    </xf>
    <xf numFmtId="3" fontId="25" fillId="0" borderId="3" xfId="0" applyNumberFormat="1" applyFont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/>
    </xf>
    <xf numFmtId="0" fontId="20" fillId="22" borderId="9" xfId="0" applyFont="1" applyFill="1" applyBorder="1" applyAlignment="1">
      <alignment horizontal="center"/>
    </xf>
    <xf numFmtId="3" fontId="25" fillId="21" borderId="1" xfId="0" applyNumberFormat="1" applyFont="1" applyFill="1" applyBorder="1" applyAlignment="1">
      <alignment horizontal="center"/>
    </xf>
    <xf numFmtId="0" fontId="19" fillId="18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1" xfId="0" applyFont="1" applyFill="1" applyBorder="1"/>
    <xf numFmtId="3" fontId="25" fillId="16" borderId="7" xfId="0" applyNumberFormat="1" applyFont="1" applyFill="1" applyBorder="1" applyAlignment="1">
      <alignment horizontal="center"/>
    </xf>
    <xf numFmtId="0" fontId="20" fillId="4" borderId="16" xfId="0" applyFont="1" applyFill="1" applyBorder="1" applyAlignment="1">
      <alignment horizontal="center"/>
    </xf>
    <xf numFmtId="0" fontId="19" fillId="12" borderId="16" xfId="0" applyFont="1" applyFill="1" applyBorder="1" applyAlignment="1">
      <alignment horizontal="center"/>
    </xf>
    <xf numFmtId="3" fontId="34" fillId="16" borderId="16" xfId="0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center"/>
    </xf>
    <xf numFmtId="0" fontId="19" fillId="3" borderId="16" xfId="0" applyFont="1" applyFill="1" applyBorder="1" applyAlignment="1">
      <alignment horizontal="left"/>
    </xf>
    <xf numFmtId="0" fontId="26" fillId="18" borderId="1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32" fillId="34" borderId="16" xfId="0" applyFont="1" applyFill="1" applyBorder="1" applyAlignment="1">
      <alignment horizontal="center"/>
    </xf>
    <xf numFmtId="0" fontId="32" fillId="33" borderId="16" xfId="0" applyFont="1" applyFill="1" applyBorder="1"/>
    <xf numFmtId="3" fontId="34" fillId="23" borderId="16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0" fillId="4" borderId="16" xfId="0" applyFont="1" applyFill="1" applyBorder="1" applyAlignment="1">
      <alignment horizontal="center"/>
    </xf>
    <xf numFmtId="0" fontId="34" fillId="0" borderId="16" xfId="0" applyFont="1" applyBorder="1"/>
    <xf numFmtId="0" fontId="20" fillId="3" borderId="16" xfId="0" applyFont="1" applyFill="1" applyBorder="1" applyAlignment="1">
      <alignment horizontal="center"/>
    </xf>
    <xf numFmtId="0" fontId="21" fillId="0" borderId="16" xfId="0" applyFont="1" applyBorder="1"/>
    <xf numFmtId="0" fontId="22" fillId="5" borderId="16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20" fillId="3" borderId="5" xfId="0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24"/>
      <c r="K1" s="625"/>
      <c r="L1" s="626"/>
      <c r="M1" s="624"/>
      <c r="N1" s="627" t="s">
        <v>417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4"/>
      <c r="AI1" s="627" t="s">
        <v>418</v>
      </c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4"/>
      <c r="BD1" s="627" t="s">
        <v>419</v>
      </c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4"/>
      <c r="BY1" s="627" t="s">
        <v>420</v>
      </c>
      <c r="BZ1" s="626"/>
      <c r="CA1" s="626"/>
      <c r="CB1" s="626"/>
      <c r="CC1" s="626"/>
      <c r="CD1" s="626"/>
      <c r="CE1" s="626"/>
      <c r="CF1" s="626"/>
      <c r="CG1" s="626"/>
      <c r="CH1" s="626"/>
      <c r="CI1" s="626"/>
      <c r="CJ1" s="626"/>
      <c r="CK1" s="626"/>
      <c r="CL1" s="626"/>
      <c r="CM1" s="626"/>
      <c r="CN1" s="626"/>
      <c r="CO1" s="626"/>
      <c r="CP1" s="626"/>
      <c r="CQ1" s="626"/>
      <c r="CR1" s="626"/>
      <c r="CS1" s="624"/>
      <c r="CT1" s="627" t="s">
        <v>421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4"/>
    </row>
    <row r="2" spans="1:118" ht="26.25">
      <c r="A2" s="618"/>
      <c r="B2" s="618"/>
      <c r="C2" s="618"/>
      <c r="D2" s="618"/>
      <c r="E2" s="618"/>
      <c r="F2" s="618"/>
      <c r="G2" s="618"/>
      <c r="H2" s="246"/>
      <c r="I2" s="628" t="s">
        <v>11</v>
      </c>
      <c r="J2" s="628" t="s">
        <v>12</v>
      </c>
      <c r="K2" s="625" t="s">
        <v>13</v>
      </c>
      <c r="L2" s="626"/>
      <c r="M2" s="624"/>
      <c r="N2" s="631" t="s">
        <v>14</v>
      </c>
      <c r="O2" s="626"/>
      <c r="P2" s="624"/>
      <c r="Q2" s="631" t="s">
        <v>15</v>
      </c>
      <c r="R2" s="626"/>
      <c r="S2" s="624"/>
      <c r="T2" s="631" t="s">
        <v>16</v>
      </c>
      <c r="U2" s="626"/>
      <c r="V2" s="624"/>
      <c r="W2" s="631" t="s">
        <v>17</v>
      </c>
      <c r="X2" s="626"/>
      <c r="Y2" s="624"/>
      <c r="Z2" s="631" t="s">
        <v>18</v>
      </c>
      <c r="AA2" s="626"/>
      <c r="AB2" s="624"/>
      <c r="AC2" s="631" t="s">
        <v>19</v>
      </c>
      <c r="AD2" s="626"/>
      <c r="AE2" s="624"/>
      <c r="AF2" s="631" t="s">
        <v>20</v>
      </c>
      <c r="AG2" s="626"/>
      <c r="AH2" s="624"/>
      <c r="AI2" s="631" t="s">
        <v>14</v>
      </c>
      <c r="AJ2" s="626"/>
      <c r="AK2" s="624"/>
      <c r="AL2" s="631" t="s">
        <v>15</v>
      </c>
      <c r="AM2" s="626"/>
      <c r="AN2" s="624"/>
      <c r="AO2" s="631" t="s">
        <v>16</v>
      </c>
      <c r="AP2" s="626"/>
      <c r="AQ2" s="624"/>
      <c r="AR2" s="631" t="s">
        <v>17</v>
      </c>
      <c r="AS2" s="626"/>
      <c r="AT2" s="624"/>
      <c r="AU2" s="631" t="s">
        <v>18</v>
      </c>
      <c r="AV2" s="626"/>
      <c r="AW2" s="624"/>
      <c r="AX2" s="631" t="s">
        <v>19</v>
      </c>
      <c r="AY2" s="626"/>
      <c r="AZ2" s="624"/>
      <c r="BA2" s="631" t="s">
        <v>20</v>
      </c>
      <c r="BB2" s="626"/>
      <c r="BC2" s="624"/>
      <c r="BD2" s="631" t="s">
        <v>14</v>
      </c>
      <c r="BE2" s="626"/>
      <c r="BF2" s="624"/>
      <c r="BG2" s="631" t="s">
        <v>15</v>
      </c>
      <c r="BH2" s="626"/>
      <c r="BI2" s="624"/>
      <c r="BJ2" s="631" t="s">
        <v>16</v>
      </c>
      <c r="BK2" s="626"/>
      <c r="BL2" s="624"/>
      <c r="BM2" s="631" t="s">
        <v>17</v>
      </c>
      <c r="BN2" s="626"/>
      <c r="BO2" s="624"/>
      <c r="BP2" s="631" t="s">
        <v>18</v>
      </c>
      <c r="BQ2" s="626"/>
      <c r="BR2" s="624"/>
      <c r="BS2" s="631" t="s">
        <v>19</v>
      </c>
      <c r="BT2" s="626"/>
      <c r="BU2" s="624"/>
      <c r="BV2" s="631" t="s">
        <v>20</v>
      </c>
      <c r="BW2" s="626"/>
      <c r="BX2" s="624"/>
      <c r="BY2" s="631" t="s">
        <v>14</v>
      </c>
      <c r="BZ2" s="626"/>
      <c r="CA2" s="624"/>
      <c r="CB2" s="631" t="s">
        <v>15</v>
      </c>
      <c r="CC2" s="626"/>
      <c r="CD2" s="624"/>
      <c r="CE2" s="631" t="s">
        <v>16</v>
      </c>
      <c r="CF2" s="626"/>
      <c r="CG2" s="624"/>
      <c r="CH2" s="631" t="s">
        <v>17</v>
      </c>
      <c r="CI2" s="626"/>
      <c r="CJ2" s="624"/>
      <c r="CK2" s="631" t="s">
        <v>18</v>
      </c>
      <c r="CL2" s="626"/>
      <c r="CM2" s="624"/>
      <c r="CN2" s="631" t="s">
        <v>19</v>
      </c>
      <c r="CO2" s="626"/>
      <c r="CP2" s="624"/>
      <c r="CQ2" s="631" t="s">
        <v>20</v>
      </c>
      <c r="CR2" s="626"/>
      <c r="CS2" s="624"/>
      <c r="CT2" s="631" t="s">
        <v>14</v>
      </c>
      <c r="CU2" s="626"/>
      <c r="CV2" s="624"/>
      <c r="CW2" s="631" t="s">
        <v>15</v>
      </c>
      <c r="CX2" s="626"/>
      <c r="CY2" s="624"/>
      <c r="CZ2" s="631" t="s">
        <v>16</v>
      </c>
      <c r="DA2" s="626"/>
      <c r="DB2" s="624"/>
      <c r="DC2" s="631" t="s">
        <v>17</v>
      </c>
      <c r="DD2" s="626"/>
      <c r="DE2" s="624"/>
      <c r="DF2" s="631" t="s">
        <v>18</v>
      </c>
      <c r="DG2" s="626"/>
      <c r="DH2" s="624"/>
      <c r="DI2" s="631" t="s">
        <v>19</v>
      </c>
      <c r="DJ2" s="626"/>
      <c r="DK2" s="624"/>
      <c r="DL2" s="631" t="s">
        <v>20</v>
      </c>
      <c r="DM2" s="626"/>
      <c r="DN2" s="624"/>
    </row>
    <row r="3" spans="1:118" ht="26.25">
      <c r="A3" s="618"/>
      <c r="B3" s="618"/>
      <c r="C3" s="618"/>
      <c r="D3" s="618"/>
      <c r="E3" s="618"/>
      <c r="F3" s="618"/>
      <c r="G3" s="618"/>
      <c r="H3" s="246"/>
      <c r="I3" s="629"/>
      <c r="J3" s="629"/>
      <c r="K3" s="625" t="s">
        <v>21</v>
      </c>
      <c r="L3" s="626"/>
      <c r="M3" s="62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1">
        <v>30</v>
      </c>
      <c r="DG3" s="626"/>
      <c r="DH3" s="624"/>
      <c r="DI3" s="631">
        <v>31</v>
      </c>
      <c r="DJ3" s="626"/>
      <c r="DK3" s="624"/>
      <c r="DL3" s="631">
        <v>1</v>
      </c>
      <c r="DM3" s="626"/>
      <c r="DN3" s="624"/>
    </row>
    <row r="4" spans="1:118" ht="60.75" customHeight="1">
      <c r="A4" s="619"/>
      <c r="B4" s="619"/>
      <c r="C4" s="619"/>
      <c r="D4" s="619"/>
      <c r="E4" s="619"/>
      <c r="F4" s="619"/>
      <c r="G4" s="619"/>
      <c r="H4" s="247"/>
      <c r="I4" s="630"/>
      <c r="J4" s="63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2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2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2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2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2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2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M403"/>
  <sheetViews>
    <sheetView zoomScale="90" zoomScaleNormal="90" workbookViewId="0">
      <selection activeCell="I389" sqref="I38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456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40"/>
      <c r="T2" s="640"/>
      <c r="U2" s="640"/>
      <c r="V2" s="640"/>
      <c r="W2" s="641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42"/>
      <c r="S3" s="643"/>
      <c r="T3" s="643"/>
      <c r="U3" s="643"/>
      <c r="V3" s="643"/>
      <c r="W3" s="644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5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4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40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53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60"/>
      <c r="BD17" s="428"/>
      <c r="BE17" s="210"/>
      <c r="BF17" s="173"/>
      <c r="BG17" s="173"/>
      <c r="BH17" s="173"/>
      <c r="BI17" s="173"/>
      <c r="BJ17" s="158"/>
      <c r="BK17" s="173"/>
      <c r="BL17" s="173"/>
      <c r="BM17" s="572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5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8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3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53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60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5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5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5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5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40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53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60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5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9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45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41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48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54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61">
        <v>760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73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5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5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5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5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40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53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62"/>
      <c r="BM114" s="572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5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45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41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48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54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61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73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45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41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48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54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1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73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4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45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41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48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54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1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73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/>
      <c r="G173" s="171" t="s">
        <v>461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45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40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48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53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1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72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45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41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48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54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1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73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3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45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42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48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55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1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74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45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41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48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54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1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73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45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41">
        <v>3593</v>
      </c>
      <c r="Z325" s="445">
        <v>1090</v>
      </c>
      <c r="AA325" s="445">
        <v>1090</v>
      </c>
      <c r="AB325" s="445">
        <v>1090</v>
      </c>
      <c r="AC325" s="445">
        <v>1090</v>
      </c>
      <c r="AD325" s="445">
        <v>1090</v>
      </c>
      <c r="AE325" s="445">
        <v>1090</v>
      </c>
      <c r="AF325" s="445">
        <v>1090</v>
      </c>
      <c r="AG325" s="445">
        <v>1090</v>
      </c>
      <c r="AH325" s="445">
        <v>1090</v>
      </c>
      <c r="AI325" s="549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54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1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333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5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475">
        <v>20056642</v>
      </c>
      <c r="G335" s="532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46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43">
        <v>526</v>
      </c>
      <c r="Z354" s="446">
        <v>400</v>
      </c>
      <c r="AA354" s="446">
        <v>400</v>
      </c>
      <c r="AB354" s="446">
        <v>400</v>
      </c>
      <c r="AC354" s="446">
        <v>400</v>
      </c>
      <c r="AD354" s="446">
        <v>400</v>
      </c>
      <c r="AE354" s="446">
        <v>400</v>
      </c>
      <c r="AF354" s="446">
        <v>400</v>
      </c>
      <c r="AG354" s="446">
        <v>400</v>
      </c>
      <c r="AH354" s="446">
        <v>400</v>
      </c>
      <c r="AI354" s="550">
        <v>437</v>
      </c>
      <c r="AJ354" s="447">
        <v>500</v>
      </c>
      <c r="AK354" s="447">
        <v>500</v>
      </c>
      <c r="AL354" s="447">
        <v>500</v>
      </c>
      <c r="AM354" s="447">
        <v>500</v>
      </c>
      <c r="AN354" s="447">
        <v>500</v>
      </c>
      <c r="AO354" s="447">
        <v>500</v>
      </c>
      <c r="AP354" s="447">
        <v>500</v>
      </c>
      <c r="AQ354" s="447">
        <v>500</v>
      </c>
      <c r="AR354" s="447">
        <v>500</v>
      </c>
      <c r="AS354" s="556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6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73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2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7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46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43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51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57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6">
        <v>359</v>
      </c>
      <c r="BD356" s="448">
        <v>460</v>
      </c>
      <c r="BE356" s="448">
        <v>460</v>
      </c>
      <c r="BF356" s="448">
        <v>460</v>
      </c>
      <c r="BG356" s="448">
        <v>460</v>
      </c>
      <c r="BH356" s="448">
        <v>460</v>
      </c>
      <c r="BI356" s="448">
        <v>460</v>
      </c>
      <c r="BJ356" s="448">
        <v>460</v>
      </c>
      <c r="BK356" s="448">
        <v>460</v>
      </c>
      <c r="BL356" s="448">
        <v>460</v>
      </c>
      <c r="BM356" s="575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3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7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357</v>
      </c>
      <c r="B359" s="298"/>
      <c r="C359" s="298"/>
      <c r="D359" s="298"/>
      <c r="E359" s="299"/>
      <c r="F359" s="478">
        <v>20059086</v>
      </c>
      <c r="G359" s="479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7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7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69"/>
      <c r="N362" s="314"/>
      <c r="O362" s="546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43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51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57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6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76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46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43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51">
        <v>357</v>
      </c>
      <c r="AJ363" s="447">
        <v>600</v>
      </c>
      <c r="AK363" s="447">
        <v>600</v>
      </c>
      <c r="AL363" s="447">
        <v>600</v>
      </c>
      <c r="AM363" s="447">
        <v>600</v>
      </c>
      <c r="AN363" s="447">
        <v>600</v>
      </c>
      <c r="AO363" s="447">
        <v>600</v>
      </c>
      <c r="AP363" s="447">
        <v>600</v>
      </c>
      <c r="AQ363" s="447">
        <v>600</v>
      </c>
      <c r="AR363" s="447">
        <v>600</v>
      </c>
      <c r="AS363" s="556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6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76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5"/>
      <c r="C364" s="465"/>
      <c r="D364" s="465"/>
      <c r="E364" s="466"/>
      <c r="F364" s="375">
        <v>1113223</v>
      </c>
      <c r="G364" s="376" t="s">
        <v>428</v>
      </c>
      <c r="H364" s="467" t="s">
        <v>42</v>
      </c>
      <c r="I364" s="465"/>
      <c r="J364" s="468"/>
      <c r="K364" s="469"/>
      <c r="L364" s="159">
        <f t="shared" si="13"/>
        <v>2438</v>
      </c>
      <c r="M364" s="313"/>
      <c r="N364" s="470"/>
      <c r="O364" s="547">
        <v>566</v>
      </c>
      <c r="P364" s="471">
        <v>330</v>
      </c>
      <c r="Q364" s="471">
        <v>330</v>
      </c>
      <c r="R364" s="471">
        <v>330</v>
      </c>
      <c r="S364" s="471">
        <v>330</v>
      </c>
      <c r="T364" s="471">
        <v>330</v>
      </c>
      <c r="U364" s="471">
        <v>330</v>
      </c>
      <c r="V364" s="471">
        <v>330</v>
      </c>
      <c r="W364" s="471">
        <v>330</v>
      </c>
      <c r="X364" s="471">
        <v>330</v>
      </c>
      <c r="Y364" s="544">
        <v>297</v>
      </c>
      <c r="Z364" s="472">
        <v>300</v>
      </c>
      <c r="AA364" s="472">
        <v>300</v>
      </c>
      <c r="AB364" s="472">
        <v>300</v>
      </c>
      <c r="AC364" s="472">
        <v>300</v>
      </c>
      <c r="AD364" s="472">
        <v>300</v>
      </c>
      <c r="AE364" s="472">
        <v>300</v>
      </c>
      <c r="AF364" s="472">
        <v>300</v>
      </c>
      <c r="AG364" s="472">
        <v>300</v>
      </c>
      <c r="AH364" s="472">
        <v>300</v>
      </c>
      <c r="AI364" s="552">
        <v>234</v>
      </c>
      <c r="AJ364" s="474">
        <v>400</v>
      </c>
      <c r="AK364" s="474">
        <v>400</v>
      </c>
      <c r="AL364" s="474">
        <v>400</v>
      </c>
      <c r="AM364" s="474">
        <v>400</v>
      </c>
      <c r="AN364" s="474">
        <v>400</v>
      </c>
      <c r="AO364" s="474">
        <v>400</v>
      </c>
      <c r="AP364" s="474">
        <v>400</v>
      </c>
      <c r="AQ364" s="474">
        <v>400</v>
      </c>
      <c r="AR364" s="474">
        <v>400</v>
      </c>
      <c r="AS364" s="558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8">
        <v>323</v>
      </c>
      <c r="BD364" s="473">
        <v>350</v>
      </c>
      <c r="BE364" s="473">
        <v>350</v>
      </c>
      <c r="BF364" s="473">
        <v>350</v>
      </c>
      <c r="BG364" s="473">
        <v>350</v>
      </c>
      <c r="BH364" s="473">
        <v>350</v>
      </c>
      <c r="BI364" s="473">
        <v>350</v>
      </c>
      <c r="BJ364" s="473">
        <v>350</v>
      </c>
      <c r="BK364" s="473">
        <v>350</v>
      </c>
      <c r="BL364" s="473">
        <v>350</v>
      </c>
      <c r="BM364" s="577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2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46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43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51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57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6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76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46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43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51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57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70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76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5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1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9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1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8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5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1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9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9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8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445</v>
      </c>
      <c r="H369" s="425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1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9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9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8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377"/>
      <c r="G370" s="378" t="s">
        <v>443</v>
      </c>
      <c r="H370" s="425"/>
      <c r="I370" s="298"/>
      <c r="J370" s="312"/>
      <c r="K370" s="313"/>
      <c r="L370" s="410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481"/>
      <c r="G371" s="439" t="s">
        <v>444</v>
      </c>
      <c r="H371" s="425"/>
      <c r="I371" s="298"/>
      <c r="J371" s="312"/>
      <c r="K371" s="313"/>
      <c r="L371" s="410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>
      <c r="A372" s="297"/>
      <c r="B372" s="298"/>
      <c r="C372" s="298"/>
      <c r="D372" s="298"/>
      <c r="E372" s="480"/>
      <c r="F372" s="524">
        <v>20059413</v>
      </c>
      <c r="G372" s="484" t="s">
        <v>448</v>
      </c>
      <c r="H372" s="476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>
      <c r="A373" s="297"/>
      <c r="B373" s="298"/>
      <c r="C373" s="298"/>
      <c r="D373" s="298"/>
      <c r="E373" s="480"/>
      <c r="F373" s="537">
        <v>20059414</v>
      </c>
      <c r="G373" s="533" t="s">
        <v>449</v>
      </c>
      <c r="H373" s="476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>
      <c r="A374" s="297"/>
      <c r="B374" s="298"/>
      <c r="C374" s="298"/>
      <c r="D374" s="298"/>
      <c r="E374" s="299"/>
      <c r="F374" s="538">
        <v>20059547</v>
      </c>
      <c r="G374" s="482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6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4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>
      <c r="A377" s="297"/>
      <c r="B377" s="298"/>
      <c r="C377" s="298"/>
      <c r="D377" s="298"/>
      <c r="E377" s="299"/>
      <c r="F377" s="419"/>
      <c r="G377" s="378" t="s">
        <v>445</v>
      </c>
      <c r="H377" s="425"/>
      <c r="I377" s="298"/>
      <c r="J377" s="312"/>
      <c r="K377" s="313"/>
      <c r="L377" s="410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4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customHeight="1">
      <c r="A378" s="297"/>
      <c r="B378" s="534"/>
      <c r="C378" s="534"/>
      <c r="D378" s="534"/>
      <c r="E378" s="299"/>
      <c r="F378" s="298">
        <v>20059798</v>
      </c>
      <c r="G378" s="539" t="s">
        <v>453</v>
      </c>
      <c r="H378" s="476" t="s">
        <v>69</v>
      </c>
      <c r="I378" s="535"/>
      <c r="J378" s="535"/>
      <c r="K378" s="313"/>
      <c r="L378" s="512">
        <f t="shared" ref="L378:L381" si="14">SUM(O378,Y378,AI378,AS378,BC378,BM378,BW378)</f>
        <v>6220</v>
      </c>
      <c r="M378" s="313"/>
      <c r="N378" s="536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customHeight="1">
      <c r="A379" s="297"/>
      <c r="B379" s="534"/>
      <c r="C379" s="534"/>
      <c r="D379" s="534"/>
      <c r="E379" s="299"/>
      <c r="F379" s="298">
        <v>20059796</v>
      </c>
      <c r="G379" s="539" t="s">
        <v>454</v>
      </c>
      <c r="H379" s="476" t="s">
        <v>69</v>
      </c>
      <c r="I379" s="535"/>
      <c r="J379" s="535"/>
      <c r="K379" s="313"/>
      <c r="L379" s="512">
        <f t="shared" si="14"/>
        <v>11024</v>
      </c>
      <c r="M379" s="313"/>
      <c r="N379" s="536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customHeight="1">
      <c r="A380" s="297"/>
      <c r="B380" s="534"/>
      <c r="C380" s="534"/>
      <c r="D380" s="534"/>
      <c r="E380" s="299"/>
      <c r="F380" s="298">
        <v>20059799</v>
      </c>
      <c r="G380" s="539" t="s">
        <v>455</v>
      </c>
      <c r="H380" s="476" t="s">
        <v>69</v>
      </c>
      <c r="I380" s="535"/>
      <c r="J380" s="535"/>
      <c r="K380" s="313"/>
      <c r="L380" s="512">
        <f t="shared" si="14"/>
        <v>4490</v>
      </c>
      <c r="M380" s="313"/>
      <c r="N380" s="536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customHeight="1">
      <c r="A381" s="297"/>
      <c r="B381" s="534"/>
      <c r="C381" s="534"/>
      <c r="D381" s="534"/>
      <c r="E381" s="299"/>
      <c r="F381" s="298">
        <v>20059797</v>
      </c>
      <c r="G381" s="539" t="s">
        <v>403</v>
      </c>
      <c r="H381" s="476" t="s">
        <v>69</v>
      </c>
      <c r="I381" s="535"/>
      <c r="J381" s="535"/>
      <c r="K381" s="313"/>
      <c r="L381" s="512">
        <f t="shared" si="14"/>
        <v>4720</v>
      </c>
      <c r="M381" s="313"/>
      <c r="N381" s="536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/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1"/>
  <sheetViews>
    <sheetView topLeftCell="B1" zoomScale="90" zoomScaleNormal="90" workbookViewId="0">
      <selection activeCell="CG340" sqref="CG34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457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24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14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2520</v>
      </c>
      <c r="M9" s="172">
        <v>0</v>
      </c>
      <c r="N9" s="173"/>
      <c r="O9" s="202">
        <v>1450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33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368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34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334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29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5924</v>
      </c>
      <c r="M104" s="172">
        <v>0</v>
      </c>
      <c r="N104" s="173"/>
      <c r="O104" s="343">
        <v>1266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910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668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807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1272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14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5">SUM(O114,Y114,AI114,AS114,BC114,BM114,BW114)</f>
        <v>585</v>
      </c>
      <c r="M114" s="454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6">SUM(O141,Y141,AI141,AS141,BC141,BM141,BW141)</f>
        <v>8161</v>
      </c>
      <c r="M141" s="454">
        <v>0</v>
      </c>
      <c r="N141" s="173"/>
      <c r="O141" s="343">
        <v>1614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1329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895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1879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7">SUM(O144,Y144,AI144,AS144,BC144,BM144,BW144)</f>
        <v>6299</v>
      </c>
      <c r="M144" s="454">
        <v>0</v>
      </c>
      <c r="N144" s="173"/>
      <c r="O144" s="343">
        <v>1254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798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5">
        <v>1463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11820</v>
      </c>
      <c r="M145" s="172">
        <v>0</v>
      </c>
      <c r="N145" s="173"/>
      <c r="O145" s="218">
        <f>540+1440</f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540+1320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480+1380</f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540+1380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12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8">SUM(O169,Y169,AI169,AS169,BC169,BM169,BW169)</f>
        <v>7046</v>
      </c>
      <c r="M169" s="454">
        <v>0</v>
      </c>
      <c r="N169" s="173"/>
      <c r="O169" s="343">
        <v>1377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1192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895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5">
        <v>1677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38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13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17810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675+2250</f>
        <v>2925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765+2205</f>
        <v>2970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>
        <v>1113087</v>
      </c>
      <c r="G173" s="171" t="s">
        <v>463</v>
      </c>
      <c r="H173" s="178" t="s">
        <v>27</v>
      </c>
      <c r="I173" s="168"/>
      <c r="J173" s="158"/>
      <c r="K173" s="250"/>
      <c r="L173" s="177">
        <f t="shared" si="0"/>
        <v>25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8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8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583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250">
        <v>0</v>
      </c>
      <c r="L174" s="429">
        <f t="shared" si="0"/>
        <v>51</v>
      </c>
      <c r="M174" s="172">
        <v>0</v>
      </c>
      <c r="N174" s="173"/>
      <c r="O174" s="202">
        <v>26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7"/>
      <c r="K175" s="313">
        <v>0</v>
      </c>
      <c r="L175" s="159">
        <f t="shared" ref="L175" si="9">SUM(O175,Y175,AI175,AS175,BC175,BM175,BW175)</f>
        <v>613</v>
      </c>
      <c r="M175" s="454">
        <v>0</v>
      </c>
      <c r="N175" s="173"/>
      <c r="O175" s="372">
        <v>19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156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220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4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194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267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250">
        <v>0</v>
      </c>
      <c r="L180" s="42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7"/>
      <c r="K181" s="313">
        <v>0</v>
      </c>
      <c r="L181" s="159">
        <f t="shared" ref="L181" si="10">SUM(O181,Y181,AI181,AS181,BC181,BM181,BW181)</f>
        <v>7872</v>
      </c>
      <c r="M181" s="454">
        <v>0</v>
      </c>
      <c r="N181" s="173"/>
      <c r="O181" s="343">
        <v>1623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38">
        <v>1301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967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1399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941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5">
        <v>1641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9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267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14460</v>
      </c>
      <c r="M186" s="172">
        <v>0</v>
      </c>
      <c r="N186" s="173"/>
      <c r="O186" s="218">
        <f>660+1680</f>
        <v>2340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660+1620</f>
        <v>2280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660+1680</f>
        <v>2340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720+1680</f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8040</v>
      </c>
      <c r="M205" s="172">
        <v>0</v>
      </c>
      <c r="N205" s="173"/>
      <c r="O205" s="218">
        <f>480+760</f>
        <v>1240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620+740</f>
        <v>1360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500+820</f>
        <v>1320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500+820</f>
        <v>1320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16836</v>
      </c>
      <c r="M223" s="172">
        <v>0</v>
      </c>
      <c r="N223" s="173"/>
      <c r="O223" s="218">
        <f>792+1800</f>
        <v>2592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828+1836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828+1944</f>
        <v>2772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864+1944</f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18100</v>
      </c>
      <c r="M224" s="172">
        <v>0</v>
      </c>
      <c r="N224" s="173"/>
      <c r="O224" s="218">
        <f>1152+2484</f>
        <v>3636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1008+2052</f>
        <v>3060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756+1872</f>
        <v>2628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684+1692</f>
        <v>2376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13852</v>
      </c>
      <c r="M225" s="172">
        <v>0</v>
      </c>
      <c r="N225" s="173"/>
      <c r="O225" s="218">
        <f>832+1408</f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896+1344</f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832+1472</f>
        <v>2304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896+1472</f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71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61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61" si="13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20160</v>
      </c>
      <c r="M301" s="172">
        <v>0</v>
      </c>
      <c r="N301" s="173"/>
      <c r="O301" s="218">
        <f>1080+2040</f>
        <v>3120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1260+1980</f>
        <v>3240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1140+2160</f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248">
        <f>1200+2100</f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223"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224">
        <v>3600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250">
        <v>0</v>
      </c>
      <c r="L320" s="460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7"/>
      <c r="K321" s="313">
        <v>0</v>
      </c>
      <c r="L321" s="159">
        <f t="shared" si="11"/>
        <v>0</v>
      </c>
      <c r="M321" s="454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7"/>
      <c r="K322" s="313">
        <v>0</v>
      </c>
      <c r="L322" s="159">
        <f t="shared" si="11"/>
        <v>0</v>
      </c>
      <c r="M322" s="454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453"/>
      <c r="K323" s="313">
        <v>0</v>
      </c>
      <c r="L323" s="159">
        <f t="shared" si="11"/>
        <v>6017</v>
      </c>
      <c r="M323" s="454">
        <v>0</v>
      </c>
      <c r="N323" s="173"/>
      <c r="O323" s="342">
        <v>1292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890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1005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837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33">
        <v>1266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9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7"/>
      <c r="K324" s="313">
        <v>0</v>
      </c>
      <c r="L324" s="159">
        <f t="shared" si="11"/>
        <v>5456</v>
      </c>
      <c r="M324" s="454">
        <v>0</v>
      </c>
      <c r="N324" s="173"/>
      <c r="O324" s="343">
        <v>1197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770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946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746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1156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7"/>
      <c r="K325" s="313">
        <v>0</v>
      </c>
      <c r="L325" s="159">
        <f t="shared" si="11"/>
        <v>11923</v>
      </c>
      <c r="M325" s="454">
        <v>0</v>
      </c>
      <c r="N325" s="173"/>
      <c r="O325" s="343">
        <v>1815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38">
        <v>3153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845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7">
        <v>2581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968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>
        <v>2561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9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7"/>
      <c r="K326" s="313">
        <v>0</v>
      </c>
      <c r="L326" s="159">
        <f t="shared" si="11"/>
        <v>0</v>
      </c>
      <c r="M326" s="454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5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199">
        <v>20056642</v>
      </c>
      <c r="G335" s="277" t="s">
        <v>362</v>
      </c>
      <c r="H335" s="235" t="s">
        <v>69</v>
      </c>
      <c r="I335" s="235"/>
      <c r="J335" s="278"/>
      <c r="K335" s="250">
        <v>0</v>
      </c>
      <c r="L335" s="461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453"/>
      <c r="K336" s="313">
        <v>0</v>
      </c>
      <c r="L336" s="159">
        <f t="shared" si="11"/>
        <v>0</v>
      </c>
      <c r="M336" s="454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7"/>
      <c r="K337" s="313">
        <v>0</v>
      </c>
      <c r="L337" s="159">
        <f t="shared" si="11"/>
        <v>0</v>
      </c>
      <c r="M337" s="454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9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303">
        <v>20057679</v>
      </c>
      <c r="G344" s="302" t="s">
        <v>422</v>
      </c>
      <c r="H344" s="168" t="s">
        <v>69</v>
      </c>
      <c r="I344" s="168"/>
      <c r="J344" s="158"/>
      <c r="K344" s="172">
        <v>0</v>
      </c>
      <c r="L344" s="177">
        <f t="shared" si="11"/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168"/>
      <c r="J345" s="158"/>
      <c r="K345" s="172">
        <v>0</v>
      </c>
      <c r="L345" s="177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168"/>
      <c r="J346" s="158"/>
      <c r="K346" s="172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168"/>
      <c r="J347" s="158"/>
      <c r="K347" s="172">
        <v>0</v>
      </c>
      <c r="L347" s="177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168"/>
      <c r="J351" s="158"/>
      <c r="K351" s="172">
        <v>0</v>
      </c>
      <c r="L351" s="177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168"/>
      <c r="J352" s="158"/>
      <c r="K352" s="172">
        <v>0</v>
      </c>
      <c r="L352" s="177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194">
        <v>20058107</v>
      </c>
      <c r="G353" s="238" t="s">
        <v>425</v>
      </c>
      <c r="H353" s="168" t="s">
        <v>69</v>
      </c>
      <c r="I353" s="168"/>
      <c r="J353" s="158"/>
      <c r="K353" s="172">
        <v>0</v>
      </c>
      <c r="L353" s="159">
        <f t="shared" si="11"/>
        <v>11500</v>
      </c>
      <c r="M353" s="172">
        <v>0</v>
      </c>
      <c r="N353" s="173"/>
      <c r="O353" s="339">
        <f>540+1260</f>
        <v>1800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660+1200</f>
        <v>1860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540+1320</f>
        <v>1860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660+1320</f>
        <v>1980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2000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2000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198">
        <v>20058428</v>
      </c>
      <c r="G354" s="287" t="s">
        <v>432</v>
      </c>
      <c r="H354" s="168" t="s">
        <v>69</v>
      </c>
      <c r="I354" s="168"/>
      <c r="J354" s="158"/>
      <c r="K354" s="172">
        <v>0</v>
      </c>
      <c r="L354" s="159">
        <f t="shared" si="11"/>
        <v>4290</v>
      </c>
      <c r="M354" s="172">
        <v>0</v>
      </c>
      <c r="N354" s="173"/>
      <c r="O354" s="339">
        <f>180+450</f>
        <v>630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180+450</f>
        <v>630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180+450</f>
        <v>630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270+630</f>
        <v>900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750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750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486">
        <v>20058608</v>
      </c>
      <c r="G355" s="487" t="s">
        <v>433</v>
      </c>
      <c r="H355" s="168" t="s">
        <v>69</v>
      </c>
      <c r="I355" s="168"/>
      <c r="J355" s="158"/>
      <c r="K355" s="172"/>
      <c r="L355" s="159">
        <f t="shared" si="11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68"/>
      <c r="C356" s="168"/>
      <c r="D356" s="196"/>
      <c r="E356" s="182"/>
      <c r="F356" s="354">
        <v>20058609</v>
      </c>
      <c r="G356" s="334" t="s">
        <v>434</v>
      </c>
      <c r="H356" s="168" t="s">
        <v>69</v>
      </c>
      <c r="I356" s="168"/>
      <c r="J356" s="158"/>
      <c r="K356" s="172"/>
      <c r="L356" s="159">
        <f t="shared" si="11"/>
        <v>5960</v>
      </c>
      <c r="M356" s="172"/>
      <c r="N356" s="173"/>
      <c r="O356" s="339">
        <f>288+720</f>
        <v>1008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216+720</f>
        <v>936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288+720</f>
        <v>1008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f>288+720</f>
        <v>1008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68"/>
      <c r="C357" s="168"/>
      <c r="D357" s="196"/>
      <c r="E357" s="182"/>
      <c r="F357" s="354">
        <v>20059076</v>
      </c>
      <c r="G357" s="334" t="s">
        <v>435</v>
      </c>
      <c r="H357" s="168" t="s">
        <v>69</v>
      </c>
      <c r="I357" s="168"/>
      <c r="J357" s="158"/>
      <c r="K357" s="172"/>
      <c r="L357" s="159">
        <f t="shared" si="11"/>
        <v>8590</v>
      </c>
      <c r="M357" s="172"/>
      <c r="N357" s="173"/>
      <c r="O357" s="339">
        <f>270+1080</f>
        <v>1350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360+990</f>
        <v>1350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270+1170</f>
        <v>1440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f>270+1080</f>
        <v>1350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1600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1500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356</v>
      </c>
      <c r="B358" s="168"/>
      <c r="C358" s="168"/>
      <c r="D358" s="196"/>
      <c r="E358" s="182"/>
      <c r="F358" s="486">
        <v>20059086</v>
      </c>
      <c r="G358" s="487" t="s">
        <v>436</v>
      </c>
      <c r="H358" s="168" t="s">
        <v>69</v>
      </c>
      <c r="I358" s="168"/>
      <c r="J358" s="158"/>
      <c r="K358" s="172"/>
      <c r="L358" s="159">
        <f t="shared" si="11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357</v>
      </c>
      <c r="B359" s="168"/>
      <c r="C359" s="168"/>
      <c r="D359" s="196"/>
      <c r="E359" s="182"/>
      <c r="F359" s="354">
        <v>20059084</v>
      </c>
      <c r="G359" s="334" t="s">
        <v>437</v>
      </c>
      <c r="H359" s="168" t="s">
        <v>69</v>
      </c>
      <c r="I359" s="168"/>
      <c r="J359" s="158"/>
      <c r="K359" s="172"/>
      <c r="L359" s="159">
        <f t="shared" si="11"/>
        <v>13090</v>
      </c>
      <c r="M359" s="172"/>
      <c r="N359" s="173"/>
      <c r="O359" s="339">
        <f>450+1530</f>
        <v>1980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450+1530</f>
        <v>1980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540+1710</f>
        <v>2250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450+1530</f>
        <v>1980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2500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2400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358</v>
      </c>
      <c r="B360" s="168"/>
      <c r="C360" s="168"/>
      <c r="D360" s="196"/>
      <c r="E360" s="182"/>
      <c r="F360" s="354">
        <v>20057187</v>
      </c>
      <c r="G360" s="334" t="s">
        <v>363</v>
      </c>
      <c r="H360" s="168" t="s">
        <v>69</v>
      </c>
      <c r="I360" s="168"/>
      <c r="J360" s="158"/>
      <c r="K360" s="172"/>
      <c r="L360" s="159">
        <f t="shared" si="11"/>
        <v>7362</v>
      </c>
      <c r="M360" s="172"/>
      <c r="N360" s="173"/>
      <c r="O360" s="339">
        <f>315+819</f>
        <v>1134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315+819</f>
        <v>1134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f>378+882</f>
        <v>1260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f>315+819</f>
        <v>1134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1400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1300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>
      <c r="A361" s="167">
        <v>359</v>
      </c>
      <c r="B361" s="168"/>
      <c r="C361" s="168"/>
      <c r="D361" s="196"/>
      <c r="E361" s="182"/>
      <c r="F361" s="483">
        <v>20059413</v>
      </c>
      <c r="G361" s="488" t="s">
        <v>448</v>
      </c>
      <c r="H361" s="187" t="s">
        <v>69</v>
      </c>
      <c r="I361" s="168"/>
      <c r="J361" s="158"/>
      <c r="K361" s="172">
        <v>0</v>
      </c>
      <c r="L361" s="429">
        <f t="shared" si="11"/>
        <v>4960</v>
      </c>
      <c r="M361" s="172">
        <v>0</v>
      </c>
      <c r="N361" s="173"/>
      <c r="O361" s="339">
        <f>210+600</f>
        <v>810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f>240+630</f>
        <v>870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f>240+630</f>
        <v>870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f>240+570</f>
        <v>810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800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800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2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3"/>
        <v>0</v>
      </c>
      <c r="CE361" s="173"/>
    </row>
    <row r="362" spans="1:83" ht="26.25">
      <c r="A362" s="167">
        <v>360</v>
      </c>
      <c r="B362" s="187"/>
      <c r="C362" s="187"/>
      <c r="D362" s="286"/>
      <c r="E362" s="253"/>
      <c r="F362" s="580">
        <v>20059414</v>
      </c>
      <c r="G362" s="533" t="s">
        <v>449</v>
      </c>
      <c r="H362" s="298" t="s">
        <v>69</v>
      </c>
      <c r="I362" s="187"/>
      <c r="J362" s="230"/>
      <c r="K362" s="579">
        <v>0</v>
      </c>
      <c r="L362" s="410">
        <f t="shared" si="11"/>
        <v>0</v>
      </c>
      <c r="M362" s="455">
        <v>0</v>
      </c>
      <c r="N362" s="231"/>
      <c r="O362" s="494"/>
      <c r="P362" s="231"/>
      <c r="Q362" s="405"/>
      <c r="R362" s="231"/>
      <c r="S362" s="231"/>
      <c r="T362" s="231"/>
      <c r="U362" s="231"/>
      <c r="V362" s="230"/>
      <c r="W362" s="231"/>
      <c r="X362" s="231"/>
      <c r="Y362" s="495"/>
      <c r="Z362" s="231"/>
      <c r="AA362" s="405"/>
      <c r="AB362" s="231"/>
      <c r="AC362" s="231"/>
      <c r="AD362" s="231"/>
      <c r="AE362" s="231"/>
      <c r="AF362" s="230"/>
      <c r="AG362" s="231"/>
      <c r="AH362" s="231"/>
      <c r="AI362" s="496"/>
      <c r="AJ362" s="231"/>
      <c r="AK362" s="405"/>
      <c r="AL362" s="231"/>
      <c r="AM362" s="231"/>
      <c r="AN362" s="231"/>
      <c r="AO362" s="231"/>
      <c r="AP362" s="230"/>
      <c r="AQ362" s="231"/>
      <c r="AR362" s="231"/>
      <c r="AS362" s="260"/>
      <c r="AT362" s="231"/>
      <c r="AU362" s="405"/>
      <c r="AV362" s="231"/>
      <c r="AW362" s="231"/>
      <c r="AX362" s="231"/>
      <c r="AY362" s="231"/>
      <c r="AZ362" s="230"/>
      <c r="BA362" s="231"/>
      <c r="BB362" s="231"/>
      <c r="BC362" s="290"/>
      <c r="BD362" s="231"/>
      <c r="BE362" s="405"/>
      <c r="BF362" s="231"/>
      <c r="BG362" s="231"/>
      <c r="BH362" s="231"/>
      <c r="BI362" s="231"/>
      <c r="BJ362" s="230"/>
      <c r="BK362" s="231"/>
      <c r="BL362" s="231"/>
      <c r="BM362" s="262"/>
      <c r="BN362" s="231"/>
      <c r="BO362" s="405"/>
      <c r="BP362" s="231"/>
      <c r="BQ362" s="231"/>
      <c r="BR362" s="231"/>
      <c r="BS362" s="231"/>
      <c r="BT362" s="230"/>
      <c r="BU362" s="231"/>
      <c r="BV362" s="231"/>
      <c r="BW362" s="406"/>
      <c r="BX362" s="173">
        <v>0</v>
      </c>
      <c r="BY362" s="210">
        <f t="shared" ref="BY362:BY373" si="14">SUM(BV362:BX362)</f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ref="CD362:CD373" si="15">BW362-CA362</f>
        <v>0</v>
      </c>
      <c r="CE362" s="173"/>
    </row>
    <row r="363" spans="1:83" ht="29.25">
      <c r="A363" s="167">
        <v>361</v>
      </c>
      <c r="B363" s="298"/>
      <c r="C363" s="298"/>
      <c r="D363" s="354"/>
      <c r="E363" s="299"/>
      <c r="F363" s="538">
        <v>20059547</v>
      </c>
      <c r="G363" s="482" t="s">
        <v>450</v>
      </c>
      <c r="H363" s="298" t="s">
        <v>69</v>
      </c>
      <c r="I363" s="493"/>
      <c r="J363" s="312"/>
      <c r="K363" s="527"/>
      <c r="L363" s="410">
        <f t="shared" si="11"/>
        <v>14568</v>
      </c>
      <c r="M363" s="456"/>
      <c r="N363" s="314"/>
      <c r="O363" s="497">
        <f>756+1296</f>
        <v>2052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8">
        <f>900+1548</f>
        <v>2448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9">
        <f>1008+1692</f>
        <v>2700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0">
        <f>828+1440</f>
        <v>2268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1">
        <v>2500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3">
        <v>2600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362</v>
      </c>
      <c r="B364" s="298"/>
      <c r="C364" s="298"/>
      <c r="D364" s="354"/>
      <c r="E364" s="299"/>
      <c r="F364" s="354">
        <v>20059548</v>
      </c>
      <c r="G364" s="378" t="s">
        <v>451</v>
      </c>
      <c r="H364" s="298" t="s">
        <v>69</v>
      </c>
      <c r="I364" s="493"/>
      <c r="J364" s="312"/>
      <c r="K364" s="527"/>
      <c r="L364" s="410">
        <f t="shared" si="11"/>
        <v>16640</v>
      </c>
      <c r="M364" s="456"/>
      <c r="N364" s="314"/>
      <c r="O364" s="497">
        <f>840+1500</f>
        <v>2340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8">
        <f>1260+1740</f>
        <v>3000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9">
        <f>1020+1860</f>
        <v>2880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0">
        <f>1080+2040</f>
        <v>3120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1">
        <v>2700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3">
        <v>2600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363</v>
      </c>
      <c r="B365" s="298"/>
      <c r="C365" s="298"/>
      <c r="D365" s="354"/>
      <c r="E365" s="299"/>
      <c r="F365" s="354">
        <v>20057458</v>
      </c>
      <c r="G365" s="378" t="s">
        <v>452</v>
      </c>
      <c r="H365" s="298" t="s">
        <v>69</v>
      </c>
      <c r="I365" s="493"/>
      <c r="J365" s="312"/>
      <c r="K365" s="527"/>
      <c r="L365" s="410">
        <f t="shared" si="11"/>
        <v>7198</v>
      </c>
      <c r="M365" s="456"/>
      <c r="N365" s="314"/>
      <c r="O365" s="497">
        <f>324+810</f>
        <v>1134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8">
        <f>324+810</f>
        <v>1134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9">
        <f>378+918</f>
        <v>1296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0">
        <f>324+810</f>
        <v>1134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1">
        <v>1400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3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364</v>
      </c>
      <c r="B366" s="298"/>
      <c r="C366" s="298"/>
      <c r="D366" s="354"/>
      <c r="E366" s="299"/>
      <c r="F366" s="298">
        <v>20059798</v>
      </c>
      <c r="G366" s="539" t="s">
        <v>453</v>
      </c>
      <c r="H366" s="298" t="s">
        <v>69</v>
      </c>
      <c r="I366" s="493"/>
      <c r="J366" s="312"/>
      <c r="K366" s="527"/>
      <c r="L366" s="410">
        <f t="shared" si="11"/>
        <v>7520</v>
      </c>
      <c r="M366" s="456"/>
      <c r="N366" s="314"/>
      <c r="O366" s="497">
        <f>420+720</f>
        <v>1140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8">
        <f>480+720</f>
        <v>1200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9">
        <f>360+720</f>
        <v>1080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0">
        <f>540+960</f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1">
        <v>1300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3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365</v>
      </c>
      <c r="B367" s="298"/>
      <c r="C367" s="298"/>
      <c r="D367" s="354"/>
      <c r="E367" s="299"/>
      <c r="F367" s="298">
        <v>20059796</v>
      </c>
      <c r="G367" s="539" t="s">
        <v>454</v>
      </c>
      <c r="H367" s="298" t="s">
        <v>69</v>
      </c>
      <c r="I367" s="493"/>
      <c r="J367" s="312"/>
      <c r="K367" s="527"/>
      <c r="L367" s="410">
        <f t="shared" si="11"/>
        <v>10100</v>
      </c>
      <c r="M367" s="456"/>
      <c r="N367" s="314"/>
      <c r="O367" s="497">
        <f>512+960</f>
        <v>1472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8">
        <f>576+960</f>
        <v>1536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9">
        <f>512+1088</f>
        <v>1600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0">
        <f>640+1152</f>
        <v>1792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1">
        <v>1700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3">
        <v>2000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366</v>
      </c>
      <c r="B368" s="298"/>
      <c r="C368" s="298"/>
      <c r="D368" s="354"/>
      <c r="E368" s="299"/>
      <c r="F368" s="298">
        <v>20059799</v>
      </c>
      <c r="G368" s="539" t="s">
        <v>455</v>
      </c>
      <c r="H368" s="298" t="s">
        <v>69</v>
      </c>
      <c r="I368" s="493"/>
      <c r="J368" s="312"/>
      <c r="K368" s="527"/>
      <c r="L368" s="410">
        <f t="shared" si="11"/>
        <v>11780</v>
      </c>
      <c r="M368" s="456"/>
      <c r="N368" s="314"/>
      <c r="O368" s="497">
        <f>180+540</f>
        <v>720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8">
        <f>180+540</f>
        <v>720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9">
        <f>180+540</f>
        <v>720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0">
        <f>180+540</f>
        <v>720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1">
        <v>8100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3">
        <v>800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367</v>
      </c>
      <c r="B369" s="298"/>
      <c r="C369" s="298"/>
      <c r="D369" s="354"/>
      <c r="E369" s="299"/>
      <c r="F369" s="298">
        <v>20059797</v>
      </c>
      <c r="G369" s="539" t="s">
        <v>403</v>
      </c>
      <c r="H369" s="298" t="s">
        <v>69</v>
      </c>
      <c r="I369" s="493"/>
      <c r="J369" s="312"/>
      <c r="K369" s="527"/>
      <c r="L369" s="410">
        <f t="shared" si="11"/>
        <v>4960</v>
      </c>
      <c r="M369" s="456"/>
      <c r="N369" s="314"/>
      <c r="O369" s="497">
        <f>160+520</f>
        <v>680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8">
        <f>200+480</f>
        <v>680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9">
        <f>120+520</f>
        <v>640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0">
        <f>440+1000</f>
        <v>1440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1">
        <v>720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3">
        <v>800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9.25">
      <c r="A370" s="167">
        <v>368</v>
      </c>
      <c r="B370" s="298"/>
      <c r="C370" s="298"/>
      <c r="D370" s="354"/>
      <c r="E370" s="299"/>
      <c r="F370" s="483"/>
      <c r="G370" s="378"/>
      <c r="H370" s="298" t="s">
        <v>69</v>
      </c>
      <c r="I370" s="493"/>
      <c r="J370" s="312"/>
      <c r="K370" s="527"/>
      <c r="L370" s="410">
        <f t="shared" si="11"/>
        <v>0</v>
      </c>
      <c r="M370" s="456"/>
      <c r="N370" s="314"/>
      <c r="O370" s="497"/>
      <c r="P370" s="314"/>
      <c r="Q370" s="315"/>
      <c r="R370" s="314"/>
      <c r="S370" s="314"/>
      <c r="T370" s="314"/>
      <c r="U370" s="314"/>
      <c r="V370" s="312"/>
      <c r="W370" s="314"/>
      <c r="X370" s="314"/>
      <c r="Y370" s="498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9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500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1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3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364</v>
      </c>
      <c r="B371" s="168"/>
      <c r="C371" s="168"/>
      <c r="D371" s="168"/>
      <c r="E371" s="170"/>
      <c r="F371" s="194">
        <v>1113219</v>
      </c>
      <c r="G371" s="238" t="s">
        <v>413</v>
      </c>
      <c r="H371" s="178" t="s">
        <v>42</v>
      </c>
      <c r="I371" s="168"/>
      <c r="J371" s="157"/>
      <c r="K371" s="489">
        <v>0</v>
      </c>
      <c r="L371" s="159">
        <f t="shared" si="11"/>
        <v>4061</v>
      </c>
      <c r="M371" s="490">
        <v>0</v>
      </c>
      <c r="N371" s="268"/>
      <c r="O371" s="384">
        <v>870</v>
      </c>
      <c r="P371" s="268"/>
      <c r="Q371" s="407"/>
      <c r="R371" s="268"/>
      <c r="S371" s="268"/>
      <c r="T371" s="268"/>
      <c r="U371" s="268"/>
      <c r="V371" s="158"/>
      <c r="W371" s="268"/>
      <c r="X371" s="268"/>
      <c r="Y371" s="385">
        <v>550</v>
      </c>
      <c r="Z371" s="268"/>
      <c r="AA371" s="407"/>
      <c r="AB371" s="268"/>
      <c r="AC371" s="268"/>
      <c r="AD371" s="268"/>
      <c r="AE371" s="268"/>
      <c r="AF371" s="158"/>
      <c r="AG371" s="268"/>
      <c r="AH371" s="268"/>
      <c r="AI371" s="386">
        <v>495</v>
      </c>
      <c r="AJ371" s="268"/>
      <c r="AK371" s="407"/>
      <c r="AL371" s="268"/>
      <c r="AM371" s="268"/>
      <c r="AN371" s="268"/>
      <c r="AO371" s="268"/>
      <c r="AP371" s="158"/>
      <c r="AQ371" s="268"/>
      <c r="AR371" s="268"/>
      <c r="AS371" s="491">
        <v>946</v>
      </c>
      <c r="AT371" s="268"/>
      <c r="AU371" s="407"/>
      <c r="AV371" s="268"/>
      <c r="AW371" s="268"/>
      <c r="AX371" s="268"/>
      <c r="AY371" s="268"/>
      <c r="AZ371" s="158"/>
      <c r="BA371" s="268"/>
      <c r="BB371" s="268"/>
      <c r="BC371" s="409">
        <v>566</v>
      </c>
      <c r="BD371" s="268"/>
      <c r="BE371" s="407"/>
      <c r="BF371" s="268"/>
      <c r="BG371" s="268"/>
      <c r="BH371" s="268"/>
      <c r="BI371" s="268"/>
      <c r="BJ371" s="158"/>
      <c r="BK371" s="268"/>
      <c r="BL371" s="268"/>
      <c r="BM371" s="463">
        <v>634</v>
      </c>
      <c r="BN371" s="268"/>
      <c r="BO371" s="407"/>
      <c r="BP371" s="268"/>
      <c r="BQ371" s="268"/>
      <c r="BR371" s="268"/>
      <c r="BS371" s="268"/>
      <c r="BT371" s="158"/>
      <c r="BU371" s="268"/>
      <c r="BV371" s="268"/>
      <c r="BW371" s="492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6" ht="26.25">
      <c r="A372" s="167">
        <v>365</v>
      </c>
      <c r="B372" s="168"/>
      <c r="C372" s="168"/>
      <c r="D372" s="168"/>
      <c r="E372" s="170"/>
      <c r="F372" s="303">
        <v>1113220</v>
      </c>
      <c r="G372" s="432" t="s">
        <v>414</v>
      </c>
      <c r="H372" s="178" t="s">
        <v>42</v>
      </c>
      <c r="I372" s="168"/>
      <c r="J372" s="157"/>
      <c r="K372" s="313">
        <v>0</v>
      </c>
      <c r="L372" s="159">
        <f t="shared" ref="L372:L381" si="16">SUM(O372,Y372,AI372,AS372,BC372,BM372,BW372)</f>
        <v>0</v>
      </c>
      <c r="M372" s="454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4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5"/>
        <v>0</v>
      </c>
      <c r="CE372" s="173"/>
    </row>
    <row r="373" spans="1:86" ht="26.25">
      <c r="A373" s="167">
        <v>366</v>
      </c>
      <c r="B373" s="168"/>
      <c r="C373" s="168"/>
      <c r="D373" s="168"/>
      <c r="E373" s="170"/>
      <c r="F373" s="194">
        <v>1113218</v>
      </c>
      <c r="G373" s="238" t="s">
        <v>415</v>
      </c>
      <c r="H373" s="178" t="s">
        <v>42</v>
      </c>
      <c r="I373" s="168"/>
      <c r="J373" s="157"/>
      <c r="K373" s="313">
        <v>0</v>
      </c>
      <c r="L373" s="159">
        <f t="shared" si="16"/>
        <v>3133</v>
      </c>
      <c r="M373" s="454">
        <v>0</v>
      </c>
      <c r="N373" s="173"/>
      <c r="O373" s="339">
        <v>599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506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302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851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411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464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80"/>
      <c r="BX373" s="173">
        <v>0</v>
      </c>
      <c r="BY373" s="210">
        <f t="shared" si="14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5"/>
        <v>0</v>
      </c>
      <c r="CE373" s="173"/>
    </row>
    <row r="374" spans="1:86" ht="26.25">
      <c r="A374" s="167">
        <v>367</v>
      </c>
      <c r="B374" s="168"/>
      <c r="C374" s="168"/>
      <c r="D374" s="168"/>
      <c r="E374" s="170"/>
      <c r="F374" s="198">
        <v>1113221</v>
      </c>
      <c r="G374" s="287" t="s">
        <v>416</v>
      </c>
      <c r="H374" s="256" t="s">
        <v>42</v>
      </c>
      <c r="I374" s="187"/>
      <c r="J374" s="458"/>
      <c r="K374" s="313">
        <v>0</v>
      </c>
      <c r="L374" s="159">
        <f t="shared" si="16"/>
        <v>3459</v>
      </c>
      <c r="M374" s="455"/>
      <c r="N374" s="231"/>
      <c r="O374" s="387">
        <v>676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89">
        <v>580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91">
        <v>333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93">
        <v>964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95">
        <v>415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97">
        <v>491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430"/>
      <c r="BX374" s="17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368</v>
      </c>
      <c r="B375" s="187"/>
      <c r="C375" s="187"/>
      <c r="D375" s="187"/>
      <c r="E375" s="253"/>
      <c r="F375" s="354">
        <v>1113222</v>
      </c>
      <c r="G375" s="334" t="s">
        <v>426</v>
      </c>
      <c r="H375" s="425" t="s">
        <v>42</v>
      </c>
      <c r="I375" s="298"/>
      <c r="J375" s="459"/>
      <c r="K375" s="313"/>
      <c r="L375" s="159">
        <f t="shared" si="16"/>
        <v>3749</v>
      </c>
      <c r="M375" s="456"/>
      <c r="N375" s="317"/>
      <c r="O375" s="362">
        <v>866</v>
      </c>
      <c r="P375" s="428"/>
      <c r="Q375" s="210"/>
      <c r="R375" s="173"/>
      <c r="S375" s="173"/>
      <c r="T375" s="173"/>
      <c r="U375" s="173"/>
      <c r="V375" s="158"/>
      <c r="W375" s="173"/>
      <c r="X375" s="427"/>
      <c r="Y375" s="364">
        <v>456</v>
      </c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363">
        <v>442</v>
      </c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365">
        <v>915</v>
      </c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426">
        <v>538</v>
      </c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424">
        <v>532</v>
      </c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367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9.25">
      <c r="A376" s="167">
        <v>369</v>
      </c>
      <c r="B376" s="318"/>
      <c r="C376" s="436"/>
      <c r="D376" s="437"/>
      <c r="E376" s="253"/>
      <c r="F376" s="438">
        <v>1113223</v>
      </c>
      <c r="G376" s="439" t="s">
        <v>428</v>
      </c>
      <c r="H376" s="256" t="s">
        <v>42</v>
      </c>
      <c r="I376" s="436"/>
      <c r="J376" s="440"/>
      <c r="K376" s="313"/>
      <c r="L376" s="159">
        <f t="shared" si="16"/>
        <v>2636</v>
      </c>
      <c r="M376" s="457"/>
      <c r="N376" s="440"/>
      <c r="O376" s="449">
        <v>557</v>
      </c>
      <c r="P376" s="428"/>
      <c r="Q376" s="210"/>
      <c r="R376" s="173"/>
      <c r="S376" s="173"/>
      <c r="T376" s="173"/>
      <c r="U376" s="173"/>
      <c r="V376" s="158"/>
      <c r="W376" s="173"/>
      <c r="X376" s="427"/>
      <c r="Y376" s="451">
        <v>324</v>
      </c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441">
        <v>291</v>
      </c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462">
        <v>735</v>
      </c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581">
        <v>390</v>
      </c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584">
        <v>339</v>
      </c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442"/>
      <c r="BX376" s="428"/>
      <c r="BY376" s="210"/>
      <c r="BZ376" s="173"/>
      <c r="CA376" s="173"/>
      <c r="CB376" s="173"/>
      <c r="CC376" s="173"/>
      <c r="CD376" s="158"/>
      <c r="CE376" s="173"/>
      <c r="CH376" s="156" t="s">
        <v>462</v>
      </c>
    </row>
    <row r="377" spans="1:86" ht="29.25">
      <c r="A377" s="167">
        <v>370</v>
      </c>
      <c r="B377" s="431"/>
      <c r="C377" s="318"/>
      <c r="D377" s="318"/>
      <c r="E377" s="299"/>
      <c r="F377" s="354">
        <v>1113224</v>
      </c>
      <c r="G377" s="378" t="s">
        <v>430</v>
      </c>
      <c r="H377" s="425" t="s">
        <v>42</v>
      </c>
      <c r="I377" s="318"/>
      <c r="J377" s="431"/>
      <c r="K377" s="313"/>
      <c r="L377" s="159">
        <f t="shared" si="16"/>
        <v>3825</v>
      </c>
      <c r="M377" s="456"/>
      <c r="N377" s="318"/>
      <c r="O377" s="450">
        <v>854</v>
      </c>
      <c r="P377" s="428"/>
      <c r="Q377" s="210"/>
      <c r="R377" s="173"/>
      <c r="S377" s="173"/>
      <c r="T377" s="173"/>
      <c r="U377" s="173"/>
      <c r="V377" s="158"/>
      <c r="W377" s="173"/>
      <c r="X377" s="427"/>
      <c r="Y377" s="452">
        <v>455</v>
      </c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>
        <v>485</v>
      </c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>
        <v>909</v>
      </c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>
        <v>586</v>
      </c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>
        <v>536</v>
      </c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371</v>
      </c>
      <c r="B378" s="431"/>
      <c r="C378" s="318"/>
      <c r="D378" s="318"/>
      <c r="E378" s="299"/>
      <c r="F378" s="354">
        <v>1113225</v>
      </c>
      <c r="G378" s="378" t="s">
        <v>431</v>
      </c>
      <c r="H378" s="425" t="s">
        <v>42</v>
      </c>
      <c r="I378" s="318"/>
      <c r="J378" s="431"/>
      <c r="K378" s="313"/>
      <c r="L378" s="159">
        <f t="shared" si="16"/>
        <v>10740</v>
      </c>
      <c r="M378" s="456"/>
      <c r="N378" s="318"/>
      <c r="O378" s="450">
        <v>2068</v>
      </c>
      <c r="P378" s="428"/>
      <c r="Q378" s="210"/>
      <c r="R378" s="173"/>
      <c r="S378" s="173"/>
      <c r="T378" s="173"/>
      <c r="U378" s="173"/>
      <c r="V378" s="158"/>
      <c r="W378" s="173"/>
      <c r="X378" s="427"/>
      <c r="Y378" s="452">
        <v>1440</v>
      </c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>
        <v>1347</v>
      </c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582">
        <v>2182</v>
      </c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366">
        <v>1547</v>
      </c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>
        <v>2156</v>
      </c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372</v>
      </c>
      <c r="B379" s="431"/>
      <c r="C379" s="318"/>
      <c r="D379" s="318"/>
      <c r="E379" s="299"/>
      <c r="F379" s="354">
        <v>1113226</v>
      </c>
      <c r="G379" s="378" t="s">
        <v>443</v>
      </c>
      <c r="H379" s="256" t="s">
        <v>42</v>
      </c>
      <c r="I379" s="318"/>
      <c r="J379" s="431"/>
      <c r="K379" s="313"/>
      <c r="L379" s="159">
        <f t="shared" si="16"/>
        <v>10102</v>
      </c>
      <c r="M379" s="456"/>
      <c r="N379" s="318"/>
      <c r="O379" s="450">
        <v>1593</v>
      </c>
      <c r="P379" s="428"/>
      <c r="Q379" s="210"/>
      <c r="R379" s="173"/>
      <c r="S379" s="173"/>
      <c r="T379" s="173"/>
      <c r="U379" s="173"/>
      <c r="V379" s="158"/>
      <c r="W379" s="173"/>
      <c r="X379" s="427"/>
      <c r="Y379" s="452">
        <v>3251</v>
      </c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>
        <v>1623</v>
      </c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582">
        <v>1063</v>
      </c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>
        <v>878</v>
      </c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>
        <v>1694</v>
      </c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373</v>
      </c>
      <c r="B380" s="431"/>
      <c r="C380" s="318"/>
      <c r="D380" s="318"/>
      <c r="E380" s="299"/>
      <c r="F380" s="354">
        <v>1113227</v>
      </c>
      <c r="G380" s="378" t="s">
        <v>444</v>
      </c>
      <c r="H380" s="425" t="s">
        <v>42</v>
      </c>
      <c r="I380" s="318"/>
      <c r="J380" s="431"/>
      <c r="K380" s="313"/>
      <c r="L380" s="159">
        <f t="shared" si="16"/>
        <v>10400</v>
      </c>
      <c r="M380" s="456"/>
      <c r="N380" s="318"/>
      <c r="O380" s="450">
        <v>1545</v>
      </c>
      <c r="P380" s="428"/>
      <c r="Q380" s="210"/>
      <c r="R380" s="173"/>
      <c r="S380" s="173"/>
      <c r="T380" s="173"/>
      <c r="U380" s="173"/>
      <c r="V380" s="158"/>
      <c r="W380" s="173"/>
      <c r="X380" s="427"/>
      <c r="Y380" s="452">
        <v>3461</v>
      </c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>
        <v>1638</v>
      </c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582">
        <v>1123</v>
      </c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>
        <v>871</v>
      </c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>
        <v>1762</v>
      </c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>
      <c r="A381" s="167">
        <v>374</v>
      </c>
      <c r="B381" s="435"/>
      <c r="C381" s="298"/>
      <c r="D381" s="298"/>
      <c r="E381" s="299"/>
      <c r="F381" s="354">
        <v>1113228</v>
      </c>
      <c r="G381" s="378" t="s">
        <v>445</v>
      </c>
      <c r="H381" s="425" t="s">
        <v>42</v>
      </c>
      <c r="I381" s="298"/>
      <c r="J381" s="459"/>
      <c r="K381" s="313"/>
      <c r="L381" s="159">
        <f t="shared" si="16"/>
        <v>10636</v>
      </c>
      <c r="M381" s="456"/>
      <c r="N381" s="314"/>
      <c r="O381" s="362">
        <v>1666</v>
      </c>
      <c r="P381" s="428"/>
      <c r="Q381" s="210"/>
      <c r="R381" s="173"/>
      <c r="S381" s="173"/>
      <c r="T381" s="173"/>
      <c r="U381" s="173"/>
      <c r="V381" s="158"/>
      <c r="W381" s="173"/>
      <c r="X381" s="427"/>
      <c r="Y381" s="364">
        <v>3521</v>
      </c>
      <c r="Z381" s="428"/>
      <c r="AA381" s="210"/>
      <c r="AB381" s="173"/>
      <c r="AC381" s="173"/>
      <c r="AD381" s="173"/>
      <c r="AE381" s="173"/>
      <c r="AF381" s="158"/>
      <c r="AG381" s="173"/>
      <c r="AH381" s="427"/>
      <c r="AI381" s="363">
        <v>1633</v>
      </c>
      <c r="AJ381" s="428"/>
      <c r="AK381" s="210"/>
      <c r="AL381" s="173"/>
      <c r="AM381" s="173"/>
      <c r="AN381" s="173"/>
      <c r="AO381" s="173"/>
      <c r="AP381" s="158"/>
      <c r="AQ381" s="173"/>
      <c r="AR381" s="427"/>
      <c r="AS381" s="582">
        <v>1080</v>
      </c>
      <c r="AT381" s="428"/>
      <c r="AU381" s="210"/>
      <c r="AV381" s="173"/>
      <c r="AW381" s="173"/>
      <c r="AX381" s="173"/>
      <c r="AY381" s="173"/>
      <c r="AZ381" s="158"/>
      <c r="BA381" s="173"/>
      <c r="BB381" s="427"/>
      <c r="BC381" s="426">
        <v>880</v>
      </c>
      <c r="BD381" s="428"/>
      <c r="BE381" s="210"/>
      <c r="BF381" s="173"/>
      <c r="BG381" s="173"/>
      <c r="BH381" s="173"/>
      <c r="BI381" s="173"/>
      <c r="BJ381" s="158"/>
      <c r="BK381" s="173"/>
      <c r="BL381" s="427"/>
      <c r="BM381" s="424">
        <v>1856</v>
      </c>
      <c r="BN381" s="428"/>
      <c r="BO381" s="210"/>
      <c r="BP381" s="173"/>
      <c r="BQ381" s="173"/>
      <c r="BR381" s="173"/>
      <c r="BS381" s="173"/>
      <c r="BT381" s="158"/>
      <c r="BU381" s="173"/>
      <c r="BV381" s="427"/>
      <c r="BW381" s="367"/>
      <c r="BX381" s="428"/>
      <c r="BY381" s="210"/>
      <c r="BZ381" s="173"/>
      <c r="CA381" s="173"/>
      <c r="CB381" s="173"/>
      <c r="CC381" s="173"/>
      <c r="CD381" s="158"/>
      <c r="CE381" s="173"/>
    </row>
    <row r="382" spans="1:86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386</v>
      </c>
      <c r="Q382" s="243">
        <v>316</v>
      </c>
      <c r="R382" s="242" t="s">
        <v>387</v>
      </c>
      <c r="S382" s="243"/>
      <c r="T382" s="244"/>
      <c r="U382" s="244"/>
      <c r="V382" s="244"/>
      <c r="W382" s="236"/>
      <c r="X382" s="236"/>
      <c r="Y382" s="291"/>
      <c r="Z382" s="245"/>
      <c r="AA382" s="243">
        <v>316</v>
      </c>
      <c r="AB382" s="242" t="s">
        <v>387</v>
      </c>
      <c r="AC382" s="243"/>
      <c r="AD382" s="244"/>
      <c r="AE382" s="244"/>
      <c r="AF382" s="244"/>
      <c r="AG382" s="236"/>
      <c r="AH382" s="236"/>
      <c r="AI382" s="291"/>
      <c r="AJ382" s="245"/>
      <c r="AK382" s="243">
        <v>316</v>
      </c>
      <c r="AL382" s="242" t="s">
        <v>387</v>
      </c>
      <c r="AM382" s="243"/>
      <c r="AN382" s="244"/>
      <c r="AO382" s="244"/>
      <c r="AP382" s="244"/>
      <c r="AQ382" s="236"/>
      <c r="AR382" s="236"/>
      <c r="AS382" s="291"/>
      <c r="AT382" s="245"/>
      <c r="AU382" s="243">
        <v>316</v>
      </c>
      <c r="AV382" s="242" t="s">
        <v>387</v>
      </c>
      <c r="AW382" s="243"/>
      <c r="AX382" s="244"/>
      <c r="AY382" s="244"/>
      <c r="AZ382" s="244"/>
      <c r="BA382" s="236"/>
      <c r="BB382" s="236"/>
      <c r="BC382" s="291"/>
      <c r="BD382" s="245"/>
      <c r="BE382" s="243">
        <v>316</v>
      </c>
      <c r="BF382" s="242" t="s">
        <v>387</v>
      </c>
      <c r="BG382" s="243"/>
      <c r="BH382" s="244"/>
      <c r="BI382" s="244"/>
      <c r="BJ382" s="244"/>
      <c r="BK382" s="236"/>
      <c r="BL382" s="236"/>
      <c r="BM382" s="291"/>
      <c r="BN382" s="245"/>
      <c r="BO382" s="243">
        <v>316</v>
      </c>
      <c r="BP382" s="242" t="s">
        <v>387</v>
      </c>
      <c r="BQ382" s="243"/>
      <c r="BR382" s="244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388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6"/>
      <c r="O384" s="242" t="s">
        <v>390</v>
      </c>
      <c r="P384" s="245"/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391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392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 t="s">
        <v>393</v>
      </c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587"/>
      <c r="Q391" s="243"/>
      <c r="R391" s="242"/>
      <c r="S391" s="243"/>
      <c r="T391" s="242"/>
      <c r="U391" s="244"/>
      <c r="V391" s="244"/>
      <c r="W391" s="236"/>
      <c r="X391" s="236"/>
      <c r="Y391" s="292"/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292"/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292"/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292"/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292"/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H1:H387" xr:uid="{00000000-0001-0000-0300-000000000000}"/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E381"/>
  <sheetViews>
    <sheetView tabSelected="1" topLeftCell="C1" zoomScale="90" zoomScaleNormal="90" zoomScaleSheetLayoutView="100" workbookViewId="0">
      <selection activeCell="CI364" sqref="CI36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67" t="s">
        <v>0</v>
      </c>
      <c r="B1" s="668" t="s">
        <v>1</v>
      </c>
      <c r="C1" s="668" t="s">
        <v>2</v>
      </c>
      <c r="D1" s="668" t="s">
        <v>3</v>
      </c>
      <c r="E1" s="668" t="s">
        <v>4</v>
      </c>
      <c r="F1" s="664" t="s">
        <v>5</v>
      </c>
      <c r="G1" s="662" t="s">
        <v>6</v>
      </c>
      <c r="H1" s="606" t="s">
        <v>7</v>
      </c>
      <c r="I1" s="662" t="s">
        <v>8</v>
      </c>
      <c r="J1" s="663"/>
      <c r="K1" s="664"/>
      <c r="L1" s="665"/>
      <c r="M1" s="665"/>
      <c r="N1" s="666" t="s">
        <v>458</v>
      </c>
      <c r="O1" s="665"/>
      <c r="P1" s="638"/>
      <c r="Q1" s="638"/>
      <c r="R1" s="638"/>
      <c r="S1" s="638"/>
      <c r="T1" s="638"/>
      <c r="U1" s="638"/>
      <c r="V1" s="638"/>
      <c r="W1" s="638"/>
      <c r="X1" s="638"/>
      <c r="Y1" s="665"/>
      <c r="Z1" s="638"/>
      <c r="AA1" s="638"/>
      <c r="AB1" s="638"/>
      <c r="AC1" s="638"/>
      <c r="AD1" s="638"/>
      <c r="AE1" s="638"/>
      <c r="AF1" s="638"/>
      <c r="AG1" s="638"/>
      <c r="AH1" s="638"/>
      <c r="AI1" s="665"/>
      <c r="AJ1" s="638"/>
      <c r="AK1" s="638"/>
      <c r="AL1" s="638"/>
      <c r="AM1" s="638"/>
      <c r="AN1" s="638"/>
      <c r="AO1" s="638"/>
      <c r="AP1" s="638"/>
      <c r="AQ1" s="638"/>
      <c r="AR1" s="638"/>
      <c r="AS1" s="665"/>
      <c r="AT1" s="638"/>
      <c r="AU1" s="638"/>
      <c r="AV1" s="638"/>
      <c r="AW1" s="638"/>
      <c r="AX1" s="638"/>
      <c r="AY1" s="638"/>
      <c r="AZ1" s="638"/>
      <c r="BA1" s="638"/>
      <c r="BB1" s="638"/>
      <c r="BC1" s="665"/>
      <c r="BD1" s="638"/>
      <c r="BE1" s="638"/>
      <c r="BF1" s="638"/>
      <c r="BG1" s="638"/>
      <c r="BH1" s="638"/>
      <c r="BI1" s="638"/>
      <c r="BJ1" s="638"/>
      <c r="BK1" s="638"/>
      <c r="BL1" s="638"/>
      <c r="BM1" s="665"/>
      <c r="BN1" s="638"/>
      <c r="BO1" s="638"/>
      <c r="BP1" s="638"/>
      <c r="BQ1" s="638"/>
      <c r="BR1" s="638"/>
      <c r="BS1" s="638"/>
      <c r="BT1" s="638"/>
      <c r="BU1" s="638"/>
      <c r="BV1" s="638"/>
      <c r="BW1" s="665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69" t="s">
        <v>13</v>
      </c>
      <c r="L2" s="636"/>
      <c r="M2" s="637"/>
      <c r="N2" s="643" t="s">
        <v>14</v>
      </c>
      <c r="O2" s="636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6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6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6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6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6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6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12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2760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294">
        <v>12</v>
      </c>
      <c r="B16" s="589"/>
      <c r="C16" s="590"/>
      <c r="D16" s="187"/>
      <c r="E16" s="187"/>
      <c r="F16" s="187">
        <v>1111043</v>
      </c>
      <c r="G16" s="189" t="s">
        <v>40</v>
      </c>
      <c r="H16" s="187"/>
      <c r="I16" s="187"/>
      <c r="J16" s="230"/>
      <c r="K16" s="250">
        <v>0</v>
      </c>
      <c r="L16" s="429">
        <f t="shared" si="0"/>
        <v>0</v>
      </c>
      <c r="M16" s="250">
        <v>0</v>
      </c>
      <c r="N16" s="231"/>
      <c r="O16" s="288"/>
      <c r="P16" s="173"/>
      <c r="Q16" s="210"/>
      <c r="R16" s="173"/>
      <c r="S16" s="173"/>
      <c r="T16" s="173"/>
      <c r="U16" s="173"/>
      <c r="V16" s="158"/>
      <c r="W16" s="173"/>
      <c r="X16" s="173"/>
      <c r="Y16" s="258"/>
      <c r="Z16" s="173"/>
      <c r="AA16" s="210"/>
      <c r="AB16" s="173"/>
      <c r="AC16" s="173"/>
      <c r="AD16" s="173"/>
      <c r="AE16" s="173"/>
      <c r="AF16" s="158"/>
      <c r="AG16" s="173"/>
      <c r="AH16" s="173"/>
      <c r="AI16" s="289"/>
      <c r="AJ16" s="173"/>
      <c r="AK16" s="210"/>
      <c r="AL16" s="173"/>
      <c r="AM16" s="173"/>
      <c r="AN16" s="173"/>
      <c r="AO16" s="173"/>
      <c r="AP16" s="158"/>
      <c r="AQ16" s="173"/>
      <c r="AR16" s="173"/>
      <c r="AS16" s="260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62"/>
      <c r="BN16" s="173"/>
      <c r="BO16" s="210"/>
      <c r="BP16" s="173"/>
      <c r="BQ16" s="173"/>
      <c r="BR16" s="173"/>
      <c r="BS16" s="173"/>
      <c r="BT16" s="158"/>
      <c r="BU16" s="173"/>
      <c r="BV16" s="173"/>
      <c r="BW16" s="406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297">
        <v>13</v>
      </c>
      <c r="B17" s="298"/>
      <c r="C17" s="298"/>
      <c r="D17" s="298"/>
      <c r="E17" s="299"/>
      <c r="F17" s="298">
        <v>1113091</v>
      </c>
      <c r="G17" s="539" t="s">
        <v>41</v>
      </c>
      <c r="H17" s="425" t="s">
        <v>42</v>
      </c>
      <c r="I17" s="298"/>
      <c r="J17" s="312"/>
      <c r="K17" s="313">
        <v>0</v>
      </c>
      <c r="L17" s="410">
        <f t="shared" si="0"/>
        <v>665</v>
      </c>
      <c r="M17" s="313">
        <v>0</v>
      </c>
      <c r="N17" s="314"/>
      <c r="O17" s="362"/>
      <c r="P17" s="428"/>
      <c r="Q17" s="210"/>
      <c r="R17" s="173"/>
      <c r="S17" s="173"/>
      <c r="T17" s="173"/>
      <c r="U17" s="173"/>
      <c r="V17" s="158"/>
      <c r="W17" s="173"/>
      <c r="X17" s="173"/>
      <c r="Y17" s="364">
        <v>115</v>
      </c>
      <c r="Z17" s="428"/>
      <c r="AA17" s="210"/>
      <c r="AB17" s="173"/>
      <c r="AC17" s="173"/>
      <c r="AD17" s="173"/>
      <c r="AE17" s="173"/>
      <c r="AF17" s="158"/>
      <c r="AG17" s="173"/>
      <c r="AH17" s="173"/>
      <c r="AI17" s="363"/>
      <c r="AJ17" s="428"/>
      <c r="AK17" s="210"/>
      <c r="AL17" s="173"/>
      <c r="AM17" s="173"/>
      <c r="AN17" s="173"/>
      <c r="AO17" s="173"/>
      <c r="AP17" s="158"/>
      <c r="AQ17" s="173"/>
      <c r="AR17" s="173"/>
      <c r="AS17" s="365">
        <v>510</v>
      </c>
      <c r="AT17" s="428"/>
      <c r="AU17" s="210"/>
      <c r="AV17" s="173"/>
      <c r="AW17" s="173"/>
      <c r="AX17" s="173"/>
      <c r="AY17" s="173"/>
      <c r="AZ17" s="158"/>
      <c r="BA17" s="173"/>
      <c r="BB17" s="173"/>
      <c r="BC17" s="426"/>
      <c r="BD17" s="428"/>
      <c r="BE17" s="210"/>
      <c r="BF17" s="173"/>
      <c r="BG17" s="173"/>
      <c r="BH17" s="173"/>
      <c r="BI17" s="173"/>
      <c r="BJ17" s="158"/>
      <c r="BK17" s="173"/>
      <c r="BL17" s="173"/>
      <c r="BM17" s="424">
        <v>40</v>
      </c>
      <c r="BN17" s="428"/>
      <c r="BO17" s="210"/>
      <c r="BP17" s="173"/>
      <c r="BQ17" s="173"/>
      <c r="BR17" s="173"/>
      <c r="BS17" s="173"/>
      <c r="BT17" s="158"/>
      <c r="BU17" s="173"/>
      <c r="BV17" s="173"/>
      <c r="BW17" s="367"/>
      <c r="BX17" s="428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267">
        <v>0</v>
      </c>
      <c r="L18" s="159">
        <f t="shared" si="0"/>
        <v>0</v>
      </c>
      <c r="M18" s="267">
        <v>0</v>
      </c>
      <c r="N18" s="268"/>
      <c r="O18" s="269"/>
      <c r="P18" s="173"/>
      <c r="Q18" s="210"/>
      <c r="R18" s="173"/>
      <c r="S18" s="173"/>
      <c r="T18" s="173"/>
      <c r="U18" s="173"/>
      <c r="V18" s="158"/>
      <c r="W18" s="173"/>
      <c r="X18" s="173"/>
      <c r="Y18" s="270"/>
      <c r="Z18" s="173"/>
      <c r="AA18" s="210"/>
      <c r="AB18" s="173"/>
      <c r="AC18" s="173"/>
      <c r="AD18" s="173"/>
      <c r="AE18" s="173"/>
      <c r="AF18" s="158"/>
      <c r="AG18" s="173"/>
      <c r="AH18" s="173"/>
      <c r="AI18" s="271"/>
      <c r="AJ18" s="173"/>
      <c r="AK18" s="210"/>
      <c r="AL18" s="173"/>
      <c r="AM18" s="173"/>
      <c r="AN18" s="173"/>
      <c r="AO18" s="173"/>
      <c r="AP18" s="158"/>
      <c r="AQ18" s="173"/>
      <c r="AR18" s="173"/>
      <c r="AS18" s="272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2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7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294">
        <v>57</v>
      </c>
      <c r="B61" s="589"/>
      <c r="C61" s="590"/>
      <c r="D61" s="187"/>
      <c r="E61" s="187"/>
      <c r="F61" s="187">
        <v>1111025</v>
      </c>
      <c r="G61" s="189" t="s">
        <v>87</v>
      </c>
      <c r="H61" s="187"/>
      <c r="I61" s="187"/>
      <c r="J61" s="230"/>
      <c r="K61" s="250">
        <v>0</v>
      </c>
      <c r="L61" s="429">
        <f t="shared" si="0"/>
        <v>0</v>
      </c>
      <c r="M61" s="250">
        <v>0</v>
      </c>
      <c r="N61" s="231"/>
      <c r="O61" s="288"/>
      <c r="P61" s="173"/>
      <c r="Q61" s="210"/>
      <c r="R61" s="173"/>
      <c r="S61" s="173"/>
      <c r="T61" s="173"/>
      <c r="U61" s="173"/>
      <c r="V61" s="158"/>
      <c r="W61" s="173"/>
      <c r="X61" s="173"/>
      <c r="Y61" s="258"/>
      <c r="Z61" s="173"/>
      <c r="AA61" s="210"/>
      <c r="AB61" s="173"/>
      <c r="AC61" s="173"/>
      <c r="AD61" s="173"/>
      <c r="AE61" s="173"/>
      <c r="AF61" s="158"/>
      <c r="AG61" s="173"/>
      <c r="AH61" s="173"/>
      <c r="AI61" s="289"/>
      <c r="AJ61" s="173"/>
      <c r="AK61" s="210"/>
      <c r="AL61" s="173"/>
      <c r="AM61" s="173"/>
      <c r="AN61" s="173"/>
      <c r="AO61" s="173"/>
      <c r="AP61" s="158"/>
      <c r="AQ61" s="173"/>
      <c r="AR61" s="173"/>
      <c r="AS61" s="260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62"/>
      <c r="BN61" s="173"/>
      <c r="BO61" s="210"/>
      <c r="BP61" s="173"/>
      <c r="BQ61" s="173"/>
      <c r="BR61" s="173"/>
      <c r="BS61" s="173"/>
      <c r="BT61" s="158"/>
      <c r="BU61" s="173"/>
      <c r="BV61" s="173"/>
      <c r="BW61" s="406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297">
        <v>58</v>
      </c>
      <c r="B62" s="298"/>
      <c r="C62" s="607"/>
      <c r="D62" s="298"/>
      <c r="E62" s="299"/>
      <c r="F62" s="298">
        <v>1113081</v>
      </c>
      <c r="G62" s="539" t="s">
        <v>88</v>
      </c>
      <c r="H62" s="425" t="s">
        <v>42</v>
      </c>
      <c r="I62" s="298"/>
      <c r="J62" s="312"/>
      <c r="K62" s="313">
        <v>0</v>
      </c>
      <c r="L62" s="410">
        <f t="shared" si="0"/>
        <v>366</v>
      </c>
      <c r="M62" s="313">
        <v>0</v>
      </c>
      <c r="N62" s="314"/>
      <c r="O62" s="362"/>
      <c r="P62" s="428"/>
      <c r="Q62" s="210"/>
      <c r="R62" s="173"/>
      <c r="S62" s="173"/>
      <c r="T62" s="173"/>
      <c r="U62" s="173"/>
      <c r="V62" s="158"/>
      <c r="W62" s="173"/>
      <c r="X62" s="173"/>
      <c r="Y62" s="364">
        <v>89</v>
      </c>
      <c r="Z62" s="428"/>
      <c r="AA62" s="210"/>
      <c r="AB62" s="173"/>
      <c r="AC62" s="173"/>
      <c r="AD62" s="173"/>
      <c r="AE62" s="173"/>
      <c r="AF62" s="158"/>
      <c r="AG62" s="173"/>
      <c r="AH62" s="173"/>
      <c r="AI62" s="363"/>
      <c r="AJ62" s="428"/>
      <c r="AK62" s="210"/>
      <c r="AL62" s="173"/>
      <c r="AM62" s="173"/>
      <c r="AN62" s="173"/>
      <c r="AO62" s="173"/>
      <c r="AP62" s="158"/>
      <c r="AQ62" s="173"/>
      <c r="AR62" s="173"/>
      <c r="AS62" s="365">
        <v>152</v>
      </c>
      <c r="AT62" s="428"/>
      <c r="AU62" s="210"/>
      <c r="AV62" s="173"/>
      <c r="AW62" s="173"/>
      <c r="AX62" s="173"/>
      <c r="AY62" s="173"/>
      <c r="AZ62" s="158"/>
      <c r="BA62" s="173"/>
      <c r="BB62" s="173"/>
      <c r="BC62" s="426"/>
      <c r="BD62" s="428"/>
      <c r="BE62" s="210"/>
      <c r="BF62" s="173"/>
      <c r="BG62" s="173"/>
      <c r="BH62" s="173"/>
      <c r="BI62" s="173"/>
      <c r="BJ62" s="158"/>
      <c r="BK62" s="173"/>
      <c r="BL62" s="173"/>
      <c r="BM62" s="424">
        <v>125</v>
      </c>
      <c r="BN62" s="428"/>
      <c r="BO62" s="210"/>
      <c r="BP62" s="173"/>
      <c r="BQ62" s="173"/>
      <c r="BR62" s="173"/>
      <c r="BS62" s="173"/>
      <c r="BT62" s="158"/>
      <c r="BU62" s="173"/>
      <c r="BV62" s="173"/>
      <c r="BW62" s="367"/>
      <c r="BX62" s="428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267">
        <v>0</v>
      </c>
      <c r="L63" s="159">
        <f t="shared" si="0"/>
        <v>0</v>
      </c>
      <c r="M63" s="267">
        <v>0</v>
      </c>
      <c r="N63" s="268"/>
      <c r="O63" s="269"/>
      <c r="P63" s="173"/>
      <c r="Q63" s="210"/>
      <c r="R63" s="173"/>
      <c r="S63" s="173"/>
      <c r="T63" s="173"/>
      <c r="U63" s="173"/>
      <c r="V63" s="158"/>
      <c r="W63" s="173"/>
      <c r="X63" s="173"/>
      <c r="Y63" s="270"/>
      <c r="Z63" s="173"/>
      <c r="AA63" s="210"/>
      <c r="AB63" s="173"/>
      <c r="AC63" s="173"/>
      <c r="AD63" s="173"/>
      <c r="AE63" s="173"/>
      <c r="AF63" s="158"/>
      <c r="AG63" s="173"/>
      <c r="AH63" s="173"/>
      <c r="AI63" s="271"/>
      <c r="AJ63" s="173"/>
      <c r="AK63" s="210"/>
      <c r="AL63" s="173"/>
      <c r="AM63" s="173"/>
      <c r="AN63" s="173"/>
      <c r="AO63" s="173"/>
      <c r="AP63" s="158"/>
      <c r="AQ63" s="173"/>
      <c r="AR63" s="173"/>
      <c r="AS63" s="272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74"/>
      <c r="BN63" s="173"/>
      <c r="BO63" s="210"/>
      <c r="BP63" s="173"/>
      <c r="BQ63" s="173"/>
      <c r="BR63" s="173"/>
      <c r="BS63" s="173"/>
      <c r="BT63" s="158"/>
      <c r="BU63" s="173"/>
      <c r="BV63" s="173"/>
      <c r="BW63" s="27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294">
        <v>96</v>
      </c>
      <c r="B100" s="187"/>
      <c r="C100" s="590"/>
      <c r="D100" s="187"/>
      <c r="E100" s="187"/>
      <c r="F100" s="187">
        <v>1113062</v>
      </c>
      <c r="G100" s="189" t="s">
        <v>126</v>
      </c>
      <c r="H100" s="187"/>
      <c r="I100" s="187"/>
      <c r="J100" s="230"/>
      <c r="K100" s="250">
        <v>0</v>
      </c>
      <c r="L100" s="429">
        <f t="shared" si="0"/>
        <v>0</v>
      </c>
      <c r="M100" s="250">
        <v>0</v>
      </c>
      <c r="N100" s="231"/>
      <c r="O100" s="288"/>
      <c r="P100" s="173"/>
      <c r="Q100" s="210"/>
      <c r="R100" s="173"/>
      <c r="S100" s="173"/>
      <c r="T100" s="173"/>
      <c r="U100" s="173"/>
      <c r="V100" s="158"/>
      <c r="W100" s="173"/>
      <c r="X100" s="173"/>
      <c r="Y100" s="258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89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60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62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406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297">
        <v>97</v>
      </c>
      <c r="B101" s="298"/>
      <c r="C101" s="298"/>
      <c r="D101" s="298"/>
      <c r="E101" s="299"/>
      <c r="F101" s="298">
        <v>1113085</v>
      </c>
      <c r="G101" s="539" t="s">
        <v>127</v>
      </c>
      <c r="H101" s="425" t="s">
        <v>42</v>
      </c>
      <c r="I101" s="298"/>
      <c r="J101" s="312"/>
      <c r="K101" s="313">
        <v>0</v>
      </c>
      <c r="L101" s="410">
        <f t="shared" si="0"/>
        <v>343</v>
      </c>
      <c r="M101" s="313">
        <v>0</v>
      </c>
      <c r="N101" s="314"/>
      <c r="O101" s="362"/>
      <c r="P101" s="428"/>
      <c r="Q101" s="210"/>
      <c r="R101" s="173"/>
      <c r="S101" s="173"/>
      <c r="T101" s="173"/>
      <c r="U101" s="173"/>
      <c r="V101" s="158"/>
      <c r="W101" s="173"/>
      <c r="X101" s="173"/>
      <c r="Y101" s="364">
        <v>93</v>
      </c>
      <c r="Z101" s="428"/>
      <c r="AA101" s="210"/>
      <c r="AB101" s="173"/>
      <c r="AC101" s="173"/>
      <c r="AD101" s="173"/>
      <c r="AE101" s="173"/>
      <c r="AF101" s="158"/>
      <c r="AG101" s="173"/>
      <c r="AH101" s="173"/>
      <c r="AI101" s="363"/>
      <c r="AJ101" s="428"/>
      <c r="AK101" s="210"/>
      <c r="AL101" s="173"/>
      <c r="AM101" s="173"/>
      <c r="AN101" s="173"/>
      <c r="AO101" s="173"/>
      <c r="AP101" s="158"/>
      <c r="AQ101" s="173"/>
      <c r="AR101" s="173"/>
      <c r="AS101" s="365">
        <v>135</v>
      </c>
      <c r="AT101" s="428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424">
        <v>115</v>
      </c>
      <c r="BN101" s="428"/>
      <c r="BO101" s="210"/>
      <c r="BP101" s="173"/>
      <c r="BQ101" s="173"/>
      <c r="BR101" s="173"/>
      <c r="BS101" s="173"/>
      <c r="BT101" s="158"/>
      <c r="BU101" s="173"/>
      <c r="BV101" s="173"/>
      <c r="BW101" s="367"/>
      <c r="BX101" s="428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267">
        <v>0</v>
      </c>
      <c r="L102" s="159">
        <f t="shared" si="0"/>
        <v>50</v>
      </c>
      <c r="M102" s="267">
        <v>0</v>
      </c>
      <c r="N102" s="268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70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71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72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7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7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294">
        <v>99</v>
      </c>
      <c r="B103" s="187"/>
      <c r="C103" s="187"/>
      <c r="D103" s="187"/>
      <c r="E103" s="295"/>
      <c r="F103" s="591">
        <v>20053053</v>
      </c>
      <c r="G103" s="352" t="s">
        <v>129</v>
      </c>
      <c r="H103" s="187" t="s">
        <v>69</v>
      </c>
      <c r="I103" s="187"/>
      <c r="J103" s="230"/>
      <c r="K103" s="250">
        <v>0</v>
      </c>
      <c r="L103" s="460">
        <f t="shared" si="0"/>
        <v>0</v>
      </c>
      <c r="M103" s="250">
        <v>0</v>
      </c>
      <c r="N103" s="231"/>
      <c r="O103" s="505"/>
      <c r="P103" s="173"/>
      <c r="Q103" s="210"/>
      <c r="R103" s="219"/>
      <c r="S103" s="173"/>
      <c r="T103" s="173"/>
      <c r="U103" s="219"/>
      <c r="V103" s="220"/>
      <c r="W103" s="173"/>
      <c r="X103" s="219"/>
      <c r="Y103" s="506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507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0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9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510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406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297">
        <v>100</v>
      </c>
      <c r="B104" s="298"/>
      <c r="C104" s="298"/>
      <c r="D104" s="298"/>
      <c r="E104" s="299"/>
      <c r="F104" s="298">
        <v>1113157</v>
      </c>
      <c r="G104" s="539" t="s">
        <v>130</v>
      </c>
      <c r="H104" s="425" t="s">
        <v>42</v>
      </c>
      <c r="I104" s="298"/>
      <c r="J104" s="312"/>
      <c r="K104" s="313">
        <v>0</v>
      </c>
      <c r="L104" s="410">
        <f t="shared" si="0"/>
        <v>5872</v>
      </c>
      <c r="M104" s="313">
        <v>0</v>
      </c>
      <c r="N104" s="314"/>
      <c r="O104" s="608">
        <v>1259</v>
      </c>
      <c r="P104" s="428"/>
      <c r="Q104" s="210"/>
      <c r="R104" s="173"/>
      <c r="S104" s="173"/>
      <c r="T104" s="173"/>
      <c r="U104" s="219"/>
      <c r="V104" s="220"/>
      <c r="W104" s="173"/>
      <c r="X104" s="173"/>
      <c r="Y104" s="364">
        <v>875</v>
      </c>
      <c r="Z104" s="428"/>
      <c r="AA104" s="210"/>
      <c r="AB104" s="173"/>
      <c r="AC104" s="173"/>
      <c r="AD104" s="173"/>
      <c r="AE104" s="219"/>
      <c r="AF104" s="158"/>
      <c r="AG104" s="173"/>
      <c r="AH104" s="173"/>
      <c r="AI104" s="447">
        <v>659</v>
      </c>
      <c r="AJ104" s="588"/>
      <c r="AK104" s="210"/>
      <c r="AL104" s="173"/>
      <c r="AM104" s="173"/>
      <c r="AN104" s="173"/>
      <c r="AO104" s="219"/>
      <c r="AP104" s="220"/>
      <c r="AQ104" s="173"/>
      <c r="AR104" s="173"/>
      <c r="AS104" s="365">
        <v>1000</v>
      </c>
      <c r="AT104" s="428"/>
      <c r="AU104" s="210"/>
      <c r="AV104" s="173"/>
      <c r="AW104" s="173"/>
      <c r="AX104" s="173"/>
      <c r="AY104" s="219"/>
      <c r="AZ104" s="158"/>
      <c r="BA104" s="173"/>
      <c r="BB104" s="173"/>
      <c r="BC104" s="366">
        <v>842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616">
        <v>1237</v>
      </c>
      <c r="BN104" s="428"/>
      <c r="BO104" s="210"/>
      <c r="BP104" s="173"/>
      <c r="BQ104" s="173"/>
      <c r="BR104" s="173"/>
      <c r="BS104" s="219"/>
      <c r="BT104" s="158"/>
      <c r="BU104" s="173"/>
      <c r="BV104" s="173"/>
      <c r="BW104" s="367"/>
      <c r="BX104" s="428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267">
        <v>0</v>
      </c>
      <c r="L105" s="159">
        <f t="shared" si="0"/>
        <v>32</v>
      </c>
      <c r="M105" s="267">
        <v>0</v>
      </c>
      <c r="N105" s="268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70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71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72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7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7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294">
        <v>109</v>
      </c>
      <c r="B113" s="589"/>
      <c r="C113" s="590"/>
      <c r="D113" s="187"/>
      <c r="E113" s="187"/>
      <c r="F113" s="187">
        <v>1113120</v>
      </c>
      <c r="G113" s="189" t="s">
        <v>139</v>
      </c>
      <c r="H113" s="187"/>
      <c r="I113" s="187"/>
      <c r="J113" s="230"/>
      <c r="K113" s="250">
        <v>0</v>
      </c>
      <c r="L113" s="429">
        <f t="shared" si="0"/>
        <v>0</v>
      </c>
      <c r="M113" s="250">
        <v>0</v>
      </c>
      <c r="N113" s="231"/>
      <c r="O113" s="288"/>
      <c r="P113" s="173"/>
      <c r="Q113" s="210"/>
      <c r="R113" s="173"/>
      <c r="S113" s="173"/>
      <c r="T113" s="173"/>
      <c r="U113" s="173"/>
      <c r="V113" s="158"/>
      <c r="W113" s="173"/>
      <c r="X113" s="173"/>
      <c r="Y113" s="258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89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60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62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406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297">
        <v>110</v>
      </c>
      <c r="B114" s="298"/>
      <c r="C114" s="298"/>
      <c r="D114" s="298"/>
      <c r="E114" s="299"/>
      <c r="F114" s="298">
        <v>1113092</v>
      </c>
      <c r="G114" s="539" t="s">
        <v>140</v>
      </c>
      <c r="H114" s="425" t="s">
        <v>42</v>
      </c>
      <c r="I114" s="298"/>
      <c r="J114" s="312"/>
      <c r="K114" s="313">
        <v>0</v>
      </c>
      <c r="L114" s="410">
        <f t="shared" ref="L114" si="4">SUM(O114,Y114,AI114,AS114,BC114,BM114,BW114)</f>
        <v>685</v>
      </c>
      <c r="M114" s="313">
        <v>0</v>
      </c>
      <c r="N114" s="314"/>
      <c r="O114" s="362"/>
      <c r="P114" s="428"/>
      <c r="Q114" s="210"/>
      <c r="R114" s="173"/>
      <c r="S114" s="173"/>
      <c r="T114" s="173"/>
      <c r="U114" s="173"/>
      <c r="V114" s="158"/>
      <c r="W114" s="173"/>
      <c r="X114" s="173"/>
      <c r="Y114" s="364">
        <v>75</v>
      </c>
      <c r="Z114" s="428"/>
      <c r="AA114" s="210"/>
      <c r="AB114" s="173"/>
      <c r="AC114" s="173"/>
      <c r="AD114" s="173"/>
      <c r="AE114" s="173"/>
      <c r="AF114" s="158"/>
      <c r="AG114" s="173"/>
      <c r="AH114" s="173"/>
      <c r="AI114" s="363"/>
      <c r="AJ114" s="428"/>
      <c r="AK114" s="210"/>
      <c r="AL114" s="173"/>
      <c r="AM114" s="173"/>
      <c r="AN114" s="173"/>
      <c r="AO114" s="173"/>
      <c r="AP114" s="158"/>
      <c r="AQ114" s="173"/>
      <c r="AR114" s="173"/>
      <c r="AS114" s="365">
        <v>595</v>
      </c>
      <c r="AT114" s="428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428"/>
      <c r="BE114" s="210"/>
      <c r="BF114" s="173"/>
      <c r="BG114" s="173"/>
      <c r="BH114" s="173"/>
      <c r="BI114" s="173"/>
      <c r="BJ114" s="158"/>
      <c r="BK114" s="173"/>
      <c r="BL114" s="173"/>
      <c r="BM114" s="424">
        <v>15</v>
      </c>
      <c r="BN114" s="428"/>
      <c r="BO114" s="210"/>
      <c r="BP114" s="173"/>
      <c r="BQ114" s="173"/>
      <c r="BR114" s="173"/>
      <c r="BS114" s="173"/>
      <c r="BT114" s="158"/>
      <c r="BU114" s="173"/>
      <c r="BV114" s="173"/>
      <c r="BW114" s="367"/>
      <c r="BX114" s="428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267">
        <v>0</v>
      </c>
      <c r="N115" s="268"/>
      <c r="O115" s="269"/>
      <c r="P115" s="173"/>
      <c r="Q115" s="210"/>
      <c r="R115" s="173"/>
      <c r="S115" s="173"/>
      <c r="T115" s="173"/>
      <c r="U115" s="173"/>
      <c r="V115" s="158"/>
      <c r="W115" s="173"/>
      <c r="X115" s="173"/>
      <c r="Y115" s="270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71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72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7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7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21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294">
        <v>136</v>
      </c>
      <c r="B140" s="589"/>
      <c r="C140" s="590"/>
      <c r="D140" s="187"/>
      <c r="E140" s="187"/>
      <c r="F140" s="187">
        <v>1005983</v>
      </c>
      <c r="G140" s="189" t="s">
        <v>166</v>
      </c>
      <c r="H140" s="187"/>
      <c r="I140" s="187"/>
      <c r="J140" s="230"/>
      <c r="K140" s="250">
        <v>0</v>
      </c>
      <c r="L140" s="429">
        <f t="shared" si="0"/>
        <v>0</v>
      </c>
      <c r="M140" s="250">
        <v>0</v>
      </c>
      <c r="N140" s="231"/>
      <c r="O140" s="288"/>
      <c r="P140" s="173"/>
      <c r="Q140" s="210"/>
      <c r="R140" s="173"/>
      <c r="S140" s="173"/>
      <c r="T140" s="173"/>
      <c r="U140" s="173"/>
      <c r="V140" s="158"/>
      <c r="W140" s="173"/>
      <c r="X140" s="173"/>
      <c r="Y140" s="258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89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60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62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406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297">
        <v>137</v>
      </c>
      <c r="B141" s="298"/>
      <c r="C141" s="298"/>
      <c r="D141" s="298"/>
      <c r="E141" s="299"/>
      <c r="F141" s="298">
        <v>1113090</v>
      </c>
      <c r="G141" s="539" t="s">
        <v>423</v>
      </c>
      <c r="H141" s="425" t="s">
        <v>42</v>
      </c>
      <c r="I141" s="298"/>
      <c r="J141" s="312"/>
      <c r="K141" s="313">
        <v>0</v>
      </c>
      <c r="L141" s="410">
        <f t="shared" ref="L141" si="5">SUM(O141,Y141,AI141,AS141,BC141,BM141,BW141)</f>
        <v>7964</v>
      </c>
      <c r="M141" s="313">
        <v>0</v>
      </c>
      <c r="N141" s="314"/>
      <c r="O141" s="608">
        <v>1579</v>
      </c>
      <c r="P141" s="428"/>
      <c r="Q141" s="210"/>
      <c r="R141" s="173"/>
      <c r="S141" s="173"/>
      <c r="T141" s="173"/>
      <c r="U141" s="173"/>
      <c r="V141" s="220"/>
      <c r="W141" s="173"/>
      <c r="X141" s="173"/>
      <c r="Y141" s="364">
        <v>1277</v>
      </c>
      <c r="Z141" s="428"/>
      <c r="AA141" s="210"/>
      <c r="AB141" s="173"/>
      <c r="AC141" s="173"/>
      <c r="AD141" s="173"/>
      <c r="AE141" s="173"/>
      <c r="AF141" s="158"/>
      <c r="AG141" s="173"/>
      <c r="AH141" s="173"/>
      <c r="AI141" s="447">
        <v>800</v>
      </c>
      <c r="AJ141" s="428"/>
      <c r="AK141" s="210"/>
      <c r="AL141" s="173"/>
      <c r="AM141" s="173"/>
      <c r="AN141" s="173"/>
      <c r="AO141" s="173"/>
      <c r="AP141" s="220"/>
      <c r="AQ141" s="173"/>
      <c r="AR141" s="173"/>
      <c r="AS141" s="365">
        <v>1304</v>
      </c>
      <c r="AT141" s="428"/>
      <c r="AU141" s="210"/>
      <c r="AV141" s="173"/>
      <c r="AW141" s="173"/>
      <c r="AX141" s="173"/>
      <c r="AY141" s="173"/>
      <c r="AZ141" s="158"/>
      <c r="BA141" s="173"/>
      <c r="BB141" s="173"/>
      <c r="BC141" s="366">
        <v>1053</v>
      </c>
      <c r="BD141" s="428"/>
      <c r="BE141" s="210"/>
      <c r="BF141" s="173"/>
      <c r="BG141" s="173"/>
      <c r="BH141" s="173"/>
      <c r="BI141" s="173"/>
      <c r="BJ141" s="220"/>
      <c r="BK141" s="173"/>
      <c r="BL141" s="173"/>
      <c r="BM141" s="616">
        <v>1951</v>
      </c>
      <c r="BN141" s="428"/>
      <c r="BO141" s="210"/>
      <c r="BP141" s="173"/>
      <c r="BQ141" s="173"/>
      <c r="BR141" s="173"/>
      <c r="BS141" s="173"/>
      <c r="BT141" s="158"/>
      <c r="BU141" s="173"/>
      <c r="BV141" s="173"/>
      <c r="BW141" s="367"/>
      <c r="BX141" s="428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267">
        <v>0</v>
      </c>
      <c r="N142" s="268"/>
      <c r="O142" s="605"/>
      <c r="P142" s="173"/>
      <c r="Q142" s="210"/>
      <c r="R142" s="173"/>
      <c r="S142" s="173"/>
      <c r="T142" s="173"/>
      <c r="U142" s="219"/>
      <c r="V142" s="220"/>
      <c r="W142" s="173"/>
      <c r="X142" s="173"/>
      <c r="Y142" s="270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71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72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7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7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294">
        <v>139</v>
      </c>
      <c r="B143" s="589"/>
      <c r="C143" s="590"/>
      <c r="D143" s="187"/>
      <c r="E143" s="187"/>
      <c r="F143" s="187">
        <v>1004076</v>
      </c>
      <c r="G143" s="189" t="s">
        <v>168</v>
      </c>
      <c r="H143" s="187"/>
      <c r="I143" s="187"/>
      <c r="J143" s="230"/>
      <c r="K143" s="250">
        <v>0</v>
      </c>
      <c r="L143" s="429">
        <f t="shared" si="0"/>
        <v>0</v>
      </c>
      <c r="M143" s="250">
        <v>0</v>
      </c>
      <c r="N143" s="231"/>
      <c r="O143" s="288"/>
      <c r="P143" s="173"/>
      <c r="Q143" s="210"/>
      <c r="R143" s="173"/>
      <c r="S143" s="173"/>
      <c r="T143" s="173"/>
      <c r="U143" s="173"/>
      <c r="V143" s="158"/>
      <c r="W143" s="173"/>
      <c r="X143" s="173"/>
      <c r="Y143" s="258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89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60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90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62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406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297">
        <v>140</v>
      </c>
      <c r="B144" s="298"/>
      <c r="C144" s="298"/>
      <c r="D144" s="298"/>
      <c r="E144" s="299"/>
      <c r="F144" s="609">
        <v>1113087</v>
      </c>
      <c r="G144" s="610" t="s">
        <v>169</v>
      </c>
      <c r="H144" s="425" t="s">
        <v>170</v>
      </c>
      <c r="I144" s="298"/>
      <c r="J144" s="312"/>
      <c r="K144" s="313">
        <v>0</v>
      </c>
      <c r="L144" s="410">
        <f t="shared" ref="L144" si="6">SUM(O144,Y144,AI144,AS144,BC144,BM144,BW144)</f>
        <v>6137</v>
      </c>
      <c r="M144" s="313">
        <v>0</v>
      </c>
      <c r="N144" s="314"/>
      <c r="O144" s="608">
        <v>1276</v>
      </c>
      <c r="P144" s="428"/>
      <c r="Q144" s="210"/>
      <c r="R144" s="173"/>
      <c r="S144" s="173"/>
      <c r="T144" s="173"/>
      <c r="U144" s="173"/>
      <c r="V144" s="220"/>
      <c r="W144" s="173"/>
      <c r="X144" s="173"/>
      <c r="Y144" s="364">
        <v>974</v>
      </c>
      <c r="Z144" s="428"/>
      <c r="AA144" s="210"/>
      <c r="AB144" s="173"/>
      <c r="AC144" s="173"/>
      <c r="AD144" s="173"/>
      <c r="AE144" s="173"/>
      <c r="AF144" s="158"/>
      <c r="AG144" s="173"/>
      <c r="AH144" s="173"/>
      <c r="AI144" s="447">
        <v>636</v>
      </c>
      <c r="AJ144" s="428"/>
      <c r="AK144" s="210"/>
      <c r="AL144" s="173"/>
      <c r="AM144" s="173"/>
      <c r="AN144" s="173"/>
      <c r="AO144" s="173"/>
      <c r="AP144" s="220"/>
      <c r="AQ144" s="173"/>
      <c r="AR144" s="173"/>
      <c r="AS144" s="365">
        <v>1062</v>
      </c>
      <c r="AT144" s="428"/>
      <c r="AU144" s="210"/>
      <c r="AV144" s="173"/>
      <c r="AW144" s="173"/>
      <c r="AX144" s="173"/>
      <c r="AY144" s="173"/>
      <c r="AZ144" s="158"/>
      <c r="BA144" s="173"/>
      <c r="BB144" s="173"/>
      <c r="BC144" s="366">
        <v>774</v>
      </c>
      <c r="BD144" s="428"/>
      <c r="BE144" s="210"/>
      <c r="BF144" s="173"/>
      <c r="BG144" s="173"/>
      <c r="BH144" s="173"/>
      <c r="BI144" s="173"/>
      <c r="BJ144" s="220"/>
      <c r="BK144" s="173"/>
      <c r="BL144" s="173"/>
      <c r="BM144" s="616">
        <v>1415</v>
      </c>
      <c r="BN144" s="428"/>
      <c r="BO144" s="210"/>
      <c r="BP144" s="173"/>
      <c r="BQ144" s="173"/>
      <c r="BR144" s="173"/>
      <c r="BS144" s="173"/>
      <c r="BT144" s="158"/>
      <c r="BU144" s="173"/>
      <c r="BV144" s="173"/>
      <c r="BW144" s="367"/>
      <c r="BX144" s="428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11500</v>
      </c>
      <c r="M145" s="267">
        <v>0</v>
      </c>
      <c r="N145" s="268"/>
      <c r="O145" s="218">
        <f>540+1380</f>
        <v>1920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480+1380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540+1500</f>
        <v>2040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540+1260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7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294">
        <v>164</v>
      </c>
      <c r="B168" s="589"/>
      <c r="C168" s="590"/>
      <c r="D168" s="187"/>
      <c r="E168" s="187"/>
      <c r="F168" s="187">
        <v>1004051</v>
      </c>
      <c r="G168" s="189" t="s">
        <v>194</v>
      </c>
      <c r="H168" s="187"/>
      <c r="I168" s="187"/>
      <c r="J168" s="230"/>
      <c r="K168" s="250">
        <v>0</v>
      </c>
      <c r="L168" s="429">
        <f t="shared" si="0"/>
        <v>0</v>
      </c>
      <c r="M168" s="250">
        <v>0</v>
      </c>
      <c r="N168" s="231"/>
      <c r="O168" s="288"/>
      <c r="P168" s="173"/>
      <c r="Q168" s="210"/>
      <c r="R168" s="173"/>
      <c r="S168" s="173"/>
      <c r="T168" s="173"/>
      <c r="U168" s="173"/>
      <c r="V168" s="158"/>
      <c r="W168" s="173"/>
      <c r="X168" s="173"/>
      <c r="Y168" s="258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89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60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90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62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406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297">
        <v>165</v>
      </c>
      <c r="B169" s="298"/>
      <c r="C169" s="298"/>
      <c r="D169" s="298"/>
      <c r="E169" s="299"/>
      <c r="F169" s="298">
        <v>1113089</v>
      </c>
      <c r="G169" s="539" t="s">
        <v>195</v>
      </c>
      <c r="H169" s="425" t="s">
        <v>42</v>
      </c>
      <c r="I169" s="298"/>
      <c r="J169" s="312"/>
      <c r="K169" s="313">
        <v>0</v>
      </c>
      <c r="L169" s="410">
        <f t="shared" ref="L169" si="7">SUM(O169,Y169,AI169,AS169,BC169,BM169,BW169)</f>
        <v>6716</v>
      </c>
      <c r="M169" s="313">
        <v>0</v>
      </c>
      <c r="N169" s="314"/>
      <c r="O169" s="608">
        <v>1276</v>
      </c>
      <c r="P169" s="428"/>
      <c r="Q169" s="210"/>
      <c r="R169" s="173"/>
      <c r="S169" s="173"/>
      <c r="T169" s="173"/>
      <c r="U169" s="173"/>
      <c r="V169" s="220"/>
      <c r="W169" s="173"/>
      <c r="X169" s="173"/>
      <c r="Y169" s="364">
        <v>1097</v>
      </c>
      <c r="Z169" s="428"/>
      <c r="AA169" s="210"/>
      <c r="AB169" s="173"/>
      <c r="AC169" s="173"/>
      <c r="AD169" s="173"/>
      <c r="AE169" s="173"/>
      <c r="AF169" s="158"/>
      <c r="AG169" s="173"/>
      <c r="AH169" s="173"/>
      <c r="AI169" s="447">
        <v>707</v>
      </c>
      <c r="AJ169" s="428"/>
      <c r="AK169" s="210"/>
      <c r="AL169" s="173"/>
      <c r="AM169" s="173"/>
      <c r="AN169" s="173"/>
      <c r="AO169" s="173"/>
      <c r="AP169" s="220"/>
      <c r="AQ169" s="173"/>
      <c r="AR169" s="173"/>
      <c r="AS169" s="365">
        <v>1128</v>
      </c>
      <c r="AT169" s="428"/>
      <c r="AU169" s="210"/>
      <c r="AV169" s="173"/>
      <c r="AW169" s="173"/>
      <c r="AX169" s="173"/>
      <c r="AY169" s="173"/>
      <c r="AZ169" s="158"/>
      <c r="BA169" s="173"/>
      <c r="BB169" s="173"/>
      <c r="BC169" s="366">
        <v>866</v>
      </c>
      <c r="BD169" s="428"/>
      <c r="BE169" s="210"/>
      <c r="BF169" s="173"/>
      <c r="BG169" s="173"/>
      <c r="BH169" s="173"/>
      <c r="BI169" s="173"/>
      <c r="BJ169" s="220"/>
      <c r="BK169" s="173"/>
      <c r="BL169" s="173"/>
      <c r="BM169" s="616">
        <v>1642</v>
      </c>
      <c r="BN169" s="428"/>
      <c r="BO169" s="210"/>
      <c r="BP169" s="173"/>
      <c r="BQ169" s="173"/>
      <c r="BR169" s="173"/>
      <c r="BS169" s="173"/>
      <c r="BT169" s="158"/>
      <c r="BU169" s="173"/>
      <c r="BV169" s="173"/>
      <c r="BW169" s="367"/>
      <c r="BX169" s="428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57</v>
      </c>
      <c r="M170" s="267">
        <v>0</v>
      </c>
      <c r="N170" s="268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70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71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72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27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7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7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17570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675+2160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765+2385</f>
        <v>3150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720+1935</f>
        <v>2655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810+2340</f>
        <v>3150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294">
        <v>169</v>
      </c>
      <c r="B173" s="589"/>
      <c r="C173" s="590"/>
      <c r="D173" s="187"/>
      <c r="E173" s="295"/>
      <c r="F173" s="187">
        <v>1005982</v>
      </c>
      <c r="G173" s="189" t="s">
        <v>199</v>
      </c>
      <c r="H173" s="187" t="s">
        <v>27</v>
      </c>
      <c r="I173" s="187"/>
      <c r="J173" s="230"/>
      <c r="K173" s="250">
        <v>0</v>
      </c>
      <c r="L173" s="429">
        <f t="shared" si="0"/>
        <v>60</v>
      </c>
      <c r="M173" s="250">
        <v>0</v>
      </c>
      <c r="N173" s="231"/>
      <c r="O173" s="59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58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89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60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593">
        <v>32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62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406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297">
        <v>170</v>
      </c>
      <c r="B174" s="298"/>
      <c r="C174" s="607"/>
      <c r="D174" s="298"/>
      <c r="E174" s="299"/>
      <c r="F174" s="298">
        <v>1113086</v>
      </c>
      <c r="G174" s="539" t="s">
        <v>200</v>
      </c>
      <c r="H174" s="425" t="s">
        <v>42</v>
      </c>
      <c r="I174" s="298"/>
      <c r="J174" s="312"/>
      <c r="K174" s="313">
        <v>0</v>
      </c>
      <c r="L174" s="410">
        <f t="shared" ref="L174" si="8">SUM(O174,Y174,AI174,AS174,BC174,BM174,BW174)</f>
        <v>617</v>
      </c>
      <c r="M174" s="313">
        <v>0</v>
      </c>
      <c r="N174" s="314"/>
      <c r="O174" s="362">
        <v>18</v>
      </c>
      <c r="P174" s="428"/>
      <c r="Q174" s="210"/>
      <c r="R174" s="173"/>
      <c r="S174" s="173"/>
      <c r="T174" s="173"/>
      <c r="U174" s="173"/>
      <c r="V174" s="158"/>
      <c r="W174" s="173"/>
      <c r="X174" s="173"/>
      <c r="Y174" s="364">
        <v>149</v>
      </c>
      <c r="Z174" s="428"/>
      <c r="AA174" s="210"/>
      <c r="AB174" s="173"/>
      <c r="AC174" s="173"/>
      <c r="AD174" s="173"/>
      <c r="AE174" s="173"/>
      <c r="AF174" s="158"/>
      <c r="AG174" s="173"/>
      <c r="AH174" s="173"/>
      <c r="AI174" s="363">
        <v>8</v>
      </c>
      <c r="AJ174" s="428"/>
      <c r="AK174" s="210"/>
      <c r="AL174" s="173"/>
      <c r="AM174" s="173"/>
      <c r="AN174" s="173"/>
      <c r="AO174" s="173"/>
      <c r="AP174" s="158"/>
      <c r="AQ174" s="173"/>
      <c r="AR174" s="173"/>
      <c r="AS174" s="365">
        <v>233</v>
      </c>
      <c r="AT174" s="428"/>
      <c r="AU174" s="210"/>
      <c r="AV174" s="173"/>
      <c r="AW174" s="173"/>
      <c r="AX174" s="173"/>
      <c r="AY174" s="173"/>
      <c r="AZ174" s="158"/>
      <c r="BA174" s="173"/>
      <c r="BB174" s="173"/>
      <c r="BC174" s="426">
        <v>12</v>
      </c>
      <c r="BD174" s="428"/>
      <c r="BE174" s="210"/>
      <c r="BF174" s="173"/>
      <c r="BG174" s="173"/>
      <c r="BH174" s="173"/>
      <c r="BI174" s="173"/>
      <c r="BJ174" s="158"/>
      <c r="BK174" s="173"/>
      <c r="BL174" s="173"/>
      <c r="BM174" s="424">
        <v>197</v>
      </c>
      <c r="BN174" s="428"/>
      <c r="BO174" s="210"/>
      <c r="BP174" s="173"/>
      <c r="BQ174" s="173"/>
      <c r="BR174" s="173"/>
      <c r="BS174" s="173"/>
      <c r="BT174" s="158"/>
      <c r="BU174" s="173"/>
      <c r="BV174" s="173"/>
      <c r="BW174" s="367"/>
      <c r="BX174" s="428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399</v>
      </c>
      <c r="M175" s="267">
        <v>0</v>
      </c>
      <c r="N175" s="268"/>
      <c r="O175" s="269"/>
      <c r="P175" s="173"/>
      <c r="Q175" s="210"/>
      <c r="R175" s="173"/>
      <c r="S175" s="173"/>
      <c r="T175" s="173"/>
      <c r="U175" s="173"/>
      <c r="V175" s="158"/>
      <c r="W175" s="173"/>
      <c r="X175" s="173"/>
      <c r="Y175" s="270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7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72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399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7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294">
        <v>176</v>
      </c>
      <c r="B179" s="589"/>
      <c r="C179" s="590"/>
      <c r="D179" s="187"/>
      <c r="E179" s="187"/>
      <c r="F179" s="187">
        <v>1004080</v>
      </c>
      <c r="G179" s="189" t="s">
        <v>207</v>
      </c>
      <c r="H179" s="187"/>
      <c r="I179" s="187"/>
      <c r="J179" s="230"/>
      <c r="K179" s="250">
        <v>0</v>
      </c>
      <c r="L179" s="429">
        <f t="shared" si="0"/>
        <v>0</v>
      </c>
      <c r="M179" s="250">
        <v>0</v>
      </c>
      <c r="N179" s="231"/>
      <c r="O179" s="288"/>
      <c r="P179" s="173"/>
      <c r="Q179" s="210"/>
      <c r="R179" s="173"/>
      <c r="S179" s="173"/>
      <c r="T179" s="173"/>
      <c r="U179" s="173"/>
      <c r="V179" s="158"/>
      <c r="W179" s="173"/>
      <c r="X179" s="173"/>
      <c r="Y179" s="258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89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60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90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62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406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297">
        <v>177</v>
      </c>
      <c r="B180" s="298"/>
      <c r="C180" s="298"/>
      <c r="D180" s="298"/>
      <c r="E180" s="299"/>
      <c r="F180" s="609">
        <v>1113088</v>
      </c>
      <c r="G180" s="610" t="s">
        <v>208</v>
      </c>
      <c r="H180" s="425" t="s">
        <v>170</v>
      </c>
      <c r="I180" s="298"/>
      <c r="J180" s="312"/>
      <c r="K180" s="313">
        <v>0</v>
      </c>
      <c r="L180" s="410">
        <f t="shared" ref="L180" si="9">SUM(O180,Y180,AI180,AS180,BC180,BM180,BW180)</f>
        <v>6953</v>
      </c>
      <c r="M180" s="313">
        <v>0</v>
      </c>
      <c r="N180" s="314"/>
      <c r="O180" s="608">
        <v>1404</v>
      </c>
      <c r="P180" s="428"/>
      <c r="Q180" s="210"/>
      <c r="R180" s="173"/>
      <c r="S180" s="173"/>
      <c r="T180" s="173"/>
      <c r="U180" s="173"/>
      <c r="V180" s="220"/>
      <c r="W180" s="173"/>
      <c r="X180" s="173"/>
      <c r="Y180" s="446">
        <v>1028</v>
      </c>
      <c r="Z180" s="428"/>
      <c r="AA180" s="210"/>
      <c r="AB180" s="173"/>
      <c r="AC180" s="173"/>
      <c r="AD180" s="173"/>
      <c r="AE180" s="173"/>
      <c r="AF180" s="158"/>
      <c r="AG180" s="173"/>
      <c r="AH180" s="173"/>
      <c r="AI180" s="447">
        <v>753</v>
      </c>
      <c r="AJ180" s="428"/>
      <c r="AK180" s="210"/>
      <c r="AL180" s="173"/>
      <c r="AM180" s="173"/>
      <c r="AN180" s="173"/>
      <c r="AO180" s="173"/>
      <c r="AP180" s="220"/>
      <c r="AQ180" s="173"/>
      <c r="AR180" s="173"/>
      <c r="AS180" s="582">
        <v>1170</v>
      </c>
      <c r="AT180" s="428"/>
      <c r="AU180" s="210"/>
      <c r="AV180" s="173"/>
      <c r="AW180" s="173"/>
      <c r="AX180" s="173"/>
      <c r="AY180" s="173"/>
      <c r="AZ180" s="158"/>
      <c r="BA180" s="173"/>
      <c r="BB180" s="173"/>
      <c r="BC180" s="366">
        <v>873</v>
      </c>
      <c r="BD180" s="428"/>
      <c r="BE180" s="210"/>
      <c r="BF180" s="173"/>
      <c r="BG180" s="173"/>
      <c r="BH180" s="173"/>
      <c r="BI180" s="173"/>
      <c r="BJ180" s="220"/>
      <c r="BK180" s="173"/>
      <c r="BL180" s="173"/>
      <c r="BM180" s="616">
        <v>1725</v>
      </c>
      <c r="BN180" s="428"/>
      <c r="BO180" s="210"/>
      <c r="BP180" s="173"/>
      <c r="BQ180" s="173"/>
      <c r="BR180" s="173"/>
      <c r="BS180" s="173"/>
      <c r="BT180" s="158"/>
      <c r="BU180" s="173"/>
      <c r="BV180" s="173"/>
      <c r="BW180" s="367"/>
      <c r="BX180" s="428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267">
        <v>0</v>
      </c>
      <c r="N181" s="268"/>
      <c r="O181" s="605"/>
      <c r="P181" s="173"/>
      <c r="Q181" s="210"/>
      <c r="R181" s="173"/>
      <c r="S181" s="173"/>
      <c r="T181" s="173"/>
      <c r="U181" s="219"/>
      <c r="V181" s="220"/>
      <c r="W181" s="173"/>
      <c r="X181" s="173"/>
      <c r="Y181" s="270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71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72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73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7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14660</v>
      </c>
      <c r="M185" s="172">
        <v>0</v>
      </c>
      <c r="N185" s="173"/>
      <c r="O185" s="218">
        <f>720+1800</f>
        <v>2520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660+1740</f>
        <v>2400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720+1920</f>
        <v>2640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720+1560</f>
        <v>2280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780+1740</f>
        <v>2520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9200</v>
      </c>
      <c r="M204" s="172">
        <v>0</v>
      </c>
      <c r="N204" s="173"/>
      <c r="O204" s="218">
        <f>580+1000</f>
        <v>1580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460+900</f>
        <v>1360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580+1000</f>
        <v>1580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620+1000</f>
        <v>1620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640+1020</f>
        <v>1660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17072</v>
      </c>
      <c r="M222" s="172">
        <v>0</v>
      </c>
      <c r="N222" s="173"/>
      <c r="O222" s="218">
        <f>864+1980</f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828+1944</f>
        <v>2772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900+2124</f>
        <v>3024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864+1944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936+2088</f>
        <v>3024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460</v>
      </c>
      <c r="H223" s="168" t="s">
        <v>69</v>
      </c>
      <c r="I223" s="168"/>
      <c r="J223" s="158"/>
      <c r="K223" s="172">
        <v>0</v>
      </c>
      <c r="L223" s="177">
        <f t="shared" si="0"/>
        <v>13660</v>
      </c>
      <c r="M223" s="172">
        <v>0</v>
      </c>
      <c r="N223" s="173"/>
      <c r="O223" s="218">
        <f>576+1476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576+1584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612+1620</f>
        <v>2232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648+1656</f>
        <v>2304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648+1764</f>
        <v>2412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15164</v>
      </c>
      <c r="M224" s="172">
        <v>0</v>
      </c>
      <c r="N224" s="173"/>
      <c r="O224" s="218">
        <f>896+1600</f>
        <v>2496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832+1472</f>
        <v>2304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896+1600</f>
        <v>2496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960+1600</f>
        <v>2560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1088+1920</f>
        <v>3008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19620</v>
      </c>
      <c r="M300" s="172">
        <v>0</v>
      </c>
      <c r="N300" s="173"/>
      <c r="O300" s="218">
        <f>1140+2040</f>
        <v>3180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f>1020+1980</f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1140+2160</f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1200+2160</f>
        <v>3360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f>1260+2520</f>
        <v>3780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>
      <c r="A319" s="294">
        <v>316</v>
      </c>
      <c r="B319" s="187"/>
      <c r="C319" s="187"/>
      <c r="D319" s="286"/>
      <c r="E319" s="253"/>
      <c r="F319" s="254">
        <v>20055951</v>
      </c>
      <c r="G319" s="255" t="s">
        <v>347</v>
      </c>
      <c r="H319" s="187" t="s">
        <v>69</v>
      </c>
      <c r="I319" s="187"/>
      <c r="J319" s="230"/>
      <c r="K319" s="250">
        <v>0</v>
      </c>
      <c r="L319" s="460">
        <f t="shared" si="10"/>
        <v>0</v>
      </c>
      <c r="M319" s="250">
        <v>0</v>
      </c>
      <c r="N319" s="231"/>
      <c r="O319" s="257"/>
      <c r="P319" s="173"/>
      <c r="Q319" s="210"/>
      <c r="R319" s="219"/>
      <c r="S319" s="173"/>
      <c r="T319" s="173"/>
      <c r="U319" s="219"/>
      <c r="V319" s="220"/>
      <c r="W319" s="173"/>
      <c r="X319" s="219"/>
      <c r="Y319" s="258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89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594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90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62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406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297">
        <v>317</v>
      </c>
      <c r="B320" s="298"/>
      <c r="C320" s="298"/>
      <c r="D320" s="298"/>
      <c r="E320" s="299"/>
      <c r="F320" s="298">
        <v>1113148</v>
      </c>
      <c r="G320" s="611" t="s">
        <v>348</v>
      </c>
      <c r="H320" s="425" t="s">
        <v>42</v>
      </c>
      <c r="I320" s="298"/>
      <c r="J320" s="312"/>
      <c r="K320" s="313">
        <v>0</v>
      </c>
      <c r="L320" s="410">
        <f t="shared" si="10"/>
        <v>0</v>
      </c>
      <c r="M320" s="313">
        <v>0</v>
      </c>
      <c r="N320" s="314"/>
      <c r="O320" s="362"/>
      <c r="P320" s="428"/>
      <c r="Q320" s="210"/>
      <c r="R320" s="173"/>
      <c r="S320" s="173"/>
      <c r="T320" s="173"/>
      <c r="U320" s="173"/>
      <c r="V320" s="158"/>
      <c r="W320" s="173"/>
      <c r="X320" s="173"/>
      <c r="Y320" s="364"/>
      <c r="Z320" s="428"/>
      <c r="AA320" s="210"/>
      <c r="AB320" s="173"/>
      <c r="AC320" s="173"/>
      <c r="AD320" s="173"/>
      <c r="AE320" s="173"/>
      <c r="AF320" s="158"/>
      <c r="AG320" s="173"/>
      <c r="AH320" s="173"/>
      <c r="AI320" s="363"/>
      <c r="AJ320" s="428"/>
      <c r="AK320" s="210"/>
      <c r="AL320" s="173"/>
      <c r="AM320" s="173"/>
      <c r="AN320" s="173"/>
      <c r="AO320" s="173"/>
      <c r="AP320" s="158"/>
      <c r="AQ320" s="173"/>
      <c r="AR320" s="173"/>
      <c r="AS320" s="365"/>
      <c r="AT320" s="428"/>
      <c r="AU320" s="210"/>
      <c r="AV320" s="173"/>
      <c r="AW320" s="173"/>
      <c r="AX320" s="173"/>
      <c r="AY320" s="173"/>
      <c r="AZ320" s="158"/>
      <c r="BA320" s="173"/>
      <c r="BB320" s="173"/>
      <c r="BC320" s="426"/>
      <c r="BD320" s="428"/>
      <c r="BE320" s="210"/>
      <c r="BF320" s="173"/>
      <c r="BG320" s="173"/>
      <c r="BH320" s="173"/>
      <c r="BI320" s="173"/>
      <c r="BJ320" s="158"/>
      <c r="BK320" s="173"/>
      <c r="BL320" s="173"/>
      <c r="BM320" s="424"/>
      <c r="BN320" s="428"/>
      <c r="BO320" s="210"/>
      <c r="BP320" s="173"/>
      <c r="BQ320" s="173"/>
      <c r="BR320" s="173"/>
      <c r="BS320" s="173"/>
      <c r="BT320" s="158"/>
      <c r="BU320" s="173"/>
      <c r="BV320" s="173"/>
      <c r="BW320" s="367"/>
      <c r="BX320" s="428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297">
        <v>318</v>
      </c>
      <c r="B321" s="298"/>
      <c r="C321" s="298"/>
      <c r="D321" s="298"/>
      <c r="E321" s="299"/>
      <c r="F321" s="298">
        <v>1113149</v>
      </c>
      <c r="G321" s="611" t="s">
        <v>349</v>
      </c>
      <c r="H321" s="425" t="s">
        <v>42</v>
      </c>
      <c r="I321" s="298"/>
      <c r="J321" s="312"/>
      <c r="K321" s="313">
        <v>0</v>
      </c>
      <c r="L321" s="410">
        <f t="shared" si="10"/>
        <v>0</v>
      </c>
      <c r="M321" s="313">
        <v>0</v>
      </c>
      <c r="N321" s="314"/>
      <c r="O321" s="362"/>
      <c r="P321" s="428"/>
      <c r="Q321" s="210"/>
      <c r="R321" s="173"/>
      <c r="S321" s="173"/>
      <c r="T321" s="173"/>
      <c r="U321" s="173"/>
      <c r="V321" s="158"/>
      <c r="W321" s="173"/>
      <c r="X321" s="173"/>
      <c r="Y321" s="364"/>
      <c r="Z321" s="428"/>
      <c r="AA321" s="210"/>
      <c r="AB321" s="173"/>
      <c r="AC321" s="173"/>
      <c r="AD321" s="173"/>
      <c r="AE321" s="173"/>
      <c r="AF321" s="158"/>
      <c r="AG321" s="173"/>
      <c r="AH321" s="173"/>
      <c r="AI321" s="363"/>
      <c r="AJ321" s="428"/>
      <c r="AK321" s="210"/>
      <c r="AL321" s="173"/>
      <c r="AM321" s="173"/>
      <c r="AN321" s="173"/>
      <c r="AO321" s="173"/>
      <c r="AP321" s="158"/>
      <c r="AQ321" s="173"/>
      <c r="AR321" s="173"/>
      <c r="AS321" s="365"/>
      <c r="AT321" s="428"/>
      <c r="AU321" s="210"/>
      <c r="AV321" s="173"/>
      <c r="AW321" s="173"/>
      <c r="AX321" s="173"/>
      <c r="AY321" s="173"/>
      <c r="AZ321" s="158"/>
      <c r="BA321" s="173"/>
      <c r="BB321" s="173"/>
      <c r="BC321" s="426"/>
      <c r="BD321" s="428"/>
      <c r="BE321" s="210"/>
      <c r="BF321" s="173"/>
      <c r="BG321" s="173"/>
      <c r="BH321" s="173"/>
      <c r="BI321" s="173"/>
      <c r="BJ321" s="158"/>
      <c r="BK321" s="173"/>
      <c r="BL321" s="173"/>
      <c r="BM321" s="424"/>
      <c r="BN321" s="428"/>
      <c r="BO321" s="210"/>
      <c r="BP321" s="173"/>
      <c r="BQ321" s="173"/>
      <c r="BR321" s="173"/>
      <c r="BS321" s="173"/>
      <c r="BT321" s="158"/>
      <c r="BU321" s="173"/>
      <c r="BV321" s="173"/>
      <c r="BW321" s="367"/>
      <c r="BX321" s="428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297">
        <v>321</v>
      </c>
      <c r="B322" s="298"/>
      <c r="C322" s="298"/>
      <c r="D322" s="298"/>
      <c r="E322" s="299"/>
      <c r="F322" s="298">
        <v>1113192</v>
      </c>
      <c r="G322" s="539" t="s">
        <v>351</v>
      </c>
      <c r="H322" s="425" t="s">
        <v>42</v>
      </c>
      <c r="I322" s="298"/>
      <c r="J322" s="312"/>
      <c r="K322" s="313">
        <v>0</v>
      </c>
      <c r="L322" s="410">
        <f t="shared" si="10"/>
        <v>6061</v>
      </c>
      <c r="M322" s="313">
        <v>0</v>
      </c>
      <c r="N322" s="314"/>
      <c r="O322" s="608">
        <v>1251</v>
      </c>
      <c r="P322" s="428"/>
      <c r="Q322" s="210"/>
      <c r="R322" s="173"/>
      <c r="S322" s="173"/>
      <c r="T322" s="173"/>
      <c r="U322" s="173"/>
      <c r="V322" s="220"/>
      <c r="W322" s="173"/>
      <c r="X322" s="173"/>
      <c r="Y322" s="364">
        <v>900</v>
      </c>
      <c r="Z322" s="428"/>
      <c r="AA322" s="210"/>
      <c r="AB322" s="173"/>
      <c r="AC322" s="173"/>
      <c r="AD322" s="173"/>
      <c r="AE322" s="173"/>
      <c r="AF322" s="158"/>
      <c r="AG322" s="173"/>
      <c r="AH322" s="173"/>
      <c r="AI322" s="447">
        <v>736</v>
      </c>
      <c r="AJ322" s="428"/>
      <c r="AK322" s="210"/>
      <c r="AL322" s="173"/>
      <c r="AM322" s="173"/>
      <c r="AN322" s="173"/>
      <c r="AO322" s="173"/>
      <c r="AP322" s="220"/>
      <c r="AQ322" s="173"/>
      <c r="AR322" s="173"/>
      <c r="AS322" s="365">
        <v>1028</v>
      </c>
      <c r="AT322" s="428"/>
      <c r="AU322" s="210"/>
      <c r="AV322" s="173"/>
      <c r="AW322" s="173"/>
      <c r="AX322" s="173"/>
      <c r="AY322" s="173"/>
      <c r="AZ322" s="158"/>
      <c r="BA322" s="173"/>
      <c r="BB322" s="173"/>
      <c r="BC322" s="366">
        <v>871</v>
      </c>
      <c r="BD322" s="428"/>
      <c r="BE322" s="210"/>
      <c r="BF322" s="173"/>
      <c r="BG322" s="173"/>
      <c r="BH322" s="173"/>
      <c r="BI322" s="173"/>
      <c r="BJ322" s="220"/>
      <c r="BK322" s="173"/>
      <c r="BL322" s="173"/>
      <c r="BM322" s="616">
        <v>1275</v>
      </c>
      <c r="BN322" s="428"/>
      <c r="BO322" s="210"/>
      <c r="BP322" s="173"/>
      <c r="BQ322" s="173"/>
      <c r="BR322" s="173"/>
      <c r="BS322" s="173"/>
      <c r="BT322" s="158"/>
      <c r="BU322" s="173"/>
      <c r="BV322" s="173"/>
      <c r="BW322" s="367"/>
      <c r="BX322" s="428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297">
        <v>322</v>
      </c>
      <c r="B323" s="298"/>
      <c r="C323" s="298"/>
      <c r="D323" s="298"/>
      <c r="E323" s="299"/>
      <c r="F323" s="298">
        <v>1113193</v>
      </c>
      <c r="G323" s="539" t="s">
        <v>352</v>
      </c>
      <c r="H323" s="425" t="s">
        <v>42</v>
      </c>
      <c r="I323" s="298"/>
      <c r="J323" s="312"/>
      <c r="K323" s="313"/>
      <c r="L323" s="410">
        <f t="shared" si="10"/>
        <v>5356</v>
      </c>
      <c r="M323" s="313">
        <v>0</v>
      </c>
      <c r="N323" s="314"/>
      <c r="O323" s="608">
        <v>1137</v>
      </c>
      <c r="P323" s="428"/>
      <c r="Q323" s="210"/>
      <c r="R323" s="173"/>
      <c r="S323" s="173"/>
      <c r="T323" s="173"/>
      <c r="U323" s="219"/>
      <c r="V323" s="220"/>
      <c r="W323" s="173"/>
      <c r="X323" s="173"/>
      <c r="Y323" s="364">
        <v>766</v>
      </c>
      <c r="Z323" s="428"/>
      <c r="AA323" s="210"/>
      <c r="AB323" s="173"/>
      <c r="AC323" s="173"/>
      <c r="AD323" s="173"/>
      <c r="AE323" s="219"/>
      <c r="AF323" s="158"/>
      <c r="AG323" s="173"/>
      <c r="AH323" s="173"/>
      <c r="AI323" s="447">
        <v>643</v>
      </c>
      <c r="AJ323" s="588"/>
      <c r="AK323" s="210"/>
      <c r="AL323" s="173"/>
      <c r="AM323" s="173"/>
      <c r="AN323" s="173"/>
      <c r="AO323" s="219"/>
      <c r="AP323" s="220"/>
      <c r="AQ323" s="173"/>
      <c r="AR323" s="173"/>
      <c r="AS323" s="365">
        <v>936</v>
      </c>
      <c r="AT323" s="428"/>
      <c r="AU323" s="210"/>
      <c r="AV323" s="173"/>
      <c r="AW323" s="173"/>
      <c r="AX323" s="173"/>
      <c r="AY323" s="219"/>
      <c r="AZ323" s="158"/>
      <c r="BA323" s="173"/>
      <c r="BB323" s="173"/>
      <c r="BC323" s="366">
        <v>759</v>
      </c>
      <c r="BD323" s="428"/>
      <c r="BE323" s="210"/>
      <c r="BF323" s="173"/>
      <c r="BG323" s="173"/>
      <c r="BH323" s="173"/>
      <c r="BI323" s="219"/>
      <c r="BJ323" s="220"/>
      <c r="BK323" s="219"/>
      <c r="BL323" s="173"/>
      <c r="BM323" s="616">
        <v>1115</v>
      </c>
      <c r="BN323" s="428"/>
      <c r="BO323" s="210"/>
      <c r="BP323" s="173"/>
      <c r="BQ323" s="173"/>
      <c r="BR323" s="173"/>
      <c r="BS323" s="219"/>
      <c r="BT323" s="158"/>
      <c r="BU323" s="173"/>
      <c r="BV323" s="173"/>
      <c r="BW323" s="367"/>
      <c r="BX323" s="428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297">
        <v>323</v>
      </c>
      <c r="B324" s="298"/>
      <c r="C324" s="298"/>
      <c r="D324" s="298"/>
      <c r="E324" s="299"/>
      <c r="F324" s="298">
        <v>1113194</v>
      </c>
      <c r="G324" s="539" t="s">
        <v>353</v>
      </c>
      <c r="H324" s="425" t="s">
        <v>42</v>
      </c>
      <c r="I324" s="298"/>
      <c r="J324" s="312"/>
      <c r="K324" s="313"/>
      <c r="L324" s="410">
        <f t="shared" si="10"/>
        <v>11437</v>
      </c>
      <c r="M324" s="313">
        <v>0</v>
      </c>
      <c r="N324" s="314"/>
      <c r="O324" s="608">
        <v>1308</v>
      </c>
      <c r="P324" s="428"/>
      <c r="Q324" s="210"/>
      <c r="R324" s="173"/>
      <c r="S324" s="173"/>
      <c r="T324" s="173"/>
      <c r="U324" s="219"/>
      <c r="V324" s="220"/>
      <c r="W324" s="173"/>
      <c r="X324" s="173"/>
      <c r="Y324" s="446">
        <v>1120</v>
      </c>
      <c r="Z324" s="428"/>
      <c r="AA324" s="210"/>
      <c r="AB324" s="173"/>
      <c r="AC324" s="173"/>
      <c r="AD324" s="173"/>
      <c r="AE324" s="219"/>
      <c r="AF324" s="158"/>
      <c r="AG324" s="173"/>
      <c r="AH324" s="173"/>
      <c r="AI324" s="447">
        <v>2133</v>
      </c>
      <c r="AJ324" s="588"/>
      <c r="AK324" s="210"/>
      <c r="AL324" s="173"/>
      <c r="AM324" s="173"/>
      <c r="AN324" s="173"/>
      <c r="AO324" s="219"/>
      <c r="AP324" s="220"/>
      <c r="AQ324" s="173"/>
      <c r="AR324" s="173"/>
      <c r="AS324" s="365">
        <v>3584</v>
      </c>
      <c r="AT324" s="428"/>
      <c r="AU324" s="210"/>
      <c r="AV324" s="173"/>
      <c r="AW324" s="173"/>
      <c r="AX324" s="173"/>
      <c r="AY324" s="219"/>
      <c r="AZ324" s="158"/>
      <c r="BA324" s="173"/>
      <c r="BB324" s="173"/>
      <c r="BC324" s="366">
        <v>796</v>
      </c>
      <c r="BD324" s="428"/>
      <c r="BE324" s="210"/>
      <c r="BF324" s="173"/>
      <c r="BG324" s="173"/>
      <c r="BH324" s="173"/>
      <c r="BI324" s="219"/>
      <c r="BJ324" s="220"/>
      <c r="BK324" s="219"/>
      <c r="BL324" s="173"/>
      <c r="BM324" s="616">
        <v>2496</v>
      </c>
      <c r="BN324" s="428"/>
      <c r="BO324" s="210"/>
      <c r="BP324" s="173"/>
      <c r="BQ324" s="173"/>
      <c r="BR324" s="173"/>
      <c r="BS324" s="219"/>
      <c r="BT324" s="158"/>
      <c r="BU324" s="173"/>
      <c r="BV324" s="173"/>
      <c r="BW324" s="367"/>
      <c r="BX324" s="428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297">
        <v>324</v>
      </c>
      <c r="B325" s="298"/>
      <c r="C325" s="298"/>
      <c r="D325" s="298"/>
      <c r="E325" s="299"/>
      <c r="F325" s="612">
        <v>1113210</v>
      </c>
      <c r="G325" s="613" t="s">
        <v>372</v>
      </c>
      <c r="H325" s="425" t="s">
        <v>42</v>
      </c>
      <c r="I325" s="298"/>
      <c r="J325" s="312"/>
      <c r="K325" s="313">
        <v>0</v>
      </c>
      <c r="L325" s="410">
        <f t="shared" si="10"/>
        <v>0</v>
      </c>
      <c r="M325" s="313">
        <v>0</v>
      </c>
      <c r="N325" s="314"/>
      <c r="O325" s="608"/>
      <c r="P325" s="428"/>
      <c r="Q325" s="210"/>
      <c r="R325" s="173"/>
      <c r="S325" s="173"/>
      <c r="T325" s="173"/>
      <c r="U325" s="219"/>
      <c r="V325" s="220"/>
      <c r="W325" s="173"/>
      <c r="X325" s="173"/>
      <c r="Y325" s="364"/>
      <c r="Z325" s="428"/>
      <c r="AA325" s="210"/>
      <c r="AB325" s="173"/>
      <c r="AC325" s="173"/>
      <c r="AD325" s="173"/>
      <c r="AE325" s="219"/>
      <c r="AF325" s="158"/>
      <c r="AG325" s="173"/>
      <c r="AH325" s="173"/>
      <c r="AI325" s="447"/>
      <c r="AJ325" s="588"/>
      <c r="AK325" s="210"/>
      <c r="AL325" s="173"/>
      <c r="AM325" s="173"/>
      <c r="AN325" s="173"/>
      <c r="AO325" s="219"/>
      <c r="AP325" s="220"/>
      <c r="AQ325" s="173"/>
      <c r="AR325" s="173"/>
      <c r="AS325" s="365"/>
      <c r="AT325" s="428"/>
      <c r="AU325" s="210"/>
      <c r="AV325" s="173"/>
      <c r="AW325" s="173"/>
      <c r="AX325" s="173"/>
      <c r="AY325" s="219"/>
      <c r="AZ325" s="158"/>
      <c r="BA325" s="173"/>
      <c r="BB325" s="173"/>
      <c r="BC325" s="366"/>
      <c r="BD325" s="428"/>
      <c r="BE325" s="210"/>
      <c r="BF325" s="173"/>
      <c r="BG325" s="173"/>
      <c r="BH325" s="173"/>
      <c r="BI325" s="219"/>
      <c r="BJ325" s="220"/>
      <c r="BK325" s="219"/>
      <c r="BL325" s="173"/>
      <c r="BM325" s="424"/>
      <c r="BN325" s="428"/>
      <c r="BO325" s="210"/>
      <c r="BP325" s="173"/>
      <c r="BQ325" s="173"/>
      <c r="BR325" s="173"/>
      <c r="BS325" s="219"/>
      <c r="BT325" s="158"/>
      <c r="BU325" s="173"/>
      <c r="BV325" s="173"/>
      <c r="BW325" s="367"/>
      <c r="BX325" s="428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5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>
      <c r="A334" s="294">
        <v>333</v>
      </c>
      <c r="B334" s="523"/>
      <c r="C334" s="523"/>
      <c r="D334" s="595"/>
      <c r="E334" s="596"/>
      <c r="F334" s="595">
        <v>20056642</v>
      </c>
      <c r="G334" s="597" t="s">
        <v>362</v>
      </c>
      <c r="H334" s="523" t="s">
        <v>69</v>
      </c>
      <c r="I334" s="523"/>
      <c r="J334" s="598"/>
      <c r="K334" s="250">
        <v>0</v>
      </c>
      <c r="L334" s="461">
        <f t="shared" si="10"/>
        <v>0</v>
      </c>
      <c r="M334" s="250">
        <v>0</v>
      </c>
      <c r="N334" s="231"/>
      <c r="O334" s="599"/>
      <c r="P334" s="173"/>
      <c r="Q334" s="210"/>
      <c r="R334" s="173"/>
      <c r="S334" s="173"/>
      <c r="T334" s="173"/>
      <c r="U334" s="173"/>
      <c r="V334" s="210"/>
      <c r="W334" s="173"/>
      <c r="X334" s="173"/>
      <c r="Y334" s="495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496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600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601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602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406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297">
        <v>334</v>
      </c>
      <c r="B335" s="298"/>
      <c r="C335" s="298"/>
      <c r="D335" s="298"/>
      <c r="E335" s="299"/>
      <c r="F335" s="612">
        <v>1113211</v>
      </c>
      <c r="G335" s="613" t="s">
        <v>373</v>
      </c>
      <c r="H335" s="425" t="s">
        <v>42</v>
      </c>
      <c r="I335" s="298"/>
      <c r="J335" s="312"/>
      <c r="K335" s="313">
        <v>0</v>
      </c>
      <c r="L335" s="410">
        <f t="shared" si="10"/>
        <v>0</v>
      </c>
      <c r="M335" s="313">
        <v>0</v>
      </c>
      <c r="N335" s="314"/>
      <c r="O335" s="608"/>
      <c r="P335" s="428"/>
      <c r="Q335" s="210"/>
      <c r="R335" s="173"/>
      <c r="S335" s="173"/>
      <c r="T335" s="173"/>
      <c r="U335" s="173"/>
      <c r="V335" s="220"/>
      <c r="W335" s="173"/>
      <c r="X335" s="173"/>
      <c r="Y335" s="364"/>
      <c r="Z335" s="428"/>
      <c r="AA335" s="210"/>
      <c r="AB335" s="173"/>
      <c r="AC335" s="173"/>
      <c r="AD335" s="173"/>
      <c r="AE335" s="173"/>
      <c r="AF335" s="158"/>
      <c r="AG335" s="173"/>
      <c r="AH335" s="173"/>
      <c r="AI335" s="447"/>
      <c r="AJ335" s="428"/>
      <c r="AK335" s="210"/>
      <c r="AL335" s="173"/>
      <c r="AM335" s="173"/>
      <c r="AN335" s="173"/>
      <c r="AO335" s="173"/>
      <c r="AP335" s="220"/>
      <c r="AQ335" s="173"/>
      <c r="AR335" s="173"/>
      <c r="AS335" s="365"/>
      <c r="AT335" s="428"/>
      <c r="AU335" s="210"/>
      <c r="AV335" s="173"/>
      <c r="AW335" s="173"/>
      <c r="AX335" s="173"/>
      <c r="AY335" s="173"/>
      <c r="AZ335" s="158"/>
      <c r="BA335" s="173"/>
      <c r="BB335" s="173"/>
      <c r="BC335" s="366"/>
      <c r="BD335" s="428"/>
      <c r="BE335" s="210"/>
      <c r="BF335" s="173"/>
      <c r="BG335" s="173"/>
      <c r="BH335" s="173"/>
      <c r="BI335" s="173"/>
      <c r="BJ335" s="220"/>
      <c r="BK335" s="173"/>
      <c r="BL335" s="173"/>
      <c r="BM335" s="424"/>
      <c r="BN335" s="428"/>
      <c r="BO335" s="210"/>
      <c r="BP335" s="173"/>
      <c r="BQ335" s="173"/>
      <c r="BR335" s="173"/>
      <c r="BS335" s="173"/>
      <c r="BT335" s="158"/>
      <c r="BU335" s="173"/>
      <c r="BV335" s="173"/>
      <c r="BW335" s="367"/>
      <c r="BX335" s="428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297">
        <v>335</v>
      </c>
      <c r="B336" s="298"/>
      <c r="C336" s="298"/>
      <c r="D336" s="298"/>
      <c r="E336" s="299"/>
      <c r="F336" s="612">
        <v>1113158</v>
      </c>
      <c r="G336" s="613" t="s">
        <v>367</v>
      </c>
      <c r="H336" s="425" t="s">
        <v>42</v>
      </c>
      <c r="I336" s="298"/>
      <c r="J336" s="312"/>
      <c r="K336" s="313">
        <v>0</v>
      </c>
      <c r="L336" s="410">
        <f t="shared" si="10"/>
        <v>0</v>
      </c>
      <c r="M336" s="313">
        <v>0</v>
      </c>
      <c r="N336" s="314"/>
      <c r="O336" s="608"/>
      <c r="P336" s="428"/>
      <c r="Q336" s="210"/>
      <c r="R336" s="219"/>
      <c r="S336" s="173"/>
      <c r="T336" s="173"/>
      <c r="U336" s="219"/>
      <c r="V336" s="220"/>
      <c r="W336" s="173"/>
      <c r="X336" s="219"/>
      <c r="Y336" s="364"/>
      <c r="Z336" s="428"/>
      <c r="AA336" s="210"/>
      <c r="AB336" s="219"/>
      <c r="AC336" s="173"/>
      <c r="AD336" s="173"/>
      <c r="AE336" s="219"/>
      <c r="AF336" s="158"/>
      <c r="AG336" s="173"/>
      <c r="AH336" s="173"/>
      <c r="AI336" s="447"/>
      <c r="AJ336" s="588"/>
      <c r="AK336" s="210"/>
      <c r="AL336" s="219"/>
      <c r="AM336" s="173"/>
      <c r="AN336" s="173"/>
      <c r="AO336" s="219"/>
      <c r="AP336" s="220"/>
      <c r="AQ336" s="173"/>
      <c r="AR336" s="173"/>
      <c r="AS336" s="582"/>
      <c r="AT336" s="428"/>
      <c r="AU336" s="210"/>
      <c r="AV336" s="219"/>
      <c r="AW336" s="173"/>
      <c r="AX336" s="173"/>
      <c r="AY336" s="219"/>
      <c r="AZ336" s="220"/>
      <c r="BA336" s="173"/>
      <c r="BB336" s="173"/>
      <c r="BC336" s="366"/>
      <c r="BD336" s="428"/>
      <c r="BE336" s="210"/>
      <c r="BF336" s="219"/>
      <c r="BG336" s="173"/>
      <c r="BH336" s="173"/>
      <c r="BI336" s="219"/>
      <c r="BJ336" s="220"/>
      <c r="BK336" s="219"/>
      <c r="BL336" s="173"/>
      <c r="BM336" s="424"/>
      <c r="BN336" s="588"/>
      <c r="BO336" s="210"/>
      <c r="BP336" s="219"/>
      <c r="BQ336" s="173"/>
      <c r="BR336" s="173"/>
      <c r="BS336" s="219"/>
      <c r="BT336" s="158"/>
      <c r="BU336" s="173"/>
      <c r="BV336" s="173"/>
      <c r="BW336" s="367"/>
      <c r="BX336" s="428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7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11260</v>
      </c>
      <c r="M343" s="172">
        <v>0</v>
      </c>
      <c r="N343" s="173"/>
      <c r="O343" s="218">
        <f>660+1260</f>
        <v>1920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540+1200</f>
        <v>1740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540+1320</f>
        <v>1860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660+1320</f>
        <v>1980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360+1500</f>
        <v>1860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4380</v>
      </c>
      <c r="M352" s="172">
        <v>0</v>
      </c>
      <c r="N352" s="173"/>
      <c r="O352" s="339">
        <f>180+540</f>
        <v>720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180+540</f>
        <v>720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180+630</f>
        <v>810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180+540</f>
        <v>720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180+630</f>
        <v>810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2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6516</v>
      </c>
      <c r="M354" s="172">
        <v>0</v>
      </c>
      <c r="N354" s="173"/>
      <c r="O354" s="339">
        <f>288+756</f>
        <v>1044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288+684</f>
        <v>972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324+828</f>
        <v>1152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324+828</f>
        <v>1152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f>360+936</f>
        <v>1296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900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3" t="s">
        <v>69</v>
      </c>
      <c r="I355" s="381"/>
      <c r="J355" s="382"/>
      <c r="K355" s="250"/>
      <c r="L355" s="159">
        <f t="shared" si="10"/>
        <v>6180</v>
      </c>
      <c r="M355" s="250"/>
      <c r="N355" s="231"/>
      <c r="O355" s="387">
        <f>270+990</f>
        <v>1260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89">
        <v>270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>
        <f>270+810</f>
        <v>1080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>
        <f>270+900</f>
        <v>1170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>
        <f>180+720</f>
        <v>900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>
        <v>1500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294">
        <v>355</v>
      </c>
      <c r="B356" s="187"/>
      <c r="C356" s="187"/>
      <c r="D356" s="286"/>
      <c r="E356" s="253"/>
      <c r="F356" s="603">
        <v>20059086</v>
      </c>
      <c r="G356" s="604" t="s">
        <v>436</v>
      </c>
      <c r="H356" s="465" t="s">
        <v>69</v>
      </c>
      <c r="I356" s="187"/>
      <c r="J356" s="230"/>
      <c r="K356" s="250">
        <v>0</v>
      </c>
      <c r="L356" s="429">
        <f>SUM(O356,Y356,AI356,AS356,BC356,BM356,BW356)</f>
        <v>0</v>
      </c>
      <c r="M356" s="250">
        <v>0</v>
      </c>
      <c r="N356" s="231"/>
      <c r="O356" s="387"/>
      <c r="P356" s="231"/>
      <c r="Q356" s="210"/>
      <c r="R356" s="231"/>
      <c r="S356" s="231"/>
      <c r="T356" s="231"/>
      <c r="U356" s="231"/>
      <c r="V356" s="158"/>
      <c r="W356" s="231"/>
      <c r="X356" s="231"/>
      <c r="Y356" s="389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1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3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5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7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430"/>
      <c r="BX356" s="173">
        <v>0</v>
      </c>
      <c r="BY356" s="210">
        <f t="shared" ref="BY356:BY367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5">BW356-CA356</f>
        <v>0</v>
      </c>
      <c r="CE356" s="173"/>
    </row>
    <row r="357" spans="1:83" ht="29.25">
      <c r="A357" s="297">
        <v>356</v>
      </c>
      <c r="B357" s="298"/>
      <c r="C357" s="298"/>
      <c r="D357" s="298"/>
      <c r="E357" s="299"/>
      <c r="F357" s="377">
        <v>1113219</v>
      </c>
      <c r="G357" s="378" t="s">
        <v>413</v>
      </c>
      <c r="H357" s="425" t="s">
        <v>42</v>
      </c>
      <c r="I357" s="298"/>
      <c r="J357" s="312"/>
      <c r="K357" s="313">
        <v>0</v>
      </c>
      <c r="L357" s="410">
        <f t="shared" ref="L357:L367" si="16">SUM(O357,Y357,AI357,AS357,BC357,BM357,BW357)</f>
        <v>3981</v>
      </c>
      <c r="M357" s="313">
        <v>0</v>
      </c>
      <c r="N357" s="314"/>
      <c r="O357" s="362">
        <v>807</v>
      </c>
      <c r="P357" s="428"/>
      <c r="Q357" s="210"/>
      <c r="R357" s="173"/>
      <c r="S357" s="173"/>
      <c r="T357" s="173"/>
      <c r="U357" s="173"/>
      <c r="V357" s="158"/>
      <c r="W357" s="173"/>
      <c r="X357" s="173"/>
      <c r="Y357" s="364">
        <v>540</v>
      </c>
      <c r="Z357" s="428"/>
      <c r="AA357" s="210"/>
      <c r="AB357" s="173"/>
      <c r="AC357" s="173"/>
      <c r="AD357" s="173"/>
      <c r="AE357" s="173"/>
      <c r="AF357" s="158"/>
      <c r="AG357" s="173"/>
      <c r="AH357" s="173"/>
      <c r="AI357" s="363">
        <v>434</v>
      </c>
      <c r="AJ357" s="428"/>
      <c r="AK357" s="210"/>
      <c r="AL357" s="173"/>
      <c r="AM357" s="173"/>
      <c r="AN357" s="173"/>
      <c r="AO357" s="173"/>
      <c r="AP357" s="158"/>
      <c r="AQ357" s="173"/>
      <c r="AR357" s="173"/>
      <c r="AS357" s="365">
        <v>975</v>
      </c>
      <c r="AT357" s="428"/>
      <c r="AU357" s="210"/>
      <c r="AV357" s="173"/>
      <c r="AW357" s="173"/>
      <c r="AX357" s="173"/>
      <c r="AY357" s="173"/>
      <c r="AZ357" s="158"/>
      <c r="BA357" s="173"/>
      <c r="BB357" s="173"/>
      <c r="BC357" s="426">
        <v>579</v>
      </c>
      <c r="BD357" s="428"/>
      <c r="BE357" s="210"/>
      <c r="BF357" s="173"/>
      <c r="BG357" s="173"/>
      <c r="BH357" s="173"/>
      <c r="BI357" s="173"/>
      <c r="BJ357" s="158"/>
      <c r="BK357" s="173"/>
      <c r="BL357" s="173"/>
      <c r="BM357" s="424">
        <v>646</v>
      </c>
      <c r="BN357" s="428"/>
      <c r="BO357" s="210"/>
      <c r="BP357" s="173"/>
      <c r="BQ357" s="173"/>
      <c r="BR357" s="173"/>
      <c r="BS357" s="173"/>
      <c r="BT357" s="158"/>
      <c r="BU357" s="173"/>
      <c r="BV357" s="173"/>
      <c r="BW357" s="367"/>
      <c r="BX357" s="428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297">
        <v>357</v>
      </c>
      <c r="B358" s="298"/>
      <c r="C358" s="298"/>
      <c r="D358" s="298"/>
      <c r="E358" s="299"/>
      <c r="F358" s="614">
        <v>1113220</v>
      </c>
      <c r="G358" s="615" t="s">
        <v>414</v>
      </c>
      <c r="H358" s="425" t="s">
        <v>42</v>
      </c>
      <c r="I358" s="298"/>
      <c r="J358" s="312"/>
      <c r="K358" s="313">
        <v>0</v>
      </c>
      <c r="L358" s="410">
        <f t="shared" si="16"/>
        <v>0</v>
      </c>
      <c r="M358" s="313">
        <v>0</v>
      </c>
      <c r="N358" s="314"/>
      <c r="O358" s="362"/>
      <c r="P358" s="428"/>
      <c r="Q358" s="210"/>
      <c r="R358" s="173"/>
      <c r="S358" s="173"/>
      <c r="T358" s="173"/>
      <c r="U358" s="173"/>
      <c r="V358" s="158"/>
      <c r="W358" s="173"/>
      <c r="X358" s="173"/>
      <c r="Y358" s="364"/>
      <c r="Z358" s="428"/>
      <c r="AA358" s="210"/>
      <c r="AB358" s="173"/>
      <c r="AC358" s="173"/>
      <c r="AD358" s="173"/>
      <c r="AE358" s="173"/>
      <c r="AF358" s="158"/>
      <c r="AG358" s="173"/>
      <c r="AH358" s="173"/>
      <c r="AI358" s="363"/>
      <c r="AJ358" s="428"/>
      <c r="AK358" s="210"/>
      <c r="AL358" s="173"/>
      <c r="AM358" s="173"/>
      <c r="AN358" s="173"/>
      <c r="AO358" s="173"/>
      <c r="AP358" s="158"/>
      <c r="AQ358" s="173"/>
      <c r="AR358" s="173"/>
      <c r="AS358" s="365"/>
      <c r="AT358" s="428"/>
      <c r="AU358" s="210"/>
      <c r="AV358" s="173"/>
      <c r="AW358" s="173"/>
      <c r="AX358" s="173"/>
      <c r="AY358" s="173"/>
      <c r="AZ358" s="158"/>
      <c r="BA358" s="173"/>
      <c r="BB358" s="173"/>
      <c r="BC358" s="426"/>
      <c r="BD358" s="428"/>
      <c r="BE358" s="210"/>
      <c r="BF358" s="173"/>
      <c r="BG358" s="173"/>
      <c r="BH358" s="173"/>
      <c r="BI358" s="173"/>
      <c r="BJ358" s="158"/>
      <c r="BK358" s="173"/>
      <c r="BL358" s="173"/>
      <c r="BM358" s="424"/>
      <c r="BN358" s="428"/>
      <c r="BO358" s="210"/>
      <c r="BP358" s="173"/>
      <c r="BQ358" s="173"/>
      <c r="BR358" s="173"/>
      <c r="BS358" s="173"/>
      <c r="BT358" s="158"/>
      <c r="BU358" s="173"/>
      <c r="BV358" s="173"/>
      <c r="BW358" s="367"/>
      <c r="BX358" s="428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297">
        <v>358</v>
      </c>
      <c r="B359" s="298"/>
      <c r="C359" s="298"/>
      <c r="D359" s="298"/>
      <c r="E359" s="299"/>
      <c r="F359" s="377">
        <v>1113218</v>
      </c>
      <c r="G359" s="378" t="s">
        <v>415</v>
      </c>
      <c r="H359" s="425" t="s">
        <v>42</v>
      </c>
      <c r="I359" s="298"/>
      <c r="J359" s="312"/>
      <c r="K359" s="313">
        <v>0</v>
      </c>
      <c r="L359" s="410">
        <f t="shared" si="16"/>
        <v>3091</v>
      </c>
      <c r="M359" s="313">
        <v>0</v>
      </c>
      <c r="N359" s="314"/>
      <c r="O359" s="362">
        <v>558</v>
      </c>
      <c r="P359" s="428"/>
      <c r="Q359" s="210"/>
      <c r="R359" s="173"/>
      <c r="S359" s="173"/>
      <c r="T359" s="173"/>
      <c r="U359" s="173"/>
      <c r="V359" s="158"/>
      <c r="W359" s="173"/>
      <c r="X359" s="173"/>
      <c r="Y359" s="364">
        <v>435</v>
      </c>
      <c r="Z359" s="428"/>
      <c r="AA359" s="210"/>
      <c r="AB359" s="173"/>
      <c r="AC359" s="173"/>
      <c r="AD359" s="173"/>
      <c r="AE359" s="173"/>
      <c r="AF359" s="158"/>
      <c r="AG359" s="173"/>
      <c r="AH359" s="173"/>
      <c r="AI359" s="363">
        <v>351</v>
      </c>
      <c r="AJ359" s="428"/>
      <c r="AK359" s="210"/>
      <c r="AL359" s="173"/>
      <c r="AM359" s="173"/>
      <c r="AN359" s="173"/>
      <c r="AO359" s="173"/>
      <c r="AP359" s="158"/>
      <c r="AQ359" s="173"/>
      <c r="AR359" s="173"/>
      <c r="AS359" s="365">
        <v>860</v>
      </c>
      <c r="AT359" s="428"/>
      <c r="AU359" s="210"/>
      <c r="AV359" s="173"/>
      <c r="AW359" s="173"/>
      <c r="AX359" s="173"/>
      <c r="AY359" s="173"/>
      <c r="AZ359" s="158"/>
      <c r="BA359" s="173"/>
      <c r="BB359" s="173"/>
      <c r="BC359" s="426">
        <v>411</v>
      </c>
      <c r="BD359" s="428"/>
      <c r="BE359" s="210"/>
      <c r="BF359" s="173"/>
      <c r="BG359" s="173"/>
      <c r="BH359" s="173"/>
      <c r="BI359" s="173"/>
      <c r="BJ359" s="158"/>
      <c r="BK359" s="173"/>
      <c r="BL359" s="173"/>
      <c r="BM359" s="424">
        <v>476</v>
      </c>
      <c r="BN359" s="428"/>
      <c r="BO359" s="210"/>
      <c r="BP359" s="173"/>
      <c r="BQ359" s="173"/>
      <c r="BR359" s="173"/>
      <c r="BS359" s="173"/>
      <c r="BT359" s="158"/>
      <c r="BU359" s="173"/>
      <c r="BV359" s="173"/>
      <c r="BW359" s="367"/>
      <c r="BX359" s="428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297">
        <v>359</v>
      </c>
      <c r="B360" s="298"/>
      <c r="C360" s="298"/>
      <c r="D360" s="298"/>
      <c r="E360" s="299"/>
      <c r="F360" s="377">
        <v>1113221</v>
      </c>
      <c r="G360" s="378" t="s">
        <v>416</v>
      </c>
      <c r="H360" s="425" t="s">
        <v>42</v>
      </c>
      <c r="I360" s="298"/>
      <c r="J360" s="312"/>
      <c r="K360" s="313">
        <v>0</v>
      </c>
      <c r="L360" s="410">
        <f t="shared" si="16"/>
        <v>3345</v>
      </c>
      <c r="M360" s="313"/>
      <c r="N360" s="314"/>
      <c r="O360" s="362">
        <v>597</v>
      </c>
      <c r="P360" s="428"/>
      <c r="Q360" s="210"/>
      <c r="R360" s="173"/>
      <c r="S360" s="173"/>
      <c r="T360" s="173"/>
      <c r="U360" s="173"/>
      <c r="V360" s="158"/>
      <c r="W360" s="173"/>
      <c r="X360" s="173"/>
      <c r="Y360" s="364">
        <v>495</v>
      </c>
      <c r="Z360" s="428"/>
      <c r="AA360" s="210"/>
      <c r="AB360" s="173"/>
      <c r="AC360" s="173"/>
      <c r="AD360" s="173"/>
      <c r="AE360" s="173"/>
      <c r="AF360" s="158"/>
      <c r="AG360" s="173"/>
      <c r="AH360" s="173"/>
      <c r="AI360" s="363">
        <v>354</v>
      </c>
      <c r="AJ360" s="428"/>
      <c r="AK360" s="210"/>
      <c r="AL360" s="173"/>
      <c r="AM360" s="173"/>
      <c r="AN360" s="173"/>
      <c r="AO360" s="173"/>
      <c r="AP360" s="158"/>
      <c r="AQ360" s="173"/>
      <c r="AR360" s="173"/>
      <c r="AS360" s="365">
        <v>961</v>
      </c>
      <c r="AT360" s="428"/>
      <c r="AU360" s="210"/>
      <c r="AV360" s="173"/>
      <c r="AW360" s="173"/>
      <c r="AX360" s="173"/>
      <c r="AY360" s="173"/>
      <c r="AZ360" s="158"/>
      <c r="BA360" s="173"/>
      <c r="BB360" s="173"/>
      <c r="BC360" s="426">
        <v>426</v>
      </c>
      <c r="BD360" s="428"/>
      <c r="BE360" s="210"/>
      <c r="BF360" s="173"/>
      <c r="BG360" s="173"/>
      <c r="BH360" s="173"/>
      <c r="BI360" s="173"/>
      <c r="BJ360" s="158"/>
      <c r="BK360" s="173"/>
      <c r="BL360" s="173"/>
      <c r="BM360" s="424">
        <v>512</v>
      </c>
      <c r="BN360" s="428"/>
      <c r="BO360" s="210"/>
      <c r="BP360" s="173"/>
      <c r="BQ360" s="173"/>
      <c r="BR360" s="173"/>
      <c r="BS360" s="173"/>
      <c r="BT360" s="158"/>
      <c r="BU360" s="173"/>
      <c r="BV360" s="173"/>
      <c r="BW360" s="367"/>
      <c r="BX360" s="428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297">
        <v>360</v>
      </c>
      <c r="B361" s="298"/>
      <c r="C361" s="298"/>
      <c r="D361" s="298"/>
      <c r="E361" s="299"/>
      <c r="F361" s="377">
        <v>1113222</v>
      </c>
      <c r="G361" s="378" t="s">
        <v>426</v>
      </c>
      <c r="H361" s="425" t="s">
        <v>42</v>
      </c>
      <c r="I361" s="298"/>
      <c r="J361" s="312"/>
      <c r="K361" s="313"/>
      <c r="L361" s="410">
        <f t="shared" si="16"/>
        <v>3537</v>
      </c>
      <c r="M361" s="313"/>
      <c r="N361" s="314"/>
      <c r="O361" s="608">
        <v>770</v>
      </c>
      <c r="P361" s="428"/>
      <c r="Q361" s="210"/>
      <c r="R361" s="173"/>
      <c r="S361" s="173"/>
      <c r="T361" s="173"/>
      <c r="U361" s="173"/>
      <c r="V361" s="158"/>
      <c r="W361" s="173"/>
      <c r="X361" s="173"/>
      <c r="Y361" s="364">
        <v>409</v>
      </c>
      <c r="Z361" s="428"/>
      <c r="AA361" s="210"/>
      <c r="AB361" s="173"/>
      <c r="AC361" s="173"/>
      <c r="AD361" s="173"/>
      <c r="AE361" s="173"/>
      <c r="AF361" s="158"/>
      <c r="AG361" s="173"/>
      <c r="AH361" s="173"/>
      <c r="AI361" s="363">
        <v>425</v>
      </c>
      <c r="AJ361" s="428"/>
      <c r="AK361" s="210"/>
      <c r="AL361" s="173"/>
      <c r="AM361" s="173"/>
      <c r="AN361" s="173"/>
      <c r="AO361" s="173"/>
      <c r="AP361" s="158"/>
      <c r="AQ361" s="173"/>
      <c r="AR361" s="173"/>
      <c r="AS361" s="365">
        <v>844</v>
      </c>
      <c r="AT361" s="428"/>
      <c r="AU361" s="210"/>
      <c r="AV361" s="173"/>
      <c r="AW361" s="173"/>
      <c r="AX361" s="173"/>
      <c r="AY361" s="173"/>
      <c r="AZ361" s="158"/>
      <c r="BA361" s="173"/>
      <c r="BB361" s="173"/>
      <c r="BC361" s="426">
        <v>541</v>
      </c>
      <c r="BD361" s="428"/>
      <c r="BE361" s="210"/>
      <c r="BF361" s="173"/>
      <c r="BG361" s="173"/>
      <c r="BH361" s="173"/>
      <c r="BI361" s="173"/>
      <c r="BJ361" s="158"/>
      <c r="BK361" s="173"/>
      <c r="BL361" s="173"/>
      <c r="BM361" s="424">
        <v>548</v>
      </c>
      <c r="BN361" s="428"/>
      <c r="BO361" s="210"/>
      <c r="BP361" s="173"/>
      <c r="BQ361" s="173"/>
      <c r="BR361" s="173"/>
      <c r="BS361" s="173"/>
      <c r="BT361" s="158"/>
      <c r="BU361" s="173"/>
      <c r="BV361" s="173"/>
      <c r="BW361" s="367"/>
      <c r="BX361" s="428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297">
        <v>361</v>
      </c>
      <c r="B362" s="298"/>
      <c r="C362" s="298"/>
      <c r="D362" s="298"/>
      <c r="E362" s="299"/>
      <c r="F362" s="377">
        <v>1113223</v>
      </c>
      <c r="G362" s="378" t="s">
        <v>428</v>
      </c>
      <c r="H362" s="425" t="s">
        <v>42</v>
      </c>
      <c r="I362" s="298"/>
      <c r="J362" s="312"/>
      <c r="K362" s="313"/>
      <c r="L362" s="410">
        <f t="shared" si="16"/>
        <v>2679</v>
      </c>
      <c r="M362" s="313"/>
      <c r="N362" s="314"/>
      <c r="O362" s="362">
        <v>550</v>
      </c>
      <c r="P362" s="428"/>
      <c r="Q362" s="210"/>
      <c r="R362" s="173"/>
      <c r="S362" s="173"/>
      <c r="T362" s="173"/>
      <c r="U362" s="173"/>
      <c r="V362" s="158"/>
      <c r="W362" s="173"/>
      <c r="X362" s="173"/>
      <c r="Y362" s="364">
        <v>298</v>
      </c>
      <c r="Z362" s="428"/>
      <c r="AA362" s="210"/>
      <c r="AB362" s="173"/>
      <c r="AC362" s="173"/>
      <c r="AD362" s="173"/>
      <c r="AE362" s="173"/>
      <c r="AF362" s="158"/>
      <c r="AG362" s="173"/>
      <c r="AH362" s="173"/>
      <c r="AI362" s="363">
        <v>293</v>
      </c>
      <c r="AJ362" s="428"/>
      <c r="AK362" s="210"/>
      <c r="AL362" s="173"/>
      <c r="AM362" s="173"/>
      <c r="AN362" s="173"/>
      <c r="AO362" s="173"/>
      <c r="AP362" s="158"/>
      <c r="AQ362" s="173"/>
      <c r="AR362" s="173"/>
      <c r="AS362" s="365">
        <v>731</v>
      </c>
      <c r="AT362" s="428"/>
      <c r="AU362" s="210"/>
      <c r="AV362" s="173"/>
      <c r="AW362" s="173"/>
      <c r="AX362" s="173"/>
      <c r="AY362" s="173"/>
      <c r="AZ362" s="158"/>
      <c r="BA362" s="173"/>
      <c r="BB362" s="173"/>
      <c r="BC362" s="426">
        <v>424</v>
      </c>
      <c r="BD362" s="428"/>
      <c r="BE362" s="210"/>
      <c r="BF362" s="173"/>
      <c r="BG362" s="173"/>
      <c r="BH362" s="173"/>
      <c r="BI362" s="173"/>
      <c r="BJ362" s="158"/>
      <c r="BK362" s="173"/>
      <c r="BL362" s="173"/>
      <c r="BM362" s="424">
        <v>383</v>
      </c>
      <c r="BN362" s="428"/>
      <c r="BO362" s="210"/>
      <c r="BP362" s="173"/>
      <c r="BQ362" s="173"/>
      <c r="BR362" s="173"/>
      <c r="BS362" s="173"/>
      <c r="BT362" s="158"/>
      <c r="BU362" s="173"/>
      <c r="BV362" s="173"/>
      <c r="BW362" s="367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297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410">
        <f t="shared" si="16"/>
        <v>3666</v>
      </c>
      <c r="M363" s="313"/>
      <c r="N363" s="314"/>
      <c r="O363" s="608">
        <v>829</v>
      </c>
      <c r="P363" s="428"/>
      <c r="Q363" s="210"/>
      <c r="R363" s="173"/>
      <c r="S363" s="173"/>
      <c r="T363" s="173"/>
      <c r="U363" s="173"/>
      <c r="V363" s="158"/>
      <c r="W363" s="173"/>
      <c r="X363" s="173"/>
      <c r="Y363" s="364">
        <v>396</v>
      </c>
      <c r="Z363" s="428"/>
      <c r="AA363" s="210"/>
      <c r="AB363" s="173"/>
      <c r="AC363" s="173"/>
      <c r="AD363" s="173"/>
      <c r="AE363" s="173"/>
      <c r="AF363" s="158"/>
      <c r="AG363" s="173"/>
      <c r="AH363" s="173"/>
      <c r="AI363" s="363">
        <v>428</v>
      </c>
      <c r="AJ363" s="428"/>
      <c r="AK363" s="210"/>
      <c r="AL363" s="173"/>
      <c r="AM363" s="173"/>
      <c r="AN363" s="173"/>
      <c r="AO363" s="173"/>
      <c r="AP363" s="158"/>
      <c r="AQ363" s="173"/>
      <c r="AR363" s="173"/>
      <c r="AS363" s="365">
        <v>875</v>
      </c>
      <c r="AT363" s="428"/>
      <c r="AU363" s="210"/>
      <c r="AV363" s="173"/>
      <c r="AW363" s="173"/>
      <c r="AX363" s="173"/>
      <c r="AY363" s="173"/>
      <c r="AZ363" s="158"/>
      <c r="BA363" s="173"/>
      <c r="BB363" s="173"/>
      <c r="BC363" s="426">
        <v>598</v>
      </c>
      <c r="BD363" s="428"/>
      <c r="BE363" s="210"/>
      <c r="BF363" s="173"/>
      <c r="BG363" s="173"/>
      <c r="BH363" s="173"/>
      <c r="BI363" s="173"/>
      <c r="BJ363" s="158"/>
      <c r="BK363" s="173"/>
      <c r="BL363" s="173"/>
      <c r="BM363" s="424">
        <v>540</v>
      </c>
      <c r="BN363" s="428"/>
      <c r="BO363" s="210"/>
      <c r="BP363" s="173"/>
      <c r="BQ363" s="173"/>
      <c r="BR363" s="173"/>
      <c r="BS363" s="173"/>
      <c r="BT363" s="158"/>
      <c r="BU363" s="173"/>
      <c r="BV363" s="173"/>
      <c r="BW363" s="367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297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410">
        <f t="shared" si="16"/>
        <v>10425</v>
      </c>
      <c r="M364" s="313"/>
      <c r="N364" s="314"/>
      <c r="O364" s="608">
        <v>2134</v>
      </c>
      <c r="P364" s="428"/>
      <c r="Q364" s="210"/>
      <c r="R364" s="173"/>
      <c r="S364" s="173"/>
      <c r="T364" s="173"/>
      <c r="U364" s="173"/>
      <c r="V364" s="158"/>
      <c r="W364" s="173"/>
      <c r="X364" s="173"/>
      <c r="Y364" s="446">
        <v>1318</v>
      </c>
      <c r="Z364" s="428"/>
      <c r="AA364" s="210"/>
      <c r="AB364" s="173"/>
      <c r="AC364" s="173"/>
      <c r="AD364" s="173"/>
      <c r="AE364" s="173"/>
      <c r="AF364" s="158"/>
      <c r="AG364" s="173"/>
      <c r="AH364" s="173"/>
      <c r="AI364" s="447">
        <v>1229</v>
      </c>
      <c r="AJ364" s="428"/>
      <c r="AK364" s="210"/>
      <c r="AL364" s="173"/>
      <c r="AM364" s="173"/>
      <c r="AN364" s="173"/>
      <c r="AO364" s="173"/>
      <c r="AP364" s="158"/>
      <c r="AQ364" s="173"/>
      <c r="AR364" s="173"/>
      <c r="AS364" s="365">
        <v>2064</v>
      </c>
      <c r="AT364" s="428"/>
      <c r="AU364" s="210"/>
      <c r="AV364" s="173"/>
      <c r="AW364" s="173"/>
      <c r="AX364" s="173"/>
      <c r="AY364" s="173"/>
      <c r="AZ364" s="158"/>
      <c r="BA364" s="173"/>
      <c r="BB364" s="173"/>
      <c r="BC364" s="366">
        <v>1516</v>
      </c>
      <c r="BD364" s="428"/>
      <c r="BE364" s="210"/>
      <c r="BF364" s="173"/>
      <c r="BG364" s="173"/>
      <c r="BH364" s="173"/>
      <c r="BI364" s="173"/>
      <c r="BJ364" s="158"/>
      <c r="BK364" s="173"/>
      <c r="BL364" s="173"/>
      <c r="BM364" s="424">
        <v>2164</v>
      </c>
      <c r="BN364" s="428"/>
      <c r="BO364" s="210"/>
      <c r="BP364" s="173"/>
      <c r="BQ364" s="173"/>
      <c r="BR364" s="173"/>
      <c r="BS364" s="173"/>
      <c r="BT364" s="158"/>
      <c r="BU364" s="173"/>
      <c r="BV364" s="173"/>
      <c r="BW364" s="367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297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425" t="s">
        <v>42</v>
      </c>
      <c r="I365" s="298"/>
      <c r="J365" s="312"/>
      <c r="K365" s="313"/>
      <c r="L365" s="410">
        <f t="shared" si="16"/>
        <v>4044</v>
      </c>
      <c r="M365" s="313"/>
      <c r="N365" s="314"/>
      <c r="O365" s="608">
        <v>684</v>
      </c>
      <c r="P365" s="428"/>
      <c r="Q365" s="210"/>
      <c r="R365" s="173"/>
      <c r="S365" s="173"/>
      <c r="T365" s="173"/>
      <c r="U365" s="173"/>
      <c r="V365" s="158"/>
      <c r="W365" s="173"/>
      <c r="X365" s="173"/>
      <c r="Y365" s="364">
        <v>522</v>
      </c>
      <c r="Z365" s="428"/>
      <c r="AA365" s="210"/>
      <c r="AB365" s="173"/>
      <c r="AC365" s="173"/>
      <c r="AD365" s="173"/>
      <c r="AE365" s="173"/>
      <c r="AF365" s="158"/>
      <c r="AG365" s="173"/>
      <c r="AH365" s="173"/>
      <c r="AI365" s="363">
        <v>242</v>
      </c>
      <c r="AJ365" s="428"/>
      <c r="AK365" s="210"/>
      <c r="AL365" s="173"/>
      <c r="AM365" s="173"/>
      <c r="AN365" s="173"/>
      <c r="AO365" s="173"/>
      <c r="AP365" s="158"/>
      <c r="AQ365" s="173"/>
      <c r="AR365" s="173"/>
      <c r="AS365" s="365">
        <v>786</v>
      </c>
      <c r="AT365" s="428"/>
      <c r="AU365" s="210"/>
      <c r="AV365" s="173"/>
      <c r="AW365" s="173"/>
      <c r="AX365" s="173"/>
      <c r="AY365" s="173"/>
      <c r="AZ365" s="158"/>
      <c r="BA365" s="173"/>
      <c r="BB365" s="173"/>
      <c r="BC365" s="426">
        <v>866</v>
      </c>
      <c r="BD365" s="428"/>
      <c r="BE365" s="210"/>
      <c r="BF365" s="173"/>
      <c r="BG365" s="173"/>
      <c r="BH365" s="173"/>
      <c r="BI365" s="173"/>
      <c r="BJ365" s="158"/>
      <c r="BK365" s="173"/>
      <c r="BL365" s="173"/>
      <c r="BM365" s="424">
        <v>944</v>
      </c>
      <c r="BN365" s="428"/>
      <c r="BO365" s="210"/>
      <c r="BP365" s="173"/>
      <c r="BQ365" s="173"/>
      <c r="BR365" s="173"/>
      <c r="BS365" s="173"/>
      <c r="BT365" s="158"/>
      <c r="BU365" s="173"/>
      <c r="BV365" s="173"/>
      <c r="BW365" s="367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297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410">
        <f t="shared" si="16"/>
        <v>3742</v>
      </c>
      <c r="M366" s="313"/>
      <c r="N366" s="314"/>
      <c r="O366" s="608">
        <v>666</v>
      </c>
      <c r="P366" s="428"/>
      <c r="Q366" s="210"/>
      <c r="R366" s="173"/>
      <c r="S366" s="173"/>
      <c r="T366" s="173"/>
      <c r="U366" s="173"/>
      <c r="V366" s="158"/>
      <c r="W366" s="173"/>
      <c r="X366" s="173"/>
      <c r="Y366" s="364">
        <v>479</v>
      </c>
      <c r="Z366" s="428"/>
      <c r="AA366" s="210"/>
      <c r="AB366" s="173"/>
      <c r="AC366" s="173"/>
      <c r="AD366" s="173"/>
      <c r="AE366" s="173"/>
      <c r="AF366" s="158"/>
      <c r="AG366" s="173"/>
      <c r="AH366" s="173"/>
      <c r="AI366" s="363">
        <v>212</v>
      </c>
      <c r="AJ366" s="428"/>
      <c r="AK366" s="210"/>
      <c r="AL366" s="173"/>
      <c r="AM366" s="173"/>
      <c r="AN366" s="173"/>
      <c r="AO366" s="173"/>
      <c r="AP366" s="158"/>
      <c r="AQ366" s="173"/>
      <c r="AR366" s="173"/>
      <c r="AS366" s="365">
        <v>666</v>
      </c>
      <c r="AT366" s="428"/>
      <c r="AU366" s="210"/>
      <c r="AV366" s="173"/>
      <c r="AW366" s="173"/>
      <c r="AX366" s="173"/>
      <c r="AY366" s="173"/>
      <c r="AZ366" s="158"/>
      <c r="BA366" s="173"/>
      <c r="BB366" s="173"/>
      <c r="BC366" s="426">
        <v>734</v>
      </c>
      <c r="BD366" s="428"/>
      <c r="BE366" s="210"/>
      <c r="BF366" s="173"/>
      <c r="BG366" s="173"/>
      <c r="BH366" s="173"/>
      <c r="BI366" s="173"/>
      <c r="BJ366" s="158"/>
      <c r="BK366" s="173"/>
      <c r="BL366" s="173"/>
      <c r="BM366" s="424">
        <v>985</v>
      </c>
      <c r="BN366" s="428"/>
      <c r="BO366" s="210"/>
      <c r="BP366" s="173"/>
      <c r="BQ366" s="173"/>
      <c r="BR366" s="173"/>
      <c r="BS366" s="173"/>
      <c r="BT366" s="158"/>
      <c r="BU366" s="173"/>
      <c r="BV366" s="173"/>
      <c r="BW366" s="367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297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410">
        <f t="shared" si="16"/>
        <v>3899</v>
      </c>
      <c r="M367" s="313">
        <v>0</v>
      </c>
      <c r="N367" s="314"/>
      <c r="O367" s="362">
        <v>659</v>
      </c>
      <c r="P367" s="428"/>
      <c r="Q367" s="210"/>
      <c r="R367" s="173"/>
      <c r="S367" s="173"/>
      <c r="T367" s="173"/>
      <c r="U367" s="173"/>
      <c r="V367" s="158"/>
      <c r="W367" s="173"/>
      <c r="X367" s="173"/>
      <c r="Y367" s="364">
        <v>624</v>
      </c>
      <c r="Z367" s="428"/>
      <c r="AA367" s="210"/>
      <c r="AB367" s="173"/>
      <c r="AC367" s="173"/>
      <c r="AD367" s="173"/>
      <c r="AE367" s="173"/>
      <c r="AF367" s="158"/>
      <c r="AG367" s="173"/>
      <c r="AH367" s="173"/>
      <c r="AI367" s="363">
        <v>222</v>
      </c>
      <c r="AJ367" s="428"/>
      <c r="AK367" s="210"/>
      <c r="AL367" s="173"/>
      <c r="AM367" s="173"/>
      <c r="AN367" s="173"/>
      <c r="AO367" s="173"/>
      <c r="AP367" s="158"/>
      <c r="AQ367" s="173"/>
      <c r="AR367" s="173"/>
      <c r="AS367" s="365">
        <v>678</v>
      </c>
      <c r="AT367" s="428"/>
      <c r="AU367" s="210"/>
      <c r="AV367" s="173"/>
      <c r="AW367" s="173"/>
      <c r="AX367" s="173"/>
      <c r="AY367" s="173"/>
      <c r="AZ367" s="158"/>
      <c r="BA367" s="173"/>
      <c r="BB367" s="173"/>
      <c r="BC367" s="426">
        <v>755</v>
      </c>
      <c r="BD367" s="428"/>
      <c r="BE367" s="210"/>
      <c r="BF367" s="173"/>
      <c r="BG367" s="173"/>
      <c r="BH367" s="173"/>
      <c r="BI367" s="173"/>
      <c r="BJ367" s="158"/>
      <c r="BK367" s="173"/>
      <c r="BL367" s="173"/>
      <c r="BM367" s="424">
        <v>961</v>
      </c>
      <c r="BN367" s="428"/>
      <c r="BO367" s="210"/>
      <c r="BP367" s="173"/>
      <c r="BQ367" s="173"/>
      <c r="BR367" s="173"/>
      <c r="BS367" s="173"/>
      <c r="BT367" s="158"/>
      <c r="BU367" s="173"/>
      <c r="BV367" s="173"/>
      <c r="BW367" s="367"/>
      <c r="BX367" s="428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19" t="s">
        <v>437</v>
      </c>
      <c r="H368" s="298" t="s">
        <v>69</v>
      </c>
      <c r="I368" s="521"/>
      <c r="J368" s="318"/>
      <c r="K368" s="313">
        <v>0</v>
      </c>
      <c r="L368" s="429">
        <f>SUM(O368,Y368,AI368,AS368,BC368,BM368,BW368)</f>
        <v>14260</v>
      </c>
      <c r="M368" s="383">
        <v>0</v>
      </c>
      <c r="N368" s="318"/>
      <c r="O368" s="388">
        <f>540+1710</f>
        <v>2250</v>
      </c>
      <c r="Y368" s="390">
        <f>540+1710</f>
        <v>2250</v>
      </c>
      <c r="AI368" s="392">
        <f>630+1890</f>
        <v>2520</v>
      </c>
      <c r="AS368" s="394">
        <f>630+1890</f>
        <v>2520</v>
      </c>
      <c r="BC368" s="396">
        <f>540+1980</f>
        <v>2520</v>
      </c>
      <c r="BM368" s="398">
        <v>2200</v>
      </c>
      <c r="BW368" s="380"/>
    </row>
    <row r="369" spans="1:75" ht="24" customHeight="1">
      <c r="A369" s="294">
        <v>357</v>
      </c>
      <c r="B369" s="503"/>
      <c r="C369" s="503"/>
      <c r="D369" s="503"/>
      <c r="E369" s="253"/>
      <c r="F369" s="504">
        <v>20059085</v>
      </c>
      <c r="G369" s="520" t="s">
        <v>438</v>
      </c>
      <c r="H369" s="298" t="s">
        <v>69</v>
      </c>
      <c r="I369" s="522"/>
      <c r="J369" s="503"/>
      <c r="K369" s="526">
        <f>SUBTOTAL(9,K319:K367)</f>
        <v>0</v>
      </c>
      <c r="L369" s="512">
        <f>SUM(O369,Y369,AI369,AS369,BC369,BM369,BW369)</f>
        <v>7941</v>
      </c>
      <c r="M369" s="460"/>
      <c r="N369" s="503"/>
      <c r="O369" s="505">
        <f>378+1008</f>
        <v>1386</v>
      </c>
      <c r="Y369" s="506">
        <f>315+819</f>
        <v>1134</v>
      </c>
      <c r="AI369" s="507">
        <f>378+882</f>
        <v>1260</v>
      </c>
      <c r="AS369" s="508">
        <f>378+882</f>
        <v>1260</v>
      </c>
      <c r="BC369" s="509">
        <f>504+1197</f>
        <v>1701</v>
      </c>
      <c r="BM369" s="510">
        <v>1200</v>
      </c>
      <c r="BW369" s="511"/>
    </row>
    <row r="370" spans="1:75" ht="24" customHeight="1">
      <c r="A370" s="297"/>
      <c r="B370" s="318"/>
      <c r="C370" s="318"/>
      <c r="D370" s="318"/>
      <c r="E370" s="299"/>
      <c r="F370" s="524">
        <v>20059413</v>
      </c>
      <c r="G370" s="525" t="s">
        <v>448</v>
      </c>
      <c r="H370" s="298" t="s">
        <v>69</v>
      </c>
      <c r="I370" s="318"/>
      <c r="J370" s="318"/>
      <c r="K370" s="527"/>
      <c r="L370" s="512">
        <f t="shared" ref="L370:L380" si="17">SUM(O370,Y370,AI370,AS370,BC370,BM370,BW370)</f>
        <v>4440</v>
      </c>
      <c r="M370" s="528"/>
      <c r="N370" s="318"/>
      <c r="O370" s="513">
        <f>300+570</f>
        <v>870</v>
      </c>
      <c r="Y370" s="514">
        <f>150+450</f>
        <v>600</v>
      </c>
      <c r="AI370" s="515">
        <f>180+540</f>
        <v>720</v>
      </c>
      <c r="AS370" s="516">
        <f>240+540</f>
        <v>780</v>
      </c>
      <c r="BC370" s="517">
        <f>240+630</f>
        <v>870</v>
      </c>
      <c r="BM370" s="518">
        <v>600</v>
      </c>
      <c r="BW370" s="416"/>
    </row>
    <row r="371" spans="1:75" ht="24" customHeight="1">
      <c r="A371" s="297"/>
      <c r="B371" s="318"/>
      <c r="C371" s="318"/>
      <c r="D371" s="318"/>
      <c r="E371" s="299"/>
      <c r="F371" s="529">
        <v>20059414</v>
      </c>
      <c r="G371" s="530" t="s">
        <v>449</v>
      </c>
      <c r="H371" s="298" t="s">
        <v>69</v>
      </c>
      <c r="I371" s="318"/>
      <c r="J371" s="318"/>
      <c r="K371" s="527"/>
      <c r="L371" s="512">
        <f t="shared" si="17"/>
        <v>0</v>
      </c>
      <c r="M371" s="528"/>
      <c r="N371" s="318"/>
      <c r="O371" s="513"/>
      <c r="Y371" s="514"/>
      <c r="AI371" s="515"/>
      <c r="AS371" s="516"/>
      <c r="BC371" s="517"/>
      <c r="BM371" s="518"/>
      <c r="BW371" s="416"/>
    </row>
    <row r="372" spans="1:75" ht="24" customHeight="1">
      <c r="A372" s="297"/>
      <c r="B372" s="318"/>
      <c r="C372" s="318"/>
      <c r="D372" s="318"/>
      <c r="E372" s="299"/>
      <c r="F372" s="524">
        <v>20059547</v>
      </c>
      <c r="G372" s="334" t="s">
        <v>450</v>
      </c>
      <c r="H372" s="298" t="s">
        <v>69</v>
      </c>
      <c r="I372" s="318"/>
      <c r="J372" s="318"/>
      <c r="K372" s="527"/>
      <c r="L372" s="512">
        <f t="shared" si="17"/>
        <v>20248</v>
      </c>
      <c r="M372" s="528"/>
      <c r="N372" s="318"/>
      <c r="O372" s="513">
        <f>1260+2340</f>
        <v>3600</v>
      </c>
      <c r="Y372" s="514">
        <f>1260+2304</f>
        <v>3564</v>
      </c>
      <c r="AI372" s="515">
        <f>1260+2304</f>
        <v>3564</v>
      </c>
      <c r="AS372" s="516">
        <f>1260+2304</f>
        <v>3564</v>
      </c>
      <c r="BC372" s="517">
        <f>1260+2196</f>
        <v>3456</v>
      </c>
      <c r="BM372" s="518">
        <v>2500</v>
      </c>
      <c r="BW372" s="416"/>
    </row>
    <row r="373" spans="1:75" ht="24" customHeight="1">
      <c r="A373" s="297"/>
      <c r="B373" s="318"/>
      <c r="C373" s="318"/>
      <c r="D373" s="318"/>
      <c r="E373" s="299"/>
      <c r="F373" s="524">
        <v>20059548</v>
      </c>
      <c r="G373" s="334" t="s">
        <v>451</v>
      </c>
      <c r="H373" s="298" t="s">
        <v>69</v>
      </c>
      <c r="I373" s="318"/>
      <c r="J373" s="318"/>
      <c r="K373" s="527"/>
      <c r="L373" s="512">
        <f t="shared" si="17"/>
        <v>21460</v>
      </c>
      <c r="M373" s="528"/>
      <c r="N373" s="318"/>
      <c r="O373" s="513">
        <f>1200+2460</f>
        <v>3660</v>
      </c>
      <c r="Y373" s="514">
        <f>1080+2400</f>
        <v>3480</v>
      </c>
      <c r="AI373" s="515">
        <f>1080+2400</f>
        <v>3480</v>
      </c>
      <c r="AS373" s="516">
        <f>1140+2400</f>
        <v>3540</v>
      </c>
      <c r="BC373" s="517">
        <f>1500+3000</f>
        <v>4500</v>
      </c>
      <c r="BM373" s="518">
        <v>2800</v>
      </c>
      <c r="BW373" s="416"/>
    </row>
    <row r="374" spans="1:75" ht="24" customHeight="1">
      <c r="A374" s="297"/>
      <c r="B374" s="318"/>
      <c r="C374" s="318"/>
      <c r="D374" s="318"/>
      <c r="E374" s="299"/>
      <c r="F374" s="524">
        <v>20057458</v>
      </c>
      <c r="G374" s="334" t="s">
        <v>452</v>
      </c>
      <c r="H374" s="298" t="s">
        <v>69</v>
      </c>
      <c r="I374" s="318"/>
      <c r="J374" s="318"/>
      <c r="K374" s="527"/>
      <c r="L374" s="512">
        <f t="shared" si="17"/>
        <v>7896</v>
      </c>
      <c r="M374" s="528"/>
      <c r="N374" s="318"/>
      <c r="O374" s="513">
        <f>432+972</f>
        <v>1404</v>
      </c>
      <c r="Y374" s="514">
        <f>378+810</f>
        <v>1188</v>
      </c>
      <c r="AI374" s="515">
        <f>432+918</f>
        <v>1350</v>
      </c>
      <c r="AS374" s="516">
        <f>432+918</f>
        <v>1350</v>
      </c>
      <c r="BC374" s="517">
        <f>378+1026</f>
        <v>1404</v>
      </c>
      <c r="BM374" s="518">
        <v>1200</v>
      </c>
      <c r="BW374" s="416"/>
    </row>
    <row r="375" spans="1:75" ht="24" customHeight="1">
      <c r="A375" s="297"/>
      <c r="B375" s="318"/>
      <c r="C375" s="318"/>
      <c r="D375" s="318"/>
      <c r="E375" s="299"/>
      <c r="F375" s="298">
        <v>20059798</v>
      </c>
      <c r="G375" s="334" t="s">
        <v>453</v>
      </c>
      <c r="H375" s="298" t="s">
        <v>69</v>
      </c>
      <c r="I375" s="318"/>
      <c r="J375" s="318"/>
      <c r="K375" s="527"/>
      <c r="L375" s="512">
        <f t="shared" si="17"/>
        <v>6800</v>
      </c>
      <c r="M375" s="528"/>
      <c r="N375" s="318"/>
      <c r="O375" s="513">
        <f>420+840</f>
        <v>1260</v>
      </c>
      <c r="Y375" s="514">
        <f>300+540</f>
        <v>840</v>
      </c>
      <c r="AI375" s="515">
        <f>420+780</f>
        <v>1200</v>
      </c>
      <c r="AS375" s="516">
        <f>360+660</f>
        <v>1020</v>
      </c>
      <c r="BC375" s="517">
        <f>420+960</f>
        <v>1380</v>
      </c>
      <c r="BM375" s="518">
        <v>1100</v>
      </c>
      <c r="BW375" s="416"/>
    </row>
    <row r="376" spans="1:75" ht="24" customHeight="1">
      <c r="A376" s="297"/>
      <c r="B376" s="318"/>
      <c r="C376" s="318"/>
      <c r="D376" s="318"/>
      <c r="E376" s="299"/>
      <c r="F376" s="298">
        <v>20059796</v>
      </c>
      <c r="G376" s="334" t="s">
        <v>454</v>
      </c>
      <c r="H376" s="298" t="s">
        <v>69</v>
      </c>
      <c r="I376" s="318"/>
      <c r="J376" s="318"/>
      <c r="K376" s="527"/>
      <c r="L376" s="512">
        <f t="shared" si="17"/>
        <v>11072</v>
      </c>
      <c r="M376" s="528"/>
      <c r="N376" s="318"/>
      <c r="O376" s="513">
        <f>704+1216</f>
        <v>1920</v>
      </c>
      <c r="Y376" s="514">
        <f>448+1024</f>
        <v>1472</v>
      </c>
      <c r="AI376" s="515">
        <f>640+1280</f>
        <v>1920</v>
      </c>
      <c r="AS376" s="516">
        <f>768+1280</f>
        <v>2048</v>
      </c>
      <c r="BC376" s="517">
        <f>704+1408</f>
        <v>2112</v>
      </c>
      <c r="BM376" s="518">
        <v>1600</v>
      </c>
      <c r="BW376" s="416"/>
    </row>
    <row r="377" spans="1:75" ht="24" customHeight="1">
      <c r="A377" s="297"/>
      <c r="B377" s="318"/>
      <c r="C377" s="318"/>
      <c r="D377" s="318"/>
      <c r="E377" s="299"/>
      <c r="F377" s="298">
        <v>20059799</v>
      </c>
      <c r="G377" s="334" t="s">
        <v>455</v>
      </c>
      <c r="H377" s="298" t="s">
        <v>69</v>
      </c>
      <c r="I377" s="318"/>
      <c r="J377" s="318"/>
      <c r="K377" s="527"/>
      <c r="L377" s="512">
        <f t="shared" si="17"/>
        <v>3760</v>
      </c>
      <c r="M377" s="528"/>
      <c r="N377" s="318"/>
      <c r="O377" s="513">
        <f>180+450</f>
        <v>630</v>
      </c>
      <c r="Y377" s="514">
        <f>90+450</f>
        <v>540</v>
      </c>
      <c r="AI377" s="515">
        <f>180+450</f>
        <v>630</v>
      </c>
      <c r="AS377" s="516">
        <f>180+450</f>
        <v>630</v>
      </c>
      <c r="BC377" s="517">
        <f>180+450</f>
        <v>630</v>
      </c>
      <c r="BM377" s="518">
        <v>700</v>
      </c>
      <c r="BW377" s="416"/>
    </row>
    <row r="378" spans="1:75" ht="24" customHeight="1">
      <c r="A378" s="297"/>
      <c r="B378" s="318"/>
      <c r="C378" s="318"/>
      <c r="D378" s="318"/>
      <c r="E378" s="299"/>
      <c r="F378" s="298">
        <v>20059797</v>
      </c>
      <c r="G378" s="334" t="s">
        <v>403</v>
      </c>
      <c r="H378" s="298" t="s">
        <v>69</v>
      </c>
      <c r="I378" s="318"/>
      <c r="J378" s="318"/>
      <c r="K378" s="527"/>
      <c r="L378" s="512">
        <f t="shared" si="17"/>
        <v>5300</v>
      </c>
      <c r="M378" s="528"/>
      <c r="N378" s="318"/>
      <c r="O378" s="513">
        <f>320+800</f>
        <v>1120</v>
      </c>
      <c r="Y378" s="514">
        <f>80+440</f>
        <v>520</v>
      </c>
      <c r="AI378" s="515">
        <f>280+440</f>
        <v>720</v>
      </c>
      <c r="AS378" s="516">
        <f>160+600</f>
        <v>760</v>
      </c>
      <c r="BC378" s="517">
        <f>320+560</f>
        <v>880</v>
      </c>
      <c r="BM378" s="518">
        <v>1300</v>
      </c>
      <c r="BW378" s="416"/>
    </row>
    <row r="379" spans="1:75" ht="24" customHeight="1">
      <c r="A379" s="297"/>
      <c r="B379" s="318"/>
      <c r="C379" s="318"/>
      <c r="D379" s="318"/>
      <c r="E379" s="299"/>
      <c r="F379" s="298">
        <v>20060019</v>
      </c>
      <c r="G379" s="334" t="s">
        <v>464</v>
      </c>
      <c r="H379" s="298" t="s">
        <v>69</v>
      </c>
      <c r="I379" s="318"/>
      <c r="J379" s="318"/>
      <c r="K379" s="313"/>
      <c r="L379" s="512">
        <f t="shared" si="17"/>
        <v>3480</v>
      </c>
      <c r="M379" s="512"/>
      <c r="N379" s="318"/>
      <c r="O379" s="513"/>
      <c r="Y379" s="514"/>
      <c r="AI379" s="515"/>
      <c r="AS379" s="516">
        <f>660+1080</f>
        <v>1740</v>
      </c>
      <c r="BC379" s="517">
        <f>600+1140</f>
        <v>1740</v>
      </c>
      <c r="BM379" s="518"/>
      <c r="BW379" s="416"/>
    </row>
    <row r="380" spans="1:75" ht="24" customHeight="1">
      <c r="A380" s="297"/>
      <c r="B380" s="318"/>
      <c r="C380" s="318"/>
      <c r="D380" s="318"/>
      <c r="E380" s="299"/>
      <c r="F380" s="298">
        <v>20060020</v>
      </c>
      <c r="G380" s="334" t="s">
        <v>465</v>
      </c>
      <c r="H380" s="298" t="s">
        <v>69</v>
      </c>
      <c r="I380" s="318"/>
      <c r="J380" s="318"/>
      <c r="K380" s="313"/>
      <c r="L380" s="512">
        <f t="shared" si="17"/>
        <v>1710</v>
      </c>
      <c r="M380" s="512"/>
      <c r="N380" s="318"/>
      <c r="O380" s="513"/>
      <c r="Y380" s="514"/>
      <c r="AI380" s="515"/>
      <c r="AS380" s="516">
        <f>630+210</f>
        <v>840</v>
      </c>
      <c r="BC380" s="517">
        <f>210+660</f>
        <v>870</v>
      </c>
      <c r="BM380" s="518"/>
      <c r="BW380" s="416"/>
    </row>
    <row r="381" spans="1:75" ht="15.75" customHeight="1">
      <c r="BC381" s="586"/>
    </row>
  </sheetData>
  <autoFilter ref="H1:H380" xr:uid="{00000000-0009-0000-0000-000005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fitToWidth="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zoomScale="90" zoomScaleNormal="90" workbookViewId="0">
      <selection activeCell="CG97" sqref="CG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459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3">
        <v>1113220</v>
      </c>
      <c r="G353" s="434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3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4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CG345" sqref="CG34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442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/>
      <c r="G353" s="287"/>
      <c r="H353" s="187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354"/>
      <c r="G354" s="334"/>
      <c r="H354" s="29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354"/>
      <c r="G355" s="334"/>
      <c r="H355" s="298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670"/>
      <c r="F356" s="377">
        <v>1113219</v>
      </c>
      <c r="G356" s="378" t="s">
        <v>413</v>
      </c>
      <c r="H356" s="425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3">
        <v>1113220</v>
      </c>
      <c r="G357" s="434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2025-06-23T04:56:39Z</dcterms:modified>
</cp:coreProperties>
</file>