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BF736187-F41F-4C97-87BE-DF075A0454C2}" xr6:coauthVersionLast="47" xr6:coauthVersionMax="47" xr10:uidLastSave="{00000000-0000-0000-0000-000000000000}"/>
  <bookViews>
    <workbookView xWindow="-120" yWindow="-120" windowWidth="29040" windowHeight="15720" tabRatio="743" activeTab="7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Month!$A$1:$DN$365</definedName>
    <definedName name="_xlnm._FilterDatabase" localSheetId="1" hidden="1">'Week 1'!$H$1:$H$371</definedName>
    <definedName name="_xlnm._FilterDatabase" localSheetId="3" hidden="1">'Week 2'!$H$1:$H$375</definedName>
    <definedName name="_xlnm._FilterDatabase" localSheetId="5" hidden="1">'Week 3'!$H$1:$H$1002</definedName>
    <definedName name="_xlnm._FilterDatabase" localSheetId="7" hidden="1">'Week 4'!$H$1:$H$366</definedName>
    <definedName name="_xlnm._FilterDatabase" localSheetId="9" hidden="1">'Week 5'!$A$1:$CE$369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344" i="8" l="1"/>
  <c r="AS343" i="8"/>
  <c r="AS342" i="8"/>
  <c r="AS341" i="8"/>
  <c r="AS340" i="8"/>
  <c r="AS339" i="8"/>
  <c r="AS337" i="8" l="1"/>
  <c r="AS330" i="8"/>
  <c r="AS329" i="8"/>
  <c r="AS300" i="8"/>
  <c r="AS224" i="8"/>
  <c r="AS223" i="8"/>
  <c r="AS222" i="8"/>
  <c r="AS204" i="8"/>
  <c r="AS185" i="8"/>
  <c r="AS171" i="8"/>
  <c r="AS145" i="8"/>
  <c r="AI344" i="8"/>
  <c r="AI343" i="8"/>
  <c r="AI342" i="8"/>
  <c r="AI341" i="8"/>
  <c r="AI340" i="8"/>
  <c r="AI339" i="8"/>
  <c r="AI338" i="8"/>
  <c r="AI337" i="8"/>
  <c r="AI330" i="8"/>
  <c r="AI329" i="8"/>
  <c r="AI300" i="8"/>
  <c r="AI224" i="8"/>
  <c r="AI223" i="8"/>
  <c r="AI222" i="8"/>
  <c r="AI204" i="8"/>
  <c r="AI185" i="8"/>
  <c r="AI171" i="8"/>
  <c r="AI145" i="8"/>
  <c r="Y342" i="8"/>
  <c r="Y341" i="8"/>
  <c r="Y340" i="8"/>
  <c r="Y339" i="8"/>
  <c r="Y338" i="8"/>
  <c r="Y337" i="8"/>
  <c r="Y329" i="8"/>
  <c r="Y300" i="8"/>
  <c r="Y224" i="8"/>
  <c r="Y223" i="8"/>
  <c r="Y222" i="8"/>
  <c r="Y204" i="8"/>
  <c r="Y185" i="8"/>
  <c r="Y171" i="8"/>
  <c r="Y145" i="8"/>
  <c r="O342" i="8"/>
  <c r="O341" i="8"/>
  <c r="O340" i="8"/>
  <c r="O339" i="8"/>
  <c r="O338" i="8"/>
  <c r="O337" i="8"/>
  <c r="O329" i="8"/>
  <c r="O300" i="8"/>
  <c r="O224" i="8"/>
  <c r="O223" i="8"/>
  <c r="O222" i="8"/>
  <c r="O204" i="8"/>
  <c r="O185" i="8"/>
  <c r="O171" i="8"/>
  <c r="O145" i="8"/>
  <c r="L360" i="8"/>
  <c r="L359" i="8"/>
  <c r="L358" i="8"/>
  <c r="L357" i="8"/>
  <c r="L356" i="8"/>
  <c r="L355" i="8"/>
  <c r="L354" i="8"/>
  <c r="L353" i="8"/>
  <c r="L336" i="8"/>
  <c r="L335" i="8"/>
  <c r="L325" i="8"/>
  <c r="L324" i="8"/>
  <c r="L323" i="8"/>
  <c r="L322" i="8"/>
  <c r="L321" i="8"/>
  <c r="L320" i="8"/>
  <c r="L180" i="8"/>
  <c r="L174" i="8"/>
  <c r="L169" i="8"/>
  <c r="L144" i="8"/>
  <c r="L141" i="8"/>
  <c r="L114" i="8"/>
  <c r="L104" i="8"/>
  <c r="L101" i="8"/>
  <c r="L62" i="8"/>
  <c r="L342" i="8"/>
  <c r="L343" i="8"/>
  <c r="L364" i="6"/>
  <c r="L363" i="6"/>
  <c r="L362" i="6"/>
  <c r="L361" i="6"/>
  <c r="L360" i="6"/>
  <c r="L359" i="6"/>
  <c r="L358" i="6"/>
  <c r="L357" i="6"/>
  <c r="L336" i="6"/>
  <c r="L335" i="6"/>
  <c r="L325" i="6"/>
  <c r="L324" i="6"/>
  <c r="L323" i="6"/>
  <c r="L322" i="6"/>
  <c r="L321" i="6"/>
  <c r="L320" i="6"/>
  <c r="L180" i="6"/>
  <c r="L174" i="6"/>
  <c r="L169" i="6"/>
  <c r="L144" i="6"/>
  <c r="L141" i="6"/>
  <c r="L114" i="6"/>
  <c r="L104" i="6"/>
  <c r="L101" i="6"/>
  <c r="L62" i="6"/>
  <c r="L1001" i="6"/>
  <c r="L356" i="6"/>
  <c r="AS300" i="4"/>
  <c r="AS224" i="4"/>
  <c r="AS223" i="4"/>
  <c r="AS222" i="4"/>
  <c r="AS204" i="4"/>
  <c r="AS185" i="4"/>
  <c r="AS171" i="4"/>
  <c r="AS145" i="4"/>
  <c r="AI359" i="4"/>
  <c r="AI358" i="4"/>
  <c r="AI357" i="4"/>
  <c r="AI356" i="4"/>
  <c r="AI355" i="4"/>
  <c r="AI354" i="4"/>
  <c r="AI353" i="4"/>
  <c r="AI352" i="4"/>
  <c r="AI330" i="4"/>
  <c r="AI300" i="4"/>
  <c r="AI224" i="4"/>
  <c r="AI223" i="4"/>
  <c r="AI222" i="4"/>
  <c r="AI204" i="4"/>
  <c r="AI185" i="4"/>
  <c r="AI171" i="4"/>
  <c r="AI145" i="4"/>
  <c r="Y359" i="4"/>
  <c r="Y358" i="4"/>
  <c r="Y357" i="4"/>
  <c r="Y356" i="4"/>
  <c r="Y355" i="4"/>
  <c r="Y354" i="4"/>
  <c r="Y353" i="4"/>
  <c r="L353" i="4" s="1"/>
  <c r="Y352" i="4"/>
  <c r="Y330" i="4"/>
  <c r="Y300" i="4"/>
  <c r="Y224" i="4"/>
  <c r="Y223" i="4"/>
  <c r="Y222" i="4"/>
  <c r="Y204" i="4"/>
  <c r="Y185" i="4"/>
  <c r="Y171" i="4"/>
  <c r="Y145" i="4"/>
  <c r="O359" i="4"/>
  <c r="O358" i="4"/>
  <c r="O357" i="4"/>
  <c r="O356" i="4"/>
  <c r="O355" i="4"/>
  <c r="O354" i="4"/>
  <c r="O353" i="4"/>
  <c r="O352" i="4"/>
  <c r="O330" i="4"/>
  <c r="O300" i="4"/>
  <c r="O224" i="4"/>
  <c r="O223" i="4"/>
  <c r="O222" i="4"/>
  <c r="O204" i="4"/>
  <c r="O185" i="4"/>
  <c r="O171" i="4"/>
  <c r="O145" i="4"/>
  <c r="L369" i="4"/>
  <c r="L368" i="4"/>
  <c r="L367" i="4"/>
  <c r="L366" i="4"/>
  <c r="L365" i="4"/>
  <c r="L364" i="4"/>
  <c r="L363" i="4"/>
  <c r="L362" i="4"/>
  <c r="L336" i="4"/>
  <c r="L335" i="4"/>
  <c r="L325" i="4"/>
  <c r="L324" i="4"/>
  <c r="L323" i="4"/>
  <c r="L322" i="4"/>
  <c r="L321" i="4"/>
  <c r="L320" i="4"/>
  <c r="L180" i="4"/>
  <c r="L174" i="4"/>
  <c r="L169" i="4"/>
  <c r="L144" i="4"/>
  <c r="L141" i="4"/>
  <c r="L114" i="4"/>
  <c r="L104" i="4"/>
  <c r="L101" i="4"/>
  <c r="L62" i="4"/>
  <c r="L351" i="4"/>
  <c r="L350" i="4"/>
  <c r="L349" i="4"/>
  <c r="L348" i="4"/>
  <c r="L347" i="4"/>
  <c r="L346" i="4"/>
  <c r="L345" i="4"/>
  <c r="L344" i="4"/>
  <c r="L94" i="4"/>
  <c r="L93" i="4"/>
  <c r="L92" i="4"/>
  <c r="Y204" i="2"/>
  <c r="L354" i="4"/>
  <c r="L355" i="4"/>
  <c r="L356" i="4"/>
  <c r="L357" i="4"/>
  <c r="L358" i="4"/>
  <c r="L359" i="4"/>
  <c r="AI360" i="2"/>
  <c r="AI359" i="2"/>
  <c r="AI358" i="2"/>
  <c r="AI357" i="2"/>
  <c r="AI356" i="2"/>
  <c r="AI344" i="2"/>
  <c r="AI342" i="2"/>
  <c r="AI341" i="2"/>
  <c r="AI300" i="2"/>
  <c r="AI224" i="2"/>
  <c r="AI223" i="2"/>
  <c r="AI222" i="2"/>
  <c r="AI204" i="2"/>
  <c r="AI185" i="2"/>
  <c r="AI171" i="2"/>
  <c r="AI145" i="2"/>
  <c r="Y360" i="2"/>
  <c r="Y359" i="2"/>
  <c r="Y358" i="2"/>
  <c r="Y357" i="2"/>
  <c r="Y356" i="2"/>
  <c r="Y344" i="2"/>
  <c r="Y342" i="2"/>
  <c r="Y341" i="2"/>
  <c r="Y330" i="2"/>
  <c r="Y329" i="2"/>
  <c r="Y300" i="2"/>
  <c r="Y224" i="2"/>
  <c r="Y223" i="2"/>
  <c r="Y222" i="2"/>
  <c r="Y185" i="2"/>
  <c r="Y171" i="2"/>
  <c r="Y145" i="2"/>
  <c r="O360" i="2"/>
  <c r="O359" i="2"/>
  <c r="L359" i="2" s="1"/>
  <c r="O358" i="2"/>
  <c r="O357" i="2"/>
  <c r="O356" i="2"/>
  <c r="O344" i="2"/>
  <c r="O342" i="2"/>
  <c r="O341" i="2"/>
  <c r="O330" i="2"/>
  <c r="O329" i="2"/>
  <c r="O300" i="2"/>
  <c r="O224" i="2"/>
  <c r="O223" i="2"/>
  <c r="O222" i="2"/>
  <c r="O204" i="2"/>
  <c r="O185" i="2"/>
  <c r="O171" i="2"/>
  <c r="O145" i="2"/>
  <c r="L173" i="2"/>
  <c r="L358" i="2"/>
  <c r="L360" i="2"/>
  <c r="L364" i="2" l="1"/>
  <c r="L363" i="2"/>
  <c r="L362" i="2"/>
  <c r="L361" i="2"/>
  <c r="L361" i="10"/>
  <c r="L363" i="10"/>
  <c r="BY364" i="6"/>
  <c r="CD364" i="6"/>
  <c r="L355" i="6"/>
  <c r="L355" i="2"/>
  <c r="L354" i="2"/>
  <c r="L353" i="2"/>
  <c r="L336" i="2"/>
  <c r="L335" i="2"/>
  <c r="L325" i="2"/>
  <c r="L324" i="2"/>
  <c r="L323" i="2"/>
  <c r="L322" i="2"/>
  <c r="L321" i="2"/>
  <c r="L320" i="2"/>
  <c r="L180" i="2"/>
  <c r="L174" i="2"/>
  <c r="L169" i="2"/>
  <c r="L144" i="2"/>
  <c r="L141" i="2"/>
  <c r="L114" i="2"/>
  <c r="L104" i="2"/>
  <c r="L101" i="2"/>
  <c r="L62" i="2"/>
  <c r="L365" i="2"/>
  <c r="L357" i="2"/>
  <c r="L356" i="2"/>
  <c r="L1002" i="6"/>
  <c r="K1002" i="6"/>
  <c r="L343" i="6"/>
  <c r="L344" i="2" l="1"/>
  <c r="CD352" i="2"/>
  <c r="BY352" i="2"/>
  <c r="L352" i="2"/>
  <c r="CD351" i="2"/>
  <c r="BY351" i="2"/>
  <c r="L351" i="2"/>
  <c r="CD350" i="2"/>
  <c r="BY350" i="2"/>
  <c r="L350" i="2"/>
  <c r="CD349" i="2"/>
  <c r="BY349" i="2"/>
  <c r="L349" i="2"/>
  <c r="CD348" i="2"/>
  <c r="BY348" i="2"/>
  <c r="L348" i="2"/>
  <c r="CD347" i="2"/>
  <c r="BY347" i="2"/>
  <c r="L347" i="2"/>
  <c r="CD346" i="2"/>
  <c r="BY346" i="2"/>
  <c r="L346" i="2"/>
  <c r="CD345" i="2"/>
  <c r="BY345" i="2"/>
  <c r="L345" i="2"/>
  <c r="CD344" i="2"/>
  <c r="BY344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L337" i="2"/>
  <c r="CD336" i="2"/>
  <c r="BY336" i="2"/>
  <c r="CD335" i="2"/>
  <c r="BY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L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L181" i="2"/>
  <c r="CD180" i="2"/>
  <c r="BY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L175" i="2"/>
  <c r="CD174" i="2"/>
  <c r="BY174" i="2"/>
  <c r="CD173" i="2"/>
  <c r="BY173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L94" i="2"/>
  <c r="CD93" i="2"/>
  <c r="BY93" i="2"/>
  <c r="L93" i="2"/>
  <c r="CD92" i="2"/>
  <c r="BY92" i="2"/>
  <c r="L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CL322" i="1"/>
  <c r="CL321" i="1"/>
  <c r="L365" i="1" l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3" i="10" l="1"/>
  <c r="BY363" i="10"/>
  <c r="CD358" i="10"/>
  <c r="BY358" i="10"/>
  <c r="L358" i="10"/>
  <c r="CD357" i="10"/>
  <c r="BY357" i="10"/>
  <c r="L357" i="10"/>
  <c r="CD356" i="10"/>
  <c r="BY356" i="10"/>
  <c r="L356" i="10"/>
  <c r="CD355" i="10"/>
  <c r="BY355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CD364" i="4"/>
  <c r="BY364" i="4"/>
  <c r="CD363" i="4"/>
  <c r="BY363" i="4"/>
  <c r="CD362" i="4"/>
  <c r="BY362" i="4"/>
  <c r="CD361" i="4"/>
  <c r="BY361" i="4"/>
  <c r="L361" i="4"/>
  <c r="CD360" i="4"/>
  <c r="BY360" i="4"/>
  <c r="CD353" i="4"/>
  <c r="BY353" i="4"/>
  <c r="CD352" i="4"/>
  <c r="BY352" i="4"/>
  <c r="L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L337" i="4"/>
  <c r="CD336" i="4"/>
  <c r="BY336" i="4"/>
  <c r="CD335" i="4"/>
  <c r="BY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L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L181" i="4"/>
  <c r="CD180" i="4"/>
  <c r="BY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L175" i="4"/>
  <c r="CD174" i="4"/>
  <c r="BY174" i="4"/>
  <c r="CD173" i="4"/>
  <c r="BY173" i="4"/>
  <c r="L173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CD359" i="6"/>
  <c r="BY359" i="6"/>
  <c r="CD358" i="6"/>
  <c r="BY358" i="6"/>
  <c r="CD357" i="6"/>
  <c r="BY357" i="6"/>
  <c r="CD356" i="6"/>
  <c r="BY356" i="6"/>
  <c r="CD354" i="6"/>
  <c r="BY354" i="6"/>
  <c r="L354" i="6"/>
  <c r="CD353" i="6"/>
  <c r="BY353" i="6"/>
  <c r="L353" i="6"/>
  <c r="CD352" i="6"/>
  <c r="BY352" i="6"/>
  <c r="L352" i="6"/>
  <c r="CD351" i="6"/>
  <c r="BY351" i="6"/>
  <c r="L351" i="6"/>
  <c r="CD350" i="6"/>
  <c r="BY350" i="6"/>
  <c r="L350" i="6"/>
  <c r="CD349" i="6"/>
  <c r="BY349" i="6"/>
  <c r="L349" i="6"/>
  <c r="CD348" i="6"/>
  <c r="BY348" i="6"/>
  <c r="L348" i="6"/>
  <c r="CD347" i="6"/>
  <c r="BY347" i="6"/>
  <c r="L347" i="6"/>
  <c r="CD346" i="6"/>
  <c r="BY346" i="6"/>
  <c r="L346" i="6"/>
  <c r="CD345" i="6"/>
  <c r="BY345" i="6"/>
  <c r="L345" i="6"/>
  <c r="CD344" i="6"/>
  <c r="BY344" i="6"/>
  <c r="L344" i="6"/>
  <c r="CD343" i="6"/>
  <c r="BY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L337" i="6"/>
  <c r="CD336" i="6"/>
  <c r="BY336" i="6"/>
  <c r="CD335" i="6"/>
  <c r="BY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L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L181" i="6"/>
  <c r="CD180" i="6"/>
  <c r="BY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L175" i="6"/>
  <c r="CD174" i="6"/>
  <c r="BY174" i="6"/>
  <c r="CD173" i="6"/>
  <c r="BY173" i="6"/>
  <c r="L173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L94" i="6"/>
  <c r="CD93" i="6"/>
  <c r="BY93" i="6"/>
  <c r="L93" i="6"/>
  <c r="CD92" i="6"/>
  <c r="BY92" i="6"/>
  <c r="L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  <c r="CD360" i="8"/>
  <c r="BY360" i="8"/>
  <c r="CD355" i="8"/>
  <c r="BY355" i="8"/>
  <c r="CD354" i="8"/>
  <c r="BY354" i="8"/>
  <c r="CD353" i="8"/>
  <c r="BY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CD341" i="8"/>
  <c r="BY341" i="8"/>
  <c r="CD340" i="8"/>
  <c r="BY340" i="8"/>
  <c r="CD339" i="8"/>
  <c r="BY339" i="8"/>
  <c r="CD338" i="8"/>
  <c r="BY338" i="8"/>
  <c r="CD337" i="8"/>
  <c r="BY337" i="8"/>
  <c r="CD336" i="8"/>
  <c r="BY336" i="8"/>
  <c r="L352" i="8"/>
  <c r="L351" i="8"/>
  <c r="L350" i="8"/>
  <c r="L349" i="8"/>
  <c r="L348" i="8"/>
  <c r="L347" i="8"/>
  <c r="L346" i="8"/>
  <c r="L345" i="8"/>
  <c r="L344" i="8"/>
  <c r="L341" i="8"/>
  <c r="L340" i="8"/>
  <c r="L339" i="8"/>
  <c r="L338" i="8"/>
  <c r="L337" i="8"/>
  <c r="CD335" i="8"/>
  <c r="BY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185" i="8" l="1"/>
  <c r="L145" i="8"/>
  <c r="L126" i="8"/>
</calcChain>
</file>

<file path=xl/sharedStrings.xml><?xml version="1.0" encoding="utf-8"?>
<sst xmlns="http://schemas.openxmlformats.org/spreadsheetml/2006/main" count="9219" uniqueCount="449">
  <si>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</si>
  <si>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</si>
  <si>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</si>
  <si>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</si>
  <si>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</si>
  <si>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</si>
  <si>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</si>
  <si>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</si>
  <si>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</si>
  <si>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</si>
  <si>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</si>
  <si>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</si>
  <si>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</si>
  <si>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</si>
  <si>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</si>
  <si>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</si>
  <si>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</si>
  <si>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</si>
  <si>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</si>
  <si>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</si>
  <si>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</si>
  <si>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</si>
  <si>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</si>
  <si>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</si>
  <si>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</si>
  <si>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</si>
  <si>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</si>
  <si>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</si>
  <si>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</si>
  <si>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</si>
  <si>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</si>
  <si>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</si>
  <si>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</si>
  <si>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</si>
  <si>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</si>
  <si>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</si>
  <si>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</si>
  <si>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</si>
  <si>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</si>
  <si>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</si>
  <si>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</si>
  <si>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</si>
  <si>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</si>
  <si>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</si>
  <si>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</si>
  <si>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</si>
  <si>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</si>
  <si>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</si>
  <si>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</si>
  <si>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</si>
  <si>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</si>
  <si>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</si>
  <si>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</si>
  <si>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</si>
  <si>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</si>
  <si>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</si>
  <si>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</si>
  <si>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</si>
  <si>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</si>
  <si>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</si>
  <si>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</si>
  <si>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</si>
  <si>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</si>
  <si>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</si>
  <si>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</si>
  <si>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</si>
  <si>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</si>
  <si>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</si>
  <si>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</si>
  <si>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</si>
  <si>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</si>
  <si>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</si>
  <si>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</si>
  <si>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</si>
  <si>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</si>
  <si>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</si>
  <si>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</si>
  <si>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</si>
  <si>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</si>
  <si>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</si>
  <si>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</si>
  <si>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</si>
  <si>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</si>
  <si>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</si>
  <si>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</si>
  <si>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</si>
  <si>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</si>
  <si>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</si>
  <si>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</si>
  <si>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</si>
  <si>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</si>
  <si>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</si>
  <si>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</si>
  <si>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</si>
  <si>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</si>
  <si>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</si>
  <si>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</si>
  <si>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</si>
  <si>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</si>
  <si>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</si>
  <si>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</si>
  <si>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</si>
  <si>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</si>
  <si>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</si>
  <si>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</si>
  <si>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</si>
  <si>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</si>
  <si>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</si>
  <si>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</si>
  <si>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</si>
  <si>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</si>
  <si>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</si>
  <si>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</si>
  <si>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</si>
  <si>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</si>
  <si>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</si>
  <si>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</si>
  <si>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</si>
  <si>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</si>
  <si>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</si>
  <si>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</si>
  <si>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</si>
  <si>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</si>
  <si>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</si>
  <si>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</si>
  <si>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</si>
  <si>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</si>
  <si>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</si>
  <si>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</si>
  <si>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</si>
  <si>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</si>
  <si>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</si>
  <si>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</si>
  <si>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</si>
  <si>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</si>
  <si>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</si>
  <si>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</si>
  <si>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</si>
  <si>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</si>
  <si>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</si>
  <si>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</si>
  <si>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</si>
  <si>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</si>
  <si>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</si>
  <si>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</si>
  <si>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</si>
  <si>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</si>
  <si>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</si>
  <si>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</si>
  <si>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</si>
  <si>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</si>
  <si>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</si>
  <si>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</si>
  <si>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</si>
  <si>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</si>
  <si>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</si>
  <si>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</si>
  <si>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</si>
  <si>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</si>
  <si>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</si>
  <si>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</si>
  <si>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</si>
  <si>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</si>
  <si>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</si>
  <si>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</si>
  <si>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</si>
  <si>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</si>
  <si>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</si>
  <si>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</si>
  <si>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</si>
  <si>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</si>
  <si>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</si>
  <si>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</si>
  <si>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</si>
  <si>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</si>
  <si>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</si>
  <si>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</si>
  <si>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</si>
  <si>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</si>
  <si>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</si>
  <si>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</si>
  <si>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</si>
  <si>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</si>
  <si>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</si>
  <si>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</si>
  <si>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</si>
  <si>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</si>
  <si>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</si>
  <si>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</si>
  <si>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</si>
  <si>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</si>
  <si>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</si>
  <si>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</si>
  <si>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</si>
  <si>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</si>
  <si>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</si>
  <si>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</si>
  <si>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</si>
  <si>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</si>
  <si>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</si>
  <si>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</si>
  <si>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</si>
  <si>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</si>
  <si>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</si>
  <si>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</si>
  <si>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</si>
  <si>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</si>
  <si>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</si>
  <si>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</si>
  <si>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</si>
  <si>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</si>
  <si>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</si>
  <si>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</si>
  <si>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</si>
  <si>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</si>
  <si>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</si>
  <si>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</si>
  <si>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</si>
  <si>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</si>
  <si>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</si>
  <si>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</si>
  <si>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</si>
  <si>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</si>
  <si>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</si>
  <si>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</si>
  <si>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</si>
  <si>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</si>
  <si>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</si>
  <si>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</si>
  <si>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</si>
  <si>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</si>
  <si>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</si>
  <si>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</si>
  <si>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</si>
  <si>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</si>
  <si>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</si>
  <si>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</si>
  <si>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</si>
  <si>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</si>
  <si>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</si>
  <si>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</si>
  <si>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</si>
  <si>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</si>
  <si>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</si>
  <si>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</si>
  <si>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</si>
  <si>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</si>
  <si>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</si>
  <si>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</si>
  <si>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</si>
  <si>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</si>
  <si>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</si>
  <si>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</si>
  <si>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</si>
  <si>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</si>
  <si>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</si>
  <si>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</si>
  <si>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</si>
  <si>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</si>
  <si>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</si>
  <si>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</si>
  <si>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</si>
  <si>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</si>
  <si>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</si>
  <si>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</si>
  <si>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</si>
  <si>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</si>
  <si>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</si>
  <si>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</si>
  <si>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</si>
  <si>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</si>
  <si>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</si>
  <si>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</si>
  <si>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</si>
  <si>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</si>
  <si>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</si>
  <si>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</si>
  <si>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</si>
  <si>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</si>
  <si>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</si>
  <si>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</si>
  <si>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</si>
  <si>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</si>
  <si>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</si>
  <si>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</si>
  <si>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</si>
  <si>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</si>
  <si>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</si>
  <si>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</si>
  <si>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</si>
  <si>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</si>
  <si>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</si>
  <si>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</si>
  <si>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</si>
  <si>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</si>
  <si>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</si>
  <si>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</si>
  <si>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</si>
  <si>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</si>
  <si>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</si>
  <si>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</si>
  <si>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</si>
  <si>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</si>
  <si>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</si>
  <si>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</si>
  <si>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</si>
  <si>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</si>
  <si>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</si>
  <si>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</si>
  <si>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</si>
  <si>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</si>
  <si>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</si>
  <si>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</si>
  <si>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</si>
  <si>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</si>
  <si>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</si>
  <si>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</si>
  <si>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</si>
  <si>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</si>
  <si>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</si>
  <si>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</si>
  <si>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</si>
  <si>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</si>
  <si>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</si>
  <si>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</si>
  <si>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</si>
  <si>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</si>
  <si>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</si>
  <si>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</si>
  <si>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</si>
  <si>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</si>
  <si>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</si>
  <si>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</si>
  <si>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</si>
  <si>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</si>
  <si>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</si>
  <si>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</si>
  <si>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</si>
  <si>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</si>
  <si>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</si>
  <si>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</si>
  <si>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</si>
  <si>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</si>
  <si>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</si>
  <si>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</si>
  <si>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</si>
  <si>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</si>
  <si>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</si>
  <si>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</si>
  <si>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</si>
  <si>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</si>
  <si>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</si>
  <si>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</si>
  <si>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</si>
  <si>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</si>
  <si>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</si>
  <si>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</si>
  <si>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</si>
  <si>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</si>
  <si>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</si>
  <si>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</si>
  <si>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</si>
  <si>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</si>
  <si>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</si>
  <si>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</si>
  <si>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</si>
  <si>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</si>
  <si>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</si>
  <si>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</si>
  <si>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</si>
  <si>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</si>
  <si>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</si>
  <si>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</si>
  <si>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</si>
  <si>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</si>
  <si>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</si>
  <si>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</si>
  <si>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</si>
  <si>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</si>
  <si>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</si>
  <si>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</si>
  <si>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</si>
  <si>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</si>
  <si>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</si>
  <si>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</si>
  <si>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</si>
  <si>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</si>
  <si>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</si>
  <si>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</si>
  <si>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</si>
  <si>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</si>
  <si>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</si>
  <si>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</si>
  <si>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</si>
  <si>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</si>
  <si>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</si>
  <si>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</si>
  <si>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</si>
  <si>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</si>
  <si>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</si>
  <si>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</si>
  <si>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</si>
  <si>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</si>
  <si>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</si>
  <si>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</si>
  <si>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</si>
  <si>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</si>
  <si>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</si>
  <si>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</si>
  <si>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</si>
  <si>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</si>
  <si>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</si>
  <si>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</si>
  <si>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</si>
  <si>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</si>
  <si>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</si>
  <si>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</si>
  <si>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</si>
  <si>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</si>
  <si>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</si>
  <si>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</si>
  <si>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</si>
  <si>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เค้กช็อกโกแลตดูไบ</t>
  </si>
  <si>
    <t>(BC) เครปโรลฝอยทอง</t>
  </si>
  <si>
    <t>วรรณวนัชขนมปังแฮมเห็ดมายองเนส</t>
  </si>
  <si>
    <t>วรรณวนัชเเฮมเห็ดมายองเนส 90g</t>
  </si>
  <si>
    <t xml:space="preserve">ช็อกโกแลตเค้กเลิฟเวอร์ 85 กรัม </t>
  </si>
  <si>
    <t>ครีมฮอร์วนิลา</t>
  </si>
  <si>
    <t xml:space="preserve"> ชูครีมโกโก้ดัทช์ 80 กรัม</t>
  </si>
  <si>
    <t>ชูครีมช็อกโกแลตดูไบ 55 กรัม</t>
  </si>
  <si>
    <t xml:space="preserve"> ชูครีมช็อกโกแลตดูไบ 55 กรัม</t>
  </si>
  <si>
    <t>week 2 (วันที่ 6-12 เมษายน 2568)</t>
  </si>
  <si>
    <t>week 3 (วันที่ 13-19 เมษายน 2568)</t>
  </si>
  <si>
    <t>week 4 (วันที่ 20-26 เมษายน 2568)</t>
  </si>
  <si>
    <t>ไดฟูกุช็อกโกแลตดูไบ</t>
  </si>
  <si>
    <t>week 1 (วันที่ 30 มี.ค. - 5 เม.ย.  2568)</t>
  </si>
  <si>
    <t>week 5 (วันที่ 27 เม.ย. - 3 มีนาคม 2568)</t>
  </si>
  <si>
    <t>ทาร์ตไข่คาราเมล</t>
  </si>
  <si>
    <t>ครีมฮอร์นเดนิชไส้ครีมนม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</si>
  <si>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</si>
  <si>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</si>
  <si>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</si>
  <si>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</si>
  <si>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เค้กกล้วยหอมเชดด้าชีส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</si>
  <si>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</si>
  <si>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</si>
  <si>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</si>
  <si>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เค้กเผือกครีมนมสด</t>
  </si>
  <si>
    <t>เค้กเผือกฝอยทองลาวา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</si>
</sst>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b/>
      <sz val="18"/>
      <color rgb="FF000000"/>
      <name val="Angsana New"/>
      <family val="1"/>
    </font>
    <font>
      <b/>
      <sz val="20"/>
      <color rgb="FF000000"/>
      <name val="Angsana New"/>
      <family val="1"/>
    </font>
    <font>
      <sz val="20"/>
      <color rgb="FF000000"/>
      <name val="Angsana New"/>
      <family val="1"/>
    </font>
    <font>
      <b/>
      <sz val="20"/>
      <color rgb="FFC6E0B4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18"/>
      <name val="Angsana New"/>
      <family val="1"/>
      <charset val="222"/>
    </font>
    <font>
      <sz val="12"/>
      <name val="K2d"/>
      <charset val="222"/>
    </font>
    <font>
      <sz val="16"/>
      <color rgb="FF00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rgb="FF0070C0"/>
      <name val="Angsana New"/>
      <family val="1"/>
    </font>
    <font>
      <sz val="18"/>
      <color theme="4" tint="-0.499984740745262"/>
      <name val="Angsana New"/>
      <family val="1"/>
    </font>
    <font>
      <sz val="18"/>
      <color theme="4" tint="-0.249977111117893"/>
      <name val="Angsana New"/>
      <family val="1"/>
    </font>
  </fonts>
  <fills count="41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7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19" fillId="0" borderId="6" xfId="0" applyFont="1" applyBorder="1"/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2" fillId="0" borderId="0" xfId="0" applyFont="1"/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9" xfId="0" applyFont="1" applyBorder="1"/>
    <xf numFmtId="0" fontId="25" fillId="16" borderId="1" xfId="0" applyFont="1" applyFill="1" applyBorder="1" applyAlignment="1">
      <alignment horizontal="center"/>
    </xf>
    <xf numFmtId="0" fontId="25" fillId="20" borderId="1" xfId="0" applyFont="1" applyFill="1" applyBorder="1" applyAlignment="1">
      <alignment horizontal="center"/>
    </xf>
    <xf numFmtId="0" fontId="25" fillId="22" borderId="1" xfId="0" applyFont="1" applyFill="1" applyBorder="1" applyAlignment="1">
      <alignment horizont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4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3" fontId="20" fillId="0" borderId="16" xfId="0" applyNumberFormat="1" applyFont="1" applyBorder="1" applyAlignment="1">
      <alignment horizontal="center"/>
    </xf>
    <xf numFmtId="0" fontId="25" fillId="23" borderId="16" xfId="0" applyFont="1" applyFill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16" xfId="0" applyFont="1" applyBorder="1"/>
    <xf numFmtId="3" fontId="36" fillId="21" borderId="6" xfId="0" applyNumberFormat="1" applyFont="1" applyFill="1" applyBorder="1" applyAlignment="1">
      <alignment horizontal="center"/>
    </xf>
    <xf numFmtId="3" fontId="37" fillId="22" borderId="6" xfId="0" applyNumberFormat="1" applyFont="1" applyFill="1" applyBorder="1" applyAlignment="1">
      <alignment horizontal="center"/>
    </xf>
    <xf numFmtId="3" fontId="37" fillId="23" borderId="6" xfId="0" applyNumberFormat="1" applyFont="1" applyFill="1" applyBorder="1" applyAlignment="1">
      <alignment horizontal="center"/>
    </xf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3" fillId="36" borderId="0" xfId="0" applyFont="1" applyFill="1"/>
    <xf numFmtId="0" fontId="25" fillId="37" borderId="0" xfId="0" applyFont="1" applyFill="1" applyAlignment="1">
      <alignment horizontal="center"/>
    </xf>
    <xf numFmtId="0" fontId="20" fillId="37" borderId="0" xfId="0" applyFont="1" applyFill="1" applyAlignment="1">
      <alignment horizontal="center"/>
    </xf>
    <xf numFmtId="3" fontId="25" fillId="37" borderId="0" xfId="0" applyNumberFormat="1" applyFont="1" applyFill="1" applyAlignment="1">
      <alignment horizontal="center"/>
    </xf>
    <xf numFmtId="3" fontId="20" fillId="37" borderId="0" xfId="0" applyNumberFormat="1" applyFont="1" applyFill="1" applyAlignment="1">
      <alignment horizontal="center"/>
    </xf>
    <xf numFmtId="0" fontId="38" fillId="0" borderId="7" xfId="0" applyFont="1" applyBorder="1" applyAlignment="1">
      <alignment horizontal="center"/>
    </xf>
    <xf numFmtId="0" fontId="38" fillId="0" borderId="6" xfId="0" applyFont="1" applyBorder="1" applyAlignment="1">
      <alignment horizontal="left"/>
    </xf>
    <xf numFmtId="0" fontId="32" fillId="18" borderId="7" xfId="0" applyFont="1" applyFill="1" applyBorder="1" applyAlignment="1">
      <alignment horizontal="center"/>
    </xf>
    <xf numFmtId="0" fontId="32" fillId="0" borderId="6" xfId="0" applyFont="1" applyBorder="1"/>
    <xf numFmtId="0" fontId="34" fillId="23" borderId="8" xfId="0" applyFont="1" applyFill="1" applyBorder="1" applyAlignment="1">
      <alignment horizontal="center"/>
    </xf>
    <xf numFmtId="0" fontId="19" fillId="0" borderId="16" xfId="0" applyFont="1" applyBorder="1"/>
    <xf numFmtId="3" fontId="34" fillId="21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3" borderId="6" xfId="0" applyNumberFormat="1" applyFont="1" applyFill="1" applyBorder="1" applyAlignment="1">
      <alignment horizontal="center"/>
    </xf>
    <xf numFmtId="0" fontId="34" fillId="12" borderId="8" xfId="0" applyFont="1" applyFill="1" applyBorder="1" applyAlignment="1">
      <alignment horizontal="center"/>
    </xf>
    <xf numFmtId="0" fontId="34" fillId="16" borderId="8" xfId="0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3" fontId="34" fillId="16" borderId="3" xfId="0" applyNumberFormat="1" applyFont="1" applyFill="1" applyBorder="1" applyAlignment="1">
      <alignment horizontal="center"/>
    </xf>
    <xf numFmtId="3" fontId="34" fillId="16" borderId="6" xfId="0" applyNumberFormat="1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33" borderId="6" xfId="0" applyFont="1" applyFill="1" applyBorder="1" applyAlignment="1">
      <alignment horizontal="center"/>
    </xf>
    <xf numFmtId="0" fontId="34" fillId="33" borderId="6" xfId="0" applyFont="1" applyFill="1" applyBorder="1" applyAlignment="1">
      <alignment horizontal="left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3" fontId="34" fillId="22" borderId="8" xfId="0" applyNumberFormat="1" applyFont="1" applyFill="1" applyBorder="1" applyAlignment="1">
      <alignment horizontal="center"/>
    </xf>
    <xf numFmtId="3" fontId="37" fillId="37" borderId="0" xfId="0" applyNumberFormat="1" applyFont="1" applyFill="1" applyAlignment="1">
      <alignment horizontal="center"/>
    </xf>
    <xf numFmtId="3" fontId="27" fillId="37" borderId="0" xfId="0" applyNumberFormat="1" applyFont="1" applyFill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32" fillId="0" borderId="6" xfId="0" applyFont="1" applyBorder="1" applyAlignment="1">
      <alignment horizontal="left"/>
    </xf>
    <xf numFmtId="0" fontId="32" fillId="0" borderId="6" xfId="0" applyFont="1" applyBorder="1" applyAlignment="1">
      <alignment horizontal="center"/>
    </xf>
    <xf numFmtId="0" fontId="39" fillId="0" borderId="6" xfId="0" applyFont="1" applyBorder="1" applyAlignment="1">
      <alignment horizontal="center"/>
    </xf>
    <xf numFmtId="0" fontId="40" fillId="3" borderId="8" xfId="0" applyFont="1" applyFill="1" applyBorder="1" applyAlignment="1">
      <alignment horizontal="center"/>
    </xf>
    <xf numFmtId="0" fontId="39" fillId="3" borderId="6" xfId="0" applyFont="1" applyFill="1" applyBorder="1" applyAlignment="1">
      <alignment horizontal="center"/>
    </xf>
    <xf numFmtId="3" fontId="39" fillId="3" borderId="6" xfId="0" applyNumberFormat="1" applyFont="1" applyFill="1" applyBorder="1" applyAlignment="1">
      <alignment horizontal="center"/>
    </xf>
    <xf numFmtId="0" fontId="34" fillId="16" borderId="16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12" borderId="16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34" fillId="22" borderId="18" xfId="0" applyNumberFormat="1" applyFont="1" applyFill="1" applyBorder="1" applyAlignment="1">
      <alignment horizontal="center"/>
    </xf>
    <xf numFmtId="0" fontId="19" fillId="38" borderId="17" xfId="0" applyFont="1" applyFill="1" applyBorder="1" applyAlignment="1">
      <alignment horizontal="center"/>
    </xf>
    <xf numFmtId="0" fontId="19" fillId="9" borderId="22" xfId="0" applyFont="1" applyFill="1" applyBorder="1" applyAlignment="1">
      <alignment horizontal="center"/>
    </xf>
    <xf numFmtId="0" fontId="19" fillId="38" borderId="21" xfId="0" applyFont="1" applyFill="1" applyBorder="1" applyAlignment="1">
      <alignment horizontal="center"/>
    </xf>
    <xf numFmtId="0" fontId="34" fillId="16" borderId="6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2" fillId="18" borderId="4" xfId="0" applyFont="1" applyFill="1" applyBorder="1" applyAlignment="1">
      <alignment horizontal="center"/>
    </xf>
    <xf numFmtId="0" fontId="32" fillId="0" borderId="9" xfId="0" applyFont="1" applyBorder="1"/>
    <xf numFmtId="0" fontId="32" fillId="18" borderId="16" xfId="0" applyFont="1" applyFill="1" applyBorder="1" applyAlignment="1">
      <alignment horizontal="center"/>
    </xf>
    <xf numFmtId="0" fontId="32" fillId="0" borderId="16" xfId="0" applyFont="1" applyBorder="1"/>
    <xf numFmtId="3" fontId="34" fillId="24" borderId="8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19" fillId="18" borderId="14" xfId="0" applyFont="1" applyFill="1" applyBorder="1" applyAlignment="1">
      <alignment horizontal="center"/>
    </xf>
    <xf numFmtId="0" fontId="19" fillId="0" borderId="15" xfId="0" applyFont="1" applyBorder="1"/>
    <xf numFmtId="0" fontId="19" fillId="0" borderId="14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4" fillId="16" borderId="7" xfId="0" applyFont="1" applyFill="1" applyBorder="1" applyAlignment="1">
      <alignment horizontal="center"/>
    </xf>
    <xf numFmtId="0" fontId="34" fillId="12" borderId="7" xfId="0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0" fontId="34" fillId="16" borderId="1" xfId="0" applyFont="1" applyFill="1" applyBorder="1" applyAlignment="1">
      <alignment horizontal="center"/>
    </xf>
    <xf numFmtId="0" fontId="34" fillId="16" borderId="14" xfId="0" applyFont="1" applyFill="1" applyBorder="1" applyAlignment="1">
      <alignment horizontal="center"/>
    </xf>
    <xf numFmtId="0" fontId="34" fillId="12" borderId="1" xfId="0" applyFont="1" applyFill="1" applyBorder="1" applyAlignment="1">
      <alignment horizontal="center"/>
    </xf>
    <xf numFmtId="0" fontId="34" fillId="12" borderId="14" xfId="0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4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4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4" xfId="0" applyFont="1" applyFill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32" fillId="0" borderId="9" xfId="0" applyFont="1" applyBorder="1" applyAlignment="1">
      <alignment horizontal="left"/>
    </xf>
    <xf numFmtId="0" fontId="32" fillId="0" borderId="9" xfId="0" applyFont="1" applyBorder="1" applyAlignment="1">
      <alignment horizontal="center"/>
    </xf>
    <xf numFmtId="0" fontId="39" fillId="0" borderId="9" xfId="0" applyFont="1" applyBorder="1" applyAlignment="1">
      <alignment horizontal="center"/>
    </xf>
    <xf numFmtId="0" fontId="40" fillId="3" borderId="1" xfId="0" applyFont="1" applyFill="1" applyBorder="1" applyAlignment="1">
      <alignment horizontal="center"/>
    </xf>
    <xf numFmtId="0" fontId="39" fillId="3" borderId="9" xfId="0" applyFont="1" applyFill="1" applyBorder="1" applyAlignment="1">
      <alignment horizontal="center"/>
    </xf>
    <xf numFmtId="3" fontId="20" fillId="0" borderId="1" xfId="0" applyNumberFormat="1" applyFont="1" applyBorder="1" applyAlignment="1">
      <alignment horizontal="center"/>
    </xf>
    <xf numFmtId="0" fontId="25" fillId="24" borderId="1" xfId="0" applyFont="1" applyFill="1" applyBorder="1" applyAlignment="1">
      <alignment horizontal="center"/>
    </xf>
    <xf numFmtId="3" fontId="20" fillId="0" borderId="7" xfId="0" applyNumberFormat="1" applyFont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16" borderId="16" xfId="0" applyFont="1" applyFill="1" applyBorder="1" applyAlignment="1">
      <alignment horizontal="center"/>
    </xf>
    <xf numFmtId="0" fontId="25" fillId="12" borderId="16" xfId="0" applyFont="1" applyFill="1" applyBorder="1" applyAlignment="1">
      <alignment horizontal="center"/>
    </xf>
    <xf numFmtId="0" fontId="25" fillId="20" borderId="16" xfId="0" applyFont="1" applyFill="1" applyBorder="1" applyAlignment="1">
      <alignment horizontal="center"/>
    </xf>
    <xf numFmtId="0" fontId="25" fillId="21" borderId="16" xfId="0" applyFont="1" applyFill="1" applyBorder="1" applyAlignment="1">
      <alignment horizontal="center"/>
    </xf>
    <xf numFmtId="0" fontId="25" fillId="22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left"/>
    </xf>
    <xf numFmtId="0" fontId="39" fillId="0" borderId="16" xfId="0" applyFont="1" applyBorder="1" applyAlignment="1">
      <alignment horizontal="center"/>
    </xf>
    <xf numFmtId="0" fontId="40" fillId="3" borderId="16" xfId="0" applyFont="1" applyFill="1" applyBorder="1" applyAlignment="1">
      <alignment horizontal="center"/>
    </xf>
    <xf numFmtId="0" fontId="39" fillId="3" borderId="16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23" fillId="0" borderId="19" xfId="0" applyFont="1" applyBorder="1"/>
    <xf numFmtId="0" fontId="19" fillId="33" borderId="6" xfId="0" applyFont="1" applyFill="1" applyBorder="1"/>
    <xf numFmtId="0" fontId="32" fillId="34" borderId="7" xfId="0" applyFont="1" applyFill="1" applyBorder="1" applyAlignment="1">
      <alignment horizontal="center"/>
    </xf>
    <xf numFmtId="0" fontId="32" fillId="33" borderId="6" xfId="0" applyFont="1" applyFill="1" applyBorder="1"/>
    <xf numFmtId="0" fontId="32" fillId="18" borderId="0" xfId="0" applyFont="1" applyFill="1" applyAlignment="1">
      <alignment horizontal="center"/>
    </xf>
    <xf numFmtId="0" fontId="19" fillId="0" borderId="19" xfId="0" applyFont="1" applyBorder="1" applyAlignment="1">
      <alignment horizontal="center"/>
    </xf>
    <xf numFmtId="0" fontId="23" fillId="0" borderId="24" xfId="0" applyFont="1" applyBorder="1"/>
    <xf numFmtId="0" fontId="23" fillId="0" borderId="25" xfId="0" applyFont="1" applyBorder="1"/>
    <xf numFmtId="0" fontId="19" fillId="18" borderId="24" xfId="0" applyFont="1" applyFill="1" applyBorder="1" applyAlignment="1">
      <alignment horizontal="center"/>
    </xf>
    <xf numFmtId="0" fontId="32" fillId="0" borderId="24" xfId="0" applyFont="1" applyBorder="1"/>
    <xf numFmtId="0" fontId="23" fillId="0" borderId="26" xfId="0" applyFont="1" applyBorder="1"/>
    <xf numFmtId="0" fontId="34" fillId="20" borderId="24" xfId="0" applyFont="1" applyFill="1" applyBorder="1" applyAlignment="1">
      <alignment horizontal="center"/>
    </xf>
    <xf numFmtId="0" fontId="34" fillId="24" borderId="24" xfId="0" applyFont="1" applyFill="1" applyBorder="1" applyAlignment="1">
      <alignment horizontal="center"/>
    </xf>
    <xf numFmtId="0" fontId="20" fillId="23" borderId="16" xfId="0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0" fontId="41" fillId="21" borderId="8" xfId="0" applyFont="1" applyFill="1" applyBorder="1" applyAlignment="1">
      <alignment horizontal="center"/>
    </xf>
    <xf numFmtId="3" fontId="34" fillId="12" borderId="8" xfId="0" applyNumberFormat="1" applyFont="1" applyFill="1" applyBorder="1" applyAlignment="1">
      <alignment horizontal="center"/>
    </xf>
    <xf numFmtId="3" fontId="34" fillId="12" borderId="16" xfId="0" applyNumberFormat="1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2" borderId="20" xfId="0" applyNumberFormat="1" applyFont="1" applyFill="1" applyBorder="1" applyAlignment="1">
      <alignment horizontal="center"/>
    </xf>
    <xf numFmtId="0" fontId="34" fillId="33" borderId="24" xfId="0" applyFont="1" applyFill="1" applyBorder="1" applyAlignment="1">
      <alignment horizontal="center"/>
    </xf>
    <xf numFmtId="0" fontId="34" fillId="33" borderId="16" xfId="0" applyFont="1" applyFill="1" applyBorder="1" applyAlignment="1">
      <alignment horizontal="center"/>
    </xf>
    <xf numFmtId="0" fontId="34" fillId="39" borderId="24" xfId="0" applyFont="1" applyFill="1" applyBorder="1" applyAlignment="1">
      <alignment horizontal="center"/>
    </xf>
    <xf numFmtId="0" fontId="34" fillId="39" borderId="16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7" xfId="0" applyFont="1" applyFill="1" applyBorder="1" applyAlignment="1">
      <alignment horizontal="center"/>
    </xf>
    <xf numFmtId="0" fontId="24" fillId="3" borderId="9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9" xfId="0" applyFont="1" applyBorder="1" applyAlignment="1">
      <alignment horizontal="center"/>
    </xf>
    <xf numFmtId="3" fontId="20" fillId="3" borderId="9" xfId="0" applyNumberFormat="1" applyFont="1" applyFill="1" applyBorder="1" applyAlignment="1">
      <alignment horizontal="center"/>
    </xf>
    <xf numFmtId="3" fontId="20" fillId="3" borderId="1" xfId="0" applyNumberFormat="1" applyFont="1" applyFill="1" applyBorder="1" applyAlignment="1">
      <alignment horizontal="center"/>
    </xf>
    <xf numFmtId="0" fontId="42" fillId="23" borderId="8" xfId="0" applyFont="1" applyFill="1" applyBorder="1" applyAlignment="1">
      <alignment horizontal="center"/>
    </xf>
    <xf numFmtId="0" fontId="42" fillId="23" borderId="1" xfId="0" applyFont="1" applyFill="1" applyBorder="1" applyAlignment="1">
      <alignment horizontal="center"/>
    </xf>
    <xf numFmtId="0" fontId="42" fillId="23" borderId="16" xfId="0" applyFont="1" applyFill="1" applyBorder="1" applyAlignment="1">
      <alignment horizontal="center"/>
    </xf>
    <xf numFmtId="0" fontId="42" fillId="23" borderId="24" xfId="0" applyFont="1" applyFill="1" applyBorder="1" applyAlignment="1">
      <alignment horizontal="center"/>
    </xf>
    <xf numFmtId="0" fontId="43" fillId="21" borderId="8" xfId="0" applyFont="1" applyFill="1" applyBorder="1" applyAlignment="1">
      <alignment horizontal="center"/>
    </xf>
    <xf numFmtId="0" fontId="34" fillId="21" borderId="24" xfId="0" applyFont="1" applyFill="1" applyBorder="1" applyAlignment="1">
      <alignment horizontal="center"/>
    </xf>
    <xf numFmtId="0" fontId="34" fillId="22" borderId="24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23" fillId="0" borderId="18" xfId="0" applyFont="1" applyBorder="1"/>
    <xf numFmtId="0" fontId="19" fillId="0" borderId="18" xfId="0" applyFont="1" applyBorder="1"/>
    <xf numFmtId="0" fontId="19" fillId="40" borderId="6" xfId="0" applyFont="1" applyFill="1" applyBorder="1" applyAlignment="1">
      <alignment horizontal="center"/>
    </xf>
    <xf numFmtId="0" fontId="19" fillId="40" borderId="6" xfId="0" applyFont="1" applyFill="1" applyBorder="1" applyAlignment="1">
      <alignment horizontal="left"/>
    </xf>
    <xf numFmtId="3" fontId="34" fillId="16" borderId="8" xfId="0" applyNumberFormat="1" applyFont="1" applyFill="1" applyBorder="1" applyAlignment="1">
      <alignment horizontal="center"/>
    </xf>
    <xf numFmtId="0" fontId="34" fillId="24" borderId="7" xfId="0" applyFont="1" applyFill="1" applyBorder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24" fillId="3" borderId="10" xfId="0" applyFont="1" applyFill="1" applyBorder="1" applyAlignment="1">
      <alignment horizontal="center"/>
    </xf>
    <xf numFmtId="0" fontId="24" fillId="3" borderId="19" xfId="0" applyFont="1" applyFill="1" applyBorder="1" applyAlignment="1">
      <alignment horizontal="center"/>
    </xf>
    <xf numFmtId="0" fontId="24" fillId="3" borderId="13" xfId="0" applyFont="1" applyFill="1" applyBorder="1" applyAlignment="1">
      <alignment horizontal="center"/>
    </xf>
    <xf numFmtId="0" fontId="21" fillId="0" borderId="0" xfId="0" applyFont="1"/>
    <xf numFmtId="3" fontId="34" fillId="20" borderId="8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34" fillId="0" borderId="2" xfId="0" applyFont="1" applyBorder="1"/>
    <xf numFmtId="0" fontId="34" fillId="0" borderId="3" xfId="0" applyFont="1" applyBorder="1"/>
    <xf numFmtId="0" fontId="35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4" fillId="0" borderId="4" xfId="0" applyFont="1" applyBorder="1"/>
    <xf numFmtId="0" fontId="34" fillId="0" borderId="7" xfId="0" applyFont="1" applyBorder="1"/>
    <xf numFmtId="0" fontId="20" fillId="3" borderId="2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1" fillId="0" borderId="2" xfId="0" applyFont="1" applyBorder="1"/>
    <xf numFmtId="0" fontId="21" fillId="0" borderId="3" xfId="0" applyFont="1" applyBorder="1"/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97ECF3"/>
      <color rgb="FFE3A941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N371"/>
  <sheetViews>
    <sheetView zoomScale="70" zoomScaleNormal="7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N1" sqref="N1:AH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93" customWidth="1"/>
    <col min="10" max="10" width="5.85546875" style="293" customWidth="1"/>
    <col min="11" max="13" width="9.42578125" style="293" customWidth="1"/>
    <col min="14" max="14" width="12.7109375" style="293" hidden="1" customWidth="1"/>
    <col min="15" max="15" width="12.85546875" style="293" bestFit="1" customWidth="1"/>
    <col min="16" max="17" width="12.7109375" style="293" hidden="1" customWidth="1"/>
    <col min="18" max="18" width="12.85546875" style="293" bestFit="1" customWidth="1"/>
    <col min="19" max="20" width="12.7109375" style="293" hidden="1" customWidth="1"/>
    <col min="21" max="21" width="12.85546875" style="293" bestFit="1" customWidth="1"/>
    <col min="22" max="23" width="12.7109375" style="293" hidden="1" customWidth="1"/>
    <col min="24" max="24" width="12.85546875" style="293" bestFit="1" customWidth="1"/>
    <col min="25" max="26" width="12.7109375" style="293" hidden="1" customWidth="1"/>
    <col min="27" max="27" width="12.85546875" style="293" bestFit="1" customWidth="1"/>
    <col min="28" max="29" width="12.7109375" style="293" hidden="1" customWidth="1"/>
    <col min="30" max="30" width="12.85546875" style="293" bestFit="1" customWidth="1"/>
    <col min="31" max="32" width="12.7109375" style="293" hidden="1" customWidth="1"/>
    <col min="33" max="33" width="12.85546875" style="293" bestFit="1" customWidth="1"/>
    <col min="34" max="35" width="12.7109375" style="293" hidden="1" customWidth="1"/>
    <col min="36" max="36" width="12.85546875" style="293" bestFit="1" customWidth="1"/>
    <col min="37" max="38" width="12.7109375" style="293" hidden="1" customWidth="1"/>
    <col min="39" max="39" width="12.85546875" style="293" bestFit="1" customWidth="1"/>
    <col min="40" max="41" width="12.7109375" style="293" hidden="1" customWidth="1"/>
    <col min="42" max="42" width="12.85546875" style="293" bestFit="1" customWidth="1"/>
    <col min="43" max="44" width="12.7109375" style="293" hidden="1" customWidth="1"/>
    <col min="45" max="45" width="12.85546875" style="293" bestFit="1" customWidth="1"/>
    <col min="46" max="47" width="12.7109375" style="293" hidden="1" customWidth="1"/>
    <col min="48" max="48" width="12.85546875" style="293" bestFit="1" customWidth="1"/>
    <col min="49" max="50" width="12.7109375" style="293" hidden="1" customWidth="1"/>
    <col min="51" max="51" width="12.85546875" style="293" bestFit="1" customWidth="1"/>
    <col min="52" max="53" width="12.7109375" style="293" hidden="1" customWidth="1"/>
    <col min="54" max="54" width="12.85546875" style="293" bestFit="1" customWidth="1"/>
    <col min="55" max="56" width="12.7109375" style="293" hidden="1" customWidth="1"/>
    <col min="57" max="57" width="12.85546875" style="293" bestFit="1" customWidth="1"/>
    <col min="58" max="59" width="12.7109375" style="293" hidden="1" customWidth="1"/>
    <col min="60" max="60" width="12.85546875" style="293" bestFit="1" customWidth="1"/>
    <col min="61" max="62" width="12.7109375" style="293" hidden="1" customWidth="1"/>
    <col min="63" max="63" width="12.85546875" style="293" bestFit="1" customWidth="1"/>
    <col min="64" max="65" width="12.7109375" style="293" hidden="1" customWidth="1"/>
    <col min="66" max="66" width="12.85546875" style="293" bestFit="1" customWidth="1"/>
    <col min="67" max="68" width="12.7109375" style="293" hidden="1" customWidth="1"/>
    <col min="69" max="69" width="12.85546875" style="293" bestFit="1" customWidth="1"/>
    <col min="70" max="71" width="12.7109375" style="293" hidden="1" customWidth="1"/>
    <col min="72" max="72" width="12.85546875" style="293" bestFit="1" customWidth="1"/>
    <col min="73" max="74" width="12.7109375" style="293" hidden="1" customWidth="1"/>
    <col min="75" max="75" width="12.85546875" style="293" bestFit="1" customWidth="1"/>
    <col min="76" max="77" width="12.7109375" style="293" hidden="1" customWidth="1"/>
    <col min="78" max="78" width="12.85546875" style="293" bestFit="1" customWidth="1"/>
    <col min="79" max="80" width="12.7109375" style="293" hidden="1" customWidth="1"/>
    <col min="81" max="81" width="12.85546875" style="293" bestFit="1" customWidth="1"/>
    <col min="82" max="83" width="12.7109375" style="293" hidden="1" customWidth="1"/>
    <col min="84" max="84" width="12.85546875" style="293" bestFit="1" customWidth="1"/>
    <col min="85" max="86" width="12.7109375" style="293" hidden="1" customWidth="1"/>
    <col min="87" max="87" width="12.85546875" style="293" bestFit="1" customWidth="1"/>
    <col min="88" max="89" width="12.7109375" style="293" hidden="1" customWidth="1"/>
    <col min="90" max="90" width="12.85546875" style="293" bestFit="1" customWidth="1"/>
    <col min="91" max="92" width="12.7109375" style="293" hidden="1" customWidth="1"/>
    <col min="93" max="93" width="12.85546875" style="293" bestFit="1" customWidth="1"/>
    <col min="94" max="95" width="12.7109375" style="293" hidden="1" customWidth="1"/>
    <col min="96" max="96" width="12.85546875" style="293" bestFit="1" customWidth="1"/>
    <col min="97" max="98" width="12.7109375" style="293" hidden="1" customWidth="1"/>
    <col min="99" max="99" width="12.7109375" style="293"/>
    <col min="100" max="101" width="12.7109375" style="293" hidden="1" customWidth="1"/>
    <col min="102" max="102" width="12.7109375" style="293"/>
    <col min="103" max="104" width="12.7109375" style="293" hidden="1" customWidth="1"/>
    <col min="105" max="105" width="12.7109375" style="293"/>
    <col min="106" max="107" width="12.7109375" style="293" hidden="1" customWidth="1"/>
    <col min="108" max="108" width="12.7109375" style="293"/>
    <col min="109" max="110" width="12.7109375" style="293" hidden="1" customWidth="1"/>
    <col min="111" max="111" width="12.7109375" style="293"/>
    <col min="112" max="113" width="12.7109375" style="293" hidden="1" customWidth="1"/>
    <col min="114" max="114" width="12.7109375" style="293"/>
    <col min="115" max="116" width="12.7109375" style="293" hidden="1" customWidth="1"/>
    <col min="117" max="117" width="12.7109375" style="293"/>
    <col min="118" max="118" width="0" style="293" hidden="1" customWidth="1"/>
    <col min="119" max="16384" width="12.7109375" style="293"/>
  </cols>
  <sheetData>
    <row r="1" spans="1:118" ht="26.45" customHeight="1">
      <c r="A1" s="505" t="s">
        <v>0</v>
      </c>
      <c r="B1" s="506" t="s">
        <v>1</v>
      </c>
      <c r="C1" s="506" t="s">
        <v>2</v>
      </c>
      <c r="D1" s="506" t="s">
        <v>3</v>
      </c>
      <c r="E1" s="506" t="s">
        <v>4</v>
      </c>
      <c r="F1" s="500" t="s">
        <v>5</v>
      </c>
      <c r="G1" s="503" t="s">
        <v>6</v>
      </c>
      <c r="H1" s="155" t="s">
        <v>7</v>
      </c>
      <c r="I1" s="504" t="s">
        <v>8</v>
      </c>
      <c r="J1" s="494"/>
      <c r="K1" s="499"/>
      <c r="L1" s="493"/>
      <c r="M1" s="494"/>
      <c r="N1" s="495" t="s">
        <v>417</v>
      </c>
      <c r="O1" s="493"/>
      <c r="P1" s="493"/>
      <c r="Q1" s="493"/>
      <c r="R1" s="493"/>
      <c r="S1" s="493"/>
      <c r="T1" s="493"/>
      <c r="U1" s="493"/>
      <c r="V1" s="493"/>
      <c r="W1" s="493"/>
      <c r="X1" s="493"/>
      <c r="Y1" s="493"/>
      <c r="Z1" s="493"/>
      <c r="AA1" s="493"/>
      <c r="AB1" s="493"/>
      <c r="AC1" s="493"/>
      <c r="AD1" s="493"/>
      <c r="AE1" s="493"/>
      <c r="AF1" s="493"/>
      <c r="AG1" s="493"/>
      <c r="AH1" s="494"/>
      <c r="AI1" s="495" t="s">
        <v>418</v>
      </c>
      <c r="AJ1" s="493"/>
      <c r="AK1" s="493"/>
      <c r="AL1" s="493"/>
      <c r="AM1" s="493"/>
      <c r="AN1" s="493"/>
      <c r="AO1" s="493"/>
      <c r="AP1" s="493"/>
      <c r="AQ1" s="493"/>
      <c r="AR1" s="493"/>
      <c r="AS1" s="493"/>
      <c r="AT1" s="493"/>
      <c r="AU1" s="493"/>
      <c r="AV1" s="493"/>
      <c r="AW1" s="493"/>
      <c r="AX1" s="493"/>
      <c r="AY1" s="493"/>
      <c r="AZ1" s="493"/>
      <c r="BA1" s="493"/>
      <c r="BB1" s="493"/>
      <c r="BC1" s="494"/>
      <c r="BD1" s="495" t="s">
        <v>419</v>
      </c>
      <c r="BE1" s="493"/>
      <c r="BF1" s="493"/>
      <c r="BG1" s="493"/>
      <c r="BH1" s="493"/>
      <c r="BI1" s="493"/>
      <c r="BJ1" s="493"/>
      <c r="BK1" s="493"/>
      <c r="BL1" s="493"/>
      <c r="BM1" s="493"/>
      <c r="BN1" s="493"/>
      <c r="BO1" s="493"/>
      <c r="BP1" s="493"/>
      <c r="BQ1" s="493"/>
      <c r="BR1" s="493"/>
      <c r="BS1" s="493"/>
      <c r="BT1" s="493"/>
      <c r="BU1" s="493"/>
      <c r="BV1" s="493"/>
      <c r="BW1" s="493"/>
      <c r="BX1" s="494"/>
      <c r="BY1" s="495" t="s">
        <v>420</v>
      </c>
      <c r="BZ1" s="493"/>
      <c r="CA1" s="493"/>
      <c r="CB1" s="493"/>
      <c r="CC1" s="493"/>
      <c r="CD1" s="493"/>
      <c r="CE1" s="493"/>
      <c r="CF1" s="493"/>
      <c r="CG1" s="493"/>
      <c r="CH1" s="493"/>
      <c r="CI1" s="493"/>
      <c r="CJ1" s="493"/>
      <c r="CK1" s="493"/>
      <c r="CL1" s="493"/>
      <c r="CM1" s="493"/>
      <c r="CN1" s="493"/>
      <c r="CO1" s="493"/>
      <c r="CP1" s="493"/>
      <c r="CQ1" s="493"/>
      <c r="CR1" s="493"/>
      <c r="CS1" s="494"/>
      <c r="CT1" s="495" t="s">
        <v>421</v>
      </c>
      <c r="CU1" s="493"/>
      <c r="CV1" s="493"/>
      <c r="CW1" s="493"/>
      <c r="CX1" s="493"/>
      <c r="CY1" s="493"/>
      <c r="CZ1" s="493"/>
      <c r="DA1" s="493"/>
      <c r="DB1" s="493"/>
      <c r="DC1" s="493"/>
      <c r="DD1" s="493"/>
      <c r="DE1" s="493"/>
      <c r="DF1" s="493"/>
      <c r="DG1" s="493"/>
      <c r="DH1" s="493"/>
      <c r="DI1" s="493"/>
      <c r="DJ1" s="493"/>
      <c r="DK1" s="493"/>
      <c r="DL1" s="493"/>
      <c r="DM1" s="493"/>
      <c r="DN1" s="494"/>
    </row>
    <row r="2" spans="1:118" ht="26.25">
      <c r="A2" s="501"/>
      <c r="B2" s="501"/>
      <c r="C2" s="501"/>
      <c r="D2" s="501"/>
      <c r="E2" s="501"/>
      <c r="F2" s="501"/>
      <c r="G2" s="501"/>
      <c r="H2" s="246"/>
      <c r="I2" s="496" t="s">
        <v>11</v>
      </c>
      <c r="J2" s="496" t="s">
        <v>12</v>
      </c>
      <c r="K2" s="499" t="s">
        <v>13</v>
      </c>
      <c r="L2" s="493"/>
      <c r="M2" s="494"/>
      <c r="N2" s="492" t="s">
        <v>14</v>
      </c>
      <c r="O2" s="493"/>
      <c r="P2" s="494"/>
      <c r="Q2" s="492" t="s">
        <v>15</v>
      </c>
      <c r="R2" s="493"/>
      <c r="S2" s="494"/>
      <c r="T2" s="492" t="s">
        <v>16</v>
      </c>
      <c r="U2" s="493"/>
      <c r="V2" s="494"/>
      <c r="W2" s="492" t="s">
        <v>17</v>
      </c>
      <c r="X2" s="493"/>
      <c r="Y2" s="494"/>
      <c r="Z2" s="492" t="s">
        <v>18</v>
      </c>
      <c r="AA2" s="493"/>
      <c r="AB2" s="494"/>
      <c r="AC2" s="492" t="s">
        <v>19</v>
      </c>
      <c r="AD2" s="493"/>
      <c r="AE2" s="494"/>
      <c r="AF2" s="492" t="s">
        <v>20</v>
      </c>
      <c r="AG2" s="493"/>
      <c r="AH2" s="494"/>
      <c r="AI2" s="492" t="s">
        <v>14</v>
      </c>
      <c r="AJ2" s="493"/>
      <c r="AK2" s="494"/>
      <c r="AL2" s="492" t="s">
        <v>15</v>
      </c>
      <c r="AM2" s="493"/>
      <c r="AN2" s="494"/>
      <c r="AO2" s="492" t="s">
        <v>16</v>
      </c>
      <c r="AP2" s="493"/>
      <c r="AQ2" s="494"/>
      <c r="AR2" s="492" t="s">
        <v>17</v>
      </c>
      <c r="AS2" s="493"/>
      <c r="AT2" s="494"/>
      <c r="AU2" s="492" t="s">
        <v>18</v>
      </c>
      <c r="AV2" s="493"/>
      <c r="AW2" s="494"/>
      <c r="AX2" s="492" t="s">
        <v>19</v>
      </c>
      <c r="AY2" s="493"/>
      <c r="AZ2" s="494"/>
      <c r="BA2" s="492" t="s">
        <v>20</v>
      </c>
      <c r="BB2" s="493"/>
      <c r="BC2" s="494"/>
      <c r="BD2" s="492" t="s">
        <v>14</v>
      </c>
      <c r="BE2" s="493"/>
      <c r="BF2" s="494"/>
      <c r="BG2" s="492" t="s">
        <v>15</v>
      </c>
      <c r="BH2" s="493"/>
      <c r="BI2" s="494"/>
      <c r="BJ2" s="492" t="s">
        <v>16</v>
      </c>
      <c r="BK2" s="493"/>
      <c r="BL2" s="494"/>
      <c r="BM2" s="492" t="s">
        <v>17</v>
      </c>
      <c r="BN2" s="493"/>
      <c r="BO2" s="494"/>
      <c r="BP2" s="492" t="s">
        <v>18</v>
      </c>
      <c r="BQ2" s="493"/>
      <c r="BR2" s="494"/>
      <c r="BS2" s="492" t="s">
        <v>19</v>
      </c>
      <c r="BT2" s="493"/>
      <c r="BU2" s="494"/>
      <c r="BV2" s="492" t="s">
        <v>20</v>
      </c>
      <c r="BW2" s="493"/>
      <c r="BX2" s="494"/>
      <c r="BY2" s="492" t="s">
        <v>14</v>
      </c>
      <c r="BZ2" s="493"/>
      <c r="CA2" s="494"/>
      <c r="CB2" s="492" t="s">
        <v>15</v>
      </c>
      <c r="CC2" s="493"/>
      <c r="CD2" s="494"/>
      <c r="CE2" s="492" t="s">
        <v>16</v>
      </c>
      <c r="CF2" s="493"/>
      <c r="CG2" s="494"/>
      <c r="CH2" s="492" t="s">
        <v>17</v>
      </c>
      <c r="CI2" s="493"/>
      <c r="CJ2" s="494"/>
      <c r="CK2" s="492" t="s">
        <v>18</v>
      </c>
      <c r="CL2" s="493"/>
      <c r="CM2" s="494"/>
      <c r="CN2" s="492" t="s">
        <v>19</v>
      </c>
      <c r="CO2" s="493"/>
      <c r="CP2" s="494"/>
      <c r="CQ2" s="492" t="s">
        <v>20</v>
      </c>
      <c r="CR2" s="493"/>
      <c r="CS2" s="494"/>
      <c r="CT2" s="492" t="s">
        <v>14</v>
      </c>
      <c r="CU2" s="493"/>
      <c r="CV2" s="494"/>
      <c r="CW2" s="492" t="s">
        <v>15</v>
      </c>
      <c r="CX2" s="493"/>
      <c r="CY2" s="494"/>
      <c r="CZ2" s="492" t="s">
        <v>16</v>
      </c>
      <c r="DA2" s="493"/>
      <c r="DB2" s="494"/>
      <c r="DC2" s="492" t="s">
        <v>17</v>
      </c>
      <c r="DD2" s="493"/>
      <c r="DE2" s="494"/>
      <c r="DF2" s="492" t="s">
        <v>18</v>
      </c>
      <c r="DG2" s="493"/>
      <c r="DH2" s="494"/>
      <c r="DI2" s="492" t="s">
        <v>19</v>
      </c>
      <c r="DJ2" s="493"/>
      <c r="DK2" s="494"/>
      <c r="DL2" s="492" t="s">
        <v>20</v>
      </c>
      <c r="DM2" s="493"/>
      <c r="DN2" s="494"/>
    </row>
    <row r="3" spans="1:118" ht="26.25">
      <c r="A3" s="501"/>
      <c r="B3" s="501"/>
      <c r="C3" s="501"/>
      <c r="D3" s="501"/>
      <c r="E3" s="501"/>
      <c r="F3" s="501"/>
      <c r="G3" s="501"/>
      <c r="H3" s="246"/>
      <c r="I3" s="497"/>
      <c r="J3" s="497"/>
      <c r="K3" s="499" t="s">
        <v>21</v>
      </c>
      <c r="L3" s="493"/>
      <c r="M3" s="494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492">
        <v>30</v>
      </c>
      <c r="DG3" s="493"/>
      <c r="DH3" s="494"/>
      <c r="DI3" s="492">
        <v>31</v>
      </c>
      <c r="DJ3" s="493"/>
      <c r="DK3" s="494"/>
      <c r="DL3" s="492">
        <v>1</v>
      </c>
      <c r="DM3" s="493"/>
      <c r="DN3" s="494"/>
    </row>
    <row r="4" spans="1:118" ht="60.75" customHeight="1">
      <c r="A4" s="502"/>
      <c r="B4" s="502"/>
      <c r="C4" s="502"/>
      <c r="D4" s="502"/>
      <c r="E4" s="502"/>
      <c r="F4" s="502"/>
      <c r="G4" s="502"/>
      <c r="H4" s="247"/>
      <c r="I4" s="498"/>
      <c r="J4" s="498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80</v>
      </c>
      <c r="M5" s="172">
        <v>0</v>
      </c>
      <c r="N5" s="173"/>
      <c r="O5" s="202">
        <v>10</v>
      </c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>
        <v>10</v>
      </c>
      <c r="AB5" s="173"/>
      <c r="AC5" s="173"/>
      <c r="AD5" s="214"/>
      <c r="AE5" s="173"/>
      <c r="AF5" s="173"/>
      <c r="AG5" s="174"/>
      <c r="AH5" s="173"/>
      <c r="AI5" s="173"/>
      <c r="AJ5" s="202">
        <v>10</v>
      </c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>
        <v>10</v>
      </c>
      <c r="AW5" s="173"/>
      <c r="AX5" s="173"/>
      <c r="AY5" s="214"/>
      <c r="AZ5" s="173"/>
      <c r="BA5" s="173"/>
      <c r="BB5" s="174"/>
      <c r="BC5" s="173"/>
      <c r="BD5" s="173"/>
      <c r="BE5" s="202">
        <v>10</v>
      </c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>
        <v>10</v>
      </c>
      <c r="BR5" s="173"/>
      <c r="BS5" s="173"/>
      <c r="BT5" s="214"/>
      <c r="BU5" s="173"/>
      <c r="BV5" s="173"/>
      <c r="BW5" s="174"/>
      <c r="BX5" s="173"/>
      <c r="BY5" s="173"/>
      <c r="BZ5" s="202">
        <v>10</v>
      </c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>
        <v>10</v>
      </c>
      <c r="CM5" s="173"/>
      <c r="CN5" s="173"/>
      <c r="CO5" s="214"/>
      <c r="CP5" s="173"/>
      <c r="CQ5" s="173"/>
      <c r="CR5" s="174"/>
      <c r="CS5" s="173"/>
      <c r="CT5" s="173"/>
      <c r="CU5" s="202">
        <v>10</v>
      </c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>
        <v>10</v>
      </c>
      <c r="DH5" s="173"/>
      <c r="DI5" s="173"/>
      <c r="DJ5" s="214"/>
      <c r="DK5" s="173"/>
      <c r="DL5" s="173"/>
      <c r="DM5" s="174"/>
      <c r="DN5" s="173"/>
    </row>
    <row r="6" spans="1:118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7680</v>
      </c>
      <c r="M9" s="172">
        <v>0</v>
      </c>
      <c r="N9" s="173"/>
      <c r="O9" s="218">
        <v>1500</v>
      </c>
      <c r="P9" s="173"/>
      <c r="Q9" s="173"/>
      <c r="R9" s="211"/>
      <c r="S9" s="173"/>
      <c r="T9" s="173"/>
      <c r="U9" s="205">
        <v>420</v>
      </c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>
        <v>1500</v>
      </c>
      <c r="AK9" s="173"/>
      <c r="AL9" s="173"/>
      <c r="AM9" s="211"/>
      <c r="AN9" s="173"/>
      <c r="AO9" s="173"/>
      <c r="AP9" s="205">
        <v>420</v>
      </c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>
        <v>1500</v>
      </c>
      <c r="BF9" s="173"/>
      <c r="BG9" s="173"/>
      <c r="BH9" s="211"/>
      <c r="BI9" s="173"/>
      <c r="BJ9" s="173"/>
      <c r="BK9" s="205">
        <v>420</v>
      </c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>
        <v>1500</v>
      </c>
      <c r="CA9" s="173"/>
      <c r="CB9" s="173"/>
      <c r="CC9" s="211"/>
      <c r="CD9" s="173"/>
      <c r="CE9" s="173"/>
      <c r="CF9" s="205">
        <v>420</v>
      </c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>
        <v>1500</v>
      </c>
      <c r="CV9" s="173"/>
      <c r="CW9" s="173"/>
      <c r="CX9" s="211"/>
      <c r="CY9" s="173"/>
      <c r="CZ9" s="173"/>
      <c r="DA9" s="205">
        <v>420</v>
      </c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3140</v>
      </c>
      <c r="M17" s="172">
        <v>0</v>
      </c>
      <c r="N17" s="173"/>
      <c r="O17" s="202">
        <v>150</v>
      </c>
      <c r="P17" s="173"/>
      <c r="Q17" s="173"/>
      <c r="R17" s="211"/>
      <c r="S17" s="173"/>
      <c r="T17" s="173"/>
      <c r="U17" s="205">
        <v>500</v>
      </c>
      <c r="V17" s="173"/>
      <c r="W17" s="173"/>
      <c r="X17" s="213"/>
      <c r="Y17" s="173"/>
      <c r="Z17" s="173"/>
      <c r="AA17" s="207">
        <v>120</v>
      </c>
      <c r="AB17" s="173"/>
      <c r="AC17" s="173"/>
      <c r="AD17" s="214"/>
      <c r="AE17" s="173"/>
      <c r="AF17" s="173"/>
      <c r="AG17" s="174"/>
      <c r="AH17" s="173"/>
      <c r="AI17" s="173"/>
      <c r="AJ17" s="202">
        <v>150</v>
      </c>
      <c r="AK17" s="173"/>
      <c r="AL17" s="173"/>
      <c r="AM17" s="211"/>
      <c r="AN17" s="173"/>
      <c r="AO17" s="173"/>
      <c r="AP17" s="205">
        <v>550</v>
      </c>
      <c r="AQ17" s="173"/>
      <c r="AR17" s="173"/>
      <c r="AS17" s="213"/>
      <c r="AT17" s="173"/>
      <c r="AU17" s="173"/>
      <c r="AV17" s="207">
        <v>130</v>
      </c>
      <c r="AW17" s="173"/>
      <c r="AX17" s="173"/>
      <c r="AY17" s="214"/>
      <c r="AZ17" s="173"/>
      <c r="BA17" s="173"/>
      <c r="BB17" s="174"/>
      <c r="BC17" s="173"/>
      <c r="BD17" s="173"/>
      <c r="BE17" s="202">
        <v>150</v>
      </c>
      <c r="BF17" s="173"/>
      <c r="BG17" s="173"/>
      <c r="BH17" s="211"/>
      <c r="BI17" s="173"/>
      <c r="BJ17" s="173"/>
      <c r="BK17" s="205">
        <v>500</v>
      </c>
      <c r="BL17" s="173"/>
      <c r="BM17" s="173"/>
      <c r="BN17" s="213"/>
      <c r="BO17" s="173"/>
      <c r="BP17" s="173"/>
      <c r="BQ17" s="207">
        <v>120</v>
      </c>
      <c r="BR17" s="173"/>
      <c r="BS17" s="173"/>
      <c r="BT17" s="214"/>
      <c r="BU17" s="173"/>
      <c r="BV17" s="173"/>
      <c r="BW17" s="174"/>
      <c r="BX17" s="173"/>
      <c r="BY17" s="173"/>
      <c r="BZ17" s="202">
        <v>150</v>
      </c>
      <c r="CA17" s="173"/>
      <c r="CB17" s="173"/>
      <c r="CC17" s="211"/>
      <c r="CD17" s="173"/>
      <c r="CE17" s="173"/>
      <c r="CF17" s="205">
        <v>500</v>
      </c>
      <c r="CG17" s="173"/>
      <c r="CH17" s="173"/>
      <c r="CI17" s="213"/>
      <c r="CJ17" s="173"/>
      <c r="CK17" s="173"/>
      <c r="CL17" s="207">
        <v>120</v>
      </c>
      <c r="CM17" s="173"/>
      <c r="CN17" s="173"/>
      <c r="CO17" s="214"/>
      <c r="CP17" s="173"/>
      <c r="CQ17" s="173"/>
      <c r="CR17" s="174"/>
      <c r="CS17" s="173"/>
      <c r="CT17" s="173"/>
      <c r="CU17" s="202">
        <v>150</v>
      </c>
      <c r="CV17" s="173"/>
      <c r="CW17" s="173"/>
      <c r="CX17" s="211"/>
      <c r="CY17" s="173"/>
      <c r="CZ17" s="173"/>
      <c r="DA17" s="205">
        <v>500</v>
      </c>
      <c r="DB17" s="173"/>
      <c r="DC17" s="173"/>
      <c r="DD17" s="213"/>
      <c r="DE17" s="173"/>
      <c r="DF17" s="173"/>
      <c r="DG17" s="207">
        <v>120</v>
      </c>
      <c r="DH17" s="173"/>
      <c r="DI17" s="173"/>
      <c r="DJ17" s="214"/>
      <c r="DK17" s="173"/>
      <c r="DL17" s="173"/>
      <c r="DM17" s="174"/>
      <c r="DN17" s="173"/>
    </row>
    <row r="18" spans="1:118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160</v>
      </c>
      <c r="M32" s="172">
        <v>0</v>
      </c>
      <c r="N32" s="173"/>
      <c r="O32" s="202">
        <v>20</v>
      </c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>
        <v>20</v>
      </c>
      <c r="AB32" s="173"/>
      <c r="AC32" s="173"/>
      <c r="AD32" s="214"/>
      <c r="AE32" s="173"/>
      <c r="AF32" s="173"/>
      <c r="AG32" s="174"/>
      <c r="AH32" s="173"/>
      <c r="AI32" s="173"/>
      <c r="AJ32" s="202">
        <v>20</v>
      </c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>
        <v>20</v>
      </c>
      <c r="AW32" s="173"/>
      <c r="AX32" s="173"/>
      <c r="AY32" s="214"/>
      <c r="AZ32" s="173"/>
      <c r="BA32" s="173"/>
      <c r="BB32" s="174"/>
      <c r="BC32" s="173"/>
      <c r="BD32" s="173"/>
      <c r="BE32" s="202">
        <v>20</v>
      </c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>
        <v>20</v>
      </c>
      <c r="BR32" s="173"/>
      <c r="BS32" s="173"/>
      <c r="BT32" s="214"/>
      <c r="BU32" s="173"/>
      <c r="BV32" s="173"/>
      <c r="BW32" s="174"/>
      <c r="BX32" s="173"/>
      <c r="BY32" s="173"/>
      <c r="BZ32" s="202">
        <v>20</v>
      </c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>
        <v>20</v>
      </c>
      <c r="CM32" s="173"/>
      <c r="CN32" s="173"/>
      <c r="CO32" s="214"/>
      <c r="CP32" s="173"/>
      <c r="CQ32" s="173"/>
      <c r="CR32" s="174"/>
      <c r="CS32" s="173"/>
      <c r="CT32" s="173"/>
      <c r="CU32" s="202">
        <v>20</v>
      </c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>
        <v>20</v>
      </c>
      <c r="DH32" s="173"/>
      <c r="DI32" s="173"/>
      <c r="DJ32" s="214"/>
      <c r="DK32" s="173"/>
      <c r="DL32" s="173"/>
      <c r="DM32" s="174"/>
      <c r="DN32" s="173"/>
    </row>
    <row r="33" spans="1:118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1310</v>
      </c>
      <c r="M62" s="172">
        <v>0</v>
      </c>
      <c r="N62" s="173"/>
      <c r="O62" s="202">
        <v>70</v>
      </c>
      <c r="P62" s="173"/>
      <c r="Q62" s="173"/>
      <c r="R62" s="211"/>
      <c r="S62" s="173"/>
      <c r="T62" s="173"/>
      <c r="U62" s="205">
        <v>150</v>
      </c>
      <c r="V62" s="173"/>
      <c r="W62" s="173"/>
      <c r="X62" s="213"/>
      <c r="Y62" s="173"/>
      <c r="Z62" s="173"/>
      <c r="AA62" s="207">
        <v>100</v>
      </c>
      <c r="AB62" s="173"/>
      <c r="AC62" s="173"/>
      <c r="AD62" s="214"/>
      <c r="AE62" s="173"/>
      <c r="AF62" s="173"/>
      <c r="AG62" s="174"/>
      <c r="AH62" s="173"/>
      <c r="AI62" s="173"/>
      <c r="AJ62" s="202">
        <v>100</v>
      </c>
      <c r="AK62" s="173"/>
      <c r="AL62" s="173"/>
      <c r="AM62" s="211"/>
      <c r="AN62" s="173"/>
      <c r="AO62" s="173"/>
      <c r="AP62" s="205">
        <v>150</v>
      </c>
      <c r="AQ62" s="173"/>
      <c r="AR62" s="173"/>
      <c r="AS62" s="213"/>
      <c r="AT62" s="173"/>
      <c r="AU62" s="173"/>
      <c r="AV62" s="207">
        <v>100</v>
      </c>
      <c r="AW62" s="173"/>
      <c r="AX62" s="173"/>
      <c r="AY62" s="214"/>
      <c r="AZ62" s="173"/>
      <c r="BA62" s="173"/>
      <c r="BB62" s="174"/>
      <c r="BC62" s="173"/>
      <c r="BD62" s="173"/>
      <c r="BE62" s="202">
        <v>70</v>
      </c>
      <c r="BF62" s="173"/>
      <c r="BG62" s="173"/>
      <c r="BH62" s="211"/>
      <c r="BI62" s="173"/>
      <c r="BJ62" s="173"/>
      <c r="BK62" s="205">
        <v>150</v>
      </c>
      <c r="BL62" s="173"/>
      <c r="BM62" s="173"/>
      <c r="BN62" s="213"/>
      <c r="BO62" s="173"/>
      <c r="BP62" s="173"/>
      <c r="BQ62" s="207">
        <v>100</v>
      </c>
      <c r="BR62" s="173"/>
      <c r="BS62" s="173"/>
      <c r="BT62" s="214"/>
      <c r="BU62" s="173"/>
      <c r="BV62" s="173"/>
      <c r="BW62" s="174"/>
      <c r="BX62" s="173"/>
      <c r="BY62" s="173"/>
      <c r="BZ62" s="202">
        <v>70</v>
      </c>
      <c r="CA62" s="173"/>
      <c r="CB62" s="173"/>
      <c r="CC62" s="211"/>
      <c r="CD62" s="173"/>
      <c r="CE62" s="173"/>
      <c r="CF62" s="205">
        <v>150</v>
      </c>
      <c r="CG62" s="173"/>
      <c r="CH62" s="173"/>
      <c r="CI62" s="213"/>
      <c r="CJ62" s="173"/>
      <c r="CK62" s="173"/>
      <c r="CL62" s="207">
        <v>100</v>
      </c>
      <c r="CM62" s="173"/>
      <c r="CN62" s="173"/>
      <c r="CO62" s="214"/>
      <c r="CP62" s="173"/>
      <c r="CQ62" s="173"/>
      <c r="CR62" s="174"/>
      <c r="CS62" s="173"/>
      <c r="CT62" s="173"/>
      <c r="CU62" s="202">
        <v>70</v>
      </c>
      <c r="CV62" s="173"/>
      <c r="CW62" s="173"/>
      <c r="CX62" s="211"/>
      <c r="CY62" s="173"/>
      <c r="CZ62" s="173"/>
      <c r="DA62" s="205">
        <v>150</v>
      </c>
      <c r="DB62" s="173"/>
      <c r="DC62" s="173"/>
      <c r="DD62" s="213"/>
      <c r="DE62" s="173"/>
      <c r="DF62" s="173"/>
      <c r="DG62" s="207">
        <v>100</v>
      </c>
      <c r="DH62" s="173"/>
      <c r="DI62" s="173"/>
      <c r="DJ62" s="214"/>
      <c r="DK62" s="173"/>
      <c r="DL62" s="173"/>
      <c r="DM62" s="174"/>
      <c r="DN62" s="173"/>
    </row>
    <row r="63" spans="1:118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3200</v>
      </c>
      <c r="M92" s="172">
        <v>0</v>
      </c>
      <c r="N92" s="173"/>
      <c r="O92" s="202">
        <v>650</v>
      </c>
      <c r="P92" s="173"/>
      <c r="Q92" s="173"/>
      <c r="R92" s="211"/>
      <c r="S92" s="173"/>
      <c r="T92" s="173"/>
      <c r="U92" s="205">
        <v>150</v>
      </c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>
        <v>650</v>
      </c>
      <c r="AK92" s="173"/>
      <c r="AL92" s="173"/>
      <c r="AM92" s="211"/>
      <c r="AN92" s="173"/>
      <c r="AO92" s="173"/>
      <c r="AP92" s="205">
        <v>150</v>
      </c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>
        <v>650</v>
      </c>
      <c r="BF92" s="173"/>
      <c r="BG92" s="173"/>
      <c r="BH92" s="211"/>
      <c r="BI92" s="173"/>
      <c r="BJ92" s="173"/>
      <c r="BK92" s="205">
        <v>150</v>
      </c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>
        <v>650</v>
      </c>
      <c r="CA92" s="173"/>
      <c r="CB92" s="173"/>
      <c r="CC92" s="211"/>
      <c r="CD92" s="173"/>
      <c r="CE92" s="173"/>
      <c r="CF92" s="205">
        <v>150</v>
      </c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>
        <v>650</v>
      </c>
      <c r="CV92" s="173"/>
      <c r="CW92" s="173"/>
      <c r="CX92" s="211"/>
      <c r="CY92" s="173"/>
      <c r="CZ92" s="173"/>
      <c r="DA92" s="205">
        <v>150</v>
      </c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2440</v>
      </c>
      <c r="M93" s="172">
        <v>0</v>
      </c>
      <c r="N93" s="173"/>
      <c r="O93" s="202">
        <v>450</v>
      </c>
      <c r="P93" s="173"/>
      <c r="Q93" s="173"/>
      <c r="R93" s="211"/>
      <c r="S93" s="173"/>
      <c r="T93" s="173"/>
      <c r="U93" s="205">
        <v>160</v>
      </c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>
        <v>450</v>
      </c>
      <c r="AK93" s="173"/>
      <c r="AL93" s="173"/>
      <c r="AM93" s="211"/>
      <c r="AN93" s="173"/>
      <c r="AO93" s="173"/>
      <c r="AP93" s="205">
        <v>160</v>
      </c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>
        <v>450</v>
      </c>
      <c r="BF93" s="173"/>
      <c r="BG93" s="173"/>
      <c r="BH93" s="211"/>
      <c r="BI93" s="173"/>
      <c r="BJ93" s="173"/>
      <c r="BK93" s="205">
        <v>160</v>
      </c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>
        <v>450</v>
      </c>
      <c r="CA93" s="173"/>
      <c r="CB93" s="173"/>
      <c r="CC93" s="211"/>
      <c r="CD93" s="173"/>
      <c r="CE93" s="173"/>
      <c r="CF93" s="205">
        <v>160</v>
      </c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>
        <v>450</v>
      </c>
      <c r="CV93" s="173"/>
      <c r="CW93" s="173"/>
      <c r="CX93" s="211"/>
      <c r="CY93" s="173"/>
      <c r="CZ93" s="173"/>
      <c r="DA93" s="205">
        <v>160</v>
      </c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2600</v>
      </c>
      <c r="M94" s="172">
        <v>0</v>
      </c>
      <c r="N94" s="173"/>
      <c r="O94" s="202">
        <v>550</v>
      </c>
      <c r="P94" s="173"/>
      <c r="Q94" s="173"/>
      <c r="R94" s="211"/>
      <c r="S94" s="173"/>
      <c r="T94" s="173"/>
      <c r="U94" s="205">
        <v>100</v>
      </c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>
        <v>550</v>
      </c>
      <c r="AK94" s="173"/>
      <c r="AL94" s="173"/>
      <c r="AM94" s="211"/>
      <c r="AN94" s="173"/>
      <c r="AO94" s="173"/>
      <c r="AP94" s="205">
        <v>100</v>
      </c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>
        <v>550</v>
      </c>
      <c r="BF94" s="173"/>
      <c r="BG94" s="173"/>
      <c r="BH94" s="211"/>
      <c r="BI94" s="173"/>
      <c r="BJ94" s="173"/>
      <c r="BK94" s="205">
        <v>100</v>
      </c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>
        <v>550</v>
      </c>
      <c r="CA94" s="173"/>
      <c r="CB94" s="173"/>
      <c r="CC94" s="211"/>
      <c r="CD94" s="173"/>
      <c r="CE94" s="173"/>
      <c r="CF94" s="205">
        <v>100</v>
      </c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>
        <v>550</v>
      </c>
      <c r="CV94" s="173"/>
      <c r="CW94" s="173"/>
      <c r="CX94" s="211"/>
      <c r="CY94" s="173"/>
      <c r="CZ94" s="173"/>
      <c r="DA94" s="205">
        <v>100</v>
      </c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80</v>
      </c>
      <c r="M96" s="172">
        <v>0</v>
      </c>
      <c r="N96" s="173"/>
      <c r="O96" s="202">
        <v>10</v>
      </c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>
        <v>10</v>
      </c>
      <c r="AB96" s="173"/>
      <c r="AC96" s="173"/>
      <c r="AD96" s="214"/>
      <c r="AE96" s="173"/>
      <c r="AF96" s="173"/>
      <c r="AG96" s="174"/>
      <c r="AH96" s="173"/>
      <c r="AI96" s="173"/>
      <c r="AJ96" s="202">
        <v>10</v>
      </c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>
        <v>10</v>
      </c>
      <c r="AW96" s="173"/>
      <c r="AX96" s="173"/>
      <c r="AY96" s="214"/>
      <c r="AZ96" s="173"/>
      <c r="BA96" s="173"/>
      <c r="BB96" s="174"/>
      <c r="BC96" s="173"/>
      <c r="BD96" s="173"/>
      <c r="BE96" s="202">
        <v>10</v>
      </c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>
        <v>10</v>
      </c>
      <c r="BR96" s="173"/>
      <c r="BS96" s="173"/>
      <c r="BT96" s="214"/>
      <c r="BU96" s="173"/>
      <c r="BV96" s="173"/>
      <c r="BW96" s="174"/>
      <c r="BX96" s="173"/>
      <c r="BY96" s="173"/>
      <c r="BZ96" s="202">
        <v>10</v>
      </c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>
        <v>10</v>
      </c>
      <c r="CM96" s="173"/>
      <c r="CN96" s="173"/>
      <c r="CO96" s="214"/>
      <c r="CP96" s="173"/>
      <c r="CQ96" s="173"/>
      <c r="CR96" s="174"/>
      <c r="CS96" s="173"/>
      <c r="CT96" s="173"/>
      <c r="CU96" s="202">
        <v>10</v>
      </c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>
        <v>10</v>
      </c>
      <c r="DH96" s="173"/>
      <c r="DI96" s="173"/>
      <c r="DJ96" s="214"/>
      <c r="DK96" s="173"/>
      <c r="DL96" s="173"/>
      <c r="DM96" s="174"/>
      <c r="DN96" s="173"/>
    </row>
    <row r="97" spans="1:118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80</v>
      </c>
      <c r="M97" s="172">
        <v>0</v>
      </c>
      <c r="N97" s="173"/>
      <c r="O97" s="202">
        <v>10</v>
      </c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>
        <v>10</v>
      </c>
      <c r="AB97" s="173"/>
      <c r="AC97" s="173"/>
      <c r="AD97" s="214"/>
      <c r="AE97" s="173"/>
      <c r="AF97" s="173"/>
      <c r="AG97" s="174"/>
      <c r="AH97" s="173"/>
      <c r="AI97" s="173"/>
      <c r="AJ97" s="202">
        <v>10</v>
      </c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>
        <v>10</v>
      </c>
      <c r="AW97" s="173"/>
      <c r="AX97" s="173"/>
      <c r="AY97" s="214"/>
      <c r="AZ97" s="173"/>
      <c r="BA97" s="173"/>
      <c r="BB97" s="174"/>
      <c r="BC97" s="173"/>
      <c r="BD97" s="173"/>
      <c r="BE97" s="202">
        <v>10</v>
      </c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>
        <v>10</v>
      </c>
      <c r="BR97" s="173"/>
      <c r="BS97" s="173"/>
      <c r="BT97" s="214"/>
      <c r="BU97" s="173"/>
      <c r="BV97" s="173"/>
      <c r="BW97" s="174"/>
      <c r="BX97" s="173"/>
      <c r="BY97" s="173"/>
      <c r="BZ97" s="202">
        <v>10</v>
      </c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>
        <v>10</v>
      </c>
      <c r="CM97" s="173"/>
      <c r="CN97" s="173"/>
      <c r="CO97" s="214"/>
      <c r="CP97" s="173"/>
      <c r="CQ97" s="173"/>
      <c r="CR97" s="174"/>
      <c r="CS97" s="173"/>
      <c r="CT97" s="173"/>
      <c r="CU97" s="202">
        <v>10</v>
      </c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>
        <v>10</v>
      </c>
      <c r="DH97" s="173"/>
      <c r="DI97" s="173"/>
      <c r="DJ97" s="214"/>
      <c r="DK97" s="173"/>
      <c r="DL97" s="173"/>
      <c r="DM97" s="174"/>
      <c r="DN97" s="173"/>
    </row>
    <row r="98" spans="1:118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280</v>
      </c>
      <c r="M98" s="172">
        <v>0</v>
      </c>
      <c r="N98" s="173"/>
      <c r="O98" s="202">
        <v>40</v>
      </c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>
        <v>30</v>
      </c>
      <c r="AB98" s="173"/>
      <c r="AC98" s="173"/>
      <c r="AD98" s="214"/>
      <c r="AE98" s="173"/>
      <c r="AF98" s="173"/>
      <c r="AG98" s="174"/>
      <c r="AH98" s="173"/>
      <c r="AI98" s="173"/>
      <c r="AJ98" s="202">
        <v>40</v>
      </c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>
        <v>30</v>
      </c>
      <c r="AW98" s="173"/>
      <c r="AX98" s="173"/>
      <c r="AY98" s="214"/>
      <c r="AZ98" s="173"/>
      <c r="BA98" s="173"/>
      <c r="BB98" s="174"/>
      <c r="BC98" s="173"/>
      <c r="BD98" s="173"/>
      <c r="BE98" s="202">
        <v>40</v>
      </c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>
        <v>30</v>
      </c>
      <c r="BR98" s="173"/>
      <c r="BS98" s="173"/>
      <c r="BT98" s="214"/>
      <c r="BU98" s="173"/>
      <c r="BV98" s="173"/>
      <c r="BW98" s="174"/>
      <c r="BX98" s="173"/>
      <c r="BY98" s="173"/>
      <c r="BZ98" s="202">
        <v>40</v>
      </c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>
        <v>30</v>
      </c>
      <c r="CM98" s="173"/>
      <c r="CN98" s="173"/>
      <c r="CO98" s="214"/>
      <c r="CP98" s="173"/>
      <c r="CQ98" s="173"/>
      <c r="CR98" s="174"/>
      <c r="CS98" s="173"/>
      <c r="CT98" s="173"/>
      <c r="CU98" s="202">
        <v>40</v>
      </c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>
        <v>30</v>
      </c>
      <c r="DH98" s="173"/>
      <c r="DI98" s="173"/>
      <c r="DJ98" s="214"/>
      <c r="DK98" s="173"/>
      <c r="DL98" s="173"/>
      <c r="DM98" s="174"/>
      <c r="DN98" s="173"/>
    </row>
    <row r="99" spans="1:118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240</v>
      </c>
      <c r="M99" s="172">
        <v>0</v>
      </c>
      <c r="N99" s="173"/>
      <c r="O99" s="202">
        <v>30</v>
      </c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>
        <v>30</v>
      </c>
      <c r="AB99" s="173"/>
      <c r="AC99" s="173"/>
      <c r="AD99" s="214"/>
      <c r="AE99" s="173"/>
      <c r="AF99" s="173"/>
      <c r="AG99" s="174"/>
      <c r="AH99" s="173"/>
      <c r="AI99" s="173"/>
      <c r="AJ99" s="202">
        <v>30</v>
      </c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>
        <v>30</v>
      </c>
      <c r="AW99" s="173"/>
      <c r="AX99" s="173"/>
      <c r="AY99" s="214"/>
      <c r="AZ99" s="173"/>
      <c r="BA99" s="173"/>
      <c r="BB99" s="174"/>
      <c r="BC99" s="173"/>
      <c r="BD99" s="173"/>
      <c r="BE99" s="202">
        <v>30</v>
      </c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>
        <v>30</v>
      </c>
      <c r="BR99" s="173"/>
      <c r="BS99" s="173"/>
      <c r="BT99" s="214"/>
      <c r="BU99" s="173"/>
      <c r="BV99" s="173"/>
      <c r="BW99" s="174"/>
      <c r="BX99" s="173"/>
      <c r="BY99" s="173"/>
      <c r="BZ99" s="202">
        <v>30</v>
      </c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>
        <v>30</v>
      </c>
      <c r="CM99" s="173"/>
      <c r="CN99" s="173"/>
      <c r="CO99" s="214"/>
      <c r="CP99" s="173"/>
      <c r="CQ99" s="173"/>
      <c r="CR99" s="174"/>
      <c r="CS99" s="173"/>
      <c r="CT99" s="173"/>
      <c r="CU99" s="202">
        <v>30</v>
      </c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>
        <v>30</v>
      </c>
      <c r="DH99" s="173"/>
      <c r="DI99" s="173"/>
      <c r="DJ99" s="214"/>
      <c r="DK99" s="173"/>
      <c r="DL99" s="173"/>
      <c r="DM99" s="174"/>
      <c r="DN99" s="173"/>
    </row>
    <row r="100" spans="1:118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1890</v>
      </c>
      <c r="M101" s="172">
        <v>0</v>
      </c>
      <c r="N101" s="173"/>
      <c r="O101" s="202">
        <v>150</v>
      </c>
      <c r="P101" s="173"/>
      <c r="Q101" s="173"/>
      <c r="R101" s="211"/>
      <c r="S101" s="173"/>
      <c r="T101" s="173"/>
      <c r="U101" s="205">
        <v>170</v>
      </c>
      <c r="V101" s="173"/>
      <c r="W101" s="173"/>
      <c r="X101" s="213"/>
      <c r="Y101" s="173"/>
      <c r="Z101" s="173"/>
      <c r="AA101" s="207">
        <v>150</v>
      </c>
      <c r="AB101" s="173"/>
      <c r="AC101" s="173"/>
      <c r="AD101" s="214"/>
      <c r="AE101" s="173"/>
      <c r="AF101" s="173"/>
      <c r="AG101" s="174"/>
      <c r="AH101" s="173"/>
      <c r="AI101" s="173"/>
      <c r="AJ101" s="202">
        <v>150</v>
      </c>
      <c r="AK101" s="173"/>
      <c r="AL101" s="173"/>
      <c r="AM101" s="211"/>
      <c r="AN101" s="173"/>
      <c r="AO101" s="173"/>
      <c r="AP101" s="205">
        <v>180</v>
      </c>
      <c r="AQ101" s="173"/>
      <c r="AR101" s="173"/>
      <c r="AS101" s="213"/>
      <c r="AT101" s="173"/>
      <c r="AU101" s="173"/>
      <c r="AV101" s="207">
        <v>150</v>
      </c>
      <c r="AW101" s="173"/>
      <c r="AX101" s="173"/>
      <c r="AY101" s="214"/>
      <c r="AZ101" s="173"/>
      <c r="BA101" s="173"/>
      <c r="BB101" s="174"/>
      <c r="BC101" s="173"/>
      <c r="BD101" s="173"/>
      <c r="BE101" s="202">
        <v>150</v>
      </c>
      <c r="BF101" s="173"/>
      <c r="BG101" s="173"/>
      <c r="BH101" s="211"/>
      <c r="BI101" s="173"/>
      <c r="BJ101" s="173"/>
      <c r="BK101" s="205">
        <v>170</v>
      </c>
      <c r="BL101" s="173"/>
      <c r="BM101" s="173"/>
      <c r="BN101" s="213"/>
      <c r="BO101" s="173"/>
      <c r="BP101" s="173"/>
      <c r="BQ101" s="207">
        <v>150</v>
      </c>
      <c r="BR101" s="173"/>
      <c r="BS101" s="173"/>
      <c r="BT101" s="214"/>
      <c r="BU101" s="173"/>
      <c r="BV101" s="173"/>
      <c r="BW101" s="174"/>
      <c r="BX101" s="173"/>
      <c r="BY101" s="173"/>
      <c r="BZ101" s="202">
        <v>150</v>
      </c>
      <c r="CA101" s="173"/>
      <c r="CB101" s="173"/>
      <c r="CC101" s="211"/>
      <c r="CD101" s="173"/>
      <c r="CE101" s="173"/>
      <c r="CF101" s="205">
        <v>170</v>
      </c>
      <c r="CG101" s="173"/>
      <c r="CH101" s="173"/>
      <c r="CI101" s="213"/>
      <c r="CJ101" s="173"/>
      <c r="CK101" s="173"/>
      <c r="CL101" s="207">
        <v>150</v>
      </c>
      <c r="CM101" s="173"/>
      <c r="CN101" s="173"/>
      <c r="CO101" s="214"/>
      <c r="CP101" s="173"/>
      <c r="CQ101" s="173"/>
      <c r="CR101" s="174"/>
      <c r="CS101" s="173"/>
      <c r="CT101" s="173"/>
      <c r="CU101" s="202">
        <v>150</v>
      </c>
      <c r="CV101" s="173"/>
      <c r="CW101" s="173"/>
      <c r="CX101" s="211"/>
      <c r="CY101" s="173"/>
      <c r="CZ101" s="173"/>
      <c r="DA101" s="205">
        <v>170</v>
      </c>
      <c r="DB101" s="173"/>
      <c r="DC101" s="173"/>
      <c r="DD101" s="213"/>
      <c r="DE101" s="173"/>
      <c r="DF101" s="173"/>
      <c r="DG101" s="207">
        <v>150</v>
      </c>
      <c r="DH101" s="173"/>
      <c r="DI101" s="173"/>
      <c r="DJ101" s="214"/>
      <c r="DK101" s="173"/>
      <c r="DL101" s="173"/>
      <c r="DM101" s="174"/>
      <c r="DN101" s="173"/>
    </row>
    <row r="102" spans="1:118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240</v>
      </c>
      <c r="M102" s="172">
        <v>0</v>
      </c>
      <c r="N102" s="173"/>
      <c r="O102" s="202">
        <v>30</v>
      </c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>
        <v>30</v>
      </c>
      <c r="AB102" s="173"/>
      <c r="AC102" s="173"/>
      <c r="AD102" s="214"/>
      <c r="AE102" s="173"/>
      <c r="AF102" s="173"/>
      <c r="AG102" s="174"/>
      <c r="AH102" s="173"/>
      <c r="AI102" s="173"/>
      <c r="AJ102" s="202">
        <v>30</v>
      </c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>
        <v>30</v>
      </c>
      <c r="AW102" s="173"/>
      <c r="AX102" s="173"/>
      <c r="AY102" s="214"/>
      <c r="AZ102" s="173"/>
      <c r="BA102" s="173"/>
      <c r="BB102" s="174"/>
      <c r="BC102" s="173"/>
      <c r="BD102" s="173"/>
      <c r="BE102" s="202">
        <v>30</v>
      </c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>
        <v>30</v>
      </c>
      <c r="BR102" s="173"/>
      <c r="BS102" s="173"/>
      <c r="BT102" s="214"/>
      <c r="BU102" s="173"/>
      <c r="BV102" s="173"/>
      <c r="BW102" s="174"/>
      <c r="BX102" s="173"/>
      <c r="BY102" s="173"/>
      <c r="BZ102" s="202">
        <v>30</v>
      </c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>
        <v>30</v>
      </c>
      <c r="CM102" s="173"/>
      <c r="CN102" s="173"/>
      <c r="CO102" s="214"/>
      <c r="CP102" s="173"/>
      <c r="CQ102" s="173"/>
      <c r="CR102" s="174"/>
      <c r="CS102" s="173"/>
      <c r="CT102" s="173"/>
      <c r="CU102" s="202">
        <v>30</v>
      </c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>
        <v>30</v>
      </c>
      <c r="DH102" s="173"/>
      <c r="DI102" s="173"/>
      <c r="DJ102" s="214"/>
      <c r="DK102" s="173"/>
      <c r="DL102" s="173"/>
      <c r="DM102" s="174"/>
      <c r="DN102" s="173"/>
    </row>
    <row r="103" spans="1:118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77200</v>
      </c>
      <c r="M103" s="172">
        <v>0</v>
      </c>
      <c r="N103" s="173"/>
      <c r="O103" s="218">
        <v>3200</v>
      </c>
      <c r="P103" s="173"/>
      <c r="Q103" s="173"/>
      <c r="R103" s="221">
        <v>3000</v>
      </c>
      <c r="S103" s="173"/>
      <c r="T103" s="173"/>
      <c r="U103" s="222">
        <v>3100</v>
      </c>
      <c r="V103" s="173"/>
      <c r="W103" s="173"/>
      <c r="X103" s="248">
        <v>3000</v>
      </c>
      <c r="Y103" s="173"/>
      <c r="Z103" s="173"/>
      <c r="AA103" s="223">
        <v>3500</v>
      </c>
      <c r="AB103" s="173"/>
      <c r="AC103" s="173"/>
      <c r="AD103" s="224">
        <v>3500</v>
      </c>
      <c r="AE103" s="173"/>
      <c r="AF103" s="173"/>
      <c r="AG103" s="174"/>
      <c r="AH103" s="173"/>
      <c r="AI103" s="173"/>
      <c r="AJ103" s="218">
        <v>3200</v>
      </c>
      <c r="AK103" s="173"/>
      <c r="AL103" s="173"/>
      <c r="AM103" s="221">
        <v>3000</v>
      </c>
      <c r="AN103" s="173"/>
      <c r="AO103" s="173"/>
      <c r="AP103" s="222">
        <v>3100</v>
      </c>
      <c r="AQ103" s="173"/>
      <c r="AR103" s="173"/>
      <c r="AS103" s="248">
        <v>3000</v>
      </c>
      <c r="AT103" s="173"/>
      <c r="AU103" s="173"/>
      <c r="AV103" s="223">
        <v>3500</v>
      </c>
      <c r="AW103" s="173"/>
      <c r="AX103" s="173"/>
      <c r="AY103" s="224">
        <v>3500</v>
      </c>
      <c r="AZ103" s="173"/>
      <c r="BA103" s="173"/>
      <c r="BB103" s="174"/>
      <c r="BC103" s="173"/>
      <c r="BD103" s="173"/>
      <c r="BE103" s="218">
        <v>3200</v>
      </c>
      <c r="BF103" s="173"/>
      <c r="BG103" s="173"/>
      <c r="BH103" s="221">
        <v>3000</v>
      </c>
      <c r="BI103" s="173"/>
      <c r="BJ103" s="173"/>
      <c r="BK103" s="222">
        <v>3100</v>
      </c>
      <c r="BL103" s="173"/>
      <c r="BM103" s="173"/>
      <c r="BN103" s="248">
        <v>3000</v>
      </c>
      <c r="BO103" s="173"/>
      <c r="BP103" s="173"/>
      <c r="BQ103" s="223">
        <v>3500</v>
      </c>
      <c r="BR103" s="173"/>
      <c r="BS103" s="173"/>
      <c r="BT103" s="224">
        <v>3500</v>
      </c>
      <c r="BU103" s="173"/>
      <c r="BV103" s="173"/>
      <c r="BW103" s="174"/>
      <c r="BX103" s="173"/>
      <c r="BY103" s="173"/>
      <c r="BZ103" s="218">
        <v>3200</v>
      </c>
      <c r="CA103" s="173"/>
      <c r="CB103" s="173"/>
      <c r="CC103" s="221">
        <v>3000</v>
      </c>
      <c r="CD103" s="173"/>
      <c r="CE103" s="173"/>
      <c r="CF103" s="222">
        <v>3100</v>
      </c>
      <c r="CG103" s="173"/>
      <c r="CH103" s="173"/>
      <c r="CI103" s="248">
        <v>3000</v>
      </c>
      <c r="CJ103" s="173"/>
      <c r="CK103" s="173"/>
      <c r="CL103" s="223">
        <v>3500</v>
      </c>
      <c r="CM103" s="173"/>
      <c r="CN103" s="173"/>
      <c r="CO103" s="224">
        <v>3500</v>
      </c>
      <c r="CP103" s="173"/>
      <c r="CQ103" s="173"/>
      <c r="CR103" s="174"/>
      <c r="CS103" s="173"/>
      <c r="CT103" s="173"/>
      <c r="CU103" s="218">
        <v>3200</v>
      </c>
      <c r="CV103" s="173"/>
      <c r="CW103" s="173"/>
      <c r="CX103" s="221">
        <v>3000</v>
      </c>
      <c r="CY103" s="173"/>
      <c r="CZ103" s="173"/>
      <c r="DA103" s="222">
        <v>3100</v>
      </c>
      <c r="DB103" s="173"/>
      <c r="DC103" s="173"/>
      <c r="DD103" s="248">
        <v>3000</v>
      </c>
      <c r="DE103" s="173"/>
      <c r="DF103" s="173"/>
      <c r="DG103" s="223">
        <v>3500</v>
      </c>
      <c r="DH103" s="173"/>
      <c r="DI103" s="173"/>
      <c r="DJ103" s="224">
        <v>3500</v>
      </c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19800</v>
      </c>
      <c r="M104" s="172">
        <v>0</v>
      </c>
      <c r="N104" s="173"/>
      <c r="O104" s="218">
        <v>2500</v>
      </c>
      <c r="P104" s="173"/>
      <c r="Q104" s="173"/>
      <c r="R104" s="211"/>
      <c r="S104" s="173"/>
      <c r="T104" s="173"/>
      <c r="U104" s="222">
        <v>2000</v>
      </c>
      <c r="V104" s="173"/>
      <c r="W104" s="173"/>
      <c r="X104" s="213"/>
      <c r="Y104" s="173"/>
      <c r="Z104" s="173"/>
      <c r="AA104" s="223">
        <v>450</v>
      </c>
      <c r="AB104" s="173"/>
      <c r="AC104" s="173"/>
      <c r="AD104" s="214"/>
      <c r="AE104" s="173"/>
      <c r="AF104" s="173"/>
      <c r="AG104" s="174"/>
      <c r="AH104" s="173"/>
      <c r="AI104" s="173"/>
      <c r="AJ104" s="218">
        <v>2500</v>
      </c>
      <c r="AK104" s="173"/>
      <c r="AL104" s="173"/>
      <c r="AM104" s="211"/>
      <c r="AN104" s="173"/>
      <c r="AO104" s="173"/>
      <c r="AP104" s="222">
        <v>2000</v>
      </c>
      <c r="AQ104" s="173"/>
      <c r="AR104" s="173"/>
      <c r="AS104" s="213"/>
      <c r="AT104" s="173"/>
      <c r="AU104" s="173"/>
      <c r="AV104" s="223">
        <v>450</v>
      </c>
      <c r="AW104" s="173"/>
      <c r="AX104" s="173"/>
      <c r="AY104" s="214"/>
      <c r="AZ104" s="173"/>
      <c r="BA104" s="173"/>
      <c r="BB104" s="174"/>
      <c r="BC104" s="173"/>
      <c r="BD104" s="173"/>
      <c r="BE104" s="218">
        <v>2500</v>
      </c>
      <c r="BF104" s="173"/>
      <c r="BG104" s="173"/>
      <c r="BH104" s="211"/>
      <c r="BI104" s="173"/>
      <c r="BJ104" s="173"/>
      <c r="BK104" s="222">
        <v>2000</v>
      </c>
      <c r="BL104" s="173"/>
      <c r="BM104" s="173"/>
      <c r="BN104" s="213"/>
      <c r="BO104" s="173"/>
      <c r="BP104" s="173"/>
      <c r="BQ104" s="223">
        <v>450</v>
      </c>
      <c r="BR104" s="173"/>
      <c r="BS104" s="173"/>
      <c r="BT104" s="214"/>
      <c r="BU104" s="173"/>
      <c r="BV104" s="173"/>
      <c r="BW104" s="174"/>
      <c r="BX104" s="173"/>
      <c r="BY104" s="173"/>
      <c r="BZ104" s="218">
        <v>2500</v>
      </c>
      <c r="CA104" s="173"/>
      <c r="CB104" s="173"/>
      <c r="CC104" s="211"/>
      <c r="CD104" s="173"/>
      <c r="CE104" s="173"/>
      <c r="CF104" s="222">
        <v>2000</v>
      </c>
      <c r="CG104" s="173"/>
      <c r="CH104" s="173"/>
      <c r="CI104" s="213"/>
      <c r="CJ104" s="173"/>
      <c r="CK104" s="173"/>
      <c r="CL104" s="223">
        <v>450</v>
      </c>
      <c r="CM104" s="173"/>
      <c r="CN104" s="173"/>
      <c r="CO104" s="214"/>
      <c r="CP104" s="173"/>
      <c r="CQ104" s="173"/>
      <c r="CR104" s="174"/>
      <c r="CS104" s="173"/>
      <c r="CT104" s="173"/>
      <c r="CU104" s="218">
        <v>2500</v>
      </c>
      <c r="CV104" s="173"/>
      <c r="CW104" s="173"/>
      <c r="CX104" s="211"/>
      <c r="CY104" s="173"/>
      <c r="CZ104" s="173"/>
      <c r="DA104" s="222">
        <v>2000</v>
      </c>
      <c r="DB104" s="173"/>
      <c r="DC104" s="173"/>
      <c r="DD104" s="213"/>
      <c r="DE104" s="173"/>
      <c r="DF104" s="173"/>
      <c r="DG104" s="223">
        <v>450</v>
      </c>
      <c r="DH104" s="173"/>
      <c r="DI104" s="173"/>
      <c r="DJ104" s="214"/>
      <c r="DK104" s="173"/>
      <c r="DL104" s="173"/>
      <c r="DM104" s="174"/>
      <c r="DN104" s="173"/>
    </row>
    <row r="105" spans="1:118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160</v>
      </c>
      <c r="M105" s="172">
        <v>0</v>
      </c>
      <c r="N105" s="173"/>
      <c r="O105" s="202">
        <v>20</v>
      </c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>
        <v>20</v>
      </c>
      <c r="AB105" s="173"/>
      <c r="AC105" s="173"/>
      <c r="AD105" s="214"/>
      <c r="AE105" s="173"/>
      <c r="AF105" s="173"/>
      <c r="AG105" s="174"/>
      <c r="AH105" s="173"/>
      <c r="AI105" s="173"/>
      <c r="AJ105" s="202">
        <v>20</v>
      </c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>
        <v>20</v>
      </c>
      <c r="AW105" s="173"/>
      <c r="AX105" s="173"/>
      <c r="AY105" s="214"/>
      <c r="AZ105" s="173"/>
      <c r="BA105" s="173"/>
      <c r="BB105" s="174"/>
      <c r="BC105" s="173"/>
      <c r="BD105" s="173"/>
      <c r="BE105" s="202">
        <v>20</v>
      </c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>
        <v>20</v>
      </c>
      <c r="BR105" s="173"/>
      <c r="BS105" s="173"/>
      <c r="BT105" s="214"/>
      <c r="BU105" s="173"/>
      <c r="BV105" s="173"/>
      <c r="BW105" s="174"/>
      <c r="BX105" s="173"/>
      <c r="BY105" s="173"/>
      <c r="BZ105" s="202">
        <v>20</v>
      </c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>
        <v>20</v>
      </c>
      <c r="CM105" s="173"/>
      <c r="CN105" s="173"/>
      <c r="CO105" s="214"/>
      <c r="CP105" s="173"/>
      <c r="CQ105" s="173"/>
      <c r="CR105" s="174"/>
      <c r="CS105" s="173"/>
      <c r="CT105" s="173"/>
      <c r="CU105" s="202">
        <v>20</v>
      </c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>
        <v>20</v>
      </c>
      <c r="DH105" s="173"/>
      <c r="DI105" s="173"/>
      <c r="DJ105" s="214"/>
      <c r="DK105" s="173"/>
      <c r="DL105" s="173"/>
      <c r="DM105" s="174"/>
      <c r="DN105" s="173"/>
    </row>
    <row r="106" spans="1:118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160</v>
      </c>
      <c r="M107" s="172">
        <v>0</v>
      </c>
      <c r="N107" s="173"/>
      <c r="O107" s="202">
        <v>20</v>
      </c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>
        <v>20</v>
      </c>
      <c r="AB107" s="173"/>
      <c r="AC107" s="173"/>
      <c r="AD107" s="214"/>
      <c r="AE107" s="173"/>
      <c r="AF107" s="173"/>
      <c r="AG107" s="174"/>
      <c r="AH107" s="173"/>
      <c r="AI107" s="173"/>
      <c r="AJ107" s="202">
        <v>20</v>
      </c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>
        <v>20</v>
      </c>
      <c r="AW107" s="173"/>
      <c r="AX107" s="173"/>
      <c r="AY107" s="214"/>
      <c r="AZ107" s="173"/>
      <c r="BA107" s="173"/>
      <c r="BB107" s="174"/>
      <c r="BC107" s="173"/>
      <c r="BD107" s="173"/>
      <c r="BE107" s="202">
        <v>20</v>
      </c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>
        <v>20</v>
      </c>
      <c r="BR107" s="173"/>
      <c r="BS107" s="173"/>
      <c r="BT107" s="214"/>
      <c r="BU107" s="173"/>
      <c r="BV107" s="173"/>
      <c r="BW107" s="174"/>
      <c r="BX107" s="173"/>
      <c r="BY107" s="173"/>
      <c r="BZ107" s="202">
        <v>20</v>
      </c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>
        <v>20</v>
      </c>
      <c r="CM107" s="173"/>
      <c r="CN107" s="173"/>
      <c r="CO107" s="214"/>
      <c r="CP107" s="173"/>
      <c r="CQ107" s="173"/>
      <c r="CR107" s="174"/>
      <c r="CS107" s="173"/>
      <c r="CT107" s="173"/>
      <c r="CU107" s="202">
        <v>20</v>
      </c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>
        <v>20</v>
      </c>
      <c r="DH107" s="173"/>
      <c r="DI107" s="173"/>
      <c r="DJ107" s="214"/>
      <c r="DK107" s="173"/>
      <c r="DL107" s="173"/>
      <c r="DM107" s="174"/>
      <c r="DN107" s="173"/>
    </row>
    <row r="108" spans="1:118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240</v>
      </c>
      <c r="M111" s="172">
        <v>0</v>
      </c>
      <c r="N111" s="173"/>
      <c r="O111" s="202">
        <v>30</v>
      </c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>
        <v>30</v>
      </c>
      <c r="AB111" s="173"/>
      <c r="AC111" s="173"/>
      <c r="AD111" s="214"/>
      <c r="AE111" s="173"/>
      <c r="AF111" s="173"/>
      <c r="AG111" s="174"/>
      <c r="AH111" s="173"/>
      <c r="AI111" s="173"/>
      <c r="AJ111" s="202">
        <v>30</v>
      </c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>
        <v>30</v>
      </c>
      <c r="AW111" s="173"/>
      <c r="AX111" s="173"/>
      <c r="AY111" s="214"/>
      <c r="AZ111" s="173"/>
      <c r="BA111" s="173"/>
      <c r="BB111" s="174"/>
      <c r="BC111" s="173"/>
      <c r="BD111" s="173"/>
      <c r="BE111" s="202">
        <v>30</v>
      </c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>
        <v>30</v>
      </c>
      <c r="BR111" s="173"/>
      <c r="BS111" s="173"/>
      <c r="BT111" s="214"/>
      <c r="BU111" s="173"/>
      <c r="BV111" s="173"/>
      <c r="BW111" s="174"/>
      <c r="BX111" s="173"/>
      <c r="BY111" s="173"/>
      <c r="BZ111" s="202">
        <v>30</v>
      </c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>
        <v>30</v>
      </c>
      <c r="CM111" s="173"/>
      <c r="CN111" s="173"/>
      <c r="CO111" s="214"/>
      <c r="CP111" s="173"/>
      <c r="CQ111" s="173"/>
      <c r="CR111" s="174"/>
      <c r="CS111" s="173"/>
      <c r="CT111" s="173"/>
      <c r="CU111" s="202">
        <v>30</v>
      </c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>
        <v>30</v>
      </c>
      <c r="DH111" s="173"/>
      <c r="DI111" s="173"/>
      <c r="DJ111" s="214"/>
      <c r="DK111" s="173"/>
      <c r="DL111" s="173"/>
      <c r="DM111" s="174"/>
      <c r="DN111" s="173"/>
    </row>
    <row r="112" spans="1:118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5540</v>
      </c>
      <c r="M114" s="172">
        <v>0</v>
      </c>
      <c r="N114" s="173"/>
      <c r="O114" s="202">
        <v>750</v>
      </c>
      <c r="P114" s="173"/>
      <c r="Q114" s="173"/>
      <c r="R114" s="211"/>
      <c r="S114" s="173"/>
      <c r="T114" s="173"/>
      <c r="U114" s="205">
        <v>500</v>
      </c>
      <c r="V114" s="173"/>
      <c r="W114" s="173"/>
      <c r="X114" s="213"/>
      <c r="Y114" s="173"/>
      <c r="Z114" s="173"/>
      <c r="AA114" s="207">
        <v>130</v>
      </c>
      <c r="AB114" s="173"/>
      <c r="AC114" s="173"/>
      <c r="AD114" s="214"/>
      <c r="AE114" s="173"/>
      <c r="AF114" s="173"/>
      <c r="AG114" s="174"/>
      <c r="AH114" s="173"/>
      <c r="AI114" s="173"/>
      <c r="AJ114" s="202">
        <v>750</v>
      </c>
      <c r="AK114" s="173"/>
      <c r="AL114" s="173"/>
      <c r="AM114" s="211"/>
      <c r="AN114" s="173"/>
      <c r="AO114" s="173"/>
      <c r="AP114" s="205">
        <v>500</v>
      </c>
      <c r="AQ114" s="173"/>
      <c r="AR114" s="173"/>
      <c r="AS114" s="213"/>
      <c r="AT114" s="173"/>
      <c r="AU114" s="173"/>
      <c r="AV114" s="207">
        <v>150</v>
      </c>
      <c r="AW114" s="173"/>
      <c r="AX114" s="173"/>
      <c r="AY114" s="214"/>
      <c r="AZ114" s="173"/>
      <c r="BA114" s="173"/>
      <c r="BB114" s="174"/>
      <c r="BC114" s="173"/>
      <c r="BD114" s="173"/>
      <c r="BE114" s="202">
        <v>750</v>
      </c>
      <c r="BF114" s="173"/>
      <c r="BG114" s="173"/>
      <c r="BH114" s="211"/>
      <c r="BI114" s="173"/>
      <c r="BJ114" s="173"/>
      <c r="BK114" s="205">
        <v>500</v>
      </c>
      <c r="BL114" s="173"/>
      <c r="BM114" s="173"/>
      <c r="BN114" s="213"/>
      <c r="BO114" s="173"/>
      <c r="BP114" s="173"/>
      <c r="BQ114" s="207">
        <v>130</v>
      </c>
      <c r="BR114" s="173"/>
      <c r="BS114" s="173"/>
      <c r="BT114" s="214"/>
      <c r="BU114" s="173"/>
      <c r="BV114" s="173"/>
      <c r="BW114" s="174"/>
      <c r="BX114" s="173"/>
      <c r="BY114" s="173"/>
      <c r="BZ114" s="202">
        <v>750</v>
      </c>
      <c r="CA114" s="173"/>
      <c r="CB114" s="173"/>
      <c r="CC114" s="211"/>
      <c r="CD114" s="173"/>
      <c r="CE114" s="173"/>
      <c r="CF114" s="205">
        <v>500</v>
      </c>
      <c r="CG114" s="173"/>
      <c r="CH114" s="173"/>
      <c r="CI114" s="213"/>
      <c r="CJ114" s="173"/>
      <c r="CK114" s="173"/>
      <c r="CL114" s="207">
        <v>130</v>
      </c>
      <c r="CM114" s="173"/>
      <c r="CN114" s="173"/>
      <c r="CO114" s="214"/>
      <c r="CP114" s="173"/>
      <c r="CQ114" s="173"/>
      <c r="CR114" s="174"/>
      <c r="CS114" s="173"/>
      <c r="CT114" s="173"/>
      <c r="CU114" s="202">
        <v>750</v>
      </c>
      <c r="CV114" s="173"/>
      <c r="CW114" s="173"/>
      <c r="CX114" s="211"/>
      <c r="CY114" s="173"/>
      <c r="CZ114" s="173"/>
      <c r="DA114" s="205">
        <v>500</v>
      </c>
      <c r="DB114" s="173"/>
      <c r="DC114" s="173"/>
      <c r="DD114" s="213"/>
      <c r="DE114" s="173"/>
      <c r="DF114" s="173"/>
      <c r="DG114" s="207">
        <v>130</v>
      </c>
      <c r="DH114" s="173"/>
      <c r="DI114" s="173"/>
      <c r="DJ114" s="214"/>
      <c r="DK114" s="173"/>
      <c r="DL114" s="173"/>
      <c r="DM114" s="174"/>
      <c r="DN114" s="173"/>
    </row>
    <row r="115" spans="1:118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160</v>
      </c>
      <c r="M126" s="172">
        <v>0</v>
      </c>
      <c r="N126" s="173"/>
      <c r="O126" s="202">
        <v>20</v>
      </c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>
        <v>20</v>
      </c>
      <c r="AB126" s="173"/>
      <c r="AC126" s="173"/>
      <c r="AD126" s="214"/>
      <c r="AE126" s="173"/>
      <c r="AF126" s="173"/>
      <c r="AG126" s="174"/>
      <c r="AH126" s="173"/>
      <c r="AI126" s="173"/>
      <c r="AJ126" s="202">
        <v>20</v>
      </c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>
        <v>20</v>
      </c>
      <c r="AW126" s="173"/>
      <c r="AX126" s="173"/>
      <c r="AY126" s="214"/>
      <c r="AZ126" s="173"/>
      <c r="BA126" s="173"/>
      <c r="BB126" s="174"/>
      <c r="BC126" s="173"/>
      <c r="BD126" s="173"/>
      <c r="BE126" s="202">
        <v>20</v>
      </c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>
        <v>20</v>
      </c>
      <c r="BR126" s="173"/>
      <c r="BS126" s="173"/>
      <c r="BT126" s="214"/>
      <c r="BU126" s="173"/>
      <c r="BV126" s="173"/>
      <c r="BW126" s="174"/>
      <c r="BX126" s="173"/>
      <c r="BY126" s="173"/>
      <c r="BZ126" s="202">
        <v>20</v>
      </c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>
        <v>20</v>
      </c>
      <c r="CM126" s="173"/>
      <c r="CN126" s="173"/>
      <c r="CO126" s="214"/>
      <c r="CP126" s="173"/>
      <c r="CQ126" s="173"/>
      <c r="CR126" s="174"/>
      <c r="CS126" s="173"/>
      <c r="CT126" s="173"/>
      <c r="CU126" s="202">
        <v>20</v>
      </c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>
        <v>20</v>
      </c>
      <c r="DH126" s="173"/>
      <c r="DI126" s="173"/>
      <c r="DJ126" s="214"/>
      <c r="DK126" s="173"/>
      <c r="DL126" s="173"/>
      <c r="DM126" s="174"/>
      <c r="DN126" s="173"/>
    </row>
    <row r="127" spans="1:118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28400</v>
      </c>
      <c r="M141" s="172">
        <v>0</v>
      </c>
      <c r="N141" s="173"/>
      <c r="O141" s="218">
        <v>2700</v>
      </c>
      <c r="P141" s="173"/>
      <c r="Q141" s="173"/>
      <c r="R141" s="211"/>
      <c r="S141" s="173"/>
      <c r="T141" s="173"/>
      <c r="U141" s="222">
        <v>2000</v>
      </c>
      <c r="V141" s="173"/>
      <c r="W141" s="173"/>
      <c r="X141" s="213"/>
      <c r="Y141" s="173"/>
      <c r="Z141" s="173"/>
      <c r="AA141" s="223">
        <v>2500</v>
      </c>
      <c r="AB141" s="173"/>
      <c r="AC141" s="173"/>
      <c r="AD141" s="214"/>
      <c r="AE141" s="173"/>
      <c r="AF141" s="173"/>
      <c r="AG141" s="174"/>
      <c r="AH141" s="173"/>
      <c r="AI141" s="173"/>
      <c r="AJ141" s="218">
        <v>2700</v>
      </c>
      <c r="AK141" s="173"/>
      <c r="AL141" s="173"/>
      <c r="AM141" s="211"/>
      <c r="AN141" s="173"/>
      <c r="AO141" s="173"/>
      <c r="AP141" s="222">
        <v>1900</v>
      </c>
      <c r="AQ141" s="173"/>
      <c r="AR141" s="173"/>
      <c r="AS141" s="213"/>
      <c r="AT141" s="173"/>
      <c r="AU141" s="173"/>
      <c r="AV141" s="223">
        <v>2500</v>
      </c>
      <c r="AW141" s="173"/>
      <c r="AX141" s="173"/>
      <c r="AY141" s="214"/>
      <c r="AZ141" s="173"/>
      <c r="BA141" s="173"/>
      <c r="BB141" s="174"/>
      <c r="BC141" s="173"/>
      <c r="BD141" s="173"/>
      <c r="BE141" s="218">
        <v>2600</v>
      </c>
      <c r="BF141" s="173"/>
      <c r="BG141" s="173"/>
      <c r="BH141" s="211"/>
      <c r="BI141" s="173"/>
      <c r="BJ141" s="173"/>
      <c r="BK141" s="222">
        <v>2000</v>
      </c>
      <c r="BL141" s="173"/>
      <c r="BM141" s="173"/>
      <c r="BN141" s="213"/>
      <c r="BO141" s="173"/>
      <c r="BP141" s="173"/>
      <c r="BQ141" s="223">
        <v>2500</v>
      </c>
      <c r="BR141" s="173"/>
      <c r="BS141" s="173"/>
      <c r="BT141" s="214"/>
      <c r="BU141" s="173"/>
      <c r="BV141" s="173"/>
      <c r="BW141" s="174"/>
      <c r="BX141" s="173"/>
      <c r="BY141" s="173"/>
      <c r="BZ141" s="218">
        <v>2500</v>
      </c>
      <c r="CA141" s="173"/>
      <c r="CB141" s="173"/>
      <c r="CC141" s="211"/>
      <c r="CD141" s="173"/>
      <c r="CE141" s="173"/>
      <c r="CF141" s="222">
        <v>2000</v>
      </c>
      <c r="CG141" s="173"/>
      <c r="CH141" s="173"/>
      <c r="CI141" s="213"/>
      <c r="CJ141" s="173"/>
      <c r="CK141" s="173"/>
      <c r="CL141" s="223">
        <v>2500</v>
      </c>
      <c r="CM141" s="173"/>
      <c r="CN141" s="173"/>
      <c r="CO141" s="214"/>
      <c r="CP141" s="173"/>
      <c r="CQ141" s="173"/>
      <c r="CR141" s="174"/>
      <c r="CS141" s="173"/>
      <c r="CT141" s="173"/>
      <c r="CU141" s="218">
        <v>2500</v>
      </c>
      <c r="CV141" s="173"/>
      <c r="CW141" s="173"/>
      <c r="CX141" s="211"/>
      <c r="CY141" s="173"/>
      <c r="CZ141" s="173"/>
      <c r="DA141" s="222">
        <v>2000</v>
      </c>
      <c r="DB141" s="173"/>
      <c r="DC141" s="173"/>
      <c r="DD141" s="213"/>
      <c r="DE141" s="173"/>
      <c r="DF141" s="173"/>
      <c r="DG141" s="223">
        <v>2500</v>
      </c>
      <c r="DH141" s="173"/>
      <c r="DI141" s="173"/>
      <c r="DJ141" s="214"/>
      <c r="DK141" s="173"/>
      <c r="DL141" s="173"/>
      <c r="DM141" s="174"/>
      <c r="DN141" s="173"/>
    </row>
    <row r="142" spans="1:118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2000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>
        <v>2000</v>
      </c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21100</v>
      </c>
      <c r="M144" s="172">
        <v>0</v>
      </c>
      <c r="N144" s="173"/>
      <c r="O144" s="218">
        <v>2000</v>
      </c>
      <c r="P144" s="173"/>
      <c r="Q144" s="173"/>
      <c r="R144" s="211"/>
      <c r="S144" s="173"/>
      <c r="T144" s="173"/>
      <c r="U144" s="222">
        <v>1500</v>
      </c>
      <c r="V144" s="173"/>
      <c r="W144" s="173"/>
      <c r="X144" s="213"/>
      <c r="Y144" s="173"/>
      <c r="Z144" s="173"/>
      <c r="AA144" s="223">
        <v>1800</v>
      </c>
      <c r="AB144" s="173"/>
      <c r="AC144" s="173"/>
      <c r="AD144" s="214"/>
      <c r="AE144" s="173"/>
      <c r="AF144" s="173"/>
      <c r="AG144" s="174"/>
      <c r="AH144" s="173"/>
      <c r="AI144" s="173"/>
      <c r="AJ144" s="218">
        <v>2000</v>
      </c>
      <c r="AK144" s="173"/>
      <c r="AL144" s="173"/>
      <c r="AM144" s="211"/>
      <c r="AN144" s="173"/>
      <c r="AO144" s="173"/>
      <c r="AP144" s="222">
        <v>1400</v>
      </c>
      <c r="AQ144" s="173"/>
      <c r="AR144" s="173"/>
      <c r="AS144" s="213"/>
      <c r="AT144" s="173"/>
      <c r="AU144" s="173"/>
      <c r="AV144" s="223">
        <v>1800</v>
      </c>
      <c r="AW144" s="173"/>
      <c r="AX144" s="173"/>
      <c r="AY144" s="214"/>
      <c r="AZ144" s="173"/>
      <c r="BA144" s="173"/>
      <c r="BB144" s="174"/>
      <c r="BC144" s="173"/>
      <c r="BD144" s="173"/>
      <c r="BE144" s="218">
        <v>2000</v>
      </c>
      <c r="BF144" s="173"/>
      <c r="BG144" s="173"/>
      <c r="BH144" s="211"/>
      <c r="BI144" s="173"/>
      <c r="BJ144" s="173"/>
      <c r="BK144" s="222">
        <v>1500</v>
      </c>
      <c r="BL144" s="173"/>
      <c r="BM144" s="173"/>
      <c r="BN144" s="213"/>
      <c r="BO144" s="173"/>
      <c r="BP144" s="173"/>
      <c r="BQ144" s="223">
        <v>1800</v>
      </c>
      <c r="BR144" s="173"/>
      <c r="BS144" s="173"/>
      <c r="BT144" s="214"/>
      <c r="BU144" s="173"/>
      <c r="BV144" s="173"/>
      <c r="BW144" s="174"/>
      <c r="BX144" s="173"/>
      <c r="BY144" s="173"/>
      <c r="BZ144" s="218">
        <v>2000</v>
      </c>
      <c r="CA144" s="173"/>
      <c r="CB144" s="173"/>
      <c r="CC144" s="211"/>
      <c r="CD144" s="173"/>
      <c r="CE144" s="173"/>
      <c r="CF144" s="222">
        <v>1500</v>
      </c>
      <c r="CG144" s="173"/>
      <c r="CH144" s="173"/>
      <c r="CI144" s="213"/>
      <c r="CJ144" s="173"/>
      <c r="CK144" s="173"/>
      <c r="CL144" s="223">
        <v>1800</v>
      </c>
      <c r="CM144" s="173"/>
      <c r="CN144" s="173"/>
      <c r="CO144" s="214"/>
      <c r="CP144" s="173"/>
      <c r="CQ144" s="173"/>
      <c r="CR144" s="174"/>
      <c r="CS144" s="173"/>
      <c r="CT144" s="173"/>
      <c r="CU144" s="218">
        <v>2000</v>
      </c>
      <c r="CV144" s="173"/>
      <c r="CW144" s="173"/>
      <c r="CX144" s="211"/>
      <c r="CY144" s="173"/>
      <c r="CZ144" s="173"/>
      <c r="DA144" s="222">
        <v>1500</v>
      </c>
      <c r="DB144" s="173"/>
      <c r="DC144" s="173"/>
      <c r="DD144" s="213"/>
      <c r="DE144" s="173"/>
      <c r="DF144" s="173"/>
      <c r="DG144" s="223">
        <v>1800</v>
      </c>
      <c r="DH144" s="173"/>
      <c r="DI144" s="173"/>
      <c r="DJ144" s="214"/>
      <c r="DK144" s="173"/>
      <c r="DL144" s="173"/>
      <c r="DM144" s="174"/>
      <c r="DN144" s="173"/>
    </row>
    <row r="145" spans="1:118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47600</v>
      </c>
      <c r="M145" s="172">
        <v>0</v>
      </c>
      <c r="N145" s="173"/>
      <c r="O145" s="218">
        <v>2000</v>
      </c>
      <c r="P145" s="173"/>
      <c r="Q145" s="173"/>
      <c r="R145" s="221">
        <v>2000</v>
      </c>
      <c r="S145" s="173"/>
      <c r="T145" s="173"/>
      <c r="U145" s="222">
        <v>2000</v>
      </c>
      <c r="V145" s="173"/>
      <c r="W145" s="173"/>
      <c r="X145" s="248">
        <v>2000</v>
      </c>
      <c r="Y145" s="173"/>
      <c r="Z145" s="173"/>
      <c r="AA145" s="223">
        <v>1800</v>
      </c>
      <c r="AB145" s="173"/>
      <c r="AC145" s="173"/>
      <c r="AD145" s="224">
        <v>2100</v>
      </c>
      <c r="AE145" s="173"/>
      <c r="AF145" s="173"/>
      <c r="AG145" s="174"/>
      <c r="AH145" s="173"/>
      <c r="AI145" s="173"/>
      <c r="AJ145" s="218">
        <v>2000</v>
      </c>
      <c r="AK145" s="173"/>
      <c r="AL145" s="173"/>
      <c r="AM145" s="221">
        <v>2000</v>
      </c>
      <c r="AN145" s="173"/>
      <c r="AO145" s="173"/>
      <c r="AP145" s="222">
        <v>2000</v>
      </c>
      <c r="AQ145" s="173"/>
      <c r="AR145" s="173"/>
      <c r="AS145" s="248">
        <v>2000</v>
      </c>
      <c r="AT145" s="173"/>
      <c r="AU145" s="173"/>
      <c r="AV145" s="223">
        <v>1800</v>
      </c>
      <c r="AW145" s="173"/>
      <c r="AX145" s="173"/>
      <c r="AY145" s="224">
        <v>2100</v>
      </c>
      <c r="AZ145" s="173"/>
      <c r="BA145" s="173"/>
      <c r="BB145" s="174"/>
      <c r="BC145" s="173"/>
      <c r="BD145" s="173"/>
      <c r="BE145" s="218">
        <v>2000</v>
      </c>
      <c r="BF145" s="173"/>
      <c r="BG145" s="173"/>
      <c r="BH145" s="221">
        <v>2000</v>
      </c>
      <c r="BI145" s="173"/>
      <c r="BJ145" s="173"/>
      <c r="BK145" s="222">
        <v>2000</v>
      </c>
      <c r="BL145" s="173"/>
      <c r="BM145" s="173"/>
      <c r="BN145" s="248">
        <v>2000</v>
      </c>
      <c r="BO145" s="173"/>
      <c r="BP145" s="173"/>
      <c r="BQ145" s="223">
        <v>1800</v>
      </c>
      <c r="BR145" s="173"/>
      <c r="BS145" s="173"/>
      <c r="BT145" s="224">
        <v>2100</v>
      </c>
      <c r="BU145" s="173"/>
      <c r="BV145" s="173"/>
      <c r="BW145" s="174"/>
      <c r="BX145" s="173"/>
      <c r="BY145" s="173"/>
      <c r="BZ145" s="218">
        <v>2000</v>
      </c>
      <c r="CA145" s="173"/>
      <c r="CB145" s="173"/>
      <c r="CC145" s="221">
        <v>2000</v>
      </c>
      <c r="CD145" s="173"/>
      <c r="CE145" s="173"/>
      <c r="CF145" s="222">
        <v>2000</v>
      </c>
      <c r="CG145" s="173"/>
      <c r="CH145" s="173"/>
      <c r="CI145" s="248">
        <v>2000</v>
      </c>
      <c r="CJ145" s="173"/>
      <c r="CK145" s="173"/>
      <c r="CL145" s="223">
        <v>1800</v>
      </c>
      <c r="CM145" s="173"/>
      <c r="CN145" s="173"/>
      <c r="CO145" s="224">
        <v>2100</v>
      </c>
      <c r="CP145" s="173"/>
      <c r="CQ145" s="173"/>
      <c r="CR145" s="174"/>
      <c r="CS145" s="173"/>
      <c r="CT145" s="173"/>
      <c r="CU145" s="218">
        <v>2000</v>
      </c>
      <c r="CV145" s="173"/>
      <c r="CW145" s="173"/>
      <c r="CX145" s="221">
        <v>2000</v>
      </c>
      <c r="CY145" s="173"/>
      <c r="CZ145" s="173"/>
      <c r="DA145" s="222">
        <v>2000</v>
      </c>
      <c r="DB145" s="173"/>
      <c r="DC145" s="173"/>
      <c r="DD145" s="248">
        <v>2000</v>
      </c>
      <c r="DE145" s="173"/>
      <c r="DF145" s="173"/>
      <c r="DG145" s="223">
        <v>1800</v>
      </c>
      <c r="DH145" s="173"/>
      <c r="DI145" s="173"/>
      <c r="DJ145" s="224">
        <v>2100</v>
      </c>
      <c r="DK145" s="173"/>
      <c r="DL145" s="173"/>
      <c r="DM145" s="174"/>
      <c r="DN145" s="173"/>
    </row>
    <row r="146" spans="1:118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120</v>
      </c>
      <c r="M156" s="172">
        <v>0</v>
      </c>
      <c r="N156" s="173"/>
      <c r="O156" s="216">
        <v>20</v>
      </c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>
        <v>10</v>
      </c>
      <c r="AB156" s="173"/>
      <c r="AC156" s="173"/>
      <c r="AD156" s="214"/>
      <c r="AE156" s="173"/>
      <c r="AF156" s="173"/>
      <c r="AG156" s="174"/>
      <c r="AH156" s="173"/>
      <c r="AI156" s="173"/>
      <c r="AJ156" s="216">
        <v>20</v>
      </c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>
        <v>10</v>
      </c>
      <c r="AW156" s="173"/>
      <c r="AX156" s="173"/>
      <c r="AY156" s="214"/>
      <c r="AZ156" s="173"/>
      <c r="BA156" s="173"/>
      <c r="BB156" s="174"/>
      <c r="BC156" s="173"/>
      <c r="BD156" s="173"/>
      <c r="BE156" s="216">
        <v>20</v>
      </c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>
        <v>10</v>
      </c>
      <c r="BR156" s="173"/>
      <c r="BS156" s="173"/>
      <c r="BT156" s="214"/>
      <c r="BU156" s="173"/>
      <c r="BV156" s="173"/>
      <c r="BW156" s="174"/>
      <c r="BX156" s="173"/>
      <c r="BY156" s="173"/>
      <c r="BZ156" s="216">
        <v>20</v>
      </c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>
        <v>10</v>
      </c>
      <c r="CM156" s="173"/>
      <c r="CN156" s="173"/>
      <c r="CO156" s="214"/>
      <c r="CP156" s="173"/>
      <c r="CQ156" s="173"/>
      <c r="CR156" s="174"/>
      <c r="CS156" s="173"/>
      <c r="CT156" s="173"/>
      <c r="CU156" s="216">
        <v>20</v>
      </c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>
        <v>10</v>
      </c>
      <c r="DH156" s="173"/>
      <c r="DI156" s="173"/>
      <c r="DJ156" s="214"/>
      <c r="DK156" s="173"/>
      <c r="DL156" s="173"/>
      <c r="DM156" s="174"/>
      <c r="DN156" s="173"/>
    </row>
    <row r="157" spans="1:118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40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>
        <v>10</v>
      </c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>
        <v>10</v>
      </c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>
        <v>10</v>
      </c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>
        <v>10</v>
      </c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>
        <v>10</v>
      </c>
      <c r="DH163" s="173"/>
      <c r="DI163" s="173"/>
      <c r="DJ163" s="214"/>
      <c r="DK163" s="173"/>
      <c r="DL163" s="173"/>
      <c r="DM163" s="174"/>
      <c r="DN163" s="173"/>
    </row>
    <row r="164" spans="1:118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17400</v>
      </c>
      <c r="M169" s="172">
        <v>0</v>
      </c>
      <c r="N169" s="173"/>
      <c r="O169" s="218">
        <v>2300</v>
      </c>
      <c r="P169" s="173"/>
      <c r="Q169" s="173"/>
      <c r="R169" s="211"/>
      <c r="S169" s="173"/>
      <c r="T169" s="173"/>
      <c r="U169" s="222">
        <v>1800</v>
      </c>
      <c r="V169" s="173"/>
      <c r="W169" s="173"/>
      <c r="X169" s="213"/>
      <c r="Y169" s="173"/>
      <c r="Z169" s="173"/>
      <c r="AA169" s="223">
        <v>250</v>
      </c>
      <c r="AB169" s="173"/>
      <c r="AC169" s="173"/>
      <c r="AD169" s="214"/>
      <c r="AE169" s="173"/>
      <c r="AF169" s="173"/>
      <c r="AG169" s="174"/>
      <c r="AH169" s="173"/>
      <c r="AI169" s="173"/>
      <c r="AJ169" s="218">
        <v>2300</v>
      </c>
      <c r="AK169" s="173"/>
      <c r="AL169" s="173"/>
      <c r="AM169" s="211"/>
      <c r="AN169" s="173"/>
      <c r="AO169" s="173"/>
      <c r="AP169" s="222">
        <v>1800</v>
      </c>
      <c r="AQ169" s="173"/>
      <c r="AR169" s="173"/>
      <c r="AS169" s="213"/>
      <c r="AT169" s="173"/>
      <c r="AU169" s="173"/>
      <c r="AV169" s="223">
        <v>250</v>
      </c>
      <c r="AW169" s="173"/>
      <c r="AX169" s="173"/>
      <c r="AY169" s="214"/>
      <c r="AZ169" s="173"/>
      <c r="BA169" s="173"/>
      <c r="BB169" s="174"/>
      <c r="BC169" s="173"/>
      <c r="BD169" s="173"/>
      <c r="BE169" s="218">
        <v>2300</v>
      </c>
      <c r="BF169" s="173"/>
      <c r="BG169" s="173"/>
      <c r="BH169" s="211"/>
      <c r="BI169" s="173"/>
      <c r="BJ169" s="173"/>
      <c r="BK169" s="222">
        <v>1800</v>
      </c>
      <c r="BL169" s="173"/>
      <c r="BM169" s="173"/>
      <c r="BN169" s="213"/>
      <c r="BO169" s="173"/>
      <c r="BP169" s="173"/>
      <c r="BQ169" s="223">
        <v>250</v>
      </c>
      <c r="BR169" s="173"/>
      <c r="BS169" s="173"/>
      <c r="BT169" s="214"/>
      <c r="BU169" s="173"/>
      <c r="BV169" s="173"/>
      <c r="BW169" s="174"/>
      <c r="BX169" s="173"/>
      <c r="BY169" s="173"/>
      <c r="BZ169" s="218">
        <v>2300</v>
      </c>
      <c r="CA169" s="173"/>
      <c r="CB169" s="173"/>
      <c r="CC169" s="211"/>
      <c r="CD169" s="173"/>
      <c r="CE169" s="173"/>
      <c r="CF169" s="222">
        <v>1800</v>
      </c>
      <c r="CG169" s="173"/>
      <c r="CH169" s="173"/>
      <c r="CI169" s="213"/>
      <c r="CJ169" s="173"/>
      <c r="CK169" s="173"/>
      <c r="CL169" s="223">
        <v>250</v>
      </c>
      <c r="CM169" s="173"/>
      <c r="CN169" s="173"/>
      <c r="CO169" s="214"/>
      <c r="CP169" s="173"/>
      <c r="CQ169" s="173"/>
      <c r="CR169" s="174"/>
      <c r="CS169" s="173"/>
      <c r="CT169" s="173"/>
      <c r="CU169" s="218">
        <v>2300</v>
      </c>
      <c r="CV169" s="173"/>
      <c r="CW169" s="173"/>
      <c r="CX169" s="211"/>
      <c r="CY169" s="173"/>
      <c r="CZ169" s="173"/>
      <c r="DA169" s="222">
        <v>1800</v>
      </c>
      <c r="DB169" s="173"/>
      <c r="DC169" s="173"/>
      <c r="DD169" s="213"/>
      <c r="DE169" s="173"/>
      <c r="DF169" s="173"/>
      <c r="DG169" s="223">
        <v>250</v>
      </c>
      <c r="DH169" s="173"/>
      <c r="DI169" s="173"/>
      <c r="DJ169" s="214"/>
      <c r="DK169" s="173"/>
      <c r="DL169" s="173"/>
      <c r="DM169" s="174"/>
      <c r="DN169" s="173"/>
    </row>
    <row r="170" spans="1:118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240</v>
      </c>
      <c r="M170" s="172">
        <v>0</v>
      </c>
      <c r="N170" s="173"/>
      <c r="O170" s="218">
        <v>30</v>
      </c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>
        <v>30</v>
      </c>
      <c r="AB170" s="173"/>
      <c r="AC170" s="173"/>
      <c r="AD170" s="214"/>
      <c r="AE170" s="173"/>
      <c r="AF170" s="173"/>
      <c r="AG170" s="174"/>
      <c r="AH170" s="173"/>
      <c r="AI170" s="173"/>
      <c r="AJ170" s="218">
        <v>30</v>
      </c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>
        <v>30</v>
      </c>
      <c r="AW170" s="173"/>
      <c r="AX170" s="173"/>
      <c r="AY170" s="214"/>
      <c r="AZ170" s="173"/>
      <c r="BA170" s="173"/>
      <c r="BB170" s="174"/>
      <c r="BC170" s="173"/>
      <c r="BD170" s="173"/>
      <c r="BE170" s="218">
        <v>30</v>
      </c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>
        <v>30</v>
      </c>
      <c r="BR170" s="173"/>
      <c r="BS170" s="173"/>
      <c r="BT170" s="214"/>
      <c r="BU170" s="173"/>
      <c r="BV170" s="173"/>
      <c r="BW170" s="174"/>
      <c r="BX170" s="173"/>
      <c r="BY170" s="173"/>
      <c r="BZ170" s="218">
        <v>30</v>
      </c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>
        <v>30</v>
      </c>
      <c r="CM170" s="173"/>
      <c r="CN170" s="173"/>
      <c r="CO170" s="214"/>
      <c r="CP170" s="173"/>
      <c r="CQ170" s="173"/>
      <c r="CR170" s="174"/>
      <c r="CS170" s="173"/>
      <c r="CT170" s="173"/>
      <c r="CU170" s="218">
        <v>30</v>
      </c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>
        <v>30</v>
      </c>
      <c r="DH170" s="173"/>
      <c r="DI170" s="173"/>
      <c r="DJ170" s="214"/>
      <c r="DK170" s="173"/>
      <c r="DL170" s="173"/>
      <c r="DM170" s="174"/>
      <c r="DN170" s="173"/>
    </row>
    <row r="171" spans="1:118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75200</v>
      </c>
      <c r="M171" s="172">
        <v>0</v>
      </c>
      <c r="N171" s="173"/>
      <c r="O171" s="218">
        <v>3200</v>
      </c>
      <c r="P171" s="173"/>
      <c r="Q171" s="173"/>
      <c r="R171" s="221">
        <v>3100</v>
      </c>
      <c r="S171" s="173"/>
      <c r="T171" s="173"/>
      <c r="U171" s="222">
        <v>3100</v>
      </c>
      <c r="V171" s="173"/>
      <c r="W171" s="173"/>
      <c r="X171" s="248">
        <v>3200</v>
      </c>
      <c r="Y171" s="173"/>
      <c r="Z171" s="173"/>
      <c r="AA171" s="223">
        <v>3200</v>
      </c>
      <c r="AB171" s="173"/>
      <c r="AC171" s="173"/>
      <c r="AD171" s="224">
        <v>3000</v>
      </c>
      <c r="AE171" s="173"/>
      <c r="AF171" s="173"/>
      <c r="AG171" s="174"/>
      <c r="AH171" s="173"/>
      <c r="AI171" s="173"/>
      <c r="AJ171" s="218">
        <v>3200</v>
      </c>
      <c r="AK171" s="173"/>
      <c r="AL171" s="173"/>
      <c r="AM171" s="221">
        <v>3100</v>
      </c>
      <c r="AN171" s="173"/>
      <c r="AO171" s="173"/>
      <c r="AP171" s="222">
        <v>3100</v>
      </c>
      <c r="AQ171" s="173"/>
      <c r="AR171" s="173"/>
      <c r="AS171" s="248">
        <v>3200</v>
      </c>
      <c r="AT171" s="173"/>
      <c r="AU171" s="173"/>
      <c r="AV171" s="223">
        <v>3200</v>
      </c>
      <c r="AW171" s="173"/>
      <c r="AX171" s="173"/>
      <c r="AY171" s="224">
        <v>3000</v>
      </c>
      <c r="AZ171" s="173"/>
      <c r="BA171" s="173"/>
      <c r="BB171" s="174"/>
      <c r="BC171" s="173"/>
      <c r="BD171" s="173"/>
      <c r="BE171" s="218">
        <v>3200</v>
      </c>
      <c r="BF171" s="173"/>
      <c r="BG171" s="173"/>
      <c r="BH171" s="221">
        <v>3100</v>
      </c>
      <c r="BI171" s="173"/>
      <c r="BJ171" s="173"/>
      <c r="BK171" s="222">
        <v>3100</v>
      </c>
      <c r="BL171" s="173"/>
      <c r="BM171" s="173"/>
      <c r="BN171" s="248">
        <v>3200</v>
      </c>
      <c r="BO171" s="173"/>
      <c r="BP171" s="173"/>
      <c r="BQ171" s="223">
        <v>3200</v>
      </c>
      <c r="BR171" s="173"/>
      <c r="BS171" s="173"/>
      <c r="BT171" s="224">
        <v>3000</v>
      </c>
      <c r="BU171" s="173"/>
      <c r="BV171" s="173"/>
      <c r="BW171" s="174"/>
      <c r="BX171" s="173"/>
      <c r="BY171" s="173"/>
      <c r="BZ171" s="218">
        <v>3200</v>
      </c>
      <c r="CA171" s="173"/>
      <c r="CB171" s="173"/>
      <c r="CC171" s="221">
        <v>3100</v>
      </c>
      <c r="CD171" s="173"/>
      <c r="CE171" s="173"/>
      <c r="CF171" s="222">
        <v>3100</v>
      </c>
      <c r="CG171" s="173"/>
      <c r="CH171" s="173"/>
      <c r="CI171" s="248">
        <v>3200</v>
      </c>
      <c r="CJ171" s="173"/>
      <c r="CK171" s="173"/>
      <c r="CL171" s="223">
        <v>3200</v>
      </c>
      <c r="CM171" s="173"/>
      <c r="CN171" s="173"/>
      <c r="CO171" s="224">
        <v>3000</v>
      </c>
      <c r="CP171" s="173"/>
      <c r="CQ171" s="173"/>
      <c r="CR171" s="174"/>
      <c r="CS171" s="173"/>
      <c r="CT171" s="173"/>
      <c r="CU171" s="218">
        <v>3200</v>
      </c>
      <c r="CV171" s="173"/>
      <c r="CW171" s="173"/>
      <c r="CX171" s="221">
        <v>3100</v>
      </c>
      <c r="CY171" s="173"/>
      <c r="CZ171" s="173"/>
      <c r="DA171" s="222">
        <v>3100</v>
      </c>
      <c r="DB171" s="173"/>
      <c r="DC171" s="173"/>
      <c r="DD171" s="248">
        <v>3200</v>
      </c>
      <c r="DE171" s="173"/>
      <c r="DF171" s="173"/>
      <c r="DG171" s="223">
        <v>3200</v>
      </c>
      <c r="DH171" s="173"/>
      <c r="DI171" s="173"/>
      <c r="DJ171" s="224">
        <v>3000</v>
      </c>
      <c r="DK171" s="173"/>
      <c r="DL171" s="173"/>
      <c r="DM171" s="174"/>
      <c r="DN171" s="173"/>
    </row>
    <row r="172" spans="1:118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240</v>
      </c>
      <c r="M173" s="172">
        <v>0</v>
      </c>
      <c r="N173" s="173"/>
      <c r="O173" s="202">
        <v>30</v>
      </c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>
        <v>30</v>
      </c>
      <c r="AB173" s="173"/>
      <c r="AC173" s="173"/>
      <c r="AD173" s="214"/>
      <c r="AE173" s="173"/>
      <c r="AF173" s="173"/>
      <c r="AG173" s="174"/>
      <c r="AH173" s="173"/>
      <c r="AI173" s="173"/>
      <c r="AJ173" s="202">
        <v>30</v>
      </c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>
        <v>30</v>
      </c>
      <c r="AW173" s="173"/>
      <c r="AX173" s="173"/>
      <c r="AY173" s="214"/>
      <c r="AZ173" s="173"/>
      <c r="BA173" s="173"/>
      <c r="BB173" s="174"/>
      <c r="BC173" s="173"/>
      <c r="BD173" s="173"/>
      <c r="BE173" s="202">
        <v>30</v>
      </c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>
        <v>30</v>
      </c>
      <c r="BR173" s="173"/>
      <c r="BS173" s="173"/>
      <c r="BT173" s="214"/>
      <c r="BU173" s="173"/>
      <c r="BV173" s="173"/>
      <c r="BW173" s="174"/>
      <c r="BX173" s="173"/>
      <c r="BY173" s="173"/>
      <c r="BZ173" s="202">
        <v>30</v>
      </c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>
        <v>30</v>
      </c>
      <c r="CM173" s="173"/>
      <c r="CN173" s="173"/>
      <c r="CO173" s="214"/>
      <c r="CP173" s="173"/>
      <c r="CQ173" s="173"/>
      <c r="CR173" s="174"/>
      <c r="CS173" s="173"/>
      <c r="CT173" s="173"/>
      <c r="CU173" s="202">
        <v>30</v>
      </c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>
        <v>30</v>
      </c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3000</v>
      </c>
      <c r="M174" s="172">
        <v>0</v>
      </c>
      <c r="N174" s="173"/>
      <c r="O174" s="202">
        <v>250</v>
      </c>
      <c r="P174" s="173"/>
      <c r="Q174" s="173"/>
      <c r="R174" s="211"/>
      <c r="S174" s="173"/>
      <c r="T174" s="173"/>
      <c r="U174" s="205">
        <v>300</v>
      </c>
      <c r="V174" s="173"/>
      <c r="W174" s="173"/>
      <c r="X174" s="213"/>
      <c r="Y174" s="173"/>
      <c r="Z174" s="173"/>
      <c r="AA174" s="207">
        <v>200</v>
      </c>
      <c r="AB174" s="173"/>
      <c r="AC174" s="173"/>
      <c r="AD174" s="214"/>
      <c r="AE174" s="173"/>
      <c r="AF174" s="173"/>
      <c r="AG174" s="174"/>
      <c r="AH174" s="173"/>
      <c r="AI174" s="173"/>
      <c r="AJ174" s="202">
        <v>250</v>
      </c>
      <c r="AK174" s="173"/>
      <c r="AL174" s="173"/>
      <c r="AM174" s="211"/>
      <c r="AN174" s="173"/>
      <c r="AO174" s="173"/>
      <c r="AP174" s="205">
        <v>300</v>
      </c>
      <c r="AQ174" s="173"/>
      <c r="AR174" s="173"/>
      <c r="AS174" s="213"/>
      <c r="AT174" s="173"/>
      <c r="AU174" s="173"/>
      <c r="AV174" s="207">
        <v>200</v>
      </c>
      <c r="AW174" s="173"/>
      <c r="AX174" s="173"/>
      <c r="AY174" s="214"/>
      <c r="AZ174" s="173"/>
      <c r="BA174" s="173"/>
      <c r="BB174" s="174"/>
      <c r="BC174" s="173"/>
      <c r="BD174" s="173"/>
      <c r="BE174" s="202">
        <v>250</v>
      </c>
      <c r="BF174" s="173"/>
      <c r="BG174" s="173"/>
      <c r="BH174" s="211"/>
      <c r="BI174" s="173"/>
      <c r="BJ174" s="173"/>
      <c r="BK174" s="205">
        <v>300</v>
      </c>
      <c r="BL174" s="173"/>
      <c r="BM174" s="173"/>
      <c r="BN174" s="213"/>
      <c r="BO174" s="173"/>
      <c r="BP174" s="173"/>
      <c r="BQ174" s="207">
        <v>200</v>
      </c>
      <c r="BR174" s="173"/>
      <c r="BS174" s="173"/>
      <c r="BT174" s="214"/>
      <c r="BU174" s="173"/>
      <c r="BV174" s="173"/>
      <c r="BW174" s="174"/>
      <c r="BX174" s="173"/>
      <c r="BY174" s="173"/>
      <c r="BZ174" s="202">
        <v>250</v>
      </c>
      <c r="CA174" s="173"/>
      <c r="CB174" s="173"/>
      <c r="CC174" s="211"/>
      <c r="CD174" s="173"/>
      <c r="CE174" s="173"/>
      <c r="CF174" s="205">
        <v>300</v>
      </c>
      <c r="CG174" s="173"/>
      <c r="CH174" s="173"/>
      <c r="CI174" s="213"/>
      <c r="CJ174" s="173"/>
      <c r="CK174" s="173"/>
      <c r="CL174" s="207">
        <v>200</v>
      </c>
      <c r="CM174" s="173"/>
      <c r="CN174" s="173"/>
      <c r="CO174" s="214"/>
      <c r="CP174" s="173"/>
      <c r="CQ174" s="173"/>
      <c r="CR174" s="174"/>
      <c r="CS174" s="173"/>
      <c r="CT174" s="173"/>
      <c r="CU174" s="202">
        <v>250</v>
      </c>
      <c r="CV174" s="173"/>
      <c r="CW174" s="173"/>
      <c r="CX174" s="211"/>
      <c r="CY174" s="173"/>
      <c r="CZ174" s="173"/>
      <c r="DA174" s="205">
        <v>300</v>
      </c>
      <c r="DB174" s="173"/>
      <c r="DC174" s="173"/>
      <c r="DD174" s="213"/>
      <c r="DE174" s="173"/>
      <c r="DF174" s="173"/>
      <c r="DG174" s="207">
        <v>200</v>
      </c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304">
        <v>1113084</v>
      </c>
      <c r="G175" s="305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1600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>
        <v>400</v>
      </c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>
        <v>400</v>
      </c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>
        <v>400</v>
      </c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>
        <v>400</v>
      </c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>
        <v>400</v>
      </c>
      <c r="DH176" s="173"/>
      <c r="DI176" s="173"/>
      <c r="DJ176" s="214"/>
      <c r="DK176" s="173"/>
      <c r="DL176" s="173"/>
      <c r="DM176" s="174"/>
      <c r="DN176" s="173"/>
    </row>
    <row r="177" spans="1:118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28100</v>
      </c>
      <c r="M181" s="172">
        <v>0</v>
      </c>
      <c r="N181" s="173"/>
      <c r="O181" s="218">
        <v>2600</v>
      </c>
      <c r="P181" s="173"/>
      <c r="Q181" s="173"/>
      <c r="R181" s="211"/>
      <c r="S181" s="173"/>
      <c r="T181" s="173"/>
      <c r="U181" s="222">
        <v>2000</v>
      </c>
      <c r="V181" s="173"/>
      <c r="W181" s="173"/>
      <c r="X181" s="213"/>
      <c r="Y181" s="173"/>
      <c r="Z181" s="173"/>
      <c r="AA181" s="223">
        <v>2500</v>
      </c>
      <c r="AB181" s="173"/>
      <c r="AC181" s="173"/>
      <c r="AD181" s="214"/>
      <c r="AE181" s="173"/>
      <c r="AF181" s="173"/>
      <c r="AG181" s="174"/>
      <c r="AH181" s="173"/>
      <c r="AI181" s="173"/>
      <c r="AJ181" s="218">
        <v>2500</v>
      </c>
      <c r="AK181" s="173"/>
      <c r="AL181" s="173"/>
      <c r="AM181" s="211"/>
      <c r="AN181" s="173"/>
      <c r="AO181" s="173"/>
      <c r="AP181" s="222">
        <v>2000</v>
      </c>
      <c r="AQ181" s="173"/>
      <c r="AR181" s="173"/>
      <c r="AS181" s="213"/>
      <c r="AT181" s="173"/>
      <c r="AU181" s="173"/>
      <c r="AV181" s="223">
        <v>2500</v>
      </c>
      <c r="AW181" s="173"/>
      <c r="AX181" s="173"/>
      <c r="AY181" s="214"/>
      <c r="AZ181" s="173"/>
      <c r="BA181" s="173"/>
      <c r="BB181" s="174"/>
      <c r="BC181" s="173"/>
      <c r="BD181" s="173"/>
      <c r="BE181" s="218">
        <v>2600</v>
      </c>
      <c r="BF181" s="173"/>
      <c r="BG181" s="173"/>
      <c r="BH181" s="211"/>
      <c r="BI181" s="173"/>
      <c r="BJ181" s="173"/>
      <c r="BK181" s="222">
        <v>2000</v>
      </c>
      <c r="BL181" s="173"/>
      <c r="BM181" s="173"/>
      <c r="BN181" s="213"/>
      <c r="BO181" s="173"/>
      <c r="BP181" s="173"/>
      <c r="BQ181" s="223">
        <v>2400</v>
      </c>
      <c r="BR181" s="173"/>
      <c r="BS181" s="173"/>
      <c r="BT181" s="214"/>
      <c r="BU181" s="173"/>
      <c r="BV181" s="173"/>
      <c r="BW181" s="174"/>
      <c r="BX181" s="173"/>
      <c r="BY181" s="173"/>
      <c r="BZ181" s="218">
        <v>2500</v>
      </c>
      <c r="CA181" s="173"/>
      <c r="CB181" s="173"/>
      <c r="CC181" s="211"/>
      <c r="CD181" s="173"/>
      <c r="CE181" s="173"/>
      <c r="CF181" s="222">
        <v>2000</v>
      </c>
      <c r="CG181" s="173"/>
      <c r="CH181" s="173"/>
      <c r="CI181" s="213"/>
      <c r="CJ181" s="173"/>
      <c r="CK181" s="173"/>
      <c r="CL181" s="223">
        <v>2500</v>
      </c>
      <c r="CM181" s="173"/>
      <c r="CN181" s="173"/>
      <c r="CO181" s="214"/>
      <c r="CP181" s="173"/>
      <c r="CQ181" s="173"/>
      <c r="CR181" s="174"/>
      <c r="CS181" s="173"/>
      <c r="CT181" s="173"/>
      <c r="CU181" s="218">
        <v>2500</v>
      </c>
      <c r="CV181" s="173"/>
      <c r="CW181" s="173"/>
      <c r="CX181" s="211"/>
      <c r="CY181" s="173"/>
      <c r="CZ181" s="173"/>
      <c r="DA181" s="222">
        <v>2000</v>
      </c>
      <c r="DB181" s="173"/>
      <c r="DC181" s="173"/>
      <c r="DD181" s="213"/>
      <c r="DE181" s="173"/>
      <c r="DF181" s="173"/>
      <c r="DG181" s="223">
        <v>2500</v>
      </c>
      <c r="DH181" s="173"/>
      <c r="DI181" s="173"/>
      <c r="DJ181" s="214"/>
      <c r="DK181" s="173"/>
      <c r="DL181" s="173"/>
      <c r="DM181" s="174"/>
      <c r="DN181" s="173"/>
    </row>
    <row r="182" spans="1:118" ht="26.25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67600</v>
      </c>
      <c r="M186" s="172">
        <v>0</v>
      </c>
      <c r="N186" s="173"/>
      <c r="O186" s="218">
        <v>3500</v>
      </c>
      <c r="P186" s="173"/>
      <c r="Q186" s="173"/>
      <c r="R186" s="221">
        <v>3400</v>
      </c>
      <c r="S186" s="173"/>
      <c r="T186" s="173"/>
      <c r="U186" s="222">
        <v>2500</v>
      </c>
      <c r="V186" s="173"/>
      <c r="W186" s="173"/>
      <c r="X186" s="248">
        <v>2500</v>
      </c>
      <c r="Y186" s="173"/>
      <c r="Z186" s="173"/>
      <c r="AA186" s="223">
        <v>2500</v>
      </c>
      <c r="AB186" s="173"/>
      <c r="AC186" s="173"/>
      <c r="AD186" s="224">
        <v>2500</v>
      </c>
      <c r="AE186" s="173"/>
      <c r="AF186" s="173"/>
      <c r="AG186" s="174"/>
      <c r="AH186" s="173"/>
      <c r="AI186" s="173"/>
      <c r="AJ186" s="218">
        <v>3500</v>
      </c>
      <c r="AK186" s="173"/>
      <c r="AL186" s="173"/>
      <c r="AM186" s="221">
        <v>3400</v>
      </c>
      <c r="AN186" s="173"/>
      <c r="AO186" s="173"/>
      <c r="AP186" s="222">
        <v>2500</v>
      </c>
      <c r="AQ186" s="173"/>
      <c r="AR186" s="173"/>
      <c r="AS186" s="248">
        <v>2500</v>
      </c>
      <c r="AT186" s="173"/>
      <c r="AU186" s="173"/>
      <c r="AV186" s="223">
        <v>2500</v>
      </c>
      <c r="AW186" s="173"/>
      <c r="AX186" s="173"/>
      <c r="AY186" s="224">
        <v>2500</v>
      </c>
      <c r="AZ186" s="173"/>
      <c r="BA186" s="173"/>
      <c r="BB186" s="174"/>
      <c r="BC186" s="173"/>
      <c r="BD186" s="173"/>
      <c r="BE186" s="218">
        <v>3500</v>
      </c>
      <c r="BF186" s="173"/>
      <c r="BG186" s="173"/>
      <c r="BH186" s="221">
        <v>3400</v>
      </c>
      <c r="BI186" s="173"/>
      <c r="BJ186" s="173"/>
      <c r="BK186" s="222">
        <v>2500</v>
      </c>
      <c r="BL186" s="173"/>
      <c r="BM186" s="173"/>
      <c r="BN186" s="248">
        <v>2500</v>
      </c>
      <c r="BO186" s="173"/>
      <c r="BP186" s="173"/>
      <c r="BQ186" s="223">
        <v>2500</v>
      </c>
      <c r="BR186" s="173"/>
      <c r="BS186" s="173"/>
      <c r="BT186" s="224">
        <v>2500</v>
      </c>
      <c r="BU186" s="173"/>
      <c r="BV186" s="173"/>
      <c r="BW186" s="174"/>
      <c r="BX186" s="173"/>
      <c r="BY186" s="173"/>
      <c r="BZ186" s="218">
        <v>3500</v>
      </c>
      <c r="CA186" s="173"/>
      <c r="CB186" s="173"/>
      <c r="CC186" s="221">
        <v>3400</v>
      </c>
      <c r="CD186" s="173"/>
      <c r="CE186" s="173"/>
      <c r="CF186" s="222">
        <v>2500</v>
      </c>
      <c r="CG186" s="173"/>
      <c r="CH186" s="173"/>
      <c r="CI186" s="248">
        <v>2500</v>
      </c>
      <c r="CJ186" s="173"/>
      <c r="CK186" s="173"/>
      <c r="CL186" s="223">
        <v>2500</v>
      </c>
      <c r="CM186" s="173"/>
      <c r="CN186" s="173"/>
      <c r="CO186" s="224">
        <v>2500</v>
      </c>
      <c r="CP186" s="173"/>
      <c r="CQ186" s="173"/>
      <c r="CR186" s="174"/>
      <c r="CS186" s="173"/>
      <c r="CT186" s="173"/>
      <c r="CU186" s="218">
        <v>3500</v>
      </c>
      <c r="CV186" s="173"/>
      <c r="CW186" s="173"/>
      <c r="CX186" s="221">
        <v>3400</v>
      </c>
      <c r="CY186" s="173"/>
      <c r="CZ186" s="173"/>
      <c r="DA186" s="222">
        <v>2500</v>
      </c>
      <c r="DB186" s="173"/>
      <c r="DC186" s="173"/>
      <c r="DD186" s="248">
        <v>2500</v>
      </c>
      <c r="DE186" s="173"/>
      <c r="DF186" s="173"/>
      <c r="DG186" s="223">
        <v>2500</v>
      </c>
      <c r="DH186" s="173"/>
      <c r="DI186" s="173"/>
      <c r="DJ186" s="224">
        <v>2500</v>
      </c>
      <c r="DK186" s="173"/>
      <c r="DL186" s="173"/>
      <c r="DM186" s="174"/>
      <c r="DN186" s="173"/>
    </row>
    <row r="187" spans="1:118" ht="26.25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23600</v>
      </c>
      <c r="M205" s="172">
        <v>0</v>
      </c>
      <c r="N205" s="173"/>
      <c r="O205" s="218">
        <v>1000</v>
      </c>
      <c r="P205" s="173"/>
      <c r="Q205" s="173"/>
      <c r="R205" s="221">
        <v>1000</v>
      </c>
      <c r="S205" s="173"/>
      <c r="T205" s="173"/>
      <c r="U205" s="222">
        <v>900</v>
      </c>
      <c r="V205" s="173"/>
      <c r="W205" s="173"/>
      <c r="X205" s="248">
        <v>950</v>
      </c>
      <c r="Y205" s="173"/>
      <c r="Z205" s="173"/>
      <c r="AA205" s="223">
        <v>1050</v>
      </c>
      <c r="AB205" s="173"/>
      <c r="AC205" s="173"/>
      <c r="AD205" s="224">
        <v>1000</v>
      </c>
      <c r="AE205" s="173"/>
      <c r="AF205" s="173"/>
      <c r="AG205" s="174"/>
      <c r="AH205" s="173"/>
      <c r="AI205" s="173"/>
      <c r="AJ205" s="218">
        <v>1000</v>
      </c>
      <c r="AK205" s="173"/>
      <c r="AL205" s="173"/>
      <c r="AM205" s="221">
        <v>1000</v>
      </c>
      <c r="AN205" s="173"/>
      <c r="AO205" s="173"/>
      <c r="AP205" s="222">
        <v>900</v>
      </c>
      <c r="AQ205" s="173"/>
      <c r="AR205" s="173"/>
      <c r="AS205" s="248">
        <v>950</v>
      </c>
      <c r="AT205" s="173"/>
      <c r="AU205" s="173"/>
      <c r="AV205" s="223">
        <v>1050</v>
      </c>
      <c r="AW205" s="173"/>
      <c r="AX205" s="173"/>
      <c r="AY205" s="224">
        <v>1000</v>
      </c>
      <c r="AZ205" s="173"/>
      <c r="BA205" s="173"/>
      <c r="BB205" s="174"/>
      <c r="BC205" s="173"/>
      <c r="BD205" s="173"/>
      <c r="BE205" s="218">
        <v>1000</v>
      </c>
      <c r="BF205" s="173"/>
      <c r="BG205" s="173"/>
      <c r="BH205" s="221">
        <v>1000</v>
      </c>
      <c r="BI205" s="173"/>
      <c r="BJ205" s="173"/>
      <c r="BK205" s="222">
        <v>900</v>
      </c>
      <c r="BL205" s="173"/>
      <c r="BM205" s="173"/>
      <c r="BN205" s="248">
        <v>950</v>
      </c>
      <c r="BO205" s="173"/>
      <c r="BP205" s="173"/>
      <c r="BQ205" s="223">
        <v>1050</v>
      </c>
      <c r="BR205" s="173"/>
      <c r="BS205" s="173"/>
      <c r="BT205" s="224">
        <v>1000</v>
      </c>
      <c r="BU205" s="173"/>
      <c r="BV205" s="173"/>
      <c r="BW205" s="174"/>
      <c r="BX205" s="173"/>
      <c r="BY205" s="173"/>
      <c r="BZ205" s="218">
        <v>1000</v>
      </c>
      <c r="CA205" s="173"/>
      <c r="CB205" s="173"/>
      <c r="CC205" s="221">
        <v>1000</v>
      </c>
      <c r="CD205" s="173"/>
      <c r="CE205" s="173"/>
      <c r="CF205" s="222">
        <v>900</v>
      </c>
      <c r="CG205" s="173"/>
      <c r="CH205" s="173"/>
      <c r="CI205" s="248">
        <v>950</v>
      </c>
      <c r="CJ205" s="173"/>
      <c r="CK205" s="173"/>
      <c r="CL205" s="223">
        <v>1050</v>
      </c>
      <c r="CM205" s="173"/>
      <c r="CN205" s="173"/>
      <c r="CO205" s="224">
        <v>1000</v>
      </c>
      <c r="CP205" s="173"/>
      <c r="CQ205" s="173"/>
      <c r="CR205" s="174"/>
      <c r="CS205" s="173"/>
      <c r="CT205" s="173"/>
      <c r="CU205" s="218">
        <v>1000</v>
      </c>
      <c r="CV205" s="173"/>
      <c r="CW205" s="173"/>
      <c r="CX205" s="221">
        <v>1000</v>
      </c>
      <c r="CY205" s="173"/>
      <c r="CZ205" s="173"/>
      <c r="DA205" s="222">
        <v>900</v>
      </c>
      <c r="DB205" s="173"/>
      <c r="DC205" s="173"/>
      <c r="DD205" s="248">
        <v>950</v>
      </c>
      <c r="DE205" s="173"/>
      <c r="DF205" s="173"/>
      <c r="DG205" s="223">
        <v>1050</v>
      </c>
      <c r="DH205" s="173"/>
      <c r="DI205" s="173"/>
      <c r="DJ205" s="224">
        <v>1000</v>
      </c>
      <c r="DK205" s="173"/>
      <c r="DL205" s="173"/>
      <c r="DM205" s="174"/>
      <c r="DN205" s="173"/>
    </row>
    <row r="206" spans="1:118" ht="26.25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74800</v>
      </c>
      <c r="M223" s="172">
        <v>0</v>
      </c>
      <c r="N223" s="173"/>
      <c r="O223" s="218">
        <v>3050</v>
      </c>
      <c r="P223" s="173"/>
      <c r="Q223" s="173"/>
      <c r="R223" s="221">
        <v>3050</v>
      </c>
      <c r="S223" s="173"/>
      <c r="T223" s="173"/>
      <c r="U223" s="222">
        <v>3050</v>
      </c>
      <c r="V223" s="173"/>
      <c r="W223" s="173"/>
      <c r="X223" s="248">
        <v>3050</v>
      </c>
      <c r="Y223" s="173"/>
      <c r="Z223" s="173"/>
      <c r="AA223" s="223">
        <v>3400</v>
      </c>
      <c r="AB223" s="173"/>
      <c r="AC223" s="173"/>
      <c r="AD223" s="224">
        <v>3100</v>
      </c>
      <c r="AE223" s="173"/>
      <c r="AF223" s="173"/>
      <c r="AG223" s="174"/>
      <c r="AH223" s="173"/>
      <c r="AI223" s="173"/>
      <c r="AJ223" s="218">
        <v>3050</v>
      </c>
      <c r="AK223" s="173"/>
      <c r="AL223" s="173"/>
      <c r="AM223" s="221">
        <v>3050</v>
      </c>
      <c r="AN223" s="173"/>
      <c r="AO223" s="173"/>
      <c r="AP223" s="222">
        <v>3050</v>
      </c>
      <c r="AQ223" s="173"/>
      <c r="AR223" s="173"/>
      <c r="AS223" s="248">
        <v>3050</v>
      </c>
      <c r="AT223" s="173"/>
      <c r="AU223" s="173"/>
      <c r="AV223" s="223">
        <v>3400</v>
      </c>
      <c r="AW223" s="173"/>
      <c r="AX223" s="173"/>
      <c r="AY223" s="224">
        <v>3100</v>
      </c>
      <c r="AZ223" s="173"/>
      <c r="BA223" s="173"/>
      <c r="BB223" s="174"/>
      <c r="BC223" s="173"/>
      <c r="BD223" s="173"/>
      <c r="BE223" s="218">
        <v>3050</v>
      </c>
      <c r="BF223" s="173"/>
      <c r="BG223" s="173"/>
      <c r="BH223" s="221">
        <v>3050</v>
      </c>
      <c r="BI223" s="173"/>
      <c r="BJ223" s="173"/>
      <c r="BK223" s="222">
        <v>3050</v>
      </c>
      <c r="BL223" s="173"/>
      <c r="BM223" s="173"/>
      <c r="BN223" s="248">
        <v>3050</v>
      </c>
      <c r="BO223" s="173"/>
      <c r="BP223" s="173"/>
      <c r="BQ223" s="223">
        <v>3400</v>
      </c>
      <c r="BR223" s="173"/>
      <c r="BS223" s="173"/>
      <c r="BT223" s="224">
        <v>3100</v>
      </c>
      <c r="BU223" s="173"/>
      <c r="BV223" s="173"/>
      <c r="BW223" s="174"/>
      <c r="BX223" s="173"/>
      <c r="BY223" s="173"/>
      <c r="BZ223" s="218">
        <v>3050</v>
      </c>
      <c r="CA223" s="173"/>
      <c r="CB223" s="173"/>
      <c r="CC223" s="221">
        <v>3050</v>
      </c>
      <c r="CD223" s="173"/>
      <c r="CE223" s="173"/>
      <c r="CF223" s="222">
        <v>3050</v>
      </c>
      <c r="CG223" s="173"/>
      <c r="CH223" s="173"/>
      <c r="CI223" s="248">
        <v>3050</v>
      </c>
      <c r="CJ223" s="173"/>
      <c r="CK223" s="173"/>
      <c r="CL223" s="223">
        <v>3400</v>
      </c>
      <c r="CM223" s="173"/>
      <c r="CN223" s="173"/>
      <c r="CO223" s="224">
        <v>3100</v>
      </c>
      <c r="CP223" s="173"/>
      <c r="CQ223" s="173"/>
      <c r="CR223" s="174"/>
      <c r="CS223" s="173"/>
      <c r="CT223" s="173"/>
      <c r="CU223" s="218">
        <v>3050</v>
      </c>
      <c r="CV223" s="173"/>
      <c r="CW223" s="173"/>
      <c r="CX223" s="221">
        <v>3050</v>
      </c>
      <c r="CY223" s="173"/>
      <c r="CZ223" s="173"/>
      <c r="DA223" s="222">
        <v>3050</v>
      </c>
      <c r="DB223" s="173"/>
      <c r="DC223" s="173"/>
      <c r="DD223" s="248">
        <v>3050</v>
      </c>
      <c r="DE223" s="173"/>
      <c r="DF223" s="173"/>
      <c r="DG223" s="223">
        <v>3400</v>
      </c>
      <c r="DH223" s="173"/>
      <c r="DI223" s="173"/>
      <c r="DJ223" s="224">
        <v>3100</v>
      </c>
      <c r="DK223" s="173"/>
      <c r="DL223" s="173"/>
      <c r="DM223" s="174"/>
      <c r="DN223" s="173"/>
    </row>
    <row r="224" spans="1:118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53600</v>
      </c>
      <c r="M224" s="172">
        <v>0</v>
      </c>
      <c r="N224" s="173"/>
      <c r="O224" s="218">
        <v>2300</v>
      </c>
      <c r="P224" s="173"/>
      <c r="Q224" s="173"/>
      <c r="R224" s="221">
        <v>2000</v>
      </c>
      <c r="S224" s="173"/>
      <c r="T224" s="173"/>
      <c r="U224" s="222">
        <v>2300</v>
      </c>
      <c r="V224" s="173"/>
      <c r="W224" s="173"/>
      <c r="X224" s="248">
        <v>2200</v>
      </c>
      <c r="Y224" s="173"/>
      <c r="Z224" s="173"/>
      <c r="AA224" s="223">
        <v>2300</v>
      </c>
      <c r="AB224" s="173"/>
      <c r="AC224" s="173"/>
      <c r="AD224" s="224">
        <v>2300</v>
      </c>
      <c r="AE224" s="173"/>
      <c r="AF224" s="173"/>
      <c r="AG224" s="174"/>
      <c r="AH224" s="173"/>
      <c r="AI224" s="173"/>
      <c r="AJ224" s="218">
        <v>2300</v>
      </c>
      <c r="AK224" s="173"/>
      <c r="AL224" s="173"/>
      <c r="AM224" s="221">
        <v>2000</v>
      </c>
      <c r="AN224" s="173"/>
      <c r="AO224" s="173"/>
      <c r="AP224" s="222">
        <v>2300</v>
      </c>
      <c r="AQ224" s="173"/>
      <c r="AR224" s="173"/>
      <c r="AS224" s="248">
        <v>2200</v>
      </c>
      <c r="AT224" s="173"/>
      <c r="AU224" s="173"/>
      <c r="AV224" s="223">
        <v>2300</v>
      </c>
      <c r="AW224" s="173"/>
      <c r="AX224" s="173"/>
      <c r="AY224" s="224">
        <v>2300</v>
      </c>
      <c r="AZ224" s="173"/>
      <c r="BA224" s="173"/>
      <c r="BB224" s="174"/>
      <c r="BC224" s="173"/>
      <c r="BD224" s="173"/>
      <c r="BE224" s="218">
        <v>2300</v>
      </c>
      <c r="BF224" s="173"/>
      <c r="BG224" s="173"/>
      <c r="BH224" s="221">
        <v>2000</v>
      </c>
      <c r="BI224" s="173"/>
      <c r="BJ224" s="173"/>
      <c r="BK224" s="222">
        <v>2300</v>
      </c>
      <c r="BL224" s="173"/>
      <c r="BM224" s="173"/>
      <c r="BN224" s="248">
        <v>2200</v>
      </c>
      <c r="BO224" s="173"/>
      <c r="BP224" s="173"/>
      <c r="BQ224" s="223">
        <v>2300</v>
      </c>
      <c r="BR224" s="173"/>
      <c r="BS224" s="173"/>
      <c r="BT224" s="224">
        <v>2300</v>
      </c>
      <c r="BU224" s="173"/>
      <c r="BV224" s="173"/>
      <c r="BW224" s="174"/>
      <c r="BX224" s="173"/>
      <c r="BY224" s="173"/>
      <c r="BZ224" s="218">
        <v>2300</v>
      </c>
      <c r="CA224" s="173"/>
      <c r="CB224" s="173"/>
      <c r="CC224" s="221">
        <v>2000</v>
      </c>
      <c r="CD224" s="173"/>
      <c r="CE224" s="173"/>
      <c r="CF224" s="222">
        <v>2300</v>
      </c>
      <c r="CG224" s="173"/>
      <c r="CH224" s="173"/>
      <c r="CI224" s="248">
        <v>2200</v>
      </c>
      <c r="CJ224" s="173"/>
      <c r="CK224" s="173"/>
      <c r="CL224" s="223">
        <v>2300</v>
      </c>
      <c r="CM224" s="173"/>
      <c r="CN224" s="173"/>
      <c r="CO224" s="224">
        <v>2300</v>
      </c>
      <c r="CP224" s="173"/>
      <c r="CQ224" s="173"/>
      <c r="CR224" s="174"/>
      <c r="CS224" s="173"/>
      <c r="CT224" s="173"/>
      <c r="CU224" s="218">
        <v>2300</v>
      </c>
      <c r="CV224" s="173"/>
      <c r="CW224" s="173"/>
      <c r="CX224" s="221">
        <v>2000</v>
      </c>
      <c r="CY224" s="173"/>
      <c r="CZ224" s="173"/>
      <c r="DA224" s="222">
        <v>2300</v>
      </c>
      <c r="DB224" s="173"/>
      <c r="DC224" s="173"/>
      <c r="DD224" s="248">
        <v>2200</v>
      </c>
      <c r="DE224" s="173"/>
      <c r="DF224" s="173"/>
      <c r="DG224" s="223">
        <v>2300</v>
      </c>
      <c r="DH224" s="173"/>
      <c r="DI224" s="173"/>
      <c r="DJ224" s="224">
        <v>2300</v>
      </c>
      <c r="DK224" s="173"/>
      <c r="DL224" s="173"/>
      <c r="DM224" s="174"/>
      <c r="DN224" s="173"/>
    </row>
    <row r="225" spans="1:118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104800</v>
      </c>
      <c r="M225" s="172">
        <v>0</v>
      </c>
      <c r="N225" s="173"/>
      <c r="O225" s="218">
        <v>4700</v>
      </c>
      <c r="P225" s="173"/>
      <c r="Q225" s="173"/>
      <c r="R225" s="221">
        <v>4300</v>
      </c>
      <c r="S225" s="173"/>
      <c r="T225" s="173"/>
      <c r="U225" s="222">
        <v>4300</v>
      </c>
      <c r="V225" s="173"/>
      <c r="W225" s="173"/>
      <c r="X225" s="248">
        <v>4600</v>
      </c>
      <c r="Y225" s="173"/>
      <c r="Z225" s="173"/>
      <c r="AA225" s="223">
        <v>5300</v>
      </c>
      <c r="AB225" s="173"/>
      <c r="AC225" s="173"/>
      <c r="AD225" s="224">
        <v>3000</v>
      </c>
      <c r="AE225" s="173"/>
      <c r="AF225" s="173"/>
      <c r="AG225" s="174"/>
      <c r="AH225" s="173"/>
      <c r="AI225" s="173"/>
      <c r="AJ225" s="218">
        <v>4700</v>
      </c>
      <c r="AK225" s="173"/>
      <c r="AL225" s="173"/>
      <c r="AM225" s="221">
        <v>4300</v>
      </c>
      <c r="AN225" s="173"/>
      <c r="AO225" s="173"/>
      <c r="AP225" s="222">
        <v>4300</v>
      </c>
      <c r="AQ225" s="173"/>
      <c r="AR225" s="173"/>
      <c r="AS225" s="248">
        <v>4600</v>
      </c>
      <c r="AT225" s="173"/>
      <c r="AU225" s="173"/>
      <c r="AV225" s="223">
        <v>5300</v>
      </c>
      <c r="AW225" s="173"/>
      <c r="AX225" s="173"/>
      <c r="AY225" s="224">
        <v>3000</v>
      </c>
      <c r="AZ225" s="173"/>
      <c r="BA225" s="173"/>
      <c r="BB225" s="174"/>
      <c r="BC225" s="173"/>
      <c r="BD225" s="173"/>
      <c r="BE225" s="218">
        <v>4700</v>
      </c>
      <c r="BF225" s="173"/>
      <c r="BG225" s="173"/>
      <c r="BH225" s="221">
        <v>4300</v>
      </c>
      <c r="BI225" s="173"/>
      <c r="BJ225" s="173"/>
      <c r="BK225" s="222">
        <v>4300</v>
      </c>
      <c r="BL225" s="173"/>
      <c r="BM225" s="173"/>
      <c r="BN225" s="248">
        <v>4600</v>
      </c>
      <c r="BO225" s="173"/>
      <c r="BP225" s="173"/>
      <c r="BQ225" s="223">
        <v>5300</v>
      </c>
      <c r="BR225" s="173"/>
      <c r="BS225" s="173"/>
      <c r="BT225" s="224">
        <v>3000</v>
      </c>
      <c r="BU225" s="173"/>
      <c r="BV225" s="173"/>
      <c r="BW225" s="174"/>
      <c r="BX225" s="173"/>
      <c r="BY225" s="173"/>
      <c r="BZ225" s="218">
        <v>4700</v>
      </c>
      <c r="CA225" s="173"/>
      <c r="CB225" s="173"/>
      <c r="CC225" s="221">
        <v>4300</v>
      </c>
      <c r="CD225" s="173"/>
      <c r="CE225" s="173"/>
      <c r="CF225" s="222">
        <v>4300</v>
      </c>
      <c r="CG225" s="173"/>
      <c r="CH225" s="173"/>
      <c r="CI225" s="248">
        <v>4600</v>
      </c>
      <c r="CJ225" s="173"/>
      <c r="CK225" s="173"/>
      <c r="CL225" s="223">
        <v>5300</v>
      </c>
      <c r="CM225" s="173"/>
      <c r="CN225" s="173"/>
      <c r="CO225" s="224">
        <v>3000</v>
      </c>
      <c r="CP225" s="173"/>
      <c r="CQ225" s="173"/>
      <c r="CR225" s="174"/>
      <c r="CS225" s="173"/>
      <c r="CT225" s="173"/>
      <c r="CU225" s="218">
        <v>4700</v>
      </c>
      <c r="CV225" s="173"/>
      <c r="CW225" s="173"/>
      <c r="CX225" s="221">
        <v>4300</v>
      </c>
      <c r="CY225" s="173"/>
      <c r="CZ225" s="173"/>
      <c r="DA225" s="222">
        <v>4300</v>
      </c>
      <c r="DB225" s="173"/>
      <c r="DC225" s="173"/>
      <c r="DD225" s="248">
        <v>4600</v>
      </c>
      <c r="DE225" s="173"/>
      <c r="DF225" s="173"/>
      <c r="DG225" s="223">
        <v>5300</v>
      </c>
      <c r="DH225" s="173"/>
      <c r="DI225" s="173"/>
      <c r="DJ225" s="224">
        <v>3000</v>
      </c>
      <c r="DK225" s="173"/>
      <c r="DL225" s="173"/>
      <c r="DM225" s="174"/>
      <c r="DN225" s="173"/>
    </row>
    <row r="226" spans="1:118" ht="26.25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51360</v>
      </c>
      <c r="M301" s="172">
        <v>0</v>
      </c>
      <c r="N301" s="173"/>
      <c r="O301" s="218">
        <v>2040</v>
      </c>
      <c r="P301" s="173"/>
      <c r="Q301" s="173"/>
      <c r="R301" s="221">
        <v>2000</v>
      </c>
      <c r="S301" s="173"/>
      <c r="T301" s="173"/>
      <c r="U301" s="222">
        <v>2100</v>
      </c>
      <c r="V301" s="173"/>
      <c r="W301" s="173"/>
      <c r="X301" s="249">
        <v>2100</v>
      </c>
      <c r="Y301" s="173"/>
      <c r="Z301" s="173"/>
      <c r="AA301" s="228">
        <v>2300</v>
      </c>
      <c r="AB301" s="173"/>
      <c r="AC301" s="173"/>
      <c r="AD301" s="229">
        <v>2300</v>
      </c>
      <c r="AE301" s="173"/>
      <c r="AF301" s="173"/>
      <c r="AG301" s="174"/>
      <c r="AH301" s="173"/>
      <c r="AI301" s="173"/>
      <c r="AJ301" s="218">
        <v>2040</v>
      </c>
      <c r="AK301" s="173"/>
      <c r="AL301" s="173"/>
      <c r="AM301" s="221">
        <v>2000</v>
      </c>
      <c r="AN301" s="173"/>
      <c r="AO301" s="173"/>
      <c r="AP301" s="222">
        <v>2100</v>
      </c>
      <c r="AQ301" s="173"/>
      <c r="AR301" s="173"/>
      <c r="AS301" s="249">
        <v>2100</v>
      </c>
      <c r="AT301" s="173"/>
      <c r="AU301" s="173"/>
      <c r="AV301" s="228">
        <v>2300</v>
      </c>
      <c r="AW301" s="173"/>
      <c r="AX301" s="173"/>
      <c r="AY301" s="229">
        <v>2300</v>
      </c>
      <c r="AZ301" s="173"/>
      <c r="BA301" s="173"/>
      <c r="BB301" s="174"/>
      <c r="BC301" s="173"/>
      <c r="BD301" s="173"/>
      <c r="BE301" s="218">
        <v>2040</v>
      </c>
      <c r="BF301" s="173"/>
      <c r="BG301" s="173"/>
      <c r="BH301" s="221">
        <v>2000</v>
      </c>
      <c r="BI301" s="173"/>
      <c r="BJ301" s="173"/>
      <c r="BK301" s="222">
        <v>2100</v>
      </c>
      <c r="BL301" s="173"/>
      <c r="BM301" s="173"/>
      <c r="BN301" s="249">
        <v>2100</v>
      </c>
      <c r="BO301" s="173"/>
      <c r="BP301" s="173"/>
      <c r="BQ301" s="228">
        <v>2300</v>
      </c>
      <c r="BR301" s="173"/>
      <c r="BS301" s="173"/>
      <c r="BT301" s="229">
        <v>2300</v>
      </c>
      <c r="BU301" s="173"/>
      <c r="BV301" s="173"/>
      <c r="BW301" s="174"/>
      <c r="BX301" s="173"/>
      <c r="BY301" s="173"/>
      <c r="BZ301" s="218">
        <v>2040</v>
      </c>
      <c r="CA301" s="173"/>
      <c r="CB301" s="173"/>
      <c r="CC301" s="221">
        <v>2000</v>
      </c>
      <c r="CD301" s="173"/>
      <c r="CE301" s="173"/>
      <c r="CF301" s="222">
        <v>2100</v>
      </c>
      <c r="CG301" s="173"/>
      <c r="CH301" s="173"/>
      <c r="CI301" s="249">
        <v>2100</v>
      </c>
      <c r="CJ301" s="173"/>
      <c r="CK301" s="173"/>
      <c r="CL301" s="228">
        <v>2300</v>
      </c>
      <c r="CM301" s="173"/>
      <c r="CN301" s="173"/>
      <c r="CO301" s="229">
        <v>2300</v>
      </c>
      <c r="CP301" s="173"/>
      <c r="CQ301" s="173"/>
      <c r="CR301" s="174"/>
      <c r="CS301" s="173"/>
      <c r="CT301" s="173"/>
      <c r="CU301" s="218">
        <v>2040</v>
      </c>
      <c r="CV301" s="173"/>
      <c r="CW301" s="173"/>
      <c r="CX301" s="221">
        <v>2000</v>
      </c>
      <c r="CY301" s="173"/>
      <c r="CZ301" s="173"/>
      <c r="DA301" s="222">
        <v>2100</v>
      </c>
      <c r="DB301" s="173"/>
      <c r="DC301" s="173"/>
      <c r="DD301" s="249">
        <v>2100</v>
      </c>
      <c r="DE301" s="173"/>
      <c r="DF301" s="173"/>
      <c r="DG301" s="228">
        <v>2300</v>
      </c>
      <c r="DH301" s="173"/>
      <c r="DI301" s="173"/>
      <c r="DJ301" s="229">
        <v>2300</v>
      </c>
      <c r="DK301" s="173"/>
      <c r="DL301" s="173"/>
      <c r="DM301" s="174"/>
      <c r="DN301" s="173"/>
    </row>
    <row r="302" spans="1:118" ht="26.25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9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9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9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9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9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4"/>
        <v>0</v>
      </c>
      <c r="M312" s="250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8"/>
      <c r="Y319" s="173"/>
      <c r="Z319" s="173"/>
      <c r="AA319" s="251"/>
      <c r="AB319" s="173"/>
      <c r="AC319" s="173"/>
      <c r="AD319" s="252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8"/>
      <c r="AT319" s="173"/>
      <c r="AU319" s="173"/>
      <c r="AV319" s="251"/>
      <c r="AW319" s="173"/>
      <c r="AX319" s="173"/>
      <c r="AY319" s="252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8"/>
      <c r="BO319" s="173"/>
      <c r="BP319" s="173"/>
      <c r="BQ319" s="251"/>
      <c r="BR319" s="173"/>
      <c r="BS319" s="173"/>
      <c r="BT319" s="252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8"/>
      <c r="CJ319" s="173"/>
      <c r="CK319" s="173"/>
      <c r="CL319" s="251"/>
      <c r="CM319" s="173"/>
      <c r="CN319" s="173"/>
      <c r="CO319" s="252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8"/>
      <c r="DE319" s="173"/>
      <c r="DF319" s="173"/>
      <c r="DG319" s="251"/>
      <c r="DH319" s="173"/>
      <c r="DI319" s="173"/>
      <c r="DJ319" s="252"/>
      <c r="DK319" s="173"/>
      <c r="DL319" s="173"/>
      <c r="DM319" s="174"/>
      <c r="DN319" s="173"/>
    </row>
    <row r="320" spans="1:118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6300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310">
        <f>2466+3834</f>
        <v>6300</v>
      </c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3216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310">
        <f>1476+1740</f>
        <v>3216</v>
      </c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53"/>
      <c r="F324" s="254">
        <v>1113191</v>
      </c>
      <c r="G324" s="255" t="s">
        <v>350</v>
      </c>
      <c r="H324" s="256" t="s">
        <v>42</v>
      </c>
      <c r="I324" s="187"/>
      <c r="J324" s="230"/>
      <c r="K324" s="250">
        <v>0</v>
      </c>
      <c r="L324" s="159">
        <f t="shared" si="4"/>
        <v>0</v>
      </c>
      <c r="M324" s="250">
        <v>0</v>
      </c>
      <c r="N324" s="173"/>
      <c r="O324" s="257"/>
      <c r="P324" s="173"/>
      <c r="Q324" s="173"/>
      <c r="R324" s="258"/>
      <c r="S324" s="173"/>
      <c r="T324" s="173"/>
      <c r="U324" s="259"/>
      <c r="V324" s="173"/>
      <c r="W324" s="173"/>
      <c r="X324" s="260"/>
      <c r="Y324" s="173"/>
      <c r="Z324" s="173"/>
      <c r="AA324" s="261"/>
      <c r="AB324" s="173"/>
      <c r="AC324" s="173"/>
      <c r="AD324" s="262"/>
      <c r="AE324" s="173"/>
      <c r="AF324" s="173"/>
      <c r="AG324" s="174"/>
      <c r="AH324" s="173"/>
      <c r="AI324" s="173"/>
      <c r="AJ324" s="257"/>
      <c r="AK324" s="173"/>
      <c r="AL324" s="173"/>
      <c r="AM324" s="258"/>
      <c r="AN324" s="173"/>
      <c r="AO324" s="173"/>
      <c r="AP324" s="259"/>
      <c r="AQ324" s="173"/>
      <c r="AR324" s="173"/>
      <c r="AS324" s="260"/>
      <c r="AT324" s="173"/>
      <c r="AU324" s="173"/>
      <c r="AV324" s="261"/>
      <c r="AW324" s="173"/>
      <c r="AX324" s="173"/>
      <c r="AY324" s="262"/>
      <c r="AZ324" s="173"/>
      <c r="BA324" s="173"/>
      <c r="BB324" s="174"/>
      <c r="BC324" s="173"/>
      <c r="BD324" s="173"/>
      <c r="BE324" s="257"/>
      <c r="BF324" s="173"/>
      <c r="BG324" s="173"/>
      <c r="BH324" s="258"/>
      <c r="BI324" s="173"/>
      <c r="BJ324" s="173"/>
      <c r="BK324" s="259"/>
      <c r="BL324" s="173"/>
      <c r="BM324" s="173"/>
      <c r="BN324" s="260"/>
      <c r="BO324" s="173"/>
      <c r="BP324" s="173"/>
      <c r="BQ324" s="261"/>
      <c r="BR324" s="173"/>
      <c r="BS324" s="173"/>
      <c r="BT324" s="262"/>
      <c r="BU324" s="173"/>
      <c r="BV324" s="173"/>
      <c r="BW324" s="174"/>
      <c r="BX324" s="173"/>
      <c r="BY324" s="173"/>
      <c r="BZ324" s="257"/>
      <c r="CA324" s="173"/>
      <c r="CB324" s="173"/>
      <c r="CC324" s="258"/>
      <c r="CD324" s="173"/>
      <c r="CE324" s="173"/>
      <c r="CF324" s="259"/>
      <c r="CG324" s="173"/>
      <c r="CH324" s="173"/>
      <c r="CI324" s="260"/>
      <c r="CJ324" s="173"/>
      <c r="CK324" s="173"/>
      <c r="CL324" s="261"/>
      <c r="CM324" s="173"/>
      <c r="CN324" s="173"/>
      <c r="CO324" s="262"/>
      <c r="CP324" s="173"/>
      <c r="CQ324" s="173"/>
      <c r="CR324" s="174"/>
      <c r="CS324" s="173"/>
      <c r="CT324" s="173"/>
      <c r="CU324" s="257"/>
      <c r="CV324" s="173"/>
      <c r="CW324" s="173"/>
      <c r="CX324" s="258"/>
      <c r="CY324" s="173"/>
      <c r="CZ324" s="173"/>
      <c r="DA324" s="259"/>
      <c r="DB324" s="173"/>
      <c r="DC324" s="173"/>
      <c r="DD324" s="260"/>
      <c r="DE324" s="173"/>
      <c r="DF324" s="173"/>
      <c r="DG324" s="261"/>
      <c r="DH324" s="173"/>
      <c r="DI324" s="173"/>
      <c r="DJ324" s="262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63" t="s">
        <v>42</v>
      </c>
      <c r="I325" s="190"/>
      <c r="J325" s="232"/>
      <c r="K325" s="172">
        <v>0</v>
      </c>
      <c r="L325" s="159">
        <f t="shared" si="4"/>
        <v>15600</v>
      </c>
      <c r="M325" s="172">
        <v>0</v>
      </c>
      <c r="N325" s="173"/>
      <c r="O325" s="264">
        <v>2100</v>
      </c>
      <c r="P325" s="173"/>
      <c r="Q325" s="173"/>
      <c r="R325" s="211"/>
      <c r="S325" s="173"/>
      <c r="T325" s="173"/>
      <c r="U325" s="265">
        <v>1500</v>
      </c>
      <c r="V325" s="173"/>
      <c r="W325" s="173"/>
      <c r="X325" s="213"/>
      <c r="Y325" s="173"/>
      <c r="Z325" s="173"/>
      <c r="AA325" s="266">
        <v>300</v>
      </c>
      <c r="AB325" s="173"/>
      <c r="AC325" s="173"/>
      <c r="AD325" s="214"/>
      <c r="AE325" s="173"/>
      <c r="AF325" s="173"/>
      <c r="AG325" s="174"/>
      <c r="AH325" s="173"/>
      <c r="AI325" s="173"/>
      <c r="AJ325" s="264">
        <v>2100</v>
      </c>
      <c r="AK325" s="173"/>
      <c r="AL325" s="173"/>
      <c r="AM325" s="211"/>
      <c r="AN325" s="173"/>
      <c r="AO325" s="173"/>
      <c r="AP325" s="265">
        <v>1500</v>
      </c>
      <c r="AQ325" s="173"/>
      <c r="AR325" s="173"/>
      <c r="AS325" s="213"/>
      <c r="AT325" s="173"/>
      <c r="AU325" s="173"/>
      <c r="AV325" s="266">
        <v>300</v>
      </c>
      <c r="AW325" s="173"/>
      <c r="AX325" s="173"/>
      <c r="AY325" s="214"/>
      <c r="AZ325" s="173"/>
      <c r="BA325" s="173"/>
      <c r="BB325" s="174"/>
      <c r="BC325" s="173"/>
      <c r="BD325" s="173"/>
      <c r="BE325" s="264">
        <v>2100</v>
      </c>
      <c r="BF325" s="173"/>
      <c r="BG325" s="173"/>
      <c r="BH325" s="211"/>
      <c r="BI325" s="173"/>
      <c r="BJ325" s="173"/>
      <c r="BK325" s="265">
        <v>1500</v>
      </c>
      <c r="BL325" s="173"/>
      <c r="BM325" s="173"/>
      <c r="BN325" s="213"/>
      <c r="BO325" s="173"/>
      <c r="BP325" s="173"/>
      <c r="BQ325" s="266">
        <v>300</v>
      </c>
      <c r="BR325" s="173"/>
      <c r="BS325" s="173"/>
      <c r="BT325" s="214"/>
      <c r="BU325" s="173"/>
      <c r="BV325" s="173"/>
      <c r="BW325" s="174"/>
      <c r="BX325" s="173"/>
      <c r="BY325" s="173"/>
      <c r="BZ325" s="264">
        <v>2100</v>
      </c>
      <c r="CA325" s="173"/>
      <c r="CB325" s="173"/>
      <c r="CC325" s="211"/>
      <c r="CD325" s="173"/>
      <c r="CE325" s="173"/>
      <c r="CF325" s="265">
        <v>1500</v>
      </c>
      <c r="CG325" s="173"/>
      <c r="CH325" s="173"/>
      <c r="CI325" s="213"/>
      <c r="CJ325" s="173"/>
      <c r="CK325" s="173"/>
      <c r="CL325" s="266">
        <v>300</v>
      </c>
      <c r="CM325" s="173"/>
      <c r="CN325" s="173"/>
      <c r="CO325" s="214"/>
      <c r="CP325" s="173"/>
      <c r="CQ325" s="173"/>
      <c r="CR325" s="174"/>
      <c r="CS325" s="173"/>
      <c r="CT325" s="173"/>
      <c r="CU325" s="264">
        <v>2100</v>
      </c>
      <c r="CV325" s="173"/>
      <c r="CW325" s="173"/>
      <c r="CX325" s="211"/>
      <c r="CY325" s="173"/>
      <c r="CZ325" s="173"/>
      <c r="DA325" s="265">
        <v>1500</v>
      </c>
      <c r="DB325" s="173"/>
      <c r="DC325" s="173"/>
      <c r="DD325" s="213"/>
      <c r="DE325" s="173"/>
      <c r="DF325" s="173"/>
      <c r="DG325" s="266">
        <v>300</v>
      </c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15200</v>
      </c>
      <c r="M326" s="172">
        <v>0</v>
      </c>
      <c r="N326" s="173"/>
      <c r="O326" s="218">
        <v>1900</v>
      </c>
      <c r="P326" s="173"/>
      <c r="Q326" s="173"/>
      <c r="R326" s="211"/>
      <c r="S326" s="173"/>
      <c r="T326" s="173"/>
      <c r="U326" s="222">
        <v>1600</v>
      </c>
      <c r="V326" s="173"/>
      <c r="W326" s="173"/>
      <c r="X326" s="213"/>
      <c r="Y326" s="173"/>
      <c r="Z326" s="173"/>
      <c r="AA326" s="223">
        <v>300</v>
      </c>
      <c r="AB326" s="173"/>
      <c r="AC326" s="173"/>
      <c r="AD326" s="214"/>
      <c r="AE326" s="173"/>
      <c r="AF326" s="173"/>
      <c r="AG326" s="174"/>
      <c r="AH326" s="173"/>
      <c r="AI326" s="173"/>
      <c r="AJ326" s="218">
        <v>1900</v>
      </c>
      <c r="AK326" s="173"/>
      <c r="AL326" s="173"/>
      <c r="AM326" s="211"/>
      <c r="AN326" s="173"/>
      <c r="AO326" s="173"/>
      <c r="AP326" s="222">
        <v>1600</v>
      </c>
      <c r="AQ326" s="173"/>
      <c r="AR326" s="173"/>
      <c r="AS326" s="213"/>
      <c r="AT326" s="173"/>
      <c r="AU326" s="173"/>
      <c r="AV326" s="223">
        <v>300</v>
      </c>
      <c r="AW326" s="173"/>
      <c r="AX326" s="173"/>
      <c r="AY326" s="214"/>
      <c r="AZ326" s="173"/>
      <c r="BA326" s="173"/>
      <c r="BB326" s="174"/>
      <c r="BC326" s="173"/>
      <c r="BD326" s="173"/>
      <c r="BE326" s="218">
        <v>1900</v>
      </c>
      <c r="BF326" s="173"/>
      <c r="BG326" s="173"/>
      <c r="BH326" s="211"/>
      <c r="BI326" s="173"/>
      <c r="BJ326" s="173"/>
      <c r="BK326" s="222">
        <v>1600</v>
      </c>
      <c r="BL326" s="173"/>
      <c r="BM326" s="173"/>
      <c r="BN326" s="213"/>
      <c r="BO326" s="173"/>
      <c r="BP326" s="173"/>
      <c r="BQ326" s="223">
        <v>300</v>
      </c>
      <c r="BR326" s="173"/>
      <c r="BS326" s="173"/>
      <c r="BT326" s="214"/>
      <c r="BU326" s="173"/>
      <c r="BV326" s="173"/>
      <c r="BW326" s="174"/>
      <c r="BX326" s="173"/>
      <c r="BY326" s="173"/>
      <c r="BZ326" s="218">
        <v>1900</v>
      </c>
      <c r="CA326" s="173"/>
      <c r="CB326" s="173"/>
      <c r="CC326" s="211"/>
      <c r="CD326" s="173"/>
      <c r="CE326" s="173"/>
      <c r="CF326" s="222">
        <v>1600</v>
      </c>
      <c r="CG326" s="173"/>
      <c r="CH326" s="173"/>
      <c r="CI326" s="213"/>
      <c r="CJ326" s="173"/>
      <c r="CK326" s="173"/>
      <c r="CL326" s="223">
        <v>300</v>
      </c>
      <c r="CM326" s="173"/>
      <c r="CN326" s="173"/>
      <c r="CO326" s="214"/>
      <c r="CP326" s="173"/>
      <c r="CQ326" s="173"/>
      <c r="CR326" s="174"/>
      <c r="CS326" s="173"/>
      <c r="CT326" s="173"/>
      <c r="CU326" s="218">
        <v>1900</v>
      </c>
      <c r="CV326" s="173"/>
      <c r="CW326" s="173"/>
      <c r="CX326" s="211"/>
      <c r="CY326" s="173"/>
      <c r="CZ326" s="173"/>
      <c r="DA326" s="222">
        <v>1600</v>
      </c>
      <c r="DB326" s="173"/>
      <c r="DC326" s="173"/>
      <c r="DD326" s="213"/>
      <c r="DE326" s="173"/>
      <c r="DF326" s="173"/>
      <c r="DG326" s="223">
        <v>300</v>
      </c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22840</v>
      </c>
      <c r="M327" s="172">
        <v>0</v>
      </c>
      <c r="N327" s="173"/>
      <c r="O327" s="218">
        <v>2900</v>
      </c>
      <c r="P327" s="173"/>
      <c r="Q327" s="173"/>
      <c r="R327" s="211"/>
      <c r="S327" s="173"/>
      <c r="T327" s="173"/>
      <c r="U327" s="222">
        <v>2500</v>
      </c>
      <c r="V327" s="173"/>
      <c r="W327" s="173"/>
      <c r="X327" s="213"/>
      <c r="Y327" s="173"/>
      <c r="Z327" s="173"/>
      <c r="AA327" s="223">
        <v>310</v>
      </c>
      <c r="AB327" s="173"/>
      <c r="AC327" s="173"/>
      <c r="AD327" s="214"/>
      <c r="AE327" s="173"/>
      <c r="AF327" s="173"/>
      <c r="AG327" s="174"/>
      <c r="AH327" s="173"/>
      <c r="AI327" s="173"/>
      <c r="AJ327" s="218">
        <v>2900</v>
      </c>
      <c r="AK327" s="173"/>
      <c r="AL327" s="173"/>
      <c r="AM327" s="211"/>
      <c r="AN327" s="173"/>
      <c r="AO327" s="173"/>
      <c r="AP327" s="222">
        <v>2500</v>
      </c>
      <c r="AQ327" s="173"/>
      <c r="AR327" s="173"/>
      <c r="AS327" s="213"/>
      <c r="AT327" s="173"/>
      <c r="AU327" s="173"/>
      <c r="AV327" s="223">
        <v>310</v>
      </c>
      <c r="AW327" s="173"/>
      <c r="AX327" s="173"/>
      <c r="AY327" s="214"/>
      <c r="AZ327" s="173"/>
      <c r="BA327" s="173"/>
      <c r="BB327" s="174"/>
      <c r="BC327" s="173"/>
      <c r="BD327" s="173"/>
      <c r="BE327" s="218">
        <v>2900</v>
      </c>
      <c r="BF327" s="173"/>
      <c r="BG327" s="173"/>
      <c r="BH327" s="211"/>
      <c r="BI327" s="173"/>
      <c r="BJ327" s="173"/>
      <c r="BK327" s="222">
        <v>2500</v>
      </c>
      <c r="BL327" s="173"/>
      <c r="BM327" s="173"/>
      <c r="BN327" s="213"/>
      <c r="BO327" s="173"/>
      <c r="BP327" s="173"/>
      <c r="BQ327" s="223">
        <v>310</v>
      </c>
      <c r="BR327" s="173"/>
      <c r="BS327" s="173"/>
      <c r="BT327" s="214"/>
      <c r="BU327" s="173"/>
      <c r="BV327" s="173"/>
      <c r="BW327" s="174"/>
      <c r="BX327" s="173"/>
      <c r="BY327" s="173"/>
      <c r="BZ327" s="218">
        <v>2900</v>
      </c>
      <c r="CA327" s="173"/>
      <c r="CB327" s="173"/>
      <c r="CC327" s="211"/>
      <c r="CD327" s="173"/>
      <c r="CE327" s="173"/>
      <c r="CF327" s="222">
        <v>2500</v>
      </c>
      <c r="CG327" s="173"/>
      <c r="CH327" s="173"/>
      <c r="CI327" s="213"/>
      <c r="CJ327" s="173"/>
      <c r="CK327" s="173"/>
      <c r="CL327" s="223">
        <v>310</v>
      </c>
      <c r="CM327" s="173"/>
      <c r="CN327" s="173"/>
      <c r="CO327" s="214"/>
      <c r="CP327" s="173"/>
      <c r="CQ327" s="173"/>
      <c r="CR327" s="174"/>
      <c r="CS327" s="173"/>
      <c r="CT327" s="173"/>
      <c r="CU327" s="218">
        <v>2900</v>
      </c>
      <c r="CV327" s="173"/>
      <c r="CW327" s="173"/>
      <c r="CX327" s="211"/>
      <c r="CY327" s="173"/>
      <c r="CZ327" s="173"/>
      <c r="DA327" s="222">
        <v>2500</v>
      </c>
      <c r="DB327" s="173"/>
      <c r="DC327" s="173"/>
      <c r="DD327" s="213"/>
      <c r="DE327" s="173"/>
      <c r="DF327" s="173"/>
      <c r="DG327" s="223">
        <v>310</v>
      </c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9200</v>
      </c>
      <c r="M328" s="172">
        <v>0</v>
      </c>
      <c r="N328" s="173"/>
      <c r="O328" s="218">
        <v>1300</v>
      </c>
      <c r="P328" s="173"/>
      <c r="Q328" s="173"/>
      <c r="R328" s="211"/>
      <c r="S328" s="173"/>
      <c r="T328" s="173"/>
      <c r="U328" s="222">
        <v>800</v>
      </c>
      <c r="V328" s="173"/>
      <c r="W328" s="173"/>
      <c r="X328" s="213"/>
      <c r="Y328" s="173"/>
      <c r="Z328" s="173"/>
      <c r="AA328" s="223">
        <v>200</v>
      </c>
      <c r="AB328" s="173"/>
      <c r="AC328" s="173"/>
      <c r="AD328" s="214"/>
      <c r="AE328" s="173"/>
      <c r="AF328" s="173"/>
      <c r="AG328" s="174"/>
      <c r="AH328" s="173"/>
      <c r="AI328" s="173"/>
      <c r="AJ328" s="218">
        <v>1300</v>
      </c>
      <c r="AK328" s="173"/>
      <c r="AL328" s="173"/>
      <c r="AM328" s="211"/>
      <c r="AN328" s="173"/>
      <c r="AO328" s="173"/>
      <c r="AP328" s="222">
        <v>800</v>
      </c>
      <c r="AQ328" s="173"/>
      <c r="AR328" s="173"/>
      <c r="AS328" s="213"/>
      <c r="AT328" s="173"/>
      <c r="AU328" s="173"/>
      <c r="AV328" s="223">
        <v>200</v>
      </c>
      <c r="AW328" s="173"/>
      <c r="AX328" s="173"/>
      <c r="AY328" s="214"/>
      <c r="AZ328" s="173"/>
      <c r="BA328" s="173"/>
      <c r="BB328" s="174"/>
      <c r="BC328" s="173"/>
      <c r="BD328" s="173"/>
      <c r="BE328" s="218">
        <v>1300</v>
      </c>
      <c r="BF328" s="173"/>
      <c r="BG328" s="173"/>
      <c r="BH328" s="211"/>
      <c r="BI328" s="173"/>
      <c r="BJ328" s="173"/>
      <c r="BK328" s="222">
        <v>800</v>
      </c>
      <c r="BL328" s="173"/>
      <c r="BM328" s="173"/>
      <c r="BN328" s="213"/>
      <c r="BO328" s="173"/>
      <c r="BP328" s="173"/>
      <c r="BQ328" s="223">
        <v>200</v>
      </c>
      <c r="BR328" s="173"/>
      <c r="BS328" s="173"/>
      <c r="BT328" s="214"/>
      <c r="BU328" s="173"/>
      <c r="BV328" s="173"/>
      <c r="BW328" s="174"/>
      <c r="BX328" s="173"/>
      <c r="BY328" s="173"/>
      <c r="BZ328" s="218">
        <v>1300</v>
      </c>
      <c r="CA328" s="173"/>
      <c r="CB328" s="173"/>
      <c r="CC328" s="211"/>
      <c r="CD328" s="173"/>
      <c r="CE328" s="173"/>
      <c r="CF328" s="222">
        <v>800</v>
      </c>
      <c r="CG328" s="173"/>
      <c r="CH328" s="173"/>
      <c r="CI328" s="213"/>
      <c r="CJ328" s="173"/>
      <c r="CK328" s="173"/>
      <c r="CL328" s="223">
        <v>200</v>
      </c>
      <c r="CM328" s="173"/>
      <c r="CN328" s="173"/>
      <c r="CO328" s="214"/>
      <c r="CP328" s="173"/>
      <c r="CQ328" s="173"/>
      <c r="CR328" s="174"/>
      <c r="CS328" s="173"/>
      <c r="CT328" s="173"/>
      <c r="CU328" s="218">
        <v>1300</v>
      </c>
      <c r="CV328" s="173"/>
      <c r="CW328" s="173"/>
      <c r="CX328" s="211"/>
      <c r="CY328" s="173"/>
      <c r="CZ328" s="173"/>
      <c r="DA328" s="222">
        <v>800</v>
      </c>
      <c r="DB328" s="173"/>
      <c r="DC328" s="173"/>
      <c r="DD328" s="213"/>
      <c r="DE328" s="173"/>
      <c r="DF328" s="173"/>
      <c r="DG328" s="223">
        <v>200</v>
      </c>
      <c r="DH328" s="173"/>
      <c r="DI328" s="173"/>
      <c r="DJ328" s="214"/>
      <c r="DK328" s="173"/>
      <c r="DL328" s="173"/>
      <c r="DM328" s="174"/>
      <c r="DN328" s="173"/>
    </row>
    <row r="329" spans="1:118" ht="26.25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7">
        <v>0</v>
      </c>
      <c r="L329" s="159">
        <f t="shared" si="5"/>
        <v>0</v>
      </c>
      <c r="M329" s="267">
        <v>0</v>
      </c>
      <c r="N329" s="173"/>
      <c r="O329" s="269"/>
      <c r="P329" s="173"/>
      <c r="Q329" s="173"/>
      <c r="R329" s="270"/>
      <c r="S329" s="173"/>
      <c r="T329" s="173"/>
      <c r="U329" s="271"/>
      <c r="V329" s="173"/>
      <c r="W329" s="173"/>
      <c r="X329" s="272"/>
      <c r="Y329" s="173"/>
      <c r="Z329" s="173"/>
      <c r="AA329" s="273"/>
      <c r="AB329" s="173"/>
      <c r="AC329" s="173"/>
      <c r="AD329" s="274"/>
      <c r="AE329" s="173"/>
      <c r="AF329" s="173"/>
      <c r="AG329" s="174"/>
      <c r="AH329" s="173"/>
      <c r="AI329" s="173"/>
      <c r="AJ329" s="269"/>
      <c r="AK329" s="173"/>
      <c r="AL329" s="173"/>
      <c r="AM329" s="270"/>
      <c r="AN329" s="173"/>
      <c r="AO329" s="173"/>
      <c r="AP329" s="271"/>
      <c r="AQ329" s="173"/>
      <c r="AR329" s="173"/>
      <c r="AS329" s="272"/>
      <c r="AT329" s="173"/>
      <c r="AU329" s="173"/>
      <c r="AV329" s="273"/>
      <c r="AW329" s="173"/>
      <c r="AX329" s="173"/>
      <c r="AY329" s="274"/>
      <c r="AZ329" s="173"/>
      <c r="BA329" s="173"/>
      <c r="BB329" s="174"/>
      <c r="BC329" s="173"/>
      <c r="BD329" s="173"/>
      <c r="BE329" s="269"/>
      <c r="BF329" s="173"/>
      <c r="BG329" s="173"/>
      <c r="BH329" s="270"/>
      <c r="BI329" s="173"/>
      <c r="BJ329" s="173"/>
      <c r="BK329" s="271"/>
      <c r="BL329" s="173"/>
      <c r="BM329" s="173"/>
      <c r="BN329" s="272"/>
      <c r="BO329" s="173"/>
      <c r="BP329" s="173"/>
      <c r="BQ329" s="273"/>
      <c r="BR329" s="173"/>
      <c r="BS329" s="173"/>
      <c r="BT329" s="274"/>
      <c r="BU329" s="173"/>
      <c r="BV329" s="173"/>
      <c r="BW329" s="174"/>
      <c r="BX329" s="173"/>
      <c r="BY329" s="173"/>
      <c r="BZ329" s="269"/>
      <c r="CA329" s="173"/>
      <c r="CB329" s="173"/>
      <c r="CC329" s="270"/>
      <c r="CD329" s="173"/>
      <c r="CE329" s="173"/>
      <c r="CF329" s="271"/>
      <c r="CG329" s="173"/>
      <c r="CH329" s="173"/>
      <c r="CI329" s="272"/>
      <c r="CJ329" s="173"/>
      <c r="CK329" s="173"/>
      <c r="CL329" s="273"/>
      <c r="CM329" s="173"/>
      <c r="CN329" s="173"/>
      <c r="CO329" s="274"/>
      <c r="CP329" s="173"/>
      <c r="CQ329" s="173"/>
      <c r="CR329" s="174"/>
      <c r="CS329" s="173"/>
      <c r="CT329" s="173"/>
      <c r="CU329" s="269"/>
      <c r="CV329" s="173"/>
      <c r="CW329" s="173"/>
      <c r="CX329" s="270"/>
      <c r="CY329" s="173"/>
      <c r="CZ329" s="173"/>
      <c r="DA329" s="271"/>
      <c r="DB329" s="173"/>
      <c r="DC329" s="173"/>
      <c r="DD329" s="272"/>
      <c r="DE329" s="173"/>
      <c r="DF329" s="173"/>
      <c r="DG329" s="273"/>
      <c r="DH329" s="173"/>
      <c r="DI329" s="173"/>
      <c r="DJ329" s="274"/>
      <c r="DK329" s="173"/>
      <c r="DL329" s="173"/>
      <c r="DM329" s="174"/>
      <c r="DN329" s="173"/>
    </row>
    <row r="330" spans="1:118" ht="26.25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900</v>
      </c>
      <c r="M330" s="172">
        <v>0</v>
      </c>
      <c r="N330" s="173"/>
      <c r="O330" s="202">
        <v>400</v>
      </c>
      <c r="P330" s="173"/>
      <c r="Q330" s="173"/>
      <c r="R330" s="204">
        <v>500</v>
      </c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1100</v>
      </c>
      <c r="M331" s="172">
        <v>0</v>
      </c>
      <c r="N331" s="173"/>
      <c r="O331" s="218">
        <v>600</v>
      </c>
      <c r="P331" s="173"/>
      <c r="Q331" s="173"/>
      <c r="R331" s="204">
        <v>500</v>
      </c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17560</v>
      </c>
      <c r="M332" s="172">
        <v>0</v>
      </c>
      <c r="N332" s="173"/>
      <c r="O332" s="218">
        <v>900</v>
      </c>
      <c r="P332" s="173"/>
      <c r="Q332" s="173"/>
      <c r="R332" s="221">
        <v>650</v>
      </c>
      <c r="S332" s="173"/>
      <c r="T332" s="173"/>
      <c r="U332" s="222">
        <v>540</v>
      </c>
      <c r="V332" s="173"/>
      <c r="W332" s="173"/>
      <c r="X332" s="248">
        <v>750</v>
      </c>
      <c r="Y332" s="173"/>
      <c r="Z332" s="173"/>
      <c r="AA332" s="223">
        <v>800</v>
      </c>
      <c r="AB332" s="173"/>
      <c r="AC332" s="173"/>
      <c r="AD332" s="208">
        <v>750</v>
      </c>
      <c r="AE332" s="173"/>
      <c r="AF332" s="173"/>
      <c r="AG332" s="174"/>
      <c r="AH332" s="173"/>
      <c r="AI332" s="173"/>
      <c r="AJ332" s="218">
        <v>900</v>
      </c>
      <c r="AK332" s="173"/>
      <c r="AL332" s="173"/>
      <c r="AM332" s="221">
        <v>650</v>
      </c>
      <c r="AN332" s="173"/>
      <c r="AO332" s="173"/>
      <c r="AP332" s="222">
        <v>540</v>
      </c>
      <c r="AQ332" s="173"/>
      <c r="AR332" s="173"/>
      <c r="AS332" s="248">
        <v>750</v>
      </c>
      <c r="AT332" s="173"/>
      <c r="AU332" s="173"/>
      <c r="AV332" s="223">
        <v>800</v>
      </c>
      <c r="AW332" s="173"/>
      <c r="AX332" s="173"/>
      <c r="AY332" s="208">
        <v>750</v>
      </c>
      <c r="AZ332" s="173"/>
      <c r="BA332" s="173"/>
      <c r="BB332" s="174"/>
      <c r="BC332" s="173"/>
      <c r="BD332" s="173"/>
      <c r="BE332" s="218">
        <v>900</v>
      </c>
      <c r="BF332" s="173"/>
      <c r="BG332" s="173"/>
      <c r="BH332" s="221">
        <v>650</v>
      </c>
      <c r="BI332" s="173"/>
      <c r="BJ332" s="173"/>
      <c r="BK332" s="222">
        <v>540</v>
      </c>
      <c r="BL332" s="173"/>
      <c r="BM332" s="173"/>
      <c r="BN332" s="248">
        <v>750</v>
      </c>
      <c r="BO332" s="173"/>
      <c r="BP332" s="173"/>
      <c r="BQ332" s="223">
        <v>800</v>
      </c>
      <c r="BR332" s="173"/>
      <c r="BS332" s="173"/>
      <c r="BT332" s="208">
        <v>750</v>
      </c>
      <c r="BU332" s="173"/>
      <c r="BV332" s="173"/>
      <c r="BW332" s="174"/>
      <c r="BX332" s="173"/>
      <c r="BY332" s="173"/>
      <c r="BZ332" s="218">
        <v>900</v>
      </c>
      <c r="CA332" s="173"/>
      <c r="CB332" s="173"/>
      <c r="CC332" s="221">
        <v>650</v>
      </c>
      <c r="CD332" s="173"/>
      <c r="CE332" s="173"/>
      <c r="CF332" s="222">
        <v>540</v>
      </c>
      <c r="CG332" s="173"/>
      <c r="CH332" s="173"/>
      <c r="CI332" s="248">
        <v>750</v>
      </c>
      <c r="CJ332" s="173"/>
      <c r="CK332" s="173"/>
      <c r="CL332" s="223">
        <v>800</v>
      </c>
      <c r="CM332" s="173"/>
      <c r="CN332" s="173"/>
      <c r="CO332" s="208">
        <v>750</v>
      </c>
      <c r="CP332" s="173"/>
      <c r="CQ332" s="173"/>
      <c r="CR332" s="174"/>
      <c r="CS332" s="173"/>
      <c r="CT332" s="173"/>
      <c r="CU332" s="218">
        <v>900</v>
      </c>
      <c r="CV332" s="173"/>
      <c r="CW332" s="173"/>
      <c r="CX332" s="221">
        <v>650</v>
      </c>
      <c r="CY332" s="173"/>
      <c r="CZ332" s="173"/>
      <c r="DA332" s="222">
        <v>540</v>
      </c>
      <c r="DB332" s="173"/>
      <c r="DC332" s="173"/>
      <c r="DD332" s="248">
        <v>750</v>
      </c>
      <c r="DE332" s="173"/>
      <c r="DF332" s="173"/>
      <c r="DG332" s="223">
        <v>800</v>
      </c>
      <c r="DH332" s="173"/>
      <c r="DI332" s="173"/>
      <c r="DJ332" s="208">
        <v>750</v>
      </c>
      <c r="DK332" s="173"/>
      <c r="DL332" s="173"/>
      <c r="DM332" s="174"/>
      <c r="DN332" s="173"/>
    </row>
    <row r="333" spans="1:118" ht="26.25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16960</v>
      </c>
      <c r="M333" s="172">
        <v>0</v>
      </c>
      <c r="N333" s="173"/>
      <c r="O333" s="218">
        <v>850</v>
      </c>
      <c r="P333" s="173"/>
      <c r="Q333" s="173"/>
      <c r="R333" s="221">
        <v>550</v>
      </c>
      <c r="S333" s="173"/>
      <c r="T333" s="173"/>
      <c r="U333" s="222">
        <v>540</v>
      </c>
      <c r="V333" s="173"/>
      <c r="W333" s="173"/>
      <c r="X333" s="248">
        <v>650</v>
      </c>
      <c r="Y333" s="173"/>
      <c r="Z333" s="173"/>
      <c r="AA333" s="223">
        <v>650</v>
      </c>
      <c r="AB333" s="173"/>
      <c r="AC333" s="173"/>
      <c r="AD333" s="224">
        <v>1000</v>
      </c>
      <c r="AE333" s="173"/>
      <c r="AF333" s="173"/>
      <c r="AG333" s="174"/>
      <c r="AH333" s="173"/>
      <c r="AI333" s="173"/>
      <c r="AJ333" s="218">
        <v>850</v>
      </c>
      <c r="AK333" s="173"/>
      <c r="AL333" s="173"/>
      <c r="AM333" s="221">
        <v>550</v>
      </c>
      <c r="AN333" s="173"/>
      <c r="AO333" s="173"/>
      <c r="AP333" s="222">
        <v>540</v>
      </c>
      <c r="AQ333" s="173"/>
      <c r="AR333" s="173"/>
      <c r="AS333" s="248">
        <v>650</v>
      </c>
      <c r="AT333" s="173"/>
      <c r="AU333" s="173"/>
      <c r="AV333" s="223">
        <v>650</v>
      </c>
      <c r="AW333" s="173"/>
      <c r="AX333" s="173"/>
      <c r="AY333" s="224">
        <v>1000</v>
      </c>
      <c r="AZ333" s="173"/>
      <c r="BA333" s="173"/>
      <c r="BB333" s="174"/>
      <c r="BC333" s="173"/>
      <c r="BD333" s="173"/>
      <c r="BE333" s="218">
        <v>850</v>
      </c>
      <c r="BF333" s="173"/>
      <c r="BG333" s="173"/>
      <c r="BH333" s="221">
        <v>550</v>
      </c>
      <c r="BI333" s="173"/>
      <c r="BJ333" s="173"/>
      <c r="BK333" s="222">
        <v>540</v>
      </c>
      <c r="BL333" s="173"/>
      <c r="BM333" s="173"/>
      <c r="BN333" s="248">
        <v>650</v>
      </c>
      <c r="BO333" s="173"/>
      <c r="BP333" s="173"/>
      <c r="BQ333" s="223">
        <v>650</v>
      </c>
      <c r="BR333" s="173"/>
      <c r="BS333" s="173"/>
      <c r="BT333" s="224">
        <v>1000</v>
      </c>
      <c r="BU333" s="173"/>
      <c r="BV333" s="173"/>
      <c r="BW333" s="174"/>
      <c r="BX333" s="173"/>
      <c r="BY333" s="173"/>
      <c r="BZ333" s="218">
        <v>850</v>
      </c>
      <c r="CA333" s="173"/>
      <c r="CB333" s="173"/>
      <c r="CC333" s="221">
        <v>550</v>
      </c>
      <c r="CD333" s="173"/>
      <c r="CE333" s="173"/>
      <c r="CF333" s="222">
        <v>540</v>
      </c>
      <c r="CG333" s="173"/>
      <c r="CH333" s="173"/>
      <c r="CI333" s="248">
        <v>650</v>
      </c>
      <c r="CJ333" s="173"/>
      <c r="CK333" s="173"/>
      <c r="CL333" s="223">
        <v>650</v>
      </c>
      <c r="CM333" s="173"/>
      <c r="CN333" s="173"/>
      <c r="CO333" s="224">
        <v>1000</v>
      </c>
      <c r="CP333" s="173"/>
      <c r="CQ333" s="173"/>
      <c r="CR333" s="174"/>
      <c r="CS333" s="173"/>
      <c r="CT333" s="173"/>
      <c r="CU333" s="218">
        <v>850</v>
      </c>
      <c r="CV333" s="173"/>
      <c r="CW333" s="173"/>
      <c r="CX333" s="221">
        <v>550</v>
      </c>
      <c r="CY333" s="173"/>
      <c r="CZ333" s="173"/>
      <c r="DA333" s="222">
        <v>540</v>
      </c>
      <c r="DB333" s="173"/>
      <c r="DC333" s="173"/>
      <c r="DD333" s="248">
        <v>650</v>
      </c>
      <c r="DE333" s="173"/>
      <c r="DF333" s="173"/>
      <c r="DG333" s="223">
        <v>650</v>
      </c>
      <c r="DH333" s="173"/>
      <c r="DI333" s="173"/>
      <c r="DJ333" s="224">
        <v>1000</v>
      </c>
      <c r="DK333" s="173"/>
      <c r="DL333" s="173"/>
      <c r="DM333" s="174"/>
      <c r="DN333" s="173"/>
    </row>
    <row r="334" spans="1:118" ht="26.25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8"/>
      <c r="Y334" s="173"/>
      <c r="Z334" s="173"/>
      <c r="AA334" s="251"/>
      <c r="AB334" s="173"/>
      <c r="AC334" s="173"/>
      <c r="AD334" s="252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8"/>
      <c r="AT334" s="173"/>
      <c r="AU334" s="173"/>
      <c r="AV334" s="251"/>
      <c r="AW334" s="173"/>
      <c r="AX334" s="173"/>
      <c r="AY334" s="252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8"/>
      <c r="BO334" s="173"/>
      <c r="BP334" s="173"/>
      <c r="BQ334" s="251"/>
      <c r="BR334" s="173"/>
      <c r="BS334" s="173"/>
      <c r="BT334" s="252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8"/>
      <c r="CJ334" s="173"/>
      <c r="CK334" s="173"/>
      <c r="CL334" s="251"/>
      <c r="CM334" s="173"/>
      <c r="CN334" s="173"/>
      <c r="CO334" s="252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8"/>
      <c r="DE334" s="173"/>
      <c r="DF334" s="173"/>
      <c r="DG334" s="251"/>
      <c r="DH334" s="173"/>
      <c r="DI334" s="173"/>
      <c r="DJ334" s="252"/>
      <c r="DK334" s="173"/>
      <c r="DL334" s="173"/>
      <c r="DM334" s="174"/>
      <c r="DN334" s="173"/>
    </row>
    <row r="335" spans="1:118" ht="26.25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52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52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52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52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52"/>
      <c r="DK335" s="173"/>
      <c r="DL335" s="173"/>
      <c r="DM335" s="174"/>
      <c r="DN335" s="173"/>
    </row>
    <row r="336" spans="1:118" ht="26.25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1300</v>
      </c>
      <c r="M336" s="172">
        <v>0</v>
      </c>
      <c r="N336" s="173"/>
      <c r="O336" s="218">
        <v>750</v>
      </c>
      <c r="P336" s="173"/>
      <c r="Q336" s="173"/>
      <c r="R336" s="204">
        <v>550</v>
      </c>
      <c r="S336" s="173"/>
      <c r="T336" s="173"/>
      <c r="U336" s="205"/>
      <c r="V336" s="173"/>
      <c r="W336" s="173"/>
      <c r="X336" s="248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8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8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8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8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>
      <c r="A337" s="167">
        <v>333</v>
      </c>
      <c r="B337" s="235"/>
      <c r="C337" s="235"/>
      <c r="D337" s="199"/>
      <c r="E337" s="276"/>
      <c r="F337" s="199">
        <v>20056642</v>
      </c>
      <c r="G337" s="277" t="s">
        <v>362</v>
      </c>
      <c r="H337" s="235" t="s">
        <v>69</v>
      </c>
      <c r="I337" s="235"/>
      <c r="J337" s="278"/>
      <c r="K337" s="172">
        <v>0</v>
      </c>
      <c r="L337" s="159">
        <f t="shared" si="5"/>
        <v>48</v>
      </c>
      <c r="M337" s="172">
        <v>0</v>
      </c>
      <c r="N337" s="173"/>
      <c r="O337" s="280">
        <v>2</v>
      </c>
      <c r="P337" s="173"/>
      <c r="Q337" s="173"/>
      <c r="R337" s="281">
        <v>2</v>
      </c>
      <c r="S337" s="173"/>
      <c r="T337" s="173"/>
      <c r="U337" s="282">
        <v>2</v>
      </c>
      <c r="V337" s="173"/>
      <c r="W337" s="173"/>
      <c r="X337" s="283">
        <v>2</v>
      </c>
      <c r="Y337" s="173"/>
      <c r="Z337" s="173"/>
      <c r="AA337" s="284">
        <v>2</v>
      </c>
      <c r="AB337" s="173"/>
      <c r="AC337" s="173"/>
      <c r="AD337" s="285">
        <v>2</v>
      </c>
      <c r="AE337" s="173"/>
      <c r="AF337" s="173"/>
      <c r="AG337" s="174"/>
      <c r="AH337" s="173"/>
      <c r="AI337" s="173"/>
      <c r="AJ337" s="280">
        <v>2</v>
      </c>
      <c r="AK337" s="173"/>
      <c r="AL337" s="173"/>
      <c r="AM337" s="281">
        <v>2</v>
      </c>
      <c r="AN337" s="173"/>
      <c r="AO337" s="173"/>
      <c r="AP337" s="282">
        <v>2</v>
      </c>
      <c r="AQ337" s="173"/>
      <c r="AR337" s="173"/>
      <c r="AS337" s="283">
        <v>2</v>
      </c>
      <c r="AT337" s="173"/>
      <c r="AU337" s="173"/>
      <c r="AV337" s="284">
        <v>2</v>
      </c>
      <c r="AW337" s="173"/>
      <c r="AX337" s="173"/>
      <c r="AY337" s="285">
        <v>2</v>
      </c>
      <c r="AZ337" s="173"/>
      <c r="BA337" s="173"/>
      <c r="BB337" s="174"/>
      <c r="BC337" s="173"/>
      <c r="BD337" s="173"/>
      <c r="BE337" s="280">
        <v>2</v>
      </c>
      <c r="BF337" s="173"/>
      <c r="BG337" s="173"/>
      <c r="BH337" s="281">
        <v>2</v>
      </c>
      <c r="BI337" s="173"/>
      <c r="BJ337" s="173"/>
      <c r="BK337" s="282">
        <v>2</v>
      </c>
      <c r="BL337" s="173"/>
      <c r="BM337" s="173"/>
      <c r="BN337" s="283">
        <v>2</v>
      </c>
      <c r="BO337" s="173"/>
      <c r="BP337" s="173"/>
      <c r="BQ337" s="284">
        <v>2</v>
      </c>
      <c r="BR337" s="173"/>
      <c r="BS337" s="173"/>
      <c r="BT337" s="285">
        <v>2</v>
      </c>
      <c r="BU337" s="173"/>
      <c r="BV337" s="173"/>
      <c r="BW337" s="174"/>
      <c r="BX337" s="173"/>
      <c r="BY337" s="173"/>
      <c r="BZ337" s="280">
        <v>2</v>
      </c>
      <c r="CA337" s="173"/>
      <c r="CB337" s="173"/>
      <c r="CC337" s="281">
        <v>2</v>
      </c>
      <c r="CD337" s="173"/>
      <c r="CE337" s="173"/>
      <c r="CF337" s="282">
        <v>2</v>
      </c>
      <c r="CG337" s="173"/>
      <c r="CH337" s="173"/>
      <c r="CI337" s="283">
        <v>2</v>
      </c>
      <c r="CJ337" s="173"/>
      <c r="CK337" s="173"/>
      <c r="CL337" s="284">
        <v>2</v>
      </c>
      <c r="CM337" s="173"/>
      <c r="CN337" s="173"/>
      <c r="CO337" s="285">
        <v>2</v>
      </c>
      <c r="CP337" s="173"/>
      <c r="CQ337" s="173"/>
      <c r="CR337" s="174"/>
      <c r="CS337" s="173"/>
      <c r="CT337" s="173"/>
      <c r="CU337" s="280">
        <v>2</v>
      </c>
      <c r="CV337" s="173"/>
      <c r="CW337" s="173"/>
      <c r="CX337" s="281">
        <v>2</v>
      </c>
      <c r="CY337" s="173"/>
      <c r="CZ337" s="173"/>
      <c r="DA337" s="282">
        <v>2</v>
      </c>
      <c r="DB337" s="173"/>
      <c r="DC337" s="173"/>
      <c r="DD337" s="283">
        <v>2</v>
      </c>
      <c r="DE337" s="173"/>
      <c r="DF337" s="173"/>
      <c r="DG337" s="284">
        <v>2</v>
      </c>
      <c r="DH337" s="173"/>
      <c r="DI337" s="173"/>
      <c r="DJ337" s="285">
        <v>2</v>
      </c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63" t="s">
        <v>42</v>
      </c>
      <c r="I338" s="190"/>
      <c r="J338" s="232"/>
      <c r="K338" s="172">
        <v>0</v>
      </c>
      <c r="L338" s="159">
        <f t="shared" si="5"/>
        <v>10000</v>
      </c>
      <c r="M338" s="172">
        <v>0</v>
      </c>
      <c r="N338" s="173"/>
      <c r="O338" s="264">
        <v>1300</v>
      </c>
      <c r="P338" s="173"/>
      <c r="Q338" s="173"/>
      <c r="R338" s="211"/>
      <c r="S338" s="173"/>
      <c r="T338" s="173"/>
      <c r="U338" s="265">
        <v>1000</v>
      </c>
      <c r="V338" s="173"/>
      <c r="W338" s="173"/>
      <c r="X338" s="213"/>
      <c r="Y338" s="173"/>
      <c r="Z338" s="173"/>
      <c r="AA338" s="266">
        <v>200</v>
      </c>
      <c r="AB338" s="173"/>
      <c r="AC338" s="173"/>
      <c r="AD338" s="214"/>
      <c r="AE338" s="173"/>
      <c r="AF338" s="173"/>
      <c r="AG338" s="174"/>
      <c r="AH338" s="173"/>
      <c r="AI338" s="173"/>
      <c r="AJ338" s="264">
        <v>1300</v>
      </c>
      <c r="AK338" s="173"/>
      <c r="AL338" s="173"/>
      <c r="AM338" s="211"/>
      <c r="AN338" s="173"/>
      <c r="AO338" s="173"/>
      <c r="AP338" s="265">
        <v>1000</v>
      </c>
      <c r="AQ338" s="173"/>
      <c r="AR338" s="173"/>
      <c r="AS338" s="213"/>
      <c r="AT338" s="173"/>
      <c r="AU338" s="173"/>
      <c r="AV338" s="266">
        <v>200</v>
      </c>
      <c r="AW338" s="173"/>
      <c r="AX338" s="173"/>
      <c r="AY338" s="214"/>
      <c r="AZ338" s="173"/>
      <c r="BA338" s="173"/>
      <c r="BB338" s="174"/>
      <c r="BC338" s="173"/>
      <c r="BD338" s="173"/>
      <c r="BE338" s="264">
        <v>1300</v>
      </c>
      <c r="BF338" s="173"/>
      <c r="BG338" s="173"/>
      <c r="BH338" s="211"/>
      <c r="BI338" s="173"/>
      <c r="BJ338" s="173"/>
      <c r="BK338" s="265">
        <v>1000</v>
      </c>
      <c r="BL338" s="173"/>
      <c r="BM338" s="173"/>
      <c r="BN338" s="213"/>
      <c r="BO338" s="173"/>
      <c r="BP338" s="173"/>
      <c r="BQ338" s="266">
        <v>200</v>
      </c>
      <c r="BR338" s="173"/>
      <c r="BS338" s="173"/>
      <c r="BT338" s="214"/>
      <c r="BU338" s="173"/>
      <c r="BV338" s="173"/>
      <c r="BW338" s="174"/>
      <c r="BX338" s="173"/>
      <c r="BY338" s="173"/>
      <c r="BZ338" s="264">
        <v>1300</v>
      </c>
      <c r="CA338" s="173"/>
      <c r="CB338" s="173"/>
      <c r="CC338" s="211"/>
      <c r="CD338" s="173"/>
      <c r="CE338" s="173"/>
      <c r="CF338" s="265">
        <v>1000</v>
      </c>
      <c r="CG338" s="173"/>
      <c r="CH338" s="173"/>
      <c r="CI338" s="213"/>
      <c r="CJ338" s="173"/>
      <c r="CK338" s="173"/>
      <c r="CL338" s="266">
        <v>200</v>
      </c>
      <c r="CM338" s="173"/>
      <c r="CN338" s="173"/>
      <c r="CO338" s="214"/>
      <c r="CP338" s="173"/>
      <c r="CQ338" s="173"/>
      <c r="CR338" s="174"/>
      <c r="CS338" s="173"/>
      <c r="CT338" s="173"/>
      <c r="CU338" s="264">
        <v>1300</v>
      </c>
      <c r="CV338" s="173"/>
      <c r="CW338" s="173"/>
      <c r="CX338" s="211"/>
      <c r="CY338" s="173"/>
      <c r="CZ338" s="173"/>
      <c r="DA338" s="265">
        <v>1000</v>
      </c>
      <c r="DB338" s="173"/>
      <c r="DC338" s="173"/>
      <c r="DD338" s="213"/>
      <c r="DE338" s="173"/>
      <c r="DF338" s="173"/>
      <c r="DG338" s="266">
        <v>200</v>
      </c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14400</v>
      </c>
      <c r="M339" s="172">
        <v>0</v>
      </c>
      <c r="N339" s="173"/>
      <c r="O339" s="218">
        <v>1700</v>
      </c>
      <c r="P339" s="173"/>
      <c r="Q339" s="173"/>
      <c r="R339" s="211"/>
      <c r="S339" s="173"/>
      <c r="T339" s="173"/>
      <c r="U339" s="222">
        <v>1700</v>
      </c>
      <c r="V339" s="173"/>
      <c r="W339" s="173"/>
      <c r="X339" s="226"/>
      <c r="Y339" s="173"/>
      <c r="Z339" s="173"/>
      <c r="AA339" s="223">
        <v>200</v>
      </c>
      <c r="AB339" s="173"/>
      <c r="AC339" s="173"/>
      <c r="AD339" s="214"/>
      <c r="AE339" s="173"/>
      <c r="AF339" s="173"/>
      <c r="AG339" s="174"/>
      <c r="AH339" s="173"/>
      <c r="AI339" s="173"/>
      <c r="AJ339" s="218">
        <v>1700</v>
      </c>
      <c r="AK339" s="173"/>
      <c r="AL339" s="173"/>
      <c r="AM339" s="211"/>
      <c r="AN339" s="173"/>
      <c r="AO339" s="173"/>
      <c r="AP339" s="222">
        <v>1700</v>
      </c>
      <c r="AQ339" s="173"/>
      <c r="AR339" s="173"/>
      <c r="AS339" s="226"/>
      <c r="AT339" s="173"/>
      <c r="AU339" s="173"/>
      <c r="AV339" s="223">
        <v>200</v>
      </c>
      <c r="AW339" s="173"/>
      <c r="AX339" s="173"/>
      <c r="AY339" s="214"/>
      <c r="AZ339" s="173"/>
      <c r="BA339" s="173"/>
      <c r="BB339" s="174"/>
      <c r="BC339" s="173"/>
      <c r="BD339" s="173"/>
      <c r="BE339" s="218">
        <v>1700</v>
      </c>
      <c r="BF339" s="173"/>
      <c r="BG339" s="173"/>
      <c r="BH339" s="211"/>
      <c r="BI339" s="173"/>
      <c r="BJ339" s="173"/>
      <c r="BK339" s="222">
        <v>1700</v>
      </c>
      <c r="BL339" s="173"/>
      <c r="BM339" s="173"/>
      <c r="BN339" s="226"/>
      <c r="BO339" s="173"/>
      <c r="BP339" s="173"/>
      <c r="BQ339" s="223">
        <v>200</v>
      </c>
      <c r="BR339" s="173"/>
      <c r="BS339" s="173"/>
      <c r="BT339" s="214"/>
      <c r="BU339" s="173"/>
      <c r="BV339" s="173"/>
      <c r="BW339" s="174"/>
      <c r="BX339" s="173"/>
      <c r="BY339" s="173"/>
      <c r="BZ339" s="218">
        <v>1700</v>
      </c>
      <c r="CA339" s="173"/>
      <c r="CB339" s="173"/>
      <c r="CC339" s="211"/>
      <c r="CD339" s="173"/>
      <c r="CE339" s="173"/>
      <c r="CF339" s="222">
        <v>1700</v>
      </c>
      <c r="CG339" s="173"/>
      <c r="CH339" s="173"/>
      <c r="CI339" s="226"/>
      <c r="CJ339" s="173"/>
      <c r="CK339" s="173"/>
      <c r="CL339" s="223">
        <v>200</v>
      </c>
      <c r="CM339" s="173"/>
      <c r="CN339" s="173"/>
      <c r="CO339" s="214"/>
      <c r="CP339" s="173"/>
      <c r="CQ339" s="173"/>
      <c r="CR339" s="174"/>
      <c r="CS339" s="173"/>
      <c r="CT339" s="173"/>
      <c r="CU339" s="218">
        <v>1700</v>
      </c>
      <c r="CV339" s="173"/>
      <c r="CW339" s="173"/>
      <c r="CX339" s="211"/>
      <c r="CY339" s="173"/>
      <c r="CZ339" s="173"/>
      <c r="DA339" s="222">
        <v>1700</v>
      </c>
      <c r="DB339" s="173"/>
      <c r="DC339" s="173"/>
      <c r="DD339" s="226"/>
      <c r="DE339" s="173"/>
      <c r="DF339" s="173"/>
      <c r="DG339" s="223">
        <v>200</v>
      </c>
      <c r="DH339" s="173"/>
      <c r="DI339" s="173"/>
      <c r="DJ339" s="214"/>
      <c r="DK339" s="173"/>
      <c r="DL339" s="173"/>
      <c r="DM339" s="174"/>
      <c r="DN339" s="173"/>
    </row>
    <row r="340" spans="1:118" ht="26.25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7">
        <v>0</v>
      </c>
      <c r="L340" s="159">
        <f t="shared" si="5"/>
        <v>104400</v>
      </c>
      <c r="M340" s="267">
        <v>0</v>
      </c>
      <c r="N340" s="173"/>
      <c r="O340" s="218">
        <v>4200</v>
      </c>
      <c r="P340" s="173"/>
      <c r="Q340" s="173"/>
      <c r="R340" s="221">
        <v>4100</v>
      </c>
      <c r="S340" s="173"/>
      <c r="T340" s="173"/>
      <c r="U340" s="222">
        <v>4100</v>
      </c>
      <c r="V340" s="173"/>
      <c r="W340" s="173"/>
      <c r="X340" s="248">
        <v>4200</v>
      </c>
      <c r="Y340" s="173"/>
      <c r="Z340" s="173"/>
      <c r="AA340" s="223">
        <v>4700</v>
      </c>
      <c r="AB340" s="173"/>
      <c r="AC340" s="173"/>
      <c r="AD340" s="224">
        <v>4800</v>
      </c>
      <c r="AE340" s="173"/>
      <c r="AF340" s="173"/>
      <c r="AG340" s="174"/>
      <c r="AH340" s="173"/>
      <c r="AI340" s="173"/>
      <c r="AJ340" s="218">
        <v>4200</v>
      </c>
      <c r="AK340" s="173"/>
      <c r="AL340" s="173"/>
      <c r="AM340" s="221">
        <v>4100</v>
      </c>
      <c r="AN340" s="173"/>
      <c r="AO340" s="173"/>
      <c r="AP340" s="222">
        <v>4100</v>
      </c>
      <c r="AQ340" s="173"/>
      <c r="AR340" s="173"/>
      <c r="AS340" s="248">
        <v>4200</v>
      </c>
      <c r="AT340" s="173"/>
      <c r="AU340" s="173"/>
      <c r="AV340" s="223">
        <v>4700</v>
      </c>
      <c r="AW340" s="173"/>
      <c r="AX340" s="173"/>
      <c r="AY340" s="224">
        <v>4800</v>
      </c>
      <c r="AZ340" s="173"/>
      <c r="BA340" s="173"/>
      <c r="BB340" s="174"/>
      <c r="BC340" s="173"/>
      <c r="BD340" s="173"/>
      <c r="BE340" s="218">
        <v>4200</v>
      </c>
      <c r="BF340" s="173"/>
      <c r="BG340" s="173"/>
      <c r="BH340" s="221">
        <v>4100</v>
      </c>
      <c r="BI340" s="173"/>
      <c r="BJ340" s="173"/>
      <c r="BK340" s="222">
        <v>4100</v>
      </c>
      <c r="BL340" s="173"/>
      <c r="BM340" s="173"/>
      <c r="BN340" s="248">
        <v>4200</v>
      </c>
      <c r="BO340" s="173"/>
      <c r="BP340" s="173"/>
      <c r="BQ340" s="223">
        <v>4700</v>
      </c>
      <c r="BR340" s="173"/>
      <c r="BS340" s="173"/>
      <c r="BT340" s="224">
        <v>4800</v>
      </c>
      <c r="BU340" s="173"/>
      <c r="BV340" s="173"/>
      <c r="BW340" s="174"/>
      <c r="BX340" s="173"/>
      <c r="BY340" s="173"/>
      <c r="BZ340" s="218">
        <v>4200</v>
      </c>
      <c r="CA340" s="173"/>
      <c r="CB340" s="173"/>
      <c r="CC340" s="221">
        <v>4100</v>
      </c>
      <c r="CD340" s="173"/>
      <c r="CE340" s="173"/>
      <c r="CF340" s="222">
        <v>4100</v>
      </c>
      <c r="CG340" s="173"/>
      <c r="CH340" s="173"/>
      <c r="CI340" s="248">
        <v>4200</v>
      </c>
      <c r="CJ340" s="173"/>
      <c r="CK340" s="173"/>
      <c r="CL340" s="223">
        <v>4700</v>
      </c>
      <c r="CM340" s="173"/>
      <c r="CN340" s="173"/>
      <c r="CO340" s="224">
        <v>4800</v>
      </c>
      <c r="CP340" s="173"/>
      <c r="CQ340" s="173"/>
      <c r="CR340" s="174"/>
      <c r="CS340" s="173"/>
      <c r="CT340" s="173"/>
      <c r="CU340" s="218">
        <v>4200</v>
      </c>
      <c r="CV340" s="173"/>
      <c r="CW340" s="173"/>
      <c r="CX340" s="221">
        <v>4100</v>
      </c>
      <c r="CY340" s="173"/>
      <c r="CZ340" s="173"/>
      <c r="DA340" s="222">
        <v>4100</v>
      </c>
      <c r="DB340" s="173"/>
      <c r="DC340" s="173"/>
      <c r="DD340" s="248">
        <v>4200</v>
      </c>
      <c r="DE340" s="173"/>
      <c r="DF340" s="173"/>
      <c r="DG340" s="223">
        <v>4700</v>
      </c>
      <c r="DH340" s="173"/>
      <c r="DI340" s="173"/>
      <c r="DJ340" s="224">
        <v>4800</v>
      </c>
      <c r="DK340" s="173"/>
      <c r="DL340" s="173"/>
      <c r="DM340" s="174"/>
      <c r="DN340" s="173"/>
    </row>
    <row r="341" spans="1:118" ht="26.25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127600</v>
      </c>
      <c r="M341" s="172">
        <v>0</v>
      </c>
      <c r="N341" s="173"/>
      <c r="O341" s="218">
        <v>5500</v>
      </c>
      <c r="P341" s="173"/>
      <c r="Q341" s="173"/>
      <c r="R341" s="221">
        <v>5600</v>
      </c>
      <c r="S341" s="173"/>
      <c r="T341" s="173"/>
      <c r="U341" s="222">
        <v>5600</v>
      </c>
      <c r="V341" s="173"/>
      <c r="W341" s="173"/>
      <c r="X341" s="248">
        <v>5700</v>
      </c>
      <c r="Y341" s="173"/>
      <c r="Z341" s="173"/>
      <c r="AA341" s="223">
        <v>5000</v>
      </c>
      <c r="AB341" s="173"/>
      <c r="AC341" s="173"/>
      <c r="AD341" s="224">
        <v>4500</v>
      </c>
      <c r="AE341" s="173"/>
      <c r="AF341" s="173"/>
      <c r="AG341" s="174"/>
      <c r="AH341" s="173"/>
      <c r="AI341" s="173"/>
      <c r="AJ341" s="218">
        <v>5500</v>
      </c>
      <c r="AK341" s="173"/>
      <c r="AL341" s="173"/>
      <c r="AM341" s="221">
        <v>5600</v>
      </c>
      <c r="AN341" s="173"/>
      <c r="AO341" s="173"/>
      <c r="AP341" s="222">
        <v>5600</v>
      </c>
      <c r="AQ341" s="173"/>
      <c r="AR341" s="173"/>
      <c r="AS341" s="248">
        <v>5700</v>
      </c>
      <c r="AT341" s="173"/>
      <c r="AU341" s="173"/>
      <c r="AV341" s="223">
        <v>5000</v>
      </c>
      <c r="AW341" s="173"/>
      <c r="AX341" s="173"/>
      <c r="AY341" s="224">
        <v>4500</v>
      </c>
      <c r="AZ341" s="173"/>
      <c r="BA341" s="173"/>
      <c r="BB341" s="174"/>
      <c r="BC341" s="173"/>
      <c r="BD341" s="173"/>
      <c r="BE341" s="218">
        <v>5500</v>
      </c>
      <c r="BF341" s="173"/>
      <c r="BG341" s="173"/>
      <c r="BH341" s="221">
        <v>5600</v>
      </c>
      <c r="BI341" s="173"/>
      <c r="BJ341" s="173"/>
      <c r="BK341" s="222">
        <v>5600</v>
      </c>
      <c r="BL341" s="173"/>
      <c r="BM341" s="173"/>
      <c r="BN341" s="248">
        <v>5700</v>
      </c>
      <c r="BO341" s="173"/>
      <c r="BP341" s="173"/>
      <c r="BQ341" s="223">
        <v>5000</v>
      </c>
      <c r="BR341" s="173"/>
      <c r="BS341" s="173"/>
      <c r="BT341" s="224">
        <v>4500</v>
      </c>
      <c r="BU341" s="173"/>
      <c r="BV341" s="173"/>
      <c r="BW341" s="174"/>
      <c r="BX341" s="173"/>
      <c r="BY341" s="173"/>
      <c r="BZ341" s="218">
        <v>5500</v>
      </c>
      <c r="CA341" s="173"/>
      <c r="CB341" s="173"/>
      <c r="CC341" s="221">
        <v>5600</v>
      </c>
      <c r="CD341" s="173"/>
      <c r="CE341" s="173"/>
      <c r="CF341" s="222">
        <v>5600</v>
      </c>
      <c r="CG341" s="173"/>
      <c r="CH341" s="173"/>
      <c r="CI341" s="248">
        <v>5700</v>
      </c>
      <c r="CJ341" s="173"/>
      <c r="CK341" s="173"/>
      <c r="CL341" s="223">
        <v>5000</v>
      </c>
      <c r="CM341" s="173"/>
      <c r="CN341" s="173"/>
      <c r="CO341" s="224">
        <v>4500</v>
      </c>
      <c r="CP341" s="173"/>
      <c r="CQ341" s="173"/>
      <c r="CR341" s="174"/>
      <c r="CS341" s="173"/>
      <c r="CT341" s="173"/>
      <c r="CU341" s="218">
        <v>5500</v>
      </c>
      <c r="CV341" s="173"/>
      <c r="CW341" s="173"/>
      <c r="CX341" s="221">
        <v>5600</v>
      </c>
      <c r="CY341" s="173"/>
      <c r="CZ341" s="173"/>
      <c r="DA341" s="222">
        <v>5600</v>
      </c>
      <c r="DB341" s="173"/>
      <c r="DC341" s="173"/>
      <c r="DD341" s="248">
        <v>5700</v>
      </c>
      <c r="DE341" s="173"/>
      <c r="DF341" s="173"/>
      <c r="DG341" s="223">
        <v>5000</v>
      </c>
      <c r="DH341" s="173"/>
      <c r="DI341" s="173"/>
      <c r="DJ341" s="224">
        <v>4500</v>
      </c>
      <c r="DK341" s="173"/>
      <c r="DL341" s="173"/>
      <c r="DM341" s="174"/>
      <c r="DN341" s="173"/>
    </row>
    <row r="342" spans="1:118" ht="26.25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38800</v>
      </c>
      <c r="M344" s="172">
        <v>0</v>
      </c>
      <c r="N344" s="173"/>
      <c r="O344" s="218">
        <v>1500</v>
      </c>
      <c r="P344" s="173"/>
      <c r="Q344" s="173"/>
      <c r="R344" s="221">
        <v>1300</v>
      </c>
      <c r="S344" s="173"/>
      <c r="T344" s="173"/>
      <c r="U344" s="222">
        <v>1500</v>
      </c>
      <c r="V344" s="173"/>
      <c r="W344" s="173"/>
      <c r="X344" s="248">
        <v>2100</v>
      </c>
      <c r="Y344" s="173"/>
      <c r="Z344" s="173"/>
      <c r="AA344" s="223">
        <v>1800</v>
      </c>
      <c r="AB344" s="173"/>
      <c r="AC344" s="173"/>
      <c r="AD344" s="224">
        <v>1500</v>
      </c>
      <c r="AE344" s="173"/>
      <c r="AF344" s="173"/>
      <c r="AG344" s="174"/>
      <c r="AH344" s="173"/>
      <c r="AI344" s="173"/>
      <c r="AJ344" s="218">
        <v>1500</v>
      </c>
      <c r="AK344" s="173"/>
      <c r="AL344" s="173"/>
      <c r="AM344" s="221">
        <v>1300</v>
      </c>
      <c r="AN344" s="173"/>
      <c r="AO344" s="173"/>
      <c r="AP344" s="222">
        <v>1500</v>
      </c>
      <c r="AQ344" s="173"/>
      <c r="AR344" s="173"/>
      <c r="AS344" s="248">
        <v>2100</v>
      </c>
      <c r="AT344" s="173"/>
      <c r="AU344" s="173"/>
      <c r="AV344" s="223">
        <v>1800</v>
      </c>
      <c r="AW344" s="173"/>
      <c r="AX344" s="173"/>
      <c r="AY344" s="224">
        <v>1500</v>
      </c>
      <c r="AZ344" s="173"/>
      <c r="BA344" s="173"/>
      <c r="BB344" s="174"/>
      <c r="BC344" s="173"/>
      <c r="BD344" s="173"/>
      <c r="BE344" s="218">
        <v>1500</v>
      </c>
      <c r="BF344" s="173"/>
      <c r="BG344" s="173"/>
      <c r="BH344" s="221">
        <v>1300</v>
      </c>
      <c r="BI344" s="173"/>
      <c r="BJ344" s="173"/>
      <c r="BK344" s="222">
        <v>1500</v>
      </c>
      <c r="BL344" s="173"/>
      <c r="BM344" s="173"/>
      <c r="BN344" s="248">
        <v>2100</v>
      </c>
      <c r="BO344" s="173"/>
      <c r="BP344" s="173"/>
      <c r="BQ344" s="223">
        <v>1800</v>
      </c>
      <c r="BR344" s="173"/>
      <c r="BS344" s="173"/>
      <c r="BT344" s="224">
        <v>1500</v>
      </c>
      <c r="BU344" s="173"/>
      <c r="BV344" s="173"/>
      <c r="BW344" s="174"/>
      <c r="BX344" s="173"/>
      <c r="BY344" s="173"/>
      <c r="BZ344" s="218">
        <v>1500</v>
      </c>
      <c r="CA344" s="173"/>
      <c r="CB344" s="173"/>
      <c r="CC344" s="221">
        <v>1300</v>
      </c>
      <c r="CD344" s="173"/>
      <c r="CE344" s="173"/>
      <c r="CF344" s="222">
        <v>1500</v>
      </c>
      <c r="CG344" s="173"/>
      <c r="CH344" s="173"/>
      <c r="CI344" s="248">
        <v>2100</v>
      </c>
      <c r="CJ344" s="173"/>
      <c r="CK344" s="173"/>
      <c r="CL344" s="223">
        <v>1800</v>
      </c>
      <c r="CM344" s="173"/>
      <c r="CN344" s="173"/>
      <c r="CO344" s="224">
        <v>1500</v>
      </c>
      <c r="CP344" s="173"/>
      <c r="CQ344" s="173"/>
      <c r="CR344" s="174"/>
      <c r="CS344" s="173"/>
      <c r="CT344" s="173"/>
      <c r="CU344" s="218">
        <v>1500</v>
      </c>
      <c r="CV344" s="173"/>
      <c r="CW344" s="173"/>
      <c r="CX344" s="221">
        <v>1300</v>
      </c>
      <c r="CY344" s="173"/>
      <c r="CZ344" s="173"/>
      <c r="DA344" s="222">
        <v>1500</v>
      </c>
      <c r="DB344" s="173"/>
      <c r="DC344" s="173"/>
      <c r="DD344" s="248">
        <v>2100</v>
      </c>
      <c r="DE344" s="173"/>
      <c r="DF344" s="173"/>
      <c r="DG344" s="223">
        <v>1800</v>
      </c>
      <c r="DH344" s="173"/>
      <c r="DI344" s="173"/>
      <c r="DJ344" s="224">
        <v>1500</v>
      </c>
      <c r="DK344" s="173"/>
      <c r="DL344" s="173"/>
      <c r="DM344" s="174"/>
      <c r="DN344" s="173"/>
    </row>
    <row r="345" spans="1:118" ht="26.25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10200</v>
      </c>
      <c r="M345" s="172">
        <v>0</v>
      </c>
      <c r="N345" s="173"/>
      <c r="O345" s="218">
        <v>450</v>
      </c>
      <c r="P345" s="173"/>
      <c r="Q345" s="173"/>
      <c r="R345" s="221">
        <v>350</v>
      </c>
      <c r="S345" s="173"/>
      <c r="T345" s="173"/>
      <c r="U345" s="222">
        <v>450</v>
      </c>
      <c r="V345" s="173"/>
      <c r="W345" s="173"/>
      <c r="X345" s="248">
        <v>400</v>
      </c>
      <c r="Y345" s="173"/>
      <c r="Z345" s="173"/>
      <c r="AA345" s="223">
        <v>400</v>
      </c>
      <c r="AB345" s="173"/>
      <c r="AC345" s="173"/>
      <c r="AD345" s="224">
        <v>500</v>
      </c>
      <c r="AE345" s="173"/>
      <c r="AF345" s="173"/>
      <c r="AG345" s="174"/>
      <c r="AH345" s="173"/>
      <c r="AI345" s="173"/>
      <c r="AJ345" s="218">
        <v>450</v>
      </c>
      <c r="AK345" s="173"/>
      <c r="AL345" s="173"/>
      <c r="AM345" s="221">
        <v>350</v>
      </c>
      <c r="AN345" s="173"/>
      <c r="AO345" s="173"/>
      <c r="AP345" s="222">
        <v>450</v>
      </c>
      <c r="AQ345" s="173"/>
      <c r="AR345" s="173"/>
      <c r="AS345" s="248">
        <v>400</v>
      </c>
      <c r="AT345" s="173"/>
      <c r="AU345" s="173"/>
      <c r="AV345" s="223">
        <v>400</v>
      </c>
      <c r="AW345" s="173"/>
      <c r="AX345" s="173"/>
      <c r="AY345" s="224">
        <v>500</v>
      </c>
      <c r="AZ345" s="173"/>
      <c r="BA345" s="173"/>
      <c r="BB345" s="174"/>
      <c r="BC345" s="173"/>
      <c r="BD345" s="173"/>
      <c r="BE345" s="218">
        <v>450</v>
      </c>
      <c r="BF345" s="173"/>
      <c r="BG345" s="173"/>
      <c r="BH345" s="221">
        <v>350</v>
      </c>
      <c r="BI345" s="173"/>
      <c r="BJ345" s="173"/>
      <c r="BK345" s="222">
        <v>450</v>
      </c>
      <c r="BL345" s="173"/>
      <c r="BM345" s="173"/>
      <c r="BN345" s="248">
        <v>400</v>
      </c>
      <c r="BO345" s="173"/>
      <c r="BP345" s="173"/>
      <c r="BQ345" s="223">
        <v>400</v>
      </c>
      <c r="BR345" s="173"/>
      <c r="BS345" s="173"/>
      <c r="BT345" s="224">
        <v>500</v>
      </c>
      <c r="BU345" s="173"/>
      <c r="BV345" s="173"/>
      <c r="BW345" s="174"/>
      <c r="BX345" s="173"/>
      <c r="BY345" s="173"/>
      <c r="BZ345" s="218">
        <v>450</v>
      </c>
      <c r="CA345" s="173"/>
      <c r="CB345" s="173"/>
      <c r="CC345" s="221">
        <v>350</v>
      </c>
      <c r="CD345" s="173"/>
      <c r="CE345" s="173"/>
      <c r="CF345" s="222">
        <v>450</v>
      </c>
      <c r="CG345" s="173"/>
      <c r="CH345" s="173"/>
      <c r="CI345" s="248">
        <v>400</v>
      </c>
      <c r="CJ345" s="173"/>
      <c r="CK345" s="173"/>
      <c r="CL345" s="223">
        <v>400</v>
      </c>
      <c r="CM345" s="173"/>
      <c r="CN345" s="173"/>
      <c r="CO345" s="224">
        <v>500</v>
      </c>
      <c r="CP345" s="173"/>
      <c r="CQ345" s="173"/>
      <c r="CR345" s="174"/>
      <c r="CS345" s="173"/>
      <c r="CT345" s="173"/>
      <c r="CU345" s="218">
        <v>450</v>
      </c>
      <c r="CV345" s="173"/>
      <c r="CW345" s="173"/>
      <c r="CX345" s="221">
        <v>350</v>
      </c>
      <c r="CY345" s="173"/>
      <c r="CZ345" s="173"/>
      <c r="DA345" s="222">
        <v>450</v>
      </c>
      <c r="DB345" s="173"/>
      <c r="DC345" s="173"/>
      <c r="DD345" s="248">
        <v>400</v>
      </c>
      <c r="DE345" s="173"/>
      <c r="DF345" s="173"/>
      <c r="DG345" s="223">
        <v>400</v>
      </c>
      <c r="DH345" s="173"/>
      <c r="DI345" s="173"/>
      <c r="DJ345" s="224">
        <v>500</v>
      </c>
      <c r="DK345" s="173"/>
      <c r="DL345" s="173"/>
      <c r="DM345" s="174"/>
      <c r="DN345" s="173"/>
    </row>
    <row r="346" spans="1:118" ht="26.25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8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8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8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8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8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2600</v>
      </c>
      <c r="M347" s="172">
        <v>0</v>
      </c>
      <c r="N347" s="173"/>
      <c r="O347" s="216">
        <v>1300</v>
      </c>
      <c r="P347" s="173"/>
      <c r="Q347" s="173"/>
      <c r="R347" s="211">
        <v>1300</v>
      </c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306">
        <v>1113212</v>
      </c>
      <c r="G356" s="307" t="s">
        <v>405</v>
      </c>
      <c r="H356" s="263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304">
        <v>1113213</v>
      </c>
      <c r="G357" s="305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304">
        <v>1113214</v>
      </c>
      <c r="G358" s="305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304">
        <v>1113215</v>
      </c>
      <c r="G359" s="305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304">
        <v>1113216</v>
      </c>
      <c r="G360" s="305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94">
        <v>360</v>
      </c>
      <c r="B361" s="187"/>
      <c r="C361" s="187"/>
      <c r="D361" s="187"/>
      <c r="E361" s="295"/>
      <c r="F361" s="308">
        <v>1113217</v>
      </c>
      <c r="G361" s="309" t="s">
        <v>410</v>
      </c>
      <c r="H361" s="296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8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8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8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8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8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97">
        <v>361</v>
      </c>
      <c r="B362" s="298"/>
      <c r="C362" s="298"/>
      <c r="D362" s="298"/>
      <c r="E362" s="299"/>
      <c r="F362" s="194">
        <v>1113219</v>
      </c>
      <c r="G362" s="238" t="s">
        <v>413</v>
      </c>
      <c r="H362" s="178" t="s">
        <v>42</v>
      </c>
      <c r="I362" s="168"/>
      <c r="J362" s="158"/>
      <c r="K362" s="172">
        <v>0</v>
      </c>
      <c r="L362" s="159">
        <f t="shared" ref="L362:L365" si="6">SUM(O362,R362,U362,X362,AA362,AD362,AG362,AJ362,AM362,AP362,AS362,AV362,AY362,BB362,BE362,BH362,BK362,BN362,BQ362,BT362,BW362,BZ362,CC362,CF362,CI362,CL362,CO362,CR362)</f>
        <v>26000</v>
      </c>
      <c r="M362" s="172">
        <v>0</v>
      </c>
      <c r="N362" s="173"/>
      <c r="O362" s="216">
        <v>3000</v>
      </c>
      <c r="P362" s="173"/>
      <c r="Q362" s="173"/>
      <c r="R362" s="211"/>
      <c r="S362" s="173"/>
      <c r="T362" s="173"/>
      <c r="U362" s="212">
        <v>2200</v>
      </c>
      <c r="V362" s="173"/>
      <c r="W362" s="173"/>
      <c r="X362" s="213"/>
      <c r="Y362" s="173"/>
      <c r="Z362" s="173"/>
      <c r="AA362" s="217">
        <v>1300</v>
      </c>
      <c r="AB362" s="173"/>
      <c r="AC362" s="173"/>
      <c r="AD362" s="214"/>
      <c r="AE362" s="173"/>
      <c r="AF362" s="173"/>
      <c r="AG362" s="174"/>
      <c r="AH362" s="173"/>
      <c r="AI362" s="173"/>
      <c r="AJ362" s="216">
        <v>3000</v>
      </c>
      <c r="AK362" s="173"/>
      <c r="AL362" s="173"/>
      <c r="AM362" s="211"/>
      <c r="AN362" s="173"/>
      <c r="AO362" s="173"/>
      <c r="AP362" s="212">
        <v>2200</v>
      </c>
      <c r="AQ362" s="173"/>
      <c r="AR362" s="173"/>
      <c r="AS362" s="213"/>
      <c r="AT362" s="173"/>
      <c r="AU362" s="173"/>
      <c r="AV362" s="217">
        <v>1300</v>
      </c>
      <c r="AW362" s="173"/>
      <c r="AX362" s="173"/>
      <c r="AY362" s="214"/>
      <c r="AZ362" s="173"/>
      <c r="BA362" s="173"/>
      <c r="BB362" s="174"/>
      <c r="BC362" s="173"/>
      <c r="BD362" s="173"/>
      <c r="BE362" s="216">
        <v>3000</v>
      </c>
      <c r="BF362" s="173"/>
      <c r="BG362" s="173"/>
      <c r="BH362" s="211"/>
      <c r="BI362" s="173"/>
      <c r="BJ362" s="173"/>
      <c r="BK362" s="212">
        <v>2200</v>
      </c>
      <c r="BL362" s="173"/>
      <c r="BM362" s="173"/>
      <c r="BN362" s="213"/>
      <c r="BO362" s="173"/>
      <c r="BP362" s="173"/>
      <c r="BQ362" s="217">
        <v>1300</v>
      </c>
      <c r="BR362" s="173"/>
      <c r="BS362" s="173"/>
      <c r="BT362" s="214"/>
      <c r="BU362" s="173"/>
      <c r="BV362" s="173"/>
      <c r="BW362" s="174"/>
      <c r="BX362" s="173"/>
      <c r="BY362" s="173"/>
      <c r="BZ362" s="216">
        <v>3000</v>
      </c>
      <c r="CA362" s="173"/>
      <c r="CB362" s="173"/>
      <c r="CC362" s="211"/>
      <c r="CD362" s="173"/>
      <c r="CE362" s="173"/>
      <c r="CF362" s="212">
        <v>2200</v>
      </c>
      <c r="CG362" s="173"/>
      <c r="CH362" s="173"/>
      <c r="CI362" s="213"/>
      <c r="CJ362" s="173"/>
      <c r="CK362" s="173"/>
      <c r="CL362" s="217">
        <v>1300</v>
      </c>
      <c r="CM362" s="173"/>
      <c r="CN362" s="173"/>
      <c r="CO362" s="214"/>
      <c r="CP362" s="173"/>
      <c r="CQ362" s="173"/>
      <c r="CR362" s="174"/>
      <c r="CS362" s="173"/>
      <c r="CT362" s="173"/>
      <c r="CU362" s="216">
        <v>3000</v>
      </c>
      <c r="CV362" s="173"/>
      <c r="CW362" s="173"/>
      <c r="CX362" s="211"/>
      <c r="CY362" s="173"/>
      <c r="CZ362" s="173"/>
      <c r="DA362" s="212">
        <v>2200</v>
      </c>
      <c r="DB362" s="173"/>
      <c r="DC362" s="173"/>
      <c r="DD362" s="213"/>
      <c r="DE362" s="173"/>
      <c r="DF362" s="173"/>
      <c r="DG362" s="217">
        <v>1300</v>
      </c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97">
        <v>362</v>
      </c>
      <c r="B363" s="298"/>
      <c r="C363" s="298"/>
      <c r="D363" s="298"/>
      <c r="E363" s="299"/>
      <c r="F363" s="194">
        <v>1113220</v>
      </c>
      <c r="G363" s="238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34000</v>
      </c>
      <c r="M363" s="172">
        <v>0</v>
      </c>
      <c r="N363" s="173"/>
      <c r="O363" s="216">
        <v>5000</v>
      </c>
      <c r="P363" s="173"/>
      <c r="Q363" s="173"/>
      <c r="R363" s="211"/>
      <c r="S363" s="173"/>
      <c r="T363" s="173"/>
      <c r="U363" s="212">
        <v>2300</v>
      </c>
      <c r="V363" s="173"/>
      <c r="W363" s="173"/>
      <c r="X363" s="213"/>
      <c r="Y363" s="173"/>
      <c r="Z363" s="173"/>
      <c r="AA363" s="217">
        <v>1200</v>
      </c>
      <c r="AB363" s="173"/>
      <c r="AC363" s="173"/>
      <c r="AD363" s="214"/>
      <c r="AE363" s="173"/>
      <c r="AF363" s="173"/>
      <c r="AG363" s="174"/>
      <c r="AH363" s="173"/>
      <c r="AI363" s="173"/>
      <c r="AJ363" s="216">
        <v>5000</v>
      </c>
      <c r="AK363" s="173"/>
      <c r="AL363" s="173"/>
      <c r="AM363" s="211"/>
      <c r="AN363" s="173"/>
      <c r="AO363" s="173"/>
      <c r="AP363" s="212">
        <v>2300</v>
      </c>
      <c r="AQ363" s="173"/>
      <c r="AR363" s="173"/>
      <c r="AS363" s="213"/>
      <c r="AT363" s="173"/>
      <c r="AU363" s="173"/>
      <c r="AV363" s="217">
        <v>1200</v>
      </c>
      <c r="AW363" s="173"/>
      <c r="AX363" s="173"/>
      <c r="AY363" s="214"/>
      <c r="AZ363" s="173"/>
      <c r="BA363" s="173"/>
      <c r="BB363" s="174"/>
      <c r="BC363" s="173"/>
      <c r="BD363" s="173"/>
      <c r="BE363" s="216">
        <v>5000</v>
      </c>
      <c r="BF363" s="173"/>
      <c r="BG363" s="173"/>
      <c r="BH363" s="211"/>
      <c r="BI363" s="173"/>
      <c r="BJ363" s="173"/>
      <c r="BK363" s="212">
        <v>2300</v>
      </c>
      <c r="BL363" s="173"/>
      <c r="BM363" s="173"/>
      <c r="BN363" s="213"/>
      <c r="BO363" s="173"/>
      <c r="BP363" s="173"/>
      <c r="BQ363" s="217">
        <v>1200</v>
      </c>
      <c r="BR363" s="173"/>
      <c r="BS363" s="173"/>
      <c r="BT363" s="214"/>
      <c r="BU363" s="173"/>
      <c r="BV363" s="173"/>
      <c r="BW363" s="174"/>
      <c r="BX363" s="173"/>
      <c r="BY363" s="173"/>
      <c r="BZ363" s="216">
        <v>5000</v>
      </c>
      <c r="CA363" s="173"/>
      <c r="CB363" s="173"/>
      <c r="CC363" s="211"/>
      <c r="CD363" s="173"/>
      <c r="CE363" s="173"/>
      <c r="CF363" s="212">
        <v>2300</v>
      </c>
      <c r="CG363" s="173"/>
      <c r="CH363" s="173"/>
      <c r="CI363" s="213"/>
      <c r="CJ363" s="173"/>
      <c r="CK363" s="173"/>
      <c r="CL363" s="217">
        <v>1200</v>
      </c>
      <c r="CM363" s="173"/>
      <c r="CN363" s="173"/>
      <c r="CO363" s="214"/>
      <c r="CP363" s="173"/>
      <c r="CQ363" s="173"/>
      <c r="CR363" s="174"/>
      <c r="CS363" s="173"/>
      <c r="CT363" s="173"/>
      <c r="CU363" s="216">
        <v>5000</v>
      </c>
      <c r="CV363" s="173"/>
      <c r="CW363" s="173"/>
      <c r="CX363" s="211"/>
      <c r="CY363" s="173"/>
      <c r="CZ363" s="173"/>
      <c r="DA363" s="212">
        <v>2300</v>
      </c>
      <c r="DB363" s="173"/>
      <c r="DC363" s="173"/>
      <c r="DD363" s="213"/>
      <c r="DE363" s="173"/>
      <c r="DF363" s="173"/>
      <c r="DG363" s="217">
        <v>1200</v>
      </c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97">
        <v>363</v>
      </c>
      <c r="B364" s="298"/>
      <c r="C364" s="298"/>
      <c r="D364" s="298"/>
      <c r="E364" s="299"/>
      <c r="F364" s="194">
        <v>1113218</v>
      </c>
      <c r="G364" s="238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23200</v>
      </c>
      <c r="M364" s="172">
        <v>0</v>
      </c>
      <c r="N364" s="173"/>
      <c r="O364" s="216">
        <v>3000</v>
      </c>
      <c r="P364" s="173"/>
      <c r="Q364" s="173"/>
      <c r="R364" s="211"/>
      <c r="S364" s="173"/>
      <c r="T364" s="173"/>
      <c r="U364" s="212">
        <v>1600</v>
      </c>
      <c r="V364" s="173"/>
      <c r="W364" s="173"/>
      <c r="X364" s="213"/>
      <c r="Y364" s="173"/>
      <c r="Z364" s="173"/>
      <c r="AA364" s="217">
        <v>1200</v>
      </c>
      <c r="AB364" s="173"/>
      <c r="AC364" s="173"/>
      <c r="AD364" s="214"/>
      <c r="AE364" s="173"/>
      <c r="AF364" s="173"/>
      <c r="AG364" s="174"/>
      <c r="AH364" s="173"/>
      <c r="AI364" s="173"/>
      <c r="AJ364" s="216">
        <v>3000</v>
      </c>
      <c r="AK364" s="173"/>
      <c r="AL364" s="173"/>
      <c r="AM364" s="211"/>
      <c r="AN364" s="173"/>
      <c r="AO364" s="173"/>
      <c r="AP364" s="212">
        <v>1600</v>
      </c>
      <c r="AQ364" s="173"/>
      <c r="AR364" s="173"/>
      <c r="AS364" s="213"/>
      <c r="AT364" s="173"/>
      <c r="AU364" s="173"/>
      <c r="AV364" s="217">
        <v>1200</v>
      </c>
      <c r="AW364" s="173"/>
      <c r="AX364" s="173"/>
      <c r="AY364" s="214"/>
      <c r="AZ364" s="173"/>
      <c r="BA364" s="173"/>
      <c r="BB364" s="174"/>
      <c r="BC364" s="173"/>
      <c r="BD364" s="173"/>
      <c r="BE364" s="216">
        <v>3000</v>
      </c>
      <c r="BF364" s="173"/>
      <c r="BG364" s="173"/>
      <c r="BH364" s="211"/>
      <c r="BI364" s="173"/>
      <c r="BJ364" s="173"/>
      <c r="BK364" s="212">
        <v>1600</v>
      </c>
      <c r="BL364" s="173"/>
      <c r="BM364" s="173"/>
      <c r="BN364" s="213"/>
      <c r="BO364" s="173"/>
      <c r="BP364" s="173"/>
      <c r="BQ364" s="217">
        <v>1200</v>
      </c>
      <c r="BR364" s="173"/>
      <c r="BS364" s="173"/>
      <c r="BT364" s="214"/>
      <c r="BU364" s="173"/>
      <c r="BV364" s="173"/>
      <c r="BW364" s="174"/>
      <c r="BX364" s="173"/>
      <c r="BY364" s="173"/>
      <c r="BZ364" s="216">
        <v>3000</v>
      </c>
      <c r="CA364" s="173"/>
      <c r="CB364" s="173"/>
      <c r="CC364" s="211"/>
      <c r="CD364" s="173"/>
      <c r="CE364" s="173"/>
      <c r="CF364" s="212">
        <v>1600</v>
      </c>
      <c r="CG364" s="173"/>
      <c r="CH364" s="173"/>
      <c r="CI364" s="213"/>
      <c r="CJ364" s="173"/>
      <c r="CK364" s="173"/>
      <c r="CL364" s="217">
        <v>1200</v>
      </c>
      <c r="CM364" s="173"/>
      <c r="CN364" s="173"/>
      <c r="CO364" s="214"/>
      <c r="CP364" s="173"/>
      <c r="CQ364" s="173"/>
      <c r="CR364" s="174"/>
      <c r="CS364" s="173"/>
      <c r="CT364" s="173"/>
      <c r="CU364" s="216">
        <v>3000</v>
      </c>
      <c r="CV364" s="173"/>
      <c r="CW364" s="173"/>
      <c r="CX364" s="211"/>
      <c r="CY364" s="173"/>
      <c r="CZ364" s="173"/>
      <c r="DA364" s="212">
        <v>1600</v>
      </c>
      <c r="DB364" s="173"/>
      <c r="DC364" s="173"/>
      <c r="DD364" s="213"/>
      <c r="DE364" s="173"/>
      <c r="DF364" s="173"/>
      <c r="DG364" s="217">
        <v>1200</v>
      </c>
      <c r="DH364" s="173"/>
      <c r="DI364" s="173"/>
      <c r="DJ364" s="214"/>
      <c r="DK364" s="173"/>
      <c r="DL364" s="173"/>
      <c r="DM364" s="174"/>
      <c r="DN364" s="173"/>
    </row>
    <row r="365" spans="1:118" ht="26.25">
      <c r="A365" s="297">
        <v>364</v>
      </c>
      <c r="B365" s="298"/>
      <c r="C365" s="298"/>
      <c r="D365" s="298"/>
      <c r="E365" s="299"/>
      <c r="F365" s="194">
        <v>1113221</v>
      </c>
      <c r="G365" s="238" t="s">
        <v>416</v>
      </c>
      <c r="H365" s="300" t="s">
        <v>42</v>
      </c>
      <c r="I365" s="168"/>
      <c r="J365" s="158"/>
      <c r="K365" s="172">
        <v>0</v>
      </c>
      <c r="L365" s="159">
        <f t="shared" si="6"/>
        <v>20800</v>
      </c>
      <c r="M365" s="172">
        <v>0</v>
      </c>
      <c r="N365" s="173"/>
      <c r="O365" s="216">
        <v>2000</v>
      </c>
      <c r="P365" s="173"/>
      <c r="Q365" s="173"/>
      <c r="R365" s="211"/>
      <c r="S365" s="173"/>
      <c r="T365" s="173"/>
      <c r="U365" s="212">
        <v>2000</v>
      </c>
      <c r="V365" s="173"/>
      <c r="W365" s="173"/>
      <c r="X365" s="213"/>
      <c r="Y365" s="173"/>
      <c r="Z365" s="173"/>
      <c r="AA365" s="217">
        <v>1200</v>
      </c>
      <c r="AB365" s="173"/>
      <c r="AC365" s="173"/>
      <c r="AD365" s="214"/>
      <c r="AE365" s="173"/>
      <c r="AF365" s="173"/>
      <c r="AG365" s="174"/>
      <c r="AH365" s="173"/>
      <c r="AI365" s="173"/>
      <c r="AJ365" s="216">
        <v>2000</v>
      </c>
      <c r="AK365" s="173"/>
      <c r="AL365" s="173"/>
      <c r="AM365" s="211"/>
      <c r="AN365" s="173"/>
      <c r="AO365" s="173"/>
      <c r="AP365" s="212">
        <v>2000</v>
      </c>
      <c r="AQ365" s="173"/>
      <c r="AR365" s="173"/>
      <c r="AS365" s="213"/>
      <c r="AT365" s="173"/>
      <c r="AU365" s="173"/>
      <c r="AV365" s="217">
        <v>1200</v>
      </c>
      <c r="AW365" s="173"/>
      <c r="AX365" s="173"/>
      <c r="AY365" s="214"/>
      <c r="AZ365" s="173"/>
      <c r="BA365" s="173"/>
      <c r="BB365" s="174"/>
      <c r="BC365" s="173"/>
      <c r="BD365" s="173"/>
      <c r="BE365" s="216">
        <v>2000</v>
      </c>
      <c r="BF365" s="173"/>
      <c r="BG365" s="173"/>
      <c r="BH365" s="211"/>
      <c r="BI365" s="173"/>
      <c r="BJ365" s="173"/>
      <c r="BK365" s="212">
        <v>2000</v>
      </c>
      <c r="BL365" s="173"/>
      <c r="BM365" s="173"/>
      <c r="BN365" s="213"/>
      <c r="BO365" s="173"/>
      <c r="BP365" s="173"/>
      <c r="BQ365" s="217">
        <v>1200</v>
      </c>
      <c r="BR365" s="173"/>
      <c r="BS365" s="173"/>
      <c r="BT365" s="214"/>
      <c r="BU365" s="173"/>
      <c r="BV365" s="173"/>
      <c r="BW365" s="174"/>
      <c r="BX365" s="173"/>
      <c r="BY365" s="173"/>
      <c r="BZ365" s="216">
        <v>2000</v>
      </c>
      <c r="CA365" s="173"/>
      <c r="CB365" s="173"/>
      <c r="CC365" s="211"/>
      <c r="CD365" s="173"/>
      <c r="CE365" s="173"/>
      <c r="CF365" s="212">
        <v>2000</v>
      </c>
      <c r="CG365" s="173"/>
      <c r="CH365" s="173"/>
      <c r="CI365" s="213"/>
      <c r="CJ365" s="173"/>
      <c r="CK365" s="173"/>
      <c r="CL365" s="217">
        <v>1200</v>
      </c>
      <c r="CM365" s="173"/>
      <c r="CN365" s="173"/>
      <c r="CO365" s="214"/>
      <c r="CP365" s="173"/>
      <c r="CQ365" s="173"/>
      <c r="CR365" s="174"/>
      <c r="CS365" s="173"/>
      <c r="CT365" s="173"/>
      <c r="CU365" s="216">
        <v>2000</v>
      </c>
      <c r="CV365" s="173"/>
      <c r="CW365" s="173"/>
      <c r="CX365" s="211"/>
      <c r="CY365" s="173"/>
      <c r="CZ365" s="173"/>
      <c r="DA365" s="212">
        <v>2000</v>
      </c>
      <c r="DB365" s="173"/>
      <c r="DC365" s="173"/>
      <c r="DD365" s="213"/>
      <c r="DE365" s="173"/>
      <c r="DF365" s="173"/>
      <c r="DG365" s="217">
        <v>1200</v>
      </c>
      <c r="DH365" s="173"/>
      <c r="DI365" s="173"/>
      <c r="DJ365" s="214"/>
      <c r="DK365" s="173"/>
      <c r="DL365" s="173"/>
      <c r="DM365" s="174"/>
      <c r="DN365" s="173"/>
    </row>
    <row r="366" spans="1:118" ht="15.75" customHeight="1">
      <c r="A366" s="239"/>
      <c r="B366" s="239"/>
      <c r="C366" s="239"/>
      <c r="D366" s="239"/>
      <c r="E366" s="239"/>
      <c r="F366" s="239"/>
      <c r="G366" s="240"/>
      <c r="H366" s="239"/>
    </row>
    <row r="367" spans="1:118" ht="15.75" customHeight="1">
      <c r="A367" s="239"/>
      <c r="B367" s="239"/>
      <c r="C367" s="239"/>
      <c r="D367" s="239"/>
      <c r="E367" s="239"/>
      <c r="F367" s="239"/>
      <c r="G367" s="240"/>
      <c r="H367" s="239"/>
    </row>
    <row r="368" spans="1:118" ht="15.75" customHeight="1">
      <c r="A368" s="239"/>
      <c r="B368" s="239"/>
      <c r="C368" s="239"/>
      <c r="D368" s="239"/>
      <c r="E368" s="239"/>
      <c r="F368" s="239"/>
      <c r="G368" s="240"/>
      <c r="H368" s="239"/>
    </row>
    <row r="369" spans="1:8" ht="15.75" customHeight="1">
      <c r="A369" s="239"/>
      <c r="B369" s="239"/>
      <c r="C369" s="239"/>
      <c r="D369" s="239"/>
      <c r="E369" s="239"/>
      <c r="F369" s="239"/>
      <c r="G369" s="240"/>
      <c r="H369" s="239"/>
    </row>
    <row r="370" spans="1:8" ht="15.75" customHeight="1">
      <c r="A370" s="239"/>
      <c r="B370" s="239"/>
      <c r="C370" s="239"/>
      <c r="D370" s="239"/>
      <c r="E370" s="239"/>
      <c r="F370" s="239"/>
      <c r="G370" s="240"/>
      <c r="H370" s="239"/>
    </row>
    <row r="371" spans="1:8" ht="15.75" customHeight="1">
      <c r="A371" s="239"/>
      <c r="B371" s="239"/>
      <c r="C371" s="239"/>
      <c r="D371" s="239"/>
      <c r="E371" s="239"/>
      <c r="F371" s="239"/>
      <c r="G371" s="240"/>
      <c r="H371" s="239"/>
    </row>
  </sheetData>
  <autoFilter ref="A1:DN365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RM393"/>
  <sheetViews>
    <sheetView zoomScale="90" zoomScaleNormal="90" workbookViewId="0">
      <selection activeCell="BC169" sqref="BC169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6.140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05" t="s">
        <v>0</v>
      </c>
      <c r="B1" s="506" t="s">
        <v>1</v>
      </c>
      <c r="C1" s="506" t="s">
        <v>2</v>
      </c>
      <c r="D1" s="506" t="s">
        <v>3</v>
      </c>
      <c r="E1" s="506" t="s">
        <v>4</v>
      </c>
      <c r="F1" s="500" t="s">
        <v>5</v>
      </c>
      <c r="G1" s="503" t="s">
        <v>6</v>
      </c>
      <c r="H1" s="155" t="s">
        <v>7</v>
      </c>
      <c r="I1" s="504" t="s">
        <v>8</v>
      </c>
      <c r="J1" s="508"/>
      <c r="K1" s="499"/>
      <c r="L1" s="507"/>
      <c r="M1" s="508"/>
      <c r="N1" s="515" t="s">
        <v>435</v>
      </c>
      <c r="O1" s="507"/>
      <c r="P1" s="507"/>
      <c r="Q1" s="507"/>
      <c r="R1" s="507"/>
      <c r="S1" s="507"/>
      <c r="T1" s="507"/>
      <c r="U1" s="507"/>
      <c r="V1" s="507"/>
      <c r="W1" s="507"/>
      <c r="X1" s="507"/>
      <c r="Y1" s="507"/>
      <c r="Z1" s="507"/>
      <c r="AA1" s="507"/>
      <c r="AB1" s="507"/>
      <c r="AC1" s="507"/>
      <c r="AD1" s="507"/>
      <c r="AE1" s="507"/>
      <c r="AF1" s="507"/>
      <c r="AG1" s="507"/>
      <c r="AH1" s="507"/>
      <c r="AI1" s="507"/>
      <c r="AJ1" s="507"/>
      <c r="AK1" s="507"/>
      <c r="AL1" s="507"/>
      <c r="AM1" s="507"/>
      <c r="AN1" s="507"/>
      <c r="AO1" s="507"/>
      <c r="AP1" s="507"/>
      <c r="AQ1" s="507"/>
      <c r="AR1" s="507"/>
      <c r="AS1" s="507"/>
      <c r="AT1" s="507"/>
      <c r="AU1" s="507"/>
      <c r="AV1" s="507"/>
      <c r="AW1" s="507"/>
      <c r="AX1" s="507"/>
      <c r="AY1" s="507"/>
      <c r="AZ1" s="507"/>
      <c r="BA1" s="507"/>
      <c r="BB1" s="507"/>
      <c r="BC1" s="507"/>
      <c r="BD1" s="507"/>
      <c r="BE1" s="507"/>
      <c r="BF1" s="507"/>
      <c r="BG1" s="507"/>
      <c r="BH1" s="507"/>
      <c r="BI1" s="507"/>
      <c r="BJ1" s="507"/>
      <c r="BK1" s="507"/>
      <c r="BL1" s="507"/>
      <c r="BM1" s="507"/>
      <c r="BN1" s="507"/>
      <c r="BO1" s="507"/>
      <c r="BP1" s="507"/>
      <c r="BQ1" s="507"/>
      <c r="BR1" s="507"/>
      <c r="BS1" s="507"/>
      <c r="BT1" s="507"/>
      <c r="BU1" s="507"/>
      <c r="BV1" s="507"/>
      <c r="BW1" s="507"/>
      <c r="BX1" s="507"/>
      <c r="BY1" s="507"/>
      <c r="BZ1" s="507"/>
      <c r="CA1" s="507"/>
      <c r="CB1" s="507"/>
      <c r="CC1" s="507"/>
      <c r="CD1" s="507"/>
      <c r="CE1" s="508"/>
    </row>
    <row r="2" spans="1:83" ht="26.25" hidden="1">
      <c r="A2" s="501"/>
      <c r="B2" s="501"/>
      <c r="C2" s="501"/>
      <c r="D2" s="501"/>
      <c r="E2" s="501"/>
      <c r="F2" s="501"/>
      <c r="G2" s="501"/>
      <c r="H2" s="246"/>
      <c r="I2" s="516" t="s">
        <v>11</v>
      </c>
      <c r="J2" s="516" t="s">
        <v>12</v>
      </c>
      <c r="K2" s="499" t="s">
        <v>13</v>
      </c>
      <c r="L2" s="507"/>
      <c r="M2" s="508"/>
      <c r="N2" s="492" t="s">
        <v>14</v>
      </c>
      <c r="O2" s="507"/>
      <c r="P2" s="507"/>
      <c r="Q2" s="508"/>
      <c r="R2" s="509" t="s">
        <v>368</v>
      </c>
      <c r="S2" s="517"/>
      <c r="T2" s="517"/>
      <c r="U2" s="517"/>
      <c r="V2" s="517"/>
      <c r="W2" s="518"/>
      <c r="X2" s="492" t="s">
        <v>15</v>
      </c>
      <c r="Y2" s="507"/>
      <c r="Z2" s="507"/>
      <c r="AA2" s="508"/>
      <c r="AB2" s="509" t="s">
        <v>368</v>
      </c>
      <c r="AC2" s="510"/>
      <c r="AD2" s="510"/>
      <c r="AE2" s="510"/>
      <c r="AF2" s="510"/>
      <c r="AG2" s="511"/>
      <c r="AH2" s="492" t="s">
        <v>16</v>
      </c>
      <c r="AI2" s="507"/>
      <c r="AJ2" s="507"/>
      <c r="AK2" s="508"/>
      <c r="AL2" s="509" t="s">
        <v>368</v>
      </c>
      <c r="AM2" s="510"/>
      <c r="AN2" s="510"/>
      <c r="AO2" s="510"/>
      <c r="AP2" s="510"/>
      <c r="AQ2" s="511"/>
      <c r="AR2" s="492" t="s">
        <v>17</v>
      </c>
      <c r="AS2" s="507"/>
      <c r="AT2" s="507"/>
      <c r="AU2" s="508"/>
      <c r="AV2" s="509" t="s">
        <v>368</v>
      </c>
      <c r="AW2" s="510"/>
      <c r="AX2" s="510"/>
      <c r="AY2" s="510"/>
      <c r="AZ2" s="510"/>
      <c r="BA2" s="511"/>
      <c r="BB2" s="492" t="s">
        <v>18</v>
      </c>
      <c r="BC2" s="507"/>
      <c r="BD2" s="507"/>
      <c r="BE2" s="508"/>
      <c r="BF2" s="509" t="s">
        <v>368</v>
      </c>
      <c r="BG2" s="510"/>
      <c r="BH2" s="510"/>
      <c r="BI2" s="510"/>
      <c r="BJ2" s="510"/>
      <c r="BK2" s="511"/>
      <c r="BL2" s="492" t="s">
        <v>19</v>
      </c>
      <c r="BM2" s="507"/>
      <c r="BN2" s="507"/>
      <c r="BO2" s="508"/>
      <c r="BP2" s="509" t="s">
        <v>368</v>
      </c>
      <c r="BQ2" s="510"/>
      <c r="BR2" s="510"/>
      <c r="BS2" s="510"/>
      <c r="BT2" s="510"/>
      <c r="BU2" s="511"/>
      <c r="BV2" s="492" t="s">
        <v>20</v>
      </c>
      <c r="BW2" s="507"/>
      <c r="BX2" s="507"/>
      <c r="BY2" s="508"/>
      <c r="BZ2" s="509" t="s">
        <v>368</v>
      </c>
      <c r="CA2" s="510"/>
      <c r="CB2" s="510"/>
      <c r="CC2" s="510"/>
      <c r="CD2" s="510"/>
      <c r="CE2" s="511"/>
    </row>
    <row r="3" spans="1:83" ht="26.25" hidden="1">
      <c r="A3" s="501"/>
      <c r="B3" s="501"/>
      <c r="C3" s="501"/>
      <c r="D3" s="501"/>
      <c r="E3" s="501"/>
      <c r="F3" s="501"/>
      <c r="G3" s="501"/>
      <c r="H3" s="246"/>
      <c r="I3" s="501"/>
      <c r="J3" s="501"/>
      <c r="K3" s="499" t="s">
        <v>21</v>
      </c>
      <c r="L3" s="507"/>
      <c r="M3" s="508"/>
      <c r="N3" s="492"/>
      <c r="O3" s="507"/>
      <c r="P3" s="507"/>
      <c r="Q3" s="508"/>
      <c r="R3" s="519"/>
      <c r="S3" s="520"/>
      <c r="T3" s="520"/>
      <c r="U3" s="520"/>
      <c r="V3" s="520"/>
      <c r="W3" s="521"/>
      <c r="X3" s="492"/>
      <c r="Y3" s="507"/>
      <c r="Z3" s="507"/>
      <c r="AA3" s="508"/>
      <c r="AB3" s="512"/>
      <c r="AC3" s="513"/>
      <c r="AD3" s="513"/>
      <c r="AE3" s="513"/>
      <c r="AF3" s="513"/>
      <c r="AG3" s="514"/>
      <c r="AH3" s="492"/>
      <c r="AI3" s="507"/>
      <c r="AJ3" s="507"/>
      <c r="AK3" s="508"/>
      <c r="AL3" s="512"/>
      <c r="AM3" s="513"/>
      <c r="AN3" s="513"/>
      <c r="AO3" s="513"/>
      <c r="AP3" s="513"/>
      <c r="AQ3" s="514"/>
      <c r="AR3" s="492"/>
      <c r="AS3" s="507"/>
      <c r="AT3" s="507"/>
      <c r="AU3" s="508"/>
      <c r="AV3" s="512"/>
      <c r="AW3" s="513"/>
      <c r="AX3" s="513"/>
      <c r="AY3" s="513"/>
      <c r="AZ3" s="513"/>
      <c r="BA3" s="514"/>
      <c r="BB3" s="492"/>
      <c r="BC3" s="507"/>
      <c r="BD3" s="507"/>
      <c r="BE3" s="508"/>
      <c r="BF3" s="512"/>
      <c r="BG3" s="513"/>
      <c r="BH3" s="513"/>
      <c r="BI3" s="513"/>
      <c r="BJ3" s="513"/>
      <c r="BK3" s="514"/>
      <c r="BL3" s="492"/>
      <c r="BM3" s="507"/>
      <c r="BN3" s="507"/>
      <c r="BO3" s="508"/>
      <c r="BP3" s="512"/>
      <c r="BQ3" s="513"/>
      <c r="BR3" s="513"/>
      <c r="BS3" s="513"/>
      <c r="BT3" s="513"/>
      <c r="BU3" s="514"/>
      <c r="BV3" s="492"/>
      <c r="BW3" s="507"/>
      <c r="BX3" s="507"/>
      <c r="BY3" s="508"/>
      <c r="BZ3" s="512"/>
      <c r="CA3" s="513"/>
      <c r="CB3" s="513"/>
      <c r="CC3" s="513"/>
      <c r="CD3" s="513"/>
      <c r="CE3" s="514"/>
    </row>
    <row r="4" spans="1:83" ht="56.25" hidden="1" customHeight="1">
      <c r="A4" s="502"/>
      <c r="B4" s="502"/>
      <c r="C4" s="502"/>
      <c r="D4" s="502"/>
      <c r="E4" s="502"/>
      <c r="F4" s="502"/>
      <c r="G4" s="502"/>
      <c r="H4" s="247"/>
      <c r="I4" s="502"/>
      <c r="J4" s="502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451"/>
      <c r="P6" s="173"/>
      <c r="Q6" s="210"/>
      <c r="R6" s="173"/>
      <c r="S6" s="173"/>
      <c r="T6" s="173"/>
      <c r="U6" s="173"/>
      <c r="V6" s="158"/>
      <c r="W6" s="173"/>
      <c r="X6" s="173"/>
      <c r="Y6" s="281"/>
      <c r="Z6" s="173"/>
      <c r="AA6" s="210"/>
      <c r="AB6" s="173"/>
      <c r="AC6" s="173"/>
      <c r="AD6" s="173"/>
      <c r="AE6" s="173"/>
      <c r="AF6" s="158"/>
      <c r="AG6" s="173"/>
      <c r="AH6" s="173"/>
      <c r="AI6" s="282"/>
      <c r="AJ6" s="173"/>
      <c r="AK6" s="210"/>
      <c r="AL6" s="173"/>
      <c r="AM6" s="173"/>
      <c r="AN6" s="173"/>
      <c r="AO6" s="173"/>
      <c r="AP6" s="158"/>
      <c r="AQ6" s="173"/>
      <c r="AR6" s="173"/>
      <c r="AS6" s="283"/>
      <c r="AT6" s="173"/>
      <c r="AU6" s="210"/>
      <c r="AV6" s="173"/>
      <c r="AW6" s="173"/>
      <c r="AX6" s="173"/>
      <c r="AY6" s="173"/>
      <c r="AZ6" s="158"/>
      <c r="BA6" s="173"/>
      <c r="BB6" s="173"/>
      <c r="BC6" s="284"/>
      <c r="BD6" s="173"/>
      <c r="BE6" s="210"/>
      <c r="BF6" s="173"/>
      <c r="BG6" s="173"/>
      <c r="BH6" s="173"/>
      <c r="BI6" s="173"/>
      <c r="BJ6" s="158"/>
      <c r="BK6" s="173"/>
      <c r="BL6" s="173"/>
      <c r="BM6" s="285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2850</v>
      </c>
      <c r="M9" s="172">
        <v>0</v>
      </c>
      <c r="N9" s="173"/>
      <c r="O9" s="202">
        <v>2540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310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770</v>
      </c>
      <c r="M17" s="172">
        <v>0</v>
      </c>
      <c r="N17" s="173"/>
      <c r="O17" s="374">
        <v>115</v>
      </c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>
        <v>605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452"/>
      <c r="AT17" s="173"/>
      <c r="AU17" s="210"/>
      <c r="AV17" s="173"/>
      <c r="AW17" s="173"/>
      <c r="AX17" s="173"/>
      <c r="AY17" s="173"/>
      <c r="AZ17" s="158"/>
      <c r="BA17" s="173"/>
      <c r="BB17" s="173"/>
      <c r="BC17" s="376">
        <v>50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30</v>
      </c>
      <c r="M32" s="172">
        <v>0</v>
      </c>
      <c r="N32" s="173"/>
      <c r="O32" s="202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349</v>
      </c>
      <c r="M62" s="172">
        <v>0</v>
      </c>
      <c r="N62" s="173"/>
      <c r="O62" s="374">
        <v>68</v>
      </c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>
        <v>161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6">
        <v>120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665</v>
      </c>
      <c r="M92" s="172">
        <v>0</v>
      </c>
      <c r="N92" s="173"/>
      <c r="O92" s="202">
        <v>665</v>
      </c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665</v>
      </c>
      <c r="M94" s="172">
        <v>0</v>
      </c>
      <c r="N94" s="173"/>
      <c r="O94" s="202">
        <v>665</v>
      </c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16</v>
      </c>
      <c r="M96" s="172">
        <v>0</v>
      </c>
      <c r="N96" s="173"/>
      <c r="O96" s="202">
        <v>8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16</v>
      </c>
      <c r="M97" s="172">
        <v>0</v>
      </c>
      <c r="N97" s="173"/>
      <c r="O97" s="202">
        <v>8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100</v>
      </c>
      <c r="M98" s="172">
        <v>0</v>
      </c>
      <c r="N98" s="173"/>
      <c r="O98" s="202">
        <v>50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50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100</v>
      </c>
      <c r="M99" s="172">
        <v>0</v>
      </c>
      <c r="N99" s="173"/>
      <c r="O99" s="202">
        <v>50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50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345</v>
      </c>
      <c r="M101" s="172">
        <v>0</v>
      </c>
      <c r="N101" s="173"/>
      <c r="O101" s="374">
        <v>75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>
        <v>150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6">
        <v>120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80</v>
      </c>
      <c r="M102" s="172">
        <v>0</v>
      </c>
      <c r="N102" s="173"/>
      <c r="O102" s="202">
        <v>40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40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5238</v>
      </c>
      <c r="M104" s="172">
        <v>0</v>
      </c>
      <c r="N104" s="173"/>
      <c r="O104" s="343">
        <v>727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619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872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640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1180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2">
        <v>1200</v>
      </c>
      <c r="BX104" s="173"/>
      <c r="BY104" s="210">
        <f t="shared" si="1"/>
        <v>1200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1200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60</v>
      </c>
      <c r="M105" s="172">
        <v>0</v>
      </c>
      <c r="N105" s="173"/>
      <c r="O105" s="202">
        <v>30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30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30</v>
      </c>
      <c r="M107" s="172">
        <v>0</v>
      </c>
      <c r="N107" s="173"/>
      <c r="O107" s="202">
        <v>15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60</v>
      </c>
      <c r="M111" s="172">
        <v>0</v>
      </c>
      <c r="N111" s="173"/>
      <c r="O111" s="202">
        <v>30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30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760</v>
      </c>
      <c r="M114" s="172">
        <v>0</v>
      </c>
      <c r="N114" s="173"/>
      <c r="O114" s="374">
        <v>120</v>
      </c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>
        <v>540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6">
        <v>100</v>
      </c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80</v>
      </c>
      <c r="M126" s="172">
        <v>0</v>
      </c>
      <c r="N126" s="173"/>
      <c r="O126" s="202">
        <v>40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40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6225</v>
      </c>
      <c r="M141" s="172">
        <v>0</v>
      </c>
      <c r="N141" s="173"/>
      <c r="O141" s="343">
        <v>901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648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966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930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1280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2">
        <v>1500</v>
      </c>
      <c r="BX141" s="173"/>
      <c r="BY141" s="210">
        <f t="shared" si="1"/>
        <v>1500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1500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5077</v>
      </c>
      <c r="M144" s="172">
        <v>0</v>
      </c>
      <c r="N144" s="173"/>
      <c r="O144" s="343">
        <v>769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545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863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750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1050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2">
        <v>1100</v>
      </c>
      <c r="BX144" s="173"/>
      <c r="BY144" s="210">
        <f t="shared" si="1"/>
        <v>1100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1100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10020</v>
      </c>
      <c r="M145" s="172">
        <v>0</v>
      </c>
      <c r="N145" s="173"/>
      <c r="O145" s="218">
        <f>540+1200</f>
        <v>1740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540+1200</f>
        <v>1740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540+1200</f>
        <v>1740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1600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1600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1600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30</v>
      </c>
      <c r="M155" s="172">
        <v>0</v>
      </c>
      <c r="N155" s="173"/>
      <c r="O155" s="202">
        <v>15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40</v>
      </c>
      <c r="M163" s="172">
        <v>0</v>
      </c>
      <c r="N163" s="173"/>
      <c r="O163" s="202">
        <v>20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20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444</v>
      </c>
      <c r="H164" s="168" t="s">
        <v>27</v>
      </c>
      <c r="I164" s="168"/>
      <c r="J164" s="158"/>
      <c r="K164" s="172">
        <v>0</v>
      </c>
      <c r="L164" s="159">
        <f t="shared" si="0"/>
        <v>60</v>
      </c>
      <c r="M164" s="172">
        <v>0</v>
      </c>
      <c r="N164" s="173"/>
      <c r="O164" s="451">
        <v>30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8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8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8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84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4646</v>
      </c>
      <c r="M169" s="172">
        <v>0</v>
      </c>
      <c r="N169" s="173"/>
      <c r="O169" s="343">
        <v>797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567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882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750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1050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2">
        <v>600</v>
      </c>
      <c r="BX169" s="173"/>
      <c r="BY169" s="210">
        <f t="shared" si="1"/>
        <v>600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600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80</v>
      </c>
      <c r="M170" s="172">
        <v>0</v>
      </c>
      <c r="N170" s="173"/>
      <c r="O170" s="218">
        <v>40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40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15765</v>
      </c>
      <c r="M171" s="172">
        <v>0</v>
      </c>
      <c r="N171" s="173"/>
      <c r="O171" s="218">
        <f>675+1980</f>
        <v>2655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675+1980</f>
        <v>2655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675+1980</f>
        <v>2655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2600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2600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2600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80</v>
      </c>
      <c r="M173" s="172">
        <v>0</v>
      </c>
      <c r="N173" s="173"/>
      <c r="O173" s="202">
        <v>40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40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9">SUM(O174,Y174,AI174,AS174,BC174,BM174,BW174)</f>
        <v>595</v>
      </c>
      <c r="M174" s="172">
        <v>0</v>
      </c>
      <c r="N174" s="173"/>
      <c r="O174" s="374">
        <v>122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6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>
        <v>217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20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6">
        <v>200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2">
        <v>30</v>
      </c>
      <c r="BX174" s="173"/>
      <c r="BY174" s="210">
        <f t="shared" si="1"/>
        <v>30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30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400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400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0">SUM(O180,Y180,AI180,AS180,BC180,BM180,BW180)</f>
        <v>5381</v>
      </c>
      <c r="M180" s="172">
        <v>0</v>
      </c>
      <c r="N180" s="173"/>
      <c r="O180" s="343">
        <v>762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594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885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>
        <v>780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1160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2">
        <v>1200</v>
      </c>
      <c r="BX180" s="173"/>
      <c r="BY180" s="210">
        <f t="shared" si="1"/>
        <v>1200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1200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12300</v>
      </c>
      <c r="M185" s="172">
        <v>0</v>
      </c>
      <c r="N185" s="173"/>
      <c r="O185" s="218">
        <f>660+1560</f>
        <v>2220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f>660+1560</f>
        <v>2220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f>660+1500</f>
        <v>2160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v>1900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1900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1900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6960</v>
      </c>
      <c r="M204" s="172">
        <v>0</v>
      </c>
      <c r="N204" s="173"/>
      <c r="O204" s="218">
        <f>340+780</f>
        <v>1120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f>340+780</f>
        <v>1120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f>420+700</f>
        <v>1120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v>1200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1200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1200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13512</v>
      </c>
      <c r="M222" s="172">
        <v>0</v>
      </c>
      <c r="N222" s="173"/>
      <c r="O222" s="218">
        <f>756+1548</f>
        <v>2304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f>756+1548</f>
        <v>2304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f>756+1548</f>
        <v>2304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2200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2200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2200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12144</v>
      </c>
      <c r="M223" s="172">
        <v>0</v>
      </c>
      <c r="N223" s="173"/>
      <c r="O223" s="218">
        <f>648+1512</f>
        <v>2160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f>648+1512</f>
        <v>2160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f>612+1512</f>
        <v>2124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1900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1900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1900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10776</v>
      </c>
      <c r="M224" s="172">
        <v>0</v>
      </c>
      <c r="N224" s="173"/>
      <c r="O224" s="218">
        <f>704+1088</f>
        <v>1792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704+1088</f>
        <v>1792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704+1088</f>
        <v>1792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1800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1800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1800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3" si="11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12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13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1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2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3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/>
      <c r="CA277" s="173"/>
      <c r="CB277" s="173"/>
      <c r="CC277" s="173"/>
      <c r="CD277" s="158">
        <f t="shared" si="13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1"/>
        <v>14760</v>
      </c>
      <c r="M300" s="172">
        <v>0</v>
      </c>
      <c r="N300" s="173"/>
      <c r="O300" s="218">
        <f>960+1560</f>
        <v>2520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f>960+1560</f>
        <v>2520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f>960+1560</f>
        <v>2520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19">
        <v>2400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20">
        <v>2400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21">
        <v>2400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2"/>
        <v>0</v>
      </c>
      <c r="BZ301" s="219"/>
      <c r="CA301" s="173"/>
      <c r="CB301" s="173"/>
      <c r="CC301" s="219"/>
      <c r="CD301" s="158">
        <f t="shared" si="13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1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2"/>
        <v>0</v>
      </c>
      <c r="BZ303" s="173"/>
      <c r="CA303" s="173"/>
      <c r="CB303" s="173"/>
      <c r="CC303" s="173"/>
      <c r="CD303" s="158">
        <f t="shared" si="13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1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1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2"/>
        <v>0</v>
      </c>
      <c r="BZ311" s="231"/>
      <c r="CA311" s="231"/>
      <c r="CB311" s="231"/>
      <c r="CC311" s="231"/>
      <c r="CD311" s="158">
        <f t="shared" si="13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1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2"/>
        <v>0</v>
      </c>
      <c r="BZ312" s="173"/>
      <c r="CA312" s="173"/>
      <c r="CB312" s="173"/>
      <c r="CC312" s="173"/>
      <c r="CD312" s="158">
        <f t="shared" si="13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1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2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3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1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2"/>
        <v>0</v>
      </c>
      <c r="BZ318" s="173"/>
      <c r="CA318" s="173"/>
      <c r="CB318" s="173"/>
      <c r="CC318" s="173"/>
      <c r="CD318" s="158">
        <f t="shared" si="13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1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2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3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1"/>
        <v>0</v>
      </c>
      <c r="M320" s="172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2"/>
      <c r="BX320" s="173">
        <v>0</v>
      </c>
      <c r="BY320" s="210">
        <f t="shared" si="12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3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2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1"/>
        <v>4404</v>
      </c>
      <c r="M322" s="172">
        <v>0</v>
      </c>
      <c r="N322" s="173"/>
      <c r="O322" s="342">
        <v>625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591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818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570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1000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2">
        <v>800</v>
      </c>
      <c r="BX322" s="173">
        <v>0</v>
      </c>
      <c r="BY322" s="210">
        <f t="shared" si="12"/>
        <v>800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800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1"/>
        <v>4379</v>
      </c>
      <c r="M323" s="172">
        <v>0</v>
      </c>
      <c r="N323" s="173"/>
      <c r="O323" s="343">
        <v>583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561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785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600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950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2">
        <v>900</v>
      </c>
      <c r="BX323" s="173">
        <v>0</v>
      </c>
      <c r="BY323" s="210">
        <f t="shared" si="12"/>
        <v>900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3"/>
        <v>900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1"/>
        <v>10311</v>
      </c>
      <c r="M324" s="172">
        <v>0</v>
      </c>
      <c r="N324" s="173"/>
      <c r="O324" s="343">
        <v>1682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453">
        <v>2525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1364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>
        <v>950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2290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2">
        <v>1500</v>
      </c>
      <c r="BX324" s="173">
        <v>0</v>
      </c>
      <c r="BY324" s="210">
        <f t="shared" si="12"/>
        <v>1500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1500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2"/>
      <c r="BX325" s="173">
        <v>0</v>
      </c>
      <c r="BY325" s="210">
        <f t="shared" si="12"/>
        <v>0</v>
      </c>
      <c r="BZ325" s="173"/>
      <c r="CA325" s="173"/>
      <c r="CB325" s="173"/>
      <c r="CC325" s="219"/>
      <c r="CD325" s="158">
        <f t="shared" si="13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1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2"/>
        <v>0</v>
      </c>
      <c r="BZ326" s="173"/>
      <c r="CA326" s="173"/>
      <c r="CB326" s="173"/>
      <c r="CC326" s="173"/>
      <c r="CD326" s="158">
        <f t="shared" si="13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1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1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219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11"/>
        <v>4320</v>
      </c>
      <c r="M329" s="172">
        <v>0</v>
      </c>
      <c r="N329" s="173"/>
      <c r="O329" s="218">
        <f>420+480</f>
        <v>900</v>
      </c>
      <c r="P329" s="173"/>
      <c r="Q329" s="210"/>
      <c r="R329" s="219"/>
      <c r="S329" s="173"/>
      <c r="T329" s="173"/>
      <c r="U329" s="173"/>
      <c r="V329" s="220"/>
      <c r="W329" s="173"/>
      <c r="X329" s="173"/>
      <c r="Y329" s="221">
        <f>360+480</f>
        <v>840</v>
      </c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>
        <v>480</v>
      </c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>
        <v>700</v>
      </c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>
        <v>700</v>
      </c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>
        <v>700</v>
      </c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2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3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11"/>
        <v>5260</v>
      </c>
      <c r="M330" s="172">
        <v>0</v>
      </c>
      <c r="N330" s="173"/>
      <c r="O330" s="218">
        <f>420+660</f>
        <v>1080</v>
      </c>
      <c r="P330" s="173"/>
      <c r="Q330" s="210"/>
      <c r="R330" s="173"/>
      <c r="S330" s="173"/>
      <c r="T330" s="173"/>
      <c r="U330" s="173"/>
      <c r="V330" s="220"/>
      <c r="W330" s="173"/>
      <c r="X330" s="173"/>
      <c r="Y330" s="221">
        <f>420+660</f>
        <v>1080</v>
      </c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>
        <v>0</v>
      </c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>
        <v>1100</v>
      </c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>
        <v>1000</v>
      </c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>
        <v>1000</v>
      </c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2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3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194">
        <v>22057022</v>
      </c>
      <c r="G333" s="201" t="s">
        <v>361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11"/>
        <v>11</v>
      </c>
      <c r="M334" s="172">
        <v>0</v>
      </c>
      <c r="N334" s="173"/>
      <c r="O334" s="280">
        <v>1</v>
      </c>
      <c r="P334" s="173"/>
      <c r="Q334" s="210"/>
      <c r="R334" s="173"/>
      <c r="S334" s="173"/>
      <c r="T334" s="173"/>
      <c r="U334" s="173"/>
      <c r="V334" s="210"/>
      <c r="W334" s="173"/>
      <c r="X334" s="173"/>
      <c r="Y334" s="281">
        <v>2</v>
      </c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>
        <v>2</v>
      </c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>
        <v>2</v>
      </c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>
        <v>2</v>
      </c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>
        <v>2</v>
      </c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2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3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1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2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11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2"/>
      <c r="BX336" s="173">
        <v>0</v>
      </c>
      <c r="BY336" s="210">
        <f t="shared" ref="BY336:BY352" si="14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52" si="15">BW336-CA336</f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11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11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1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1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20058428</v>
      </c>
      <c r="G341" s="171" t="s">
        <v>437</v>
      </c>
      <c r="H341" s="168" t="s">
        <v>69</v>
      </c>
      <c r="I341" s="168"/>
      <c r="J341" s="158"/>
      <c r="K341" s="172">
        <v>0</v>
      </c>
      <c r="L341" s="177">
        <f t="shared" si="11"/>
        <v>8700</v>
      </c>
      <c r="M341" s="172">
        <v>0</v>
      </c>
      <c r="N341" s="173"/>
      <c r="O341" s="218">
        <f>540+990</f>
        <v>1530</v>
      </c>
      <c r="P341" s="173"/>
      <c r="Q341" s="210"/>
      <c r="R341" s="219"/>
      <c r="S341" s="173"/>
      <c r="T341" s="173"/>
      <c r="U341" s="219"/>
      <c r="V341" s="220"/>
      <c r="W341" s="173"/>
      <c r="X341" s="219"/>
      <c r="Y341" s="221">
        <f>540+990</f>
        <v>1530</v>
      </c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>
        <f>450+990</f>
        <v>1440</v>
      </c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>
        <v>1400</v>
      </c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>
        <v>1400</v>
      </c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>
        <v>1400</v>
      </c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20058608</v>
      </c>
      <c r="G342" s="171" t="s">
        <v>438</v>
      </c>
      <c r="H342" s="168" t="s">
        <v>69</v>
      </c>
      <c r="I342" s="168"/>
      <c r="J342" s="158"/>
      <c r="K342" s="172">
        <v>0</v>
      </c>
      <c r="L342" s="177">
        <f t="shared" si="11"/>
        <v>3720</v>
      </c>
      <c r="M342" s="172">
        <v>0</v>
      </c>
      <c r="N342" s="173"/>
      <c r="O342" s="218">
        <f>240+240</f>
        <v>480</v>
      </c>
      <c r="P342" s="173"/>
      <c r="Q342" s="210"/>
      <c r="R342" s="173"/>
      <c r="S342" s="173"/>
      <c r="T342" s="173"/>
      <c r="U342" s="173"/>
      <c r="V342" s="220"/>
      <c r="W342" s="173"/>
      <c r="X342" s="173"/>
      <c r="Y342" s="221">
        <f>660+240</f>
        <v>900</v>
      </c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>
        <f>540+300</f>
        <v>840</v>
      </c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>
        <v>500</v>
      </c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>
        <v>500</v>
      </c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>
        <v>500</v>
      </c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>
        <v>20057679</v>
      </c>
      <c r="G343" s="171" t="s">
        <v>412</v>
      </c>
      <c r="H343" s="168"/>
      <c r="I343" s="168"/>
      <c r="J343" s="158"/>
      <c r="K343" s="172"/>
      <c r="L343" s="177">
        <f t="shared" si="11"/>
        <v>0</v>
      </c>
      <c r="M343" s="172"/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/>
      <c r="BY343" s="210"/>
      <c r="BZ343" s="173"/>
      <c r="CA343" s="173"/>
      <c r="CB343" s="173"/>
      <c r="CC343" s="173"/>
      <c r="CD343" s="158"/>
      <c r="CE343" s="173"/>
    </row>
    <row r="344" spans="1:83" ht="26.25" hidden="1">
      <c r="A344" s="167">
        <v>343</v>
      </c>
      <c r="B344" s="168"/>
      <c r="C344" s="168"/>
      <c r="D344" s="196"/>
      <c r="E344" s="182"/>
      <c r="F344" s="194">
        <v>20058107</v>
      </c>
      <c r="G344" s="171" t="s">
        <v>425</v>
      </c>
      <c r="H344" s="168" t="s">
        <v>69</v>
      </c>
      <c r="I344" s="168"/>
      <c r="J344" s="158"/>
      <c r="K344" s="172">
        <v>0</v>
      </c>
      <c r="L344" s="177">
        <f t="shared" si="11"/>
        <v>9180</v>
      </c>
      <c r="M344" s="172">
        <v>0</v>
      </c>
      <c r="N344" s="173"/>
      <c r="O344" s="218">
        <f>600+960</f>
        <v>1560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f>600+960</f>
        <v>1560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f>600+960</f>
        <v>1560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>
        <v>1500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1500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1500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6.25" hidden="1">
      <c r="A345" s="167">
        <v>344</v>
      </c>
      <c r="B345" s="168"/>
      <c r="C345" s="168"/>
      <c r="D345" s="196"/>
      <c r="E345" s="182"/>
      <c r="F345" s="183">
        <v>1001001087</v>
      </c>
      <c r="G345" s="171" t="s">
        <v>377</v>
      </c>
      <c r="H345" s="168" t="s">
        <v>378</v>
      </c>
      <c r="I345" s="168"/>
      <c r="J345" s="158"/>
      <c r="K345" s="172">
        <v>0</v>
      </c>
      <c r="L345" s="159">
        <f t="shared" si="11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6.25" hidden="1">
      <c r="A346" s="167">
        <v>345</v>
      </c>
      <c r="B346" s="168"/>
      <c r="C346" s="168"/>
      <c r="D346" s="196"/>
      <c r="E346" s="182"/>
      <c r="F346" s="183">
        <v>1001001088</v>
      </c>
      <c r="G346" s="171" t="s">
        <v>379</v>
      </c>
      <c r="H346" s="168" t="s">
        <v>378</v>
      </c>
      <c r="I346" s="168"/>
      <c r="J346" s="158"/>
      <c r="K346" s="172">
        <v>0</v>
      </c>
      <c r="L346" s="159">
        <f t="shared" si="11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33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6.25" hidden="1">
      <c r="A347" s="167">
        <v>346</v>
      </c>
      <c r="B347" s="168"/>
      <c r="C347" s="168"/>
      <c r="D347" s="196"/>
      <c r="E347" s="182"/>
      <c r="F347" s="183">
        <v>1001001089</v>
      </c>
      <c r="G347" s="171" t="s">
        <v>380</v>
      </c>
      <c r="H347" s="168" t="s">
        <v>378</v>
      </c>
      <c r="I347" s="168"/>
      <c r="J347" s="158"/>
      <c r="K347" s="172">
        <v>0</v>
      </c>
      <c r="L347" s="159">
        <f t="shared" si="11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6.25" hidden="1">
      <c r="A348" s="167">
        <v>347</v>
      </c>
      <c r="B348" s="168"/>
      <c r="C348" s="168"/>
      <c r="D348" s="196"/>
      <c r="E348" s="182"/>
      <c r="F348" s="183">
        <v>1001001110</v>
      </c>
      <c r="G348" s="171" t="s">
        <v>381</v>
      </c>
      <c r="H348" s="168" t="s">
        <v>378</v>
      </c>
      <c r="I348" s="168"/>
      <c r="J348" s="158"/>
      <c r="K348" s="172">
        <v>0</v>
      </c>
      <c r="L348" s="177">
        <f t="shared" si="11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23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6.25" hidden="1">
      <c r="A349" s="167">
        <v>348</v>
      </c>
      <c r="B349" s="168"/>
      <c r="C349" s="168"/>
      <c r="D349" s="196"/>
      <c r="E349" s="182"/>
      <c r="F349" s="183">
        <v>1001001111</v>
      </c>
      <c r="G349" s="171" t="s">
        <v>382</v>
      </c>
      <c r="H349" s="168" t="s">
        <v>378</v>
      </c>
      <c r="I349" s="168"/>
      <c r="J349" s="158"/>
      <c r="K349" s="172">
        <v>0</v>
      </c>
      <c r="L349" s="177">
        <f t="shared" si="11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33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6.25" hidden="1">
      <c r="A350" s="167">
        <v>349</v>
      </c>
      <c r="B350" s="168"/>
      <c r="C350" s="168"/>
      <c r="D350" s="196"/>
      <c r="E350" s="182"/>
      <c r="F350" s="183">
        <v>1001001112</v>
      </c>
      <c r="G350" s="171" t="s">
        <v>383</v>
      </c>
      <c r="H350" s="168" t="s">
        <v>378</v>
      </c>
      <c r="I350" s="168"/>
      <c r="J350" s="158"/>
      <c r="K350" s="172">
        <v>0</v>
      </c>
      <c r="L350" s="177">
        <f t="shared" si="11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23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6.25" hidden="1">
      <c r="A351" s="167">
        <v>350</v>
      </c>
      <c r="B351" s="168"/>
      <c r="C351" s="168"/>
      <c r="D351" s="196"/>
      <c r="E351" s="182"/>
      <c r="F351" s="183">
        <v>1001001113</v>
      </c>
      <c r="G351" s="171" t="s">
        <v>384</v>
      </c>
      <c r="H351" s="168" t="s">
        <v>378</v>
      </c>
      <c r="I351" s="168"/>
      <c r="J351" s="158"/>
      <c r="K351" s="172">
        <v>0</v>
      </c>
      <c r="L351" s="159">
        <f t="shared" si="11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83">
        <v>1001001114</v>
      </c>
      <c r="G352" s="171" t="s">
        <v>385</v>
      </c>
      <c r="H352" s="168" t="s">
        <v>378</v>
      </c>
      <c r="I352" s="168"/>
      <c r="J352" s="158"/>
      <c r="K352" s="172">
        <v>0</v>
      </c>
      <c r="L352" s="159">
        <f t="shared" si="11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23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5"/>
        <v>0</v>
      </c>
      <c r="CE352" s="173"/>
    </row>
    <row r="353" spans="1:481" s="318" customFormat="1" ht="26.25">
      <c r="A353" s="167">
        <v>352</v>
      </c>
      <c r="B353" s="298"/>
      <c r="C353" s="298"/>
      <c r="D353" s="298"/>
      <c r="E353" s="299"/>
      <c r="F353" s="194">
        <v>1113219</v>
      </c>
      <c r="G353" s="238" t="s">
        <v>413</v>
      </c>
      <c r="H353" s="178" t="s">
        <v>42</v>
      </c>
      <c r="I353" s="311"/>
      <c r="J353" s="312"/>
      <c r="K353" s="313"/>
      <c r="L353" s="159">
        <f t="shared" si="11"/>
        <v>7868</v>
      </c>
      <c r="M353" s="313"/>
      <c r="N353" s="314"/>
      <c r="O353" s="364">
        <v>1588</v>
      </c>
      <c r="P353" s="314"/>
      <c r="Q353" s="315"/>
      <c r="R353" s="314"/>
      <c r="S353" s="314"/>
      <c r="T353" s="314"/>
      <c r="U353" s="314"/>
      <c r="V353" s="312"/>
      <c r="W353" s="314"/>
      <c r="X353" s="314"/>
      <c r="Y353" s="454">
        <v>2426</v>
      </c>
      <c r="Z353" s="314"/>
      <c r="AA353" s="315"/>
      <c r="AB353" s="314"/>
      <c r="AC353" s="314"/>
      <c r="AD353" s="314"/>
      <c r="AE353" s="314"/>
      <c r="AF353" s="312"/>
      <c r="AG353" s="314"/>
      <c r="AH353" s="314"/>
      <c r="AI353" s="455">
        <v>1754</v>
      </c>
      <c r="AJ353" s="314"/>
      <c r="AK353" s="315"/>
      <c r="AL353" s="314"/>
      <c r="AM353" s="314"/>
      <c r="AN353" s="314"/>
      <c r="AO353" s="314"/>
      <c r="AP353" s="312"/>
      <c r="AQ353" s="314"/>
      <c r="AR353" s="314"/>
      <c r="AS353" s="367">
        <v>530</v>
      </c>
      <c r="AT353" s="314"/>
      <c r="AU353" s="315"/>
      <c r="AV353" s="314"/>
      <c r="AW353" s="314"/>
      <c r="AX353" s="314"/>
      <c r="AY353" s="314"/>
      <c r="AZ353" s="312"/>
      <c r="BA353" s="314"/>
      <c r="BB353" s="314"/>
      <c r="BC353" s="336">
        <v>870</v>
      </c>
      <c r="BD353" s="314"/>
      <c r="BE353" s="315"/>
      <c r="BF353" s="314"/>
      <c r="BG353" s="314"/>
      <c r="BH353" s="314"/>
      <c r="BI353" s="314"/>
      <c r="BJ353" s="312"/>
      <c r="BK353" s="314"/>
      <c r="BL353" s="314"/>
      <c r="BM353" s="429"/>
      <c r="BN353" s="314"/>
      <c r="BO353" s="315"/>
      <c r="BP353" s="314"/>
      <c r="BQ353" s="314"/>
      <c r="BR353" s="314"/>
      <c r="BS353" s="314"/>
      <c r="BT353" s="312"/>
      <c r="BU353" s="314"/>
      <c r="BV353" s="314"/>
      <c r="BW353" s="369">
        <v>700</v>
      </c>
      <c r="BX353" s="314"/>
      <c r="BY353" s="315"/>
      <c r="BZ353" s="314"/>
      <c r="CA353" s="314"/>
      <c r="CB353" s="314"/>
      <c r="CC353" s="314"/>
      <c r="CD353" s="312"/>
      <c r="CE353" s="317"/>
      <c r="CF353" s="156"/>
      <c r="CG353" s="156"/>
      <c r="CH353" s="156"/>
      <c r="CI353" s="156"/>
      <c r="CJ353" s="156"/>
      <c r="CK353" s="156"/>
      <c r="CL353" s="156"/>
      <c r="CM353" s="156"/>
      <c r="CN353" s="156"/>
      <c r="CO353" s="156"/>
      <c r="CP353" s="156"/>
      <c r="CQ353" s="156"/>
      <c r="CR353" s="156"/>
      <c r="CS353" s="156"/>
      <c r="CT353" s="156"/>
      <c r="CU353" s="156"/>
      <c r="CV353" s="156"/>
      <c r="CW353" s="156"/>
      <c r="CX353" s="156"/>
      <c r="CY353" s="156"/>
      <c r="CZ353" s="156"/>
      <c r="DA353" s="156"/>
      <c r="DB353" s="156"/>
      <c r="DC353" s="156"/>
      <c r="DD353" s="156"/>
      <c r="DE353" s="156"/>
      <c r="DF353" s="156"/>
      <c r="DG353" s="156"/>
      <c r="DH353" s="156"/>
      <c r="DI353" s="156"/>
      <c r="DJ353" s="156"/>
      <c r="DK353" s="156"/>
      <c r="DL353" s="156"/>
      <c r="DM353" s="156"/>
      <c r="DN353" s="156"/>
      <c r="DO353" s="156"/>
      <c r="DP353" s="156"/>
      <c r="DQ353" s="156"/>
      <c r="DR353" s="156"/>
      <c r="DS353" s="156"/>
      <c r="DT353" s="156"/>
      <c r="DU353" s="156"/>
      <c r="DV353" s="156"/>
      <c r="DW353" s="156"/>
      <c r="DX353" s="156"/>
      <c r="DY353" s="156"/>
      <c r="DZ353" s="156"/>
      <c r="EA353" s="156"/>
      <c r="EB353" s="156"/>
      <c r="EC353" s="156"/>
      <c r="ED353" s="156"/>
      <c r="EE353" s="156"/>
      <c r="EF353" s="156"/>
      <c r="EG353" s="156"/>
      <c r="EH353" s="156"/>
      <c r="EI353" s="156"/>
      <c r="EJ353" s="156"/>
      <c r="EK353" s="156"/>
      <c r="EL353" s="156"/>
      <c r="EM353" s="156"/>
      <c r="EN353" s="156"/>
      <c r="EO353" s="156"/>
      <c r="EP353" s="156"/>
      <c r="EQ353" s="156"/>
      <c r="ER353" s="156"/>
      <c r="ES353" s="156"/>
      <c r="ET353" s="156"/>
      <c r="EU353" s="156"/>
      <c r="EV353" s="156"/>
      <c r="EW353" s="156"/>
      <c r="EX353" s="156"/>
      <c r="EY353" s="156"/>
      <c r="EZ353" s="156"/>
      <c r="FA353" s="156"/>
      <c r="FB353" s="156"/>
      <c r="FC353" s="156"/>
      <c r="FD353" s="156"/>
      <c r="FE353" s="156"/>
      <c r="FF353" s="156"/>
      <c r="FG353" s="156"/>
      <c r="FH353" s="156"/>
      <c r="FI353" s="156"/>
      <c r="FJ353" s="156"/>
      <c r="FK353" s="156"/>
      <c r="FL353" s="156"/>
      <c r="FM353" s="156"/>
      <c r="FN353" s="156"/>
      <c r="FO353" s="156"/>
      <c r="FP353" s="156"/>
      <c r="FQ353" s="156"/>
      <c r="FR353" s="156"/>
      <c r="FS353" s="156"/>
      <c r="FT353" s="156"/>
      <c r="FU353" s="156"/>
      <c r="FV353" s="156"/>
      <c r="FW353" s="156"/>
      <c r="FX353" s="156"/>
      <c r="FY353" s="156"/>
      <c r="FZ353" s="156"/>
      <c r="GA353" s="156"/>
      <c r="GB353" s="156"/>
      <c r="GC353" s="156"/>
      <c r="GD353" s="156"/>
      <c r="GE353" s="156"/>
      <c r="GF353" s="156"/>
      <c r="GG353" s="156"/>
      <c r="GH353" s="156"/>
      <c r="GI353" s="156"/>
      <c r="GJ353" s="156"/>
      <c r="GK353" s="156"/>
      <c r="GL353" s="156"/>
      <c r="GM353" s="156"/>
      <c r="GN353" s="156"/>
      <c r="GO353" s="156"/>
      <c r="GP353" s="156"/>
      <c r="GQ353" s="156"/>
      <c r="GR353" s="156"/>
      <c r="GS353" s="156"/>
      <c r="GT353" s="156"/>
      <c r="GU353" s="156"/>
      <c r="GV353" s="156"/>
      <c r="GW353" s="156"/>
      <c r="GX353" s="156"/>
      <c r="GY353" s="156"/>
      <c r="GZ353" s="156"/>
      <c r="HA353" s="156"/>
      <c r="HB353" s="156"/>
      <c r="HC353" s="156"/>
      <c r="HD353" s="156"/>
      <c r="HE353" s="156"/>
      <c r="HF353" s="156"/>
      <c r="HG353" s="156"/>
      <c r="HH353" s="156"/>
      <c r="HI353" s="156"/>
      <c r="HJ353" s="156"/>
      <c r="HK353" s="156"/>
      <c r="HL353" s="156"/>
      <c r="HM353" s="156"/>
      <c r="HN353" s="156"/>
      <c r="HO353" s="156"/>
      <c r="HP353" s="156"/>
      <c r="HQ353" s="156"/>
      <c r="HR353" s="156"/>
      <c r="HS353" s="156"/>
      <c r="HT353" s="156"/>
      <c r="HU353" s="156"/>
      <c r="HV353" s="156"/>
      <c r="HW353" s="156"/>
      <c r="HX353" s="156"/>
      <c r="HY353" s="156"/>
      <c r="HZ353" s="156"/>
      <c r="IA353" s="156"/>
      <c r="IB353" s="156"/>
      <c r="IC353" s="156"/>
      <c r="ID353" s="156"/>
      <c r="IE353" s="156"/>
      <c r="IF353" s="156"/>
      <c r="IG353" s="156"/>
      <c r="IH353" s="156"/>
      <c r="II353" s="156"/>
      <c r="IJ353" s="156"/>
      <c r="IK353" s="156"/>
      <c r="IL353" s="156"/>
      <c r="IM353" s="156"/>
      <c r="IN353" s="156"/>
      <c r="IO353" s="156"/>
      <c r="IP353" s="156"/>
      <c r="IQ353" s="156"/>
      <c r="IR353" s="156"/>
      <c r="IS353" s="156"/>
      <c r="IT353" s="156"/>
      <c r="IU353" s="156"/>
      <c r="IV353" s="156"/>
      <c r="IW353" s="156"/>
      <c r="IX353" s="156"/>
      <c r="IY353" s="156"/>
      <c r="IZ353" s="156"/>
      <c r="JA353" s="156"/>
      <c r="JB353" s="156"/>
      <c r="JC353" s="156"/>
      <c r="JD353" s="156"/>
      <c r="JE353" s="156"/>
      <c r="JF353" s="156"/>
      <c r="JG353" s="156"/>
      <c r="JH353" s="156"/>
      <c r="JI353" s="156"/>
      <c r="JJ353" s="156"/>
      <c r="JK353" s="156"/>
      <c r="JL353" s="156"/>
      <c r="JM353" s="156"/>
      <c r="JN353" s="156"/>
      <c r="JO353" s="156"/>
      <c r="JP353" s="156"/>
      <c r="JQ353" s="156"/>
      <c r="JR353" s="156"/>
      <c r="JS353" s="156"/>
      <c r="JT353" s="156"/>
      <c r="JU353" s="156"/>
      <c r="JV353" s="156"/>
      <c r="JW353" s="156"/>
      <c r="JX353" s="156"/>
      <c r="JY353" s="156"/>
      <c r="JZ353" s="156"/>
      <c r="KA353" s="156"/>
      <c r="KB353" s="156"/>
      <c r="KC353" s="156"/>
      <c r="KD353" s="156"/>
      <c r="KE353" s="156"/>
      <c r="KF353" s="156"/>
      <c r="KG353" s="156"/>
      <c r="KH353" s="156"/>
      <c r="KI353" s="156"/>
      <c r="KJ353" s="156"/>
      <c r="KK353" s="156"/>
      <c r="KL353" s="156"/>
      <c r="KM353" s="156"/>
      <c r="KN353" s="156"/>
      <c r="KO353" s="156"/>
      <c r="KP353" s="156"/>
      <c r="KQ353" s="156"/>
      <c r="KR353" s="156"/>
      <c r="KS353" s="156"/>
      <c r="KT353" s="156"/>
      <c r="KU353" s="156"/>
      <c r="KV353" s="156"/>
      <c r="KW353" s="156"/>
      <c r="KX353" s="156"/>
      <c r="KY353" s="156"/>
      <c r="KZ353" s="156"/>
      <c r="LA353" s="156"/>
      <c r="LB353" s="156"/>
      <c r="LC353" s="156"/>
      <c r="LD353" s="156"/>
      <c r="LE353" s="156"/>
      <c r="LF353" s="156"/>
      <c r="LG353" s="156"/>
      <c r="LH353" s="156"/>
      <c r="LI353" s="156"/>
      <c r="LJ353" s="156"/>
      <c r="LK353" s="156"/>
      <c r="LL353" s="156"/>
      <c r="LM353" s="156"/>
      <c r="LN353" s="156"/>
      <c r="LO353" s="156"/>
      <c r="LP353" s="156"/>
      <c r="LQ353" s="156"/>
      <c r="LR353" s="156"/>
      <c r="LS353" s="156"/>
      <c r="LT353" s="156"/>
      <c r="LU353" s="156"/>
      <c r="LV353" s="156"/>
      <c r="LW353" s="156"/>
      <c r="LX353" s="156"/>
      <c r="LY353" s="156"/>
      <c r="LZ353" s="156"/>
      <c r="MA353" s="156"/>
      <c r="MB353" s="156"/>
      <c r="MC353" s="156"/>
      <c r="MD353" s="156"/>
      <c r="ME353" s="156"/>
      <c r="MF353" s="156"/>
      <c r="MG353" s="156"/>
      <c r="MH353" s="156"/>
      <c r="MI353" s="156"/>
      <c r="MJ353" s="156"/>
      <c r="MK353" s="156"/>
      <c r="ML353" s="156"/>
      <c r="MM353" s="156"/>
      <c r="MN353" s="156"/>
      <c r="MO353" s="156"/>
      <c r="MP353" s="156"/>
      <c r="MQ353" s="156"/>
      <c r="MR353" s="156"/>
      <c r="MS353" s="156"/>
      <c r="MT353" s="156"/>
      <c r="MU353" s="156"/>
      <c r="MV353" s="156"/>
      <c r="MW353" s="156"/>
      <c r="MX353" s="156"/>
      <c r="MY353" s="156"/>
      <c r="MZ353" s="156"/>
      <c r="NA353" s="156"/>
      <c r="NB353" s="156"/>
      <c r="NC353" s="156"/>
      <c r="ND353" s="156"/>
      <c r="NE353" s="156"/>
      <c r="NF353" s="156"/>
      <c r="NG353" s="156"/>
      <c r="NH353" s="156"/>
      <c r="NI353" s="156"/>
      <c r="NJ353" s="156"/>
      <c r="NK353" s="156"/>
      <c r="NL353" s="156"/>
      <c r="NM353" s="156"/>
      <c r="NN353" s="156"/>
      <c r="NO353" s="156"/>
      <c r="NP353" s="156"/>
      <c r="NQ353" s="156"/>
      <c r="NR353" s="156"/>
      <c r="NS353" s="156"/>
      <c r="NT353" s="156"/>
      <c r="NU353" s="156"/>
      <c r="NV353" s="156"/>
      <c r="NW353" s="156"/>
      <c r="NX353" s="156"/>
      <c r="NY353" s="156"/>
      <c r="NZ353" s="156"/>
      <c r="OA353" s="156"/>
      <c r="OB353" s="156"/>
      <c r="OC353" s="156"/>
      <c r="OD353" s="156"/>
      <c r="OE353" s="156"/>
      <c r="OF353" s="156"/>
      <c r="OG353" s="156"/>
      <c r="OH353" s="156"/>
      <c r="OI353" s="156"/>
      <c r="OJ353" s="156"/>
      <c r="OK353" s="156"/>
      <c r="OL353" s="156"/>
      <c r="OM353" s="156"/>
      <c r="ON353" s="156"/>
      <c r="OO353" s="156"/>
      <c r="OP353" s="156"/>
      <c r="OQ353" s="156"/>
      <c r="OR353" s="156"/>
      <c r="OS353" s="156"/>
      <c r="OT353" s="156"/>
      <c r="OU353" s="156"/>
      <c r="OV353" s="156"/>
      <c r="OW353" s="156"/>
      <c r="OX353" s="156"/>
      <c r="OY353" s="156"/>
      <c r="OZ353" s="156"/>
      <c r="PA353" s="156"/>
      <c r="PB353" s="156"/>
      <c r="PC353" s="156"/>
      <c r="PD353" s="156"/>
      <c r="PE353" s="156"/>
      <c r="PF353" s="156"/>
      <c r="PG353" s="156"/>
      <c r="PH353" s="156"/>
      <c r="PI353" s="156"/>
      <c r="PJ353" s="156"/>
      <c r="PK353" s="156"/>
      <c r="PL353" s="156"/>
      <c r="PM353" s="156"/>
      <c r="PN353" s="156"/>
      <c r="PO353" s="156"/>
      <c r="PP353" s="156"/>
      <c r="PQ353" s="156"/>
      <c r="PR353" s="156"/>
      <c r="PS353" s="156"/>
      <c r="PT353" s="156"/>
      <c r="PU353" s="156"/>
      <c r="PV353" s="156"/>
      <c r="PW353" s="156"/>
      <c r="PX353" s="156"/>
      <c r="PY353" s="156"/>
      <c r="PZ353" s="156"/>
      <c r="QA353" s="156"/>
      <c r="QB353" s="156"/>
      <c r="QC353" s="156"/>
      <c r="QD353" s="156"/>
      <c r="QE353" s="156"/>
      <c r="QF353" s="156"/>
      <c r="QG353" s="156"/>
      <c r="QH353" s="156"/>
      <c r="QI353" s="156"/>
      <c r="QJ353" s="156"/>
      <c r="QK353" s="156"/>
      <c r="QL353" s="156"/>
      <c r="QM353" s="156"/>
      <c r="QN353" s="156"/>
      <c r="QO353" s="156"/>
      <c r="QP353" s="156"/>
      <c r="QQ353" s="156"/>
      <c r="QR353" s="156"/>
      <c r="QS353" s="156"/>
      <c r="QT353" s="156"/>
      <c r="QU353" s="156"/>
      <c r="QV353" s="156"/>
      <c r="QW353" s="156"/>
      <c r="QX353" s="156"/>
      <c r="QY353" s="156"/>
      <c r="QZ353" s="156"/>
      <c r="RA353" s="156"/>
      <c r="RB353" s="156"/>
      <c r="RC353" s="156"/>
      <c r="RD353" s="156"/>
      <c r="RE353" s="156"/>
      <c r="RF353" s="156"/>
      <c r="RG353" s="156"/>
      <c r="RH353" s="156"/>
      <c r="RI353" s="156"/>
      <c r="RJ353" s="156"/>
      <c r="RK353" s="156"/>
      <c r="RL353" s="156"/>
      <c r="RM353" s="156"/>
    </row>
    <row r="354" spans="1:481" s="318" customFormat="1" ht="26.25">
      <c r="A354" s="167">
        <v>353</v>
      </c>
      <c r="B354" s="298"/>
      <c r="C354" s="298"/>
      <c r="D354" s="298"/>
      <c r="E354" s="299"/>
      <c r="F354" s="303">
        <v>1113220</v>
      </c>
      <c r="G354" s="438" t="s">
        <v>414</v>
      </c>
      <c r="H354" s="178" t="s">
        <v>42</v>
      </c>
      <c r="I354" s="298"/>
      <c r="J354" s="312"/>
      <c r="K354" s="313"/>
      <c r="L354" s="159">
        <f t="shared" ref="L354:L355" si="16">SUM(O354,Y354,AI354,AS354,BC354,BM354,BW354)</f>
        <v>0</v>
      </c>
      <c r="M354" s="313"/>
      <c r="N354" s="314"/>
      <c r="O354" s="364"/>
      <c r="P354" s="314"/>
      <c r="Q354" s="315"/>
      <c r="R354" s="314"/>
      <c r="S354" s="314"/>
      <c r="T354" s="314"/>
      <c r="U354" s="314"/>
      <c r="V354" s="312"/>
      <c r="W354" s="314"/>
      <c r="X354" s="314"/>
      <c r="Y354" s="366"/>
      <c r="Z354" s="314"/>
      <c r="AA354" s="315"/>
      <c r="AB354" s="314"/>
      <c r="AC354" s="314"/>
      <c r="AD354" s="314"/>
      <c r="AE354" s="314"/>
      <c r="AF354" s="312"/>
      <c r="AG354" s="314"/>
      <c r="AH354" s="314"/>
      <c r="AI354" s="365"/>
      <c r="AJ354" s="314"/>
      <c r="AK354" s="315"/>
      <c r="AL354" s="314"/>
      <c r="AM354" s="314"/>
      <c r="AN354" s="314"/>
      <c r="AO354" s="314"/>
      <c r="AP354" s="312"/>
      <c r="AQ354" s="314"/>
      <c r="AR354" s="314"/>
      <c r="AS354" s="367"/>
      <c r="AT354" s="314"/>
      <c r="AU354" s="315"/>
      <c r="AV354" s="314"/>
      <c r="AW354" s="314"/>
      <c r="AX354" s="314"/>
      <c r="AY354" s="314"/>
      <c r="AZ354" s="312"/>
      <c r="BA354" s="314"/>
      <c r="BB354" s="314"/>
      <c r="BC354" s="353"/>
      <c r="BD354" s="314"/>
      <c r="BE354" s="315"/>
      <c r="BF354" s="314"/>
      <c r="BG354" s="314"/>
      <c r="BH354" s="314"/>
      <c r="BI354" s="314"/>
      <c r="BJ354" s="312"/>
      <c r="BK354" s="314"/>
      <c r="BL354" s="314"/>
      <c r="BM354" s="429"/>
      <c r="BN354" s="314"/>
      <c r="BO354" s="315"/>
      <c r="BP354" s="314"/>
      <c r="BQ354" s="314"/>
      <c r="BR354" s="314"/>
      <c r="BS354" s="314"/>
      <c r="BT354" s="312"/>
      <c r="BU354" s="314"/>
      <c r="BV354" s="314"/>
      <c r="BW354" s="369"/>
      <c r="BX354" s="314"/>
      <c r="BY354" s="315"/>
      <c r="BZ354" s="314"/>
      <c r="CA354" s="314"/>
      <c r="CB354" s="314"/>
      <c r="CC354" s="314"/>
      <c r="CD354" s="312"/>
      <c r="CE354" s="317"/>
      <c r="CF354" s="156"/>
      <c r="CG354" s="156"/>
      <c r="CH354" s="156"/>
      <c r="CI354" s="156"/>
      <c r="CJ354" s="156"/>
      <c r="CK354" s="156"/>
      <c r="CL354" s="156"/>
      <c r="CM354" s="156"/>
      <c r="CN354" s="156"/>
      <c r="CO354" s="156"/>
      <c r="CP354" s="156"/>
      <c r="CQ354" s="156"/>
      <c r="CR354" s="156"/>
      <c r="CS354" s="156"/>
      <c r="CT354" s="156"/>
      <c r="CU354" s="156"/>
      <c r="CV354" s="156"/>
      <c r="CW354" s="156"/>
      <c r="CX354" s="156"/>
      <c r="CY354" s="156"/>
      <c r="CZ354" s="156"/>
      <c r="DA354" s="156"/>
      <c r="DB354" s="156"/>
      <c r="DC354" s="156"/>
      <c r="DD354" s="156"/>
      <c r="DE354" s="156"/>
      <c r="DF354" s="156"/>
      <c r="DG354" s="156"/>
      <c r="DH354" s="156"/>
      <c r="DI354" s="156"/>
      <c r="DJ354" s="156"/>
      <c r="DK354" s="156"/>
      <c r="DL354" s="156"/>
      <c r="DM354" s="156"/>
      <c r="DN354" s="156"/>
      <c r="DO354" s="156"/>
      <c r="DP354" s="156"/>
      <c r="DQ354" s="156"/>
      <c r="DR354" s="156"/>
      <c r="DS354" s="156"/>
      <c r="DT354" s="156"/>
      <c r="DU354" s="156"/>
      <c r="DV354" s="156"/>
      <c r="DW354" s="156"/>
      <c r="DX354" s="156"/>
      <c r="DY354" s="156"/>
      <c r="DZ354" s="156"/>
      <c r="EA354" s="156"/>
      <c r="EB354" s="156"/>
      <c r="EC354" s="156"/>
      <c r="ED354" s="156"/>
      <c r="EE354" s="156"/>
      <c r="EF354" s="156"/>
      <c r="EG354" s="156"/>
      <c r="EH354" s="156"/>
      <c r="EI354" s="156"/>
      <c r="EJ354" s="156"/>
      <c r="EK354" s="156"/>
      <c r="EL354" s="156"/>
      <c r="EM354" s="156"/>
      <c r="EN354" s="156"/>
      <c r="EO354" s="156"/>
      <c r="EP354" s="156"/>
      <c r="EQ354" s="156"/>
      <c r="ER354" s="156"/>
      <c r="ES354" s="156"/>
      <c r="ET354" s="156"/>
      <c r="EU354" s="156"/>
      <c r="EV354" s="156"/>
      <c r="EW354" s="156"/>
      <c r="EX354" s="156"/>
      <c r="EY354" s="156"/>
      <c r="EZ354" s="156"/>
      <c r="FA354" s="156"/>
      <c r="FB354" s="156"/>
      <c r="FC354" s="156"/>
      <c r="FD354" s="156"/>
      <c r="FE354" s="156"/>
      <c r="FF354" s="156"/>
      <c r="FG354" s="156"/>
      <c r="FH354" s="156"/>
      <c r="FI354" s="156"/>
      <c r="FJ354" s="156"/>
      <c r="FK354" s="156"/>
      <c r="FL354" s="156"/>
      <c r="FM354" s="156"/>
      <c r="FN354" s="156"/>
      <c r="FO354" s="156"/>
      <c r="FP354" s="156"/>
      <c r="FQ354" s="156"/>
      <c r="FR354" s="156"/>
      <c r="FS354" s="156"/>
      <c r="FT354" s="156"/>
      <c r="FU354" s="156"/>
      <c r="FV354" s="156"/>
      <c r="FW354" s="156"/>
      <c r="FX354" s="156"/>
      <c r="FY354" s="156"/>
      <c r="FZ354" s="156"/>
      <c r="GA354" s="156"/>
      <c r="GB354" s="156"/>
      <c r="GC354" s="156"/>
      <c r="GD354" s="156"/>
      <c r="GE354" s="156"/>
      <c r="GF354" s="156"/>
      <c r="GG354" s="156"/>
      <c r="GH354" s="156"/>
      <c r="GI354" s="156"/>
      <c r="GJ354" s="156"/>
      <c r="GK354" s="156"/>
      <c r="GL354" s="156"/>
      <c r="GM354" s="156"/>
      <c r="GN354" s="156"/>
      <c r="GO354" s="156"/>
      <c r="GP354" s="156"/>
      <c r="GQ354" s="156"/>
      <c r="GR354" s="156"/>
      <c r="GS354" s="156"/>
      <c r="GT354" s="156"/>
      <c r="GU354" s="156"/>
      <c r="GV354" s="156"/>
      <c r="GW354" s="156"/>
      <c r="GX354" s="156"/>
      <c r="GY354" s="156"/>
      <c r="GZ354" s="156"/>
      <c r="HA354" s="156"/>
      <c r="HB354" s="156"/>
      <c r="HC354" s="156"/>
      <c r="HD354" s="156"/>
      <c r="HE354" s="156"/>
      <c r="HF354" s="156"/>
      <c r="HG354" s="156"/>
      <c r="HH354" s="156"/>
      <c r="HI354" s="156"/>
      <c r="HJ354" s="156"/>
      <c r="HK354" s="156"/>
      <c r="HL354" s="156"/>
      <c r="HM354" s="156"/>
      <c r="HN354" s="156"/>
      <c r="HO354" s="156"/>
      <c r="HP354" s="156"/>
      <c r="HQ354" s="156"/>
      <c r="HR354" s="156"/>
      <c r="HS354" s="156"/>
      <c r="HT354" s="156"/>
      <c r="HU354" s="156"/>
      <c r="HV354" s="156"/>
      <c r="HW354" s="156"/>
      <c r="HX354" s="156"/>
      <c r="HY354" s="156"/>
      <c r="HZ354" s="156"/>
      <c r="IA354" s="156"/>
      <c r="IB354" s="156"/>
      <c r="IC354" s="156"/>
      <c r="ID354" s="156"/>
      <c r="IE354" s="156"/>
      <c r="IF354" s="156"/>
      <c r="IG354" s="156"/>
      <c r="IH354" s="156"/>
      <c r="II354" s="156"/>
      <c r="IJ354" s="156"/>
      <c r="IK354" s="156"/>
      <c r="IL354" s="156"/>
      <c r="IM354" s="156"/>
      <c r="IN354" s="156"/>
      <c r="IO354" s="156"/>
      <c r="IP354" s="156"/>
      <c r="IQ354" s="156"/>
      <c r="IR354" s="156"/>
      <c r="IS354" s="156"/>
      <c r="IT354" s="156"/>
      <c r="IU354" s="156"/>
      <c r="IV354" s="156"/>
      <c r="IW354" s="156"/>
      <c r="IX354" s="156"/>
      <c r="IY354" s="156"/>
      <c r="IZ354" s="156"/>
      <c r="JA354" s="156"/>
      <c r="JB354" s="156"/>
      <c r="JC354" s="156"/>
      <c r="JD354" s="156"/>
      <c r="JE354" s="156"/>
      <c r="JF354" s="156"/>
      <c r="JG354" s="156"/>
      <c r="JH354" s="156"/>
      <c r="JI354" s="156"/>
      <c r="JJ354" s="156"/>
      <c r="JK354" s="156"/>
      <c r="JL354" s="156"/>
      <c r="JM354" s="156"/>
      <c r="JN354" s="156"/>
      <c r="JO354" s="156"/>
      <c r="JP354" s="156"/>
      <c r="JQ354" s="156"/>
      <c r="JR354" s="156"/>
      <c r="JS354" s="156"/>
      <c r="JT354" s="156"/>
      <c r="JU354" s="156"/>
      <c r="JV354" s="156"/>
      <c r="JW354" s="156"/>
      <c r="JX354" s="156"/>
      <c r="JY354" s="156"/>
      <c r="JZ354" s="156"/>
      <c r="KA354" s="156"/>
      <c r="KB354" s="156"/>
      <c r="KC354" s="156"/>
      <c r="KD354" s="156"/>
      <c r="KE354" s="156"/>
      <c r="KF354" s="156"/>
      <c r="KG354" s="156"/>
      <c r="KH354" s="156"/>
      <c r="KI354" s="156"/>
      <c r="KJ354" s="156"/>
      <c r="KK354" s="156"/>
      <c r="KL354" s="156"/>
      <c r="KM354" s="156"/>
      <c r="KN354" s="156"/>
      <c r="KO354" s="156"/>
      <c r="KP354" s="156"/>
      <c r="KQ354" s="156"/>
      <c r="KR354" s="156"/>
      <c r="KS354" s="156"/>
      <c r="KT354" s="156"/>
      <c r="KU354" s="156"/>
      <c r="KV354" s="156"/>
      <c r="KW354" s="156"/>
      <c r="KX354" s="156"/>
      <c r="KY354" s="156"/>
      <c r="KZ354" s="156"/>
      <c r="LA354" s="156"/>
      <c r="LB354" s="156"/>
      <c r="LC354" s="156"/>
      <c r="LD354" s="156"/>
      <c r="LE354" s="156"/>
      <c r="LF354" s="156"/>
      <c r="LG354" s="156"/>
      <c r="LH354" s="156"/>
      <c r="LI354" s="156"/>
      <c r="LJ354" s="156"/>
      <c r="LK354" s="156"/>
      <c r="LL354" s="156"/>
      <c r="LM354" s="156"/>
      <c r="LN354" s="156"/>
      <c r="LO354" s="156"/>
      <c r="LP354" s="156"/>
      <c r="LQ354" s="156"/>
      <c r="LR354" s="156"/>
      <c r="LS354" s="156"/>
      <c r="LT354" s="156"/>
      <c r="LU354" s="156"/>
      <c r="LV354" s="156"/>
      <c r="LW354" s="156"/>
      <c r="LX354" s="156"/>
      <c r="LY354" s="156"/>
      <c r="LZ354" s="156"/>
      <c r="MA354" s="156"/>
      <c r="MB354" s="156"/>
      <c r="MC354" s="156"/>
      <c r="MD354" s="156"/>
      <c r="ME354" s="156"/>
      <c r="MF354" s="156"/>
      <c r="MG354" s="156"/>
      <c r="MH354" s="156"/>
      <c r="MI354" s="156"/>
      <c r="MJ354" s="156"/>
      <c r="MK354" s="156"/>
      <c r="ML354" s="156"/>
      <c r="MM354" s="156"/>
      <c r="MN354" s="156"/>
      <c r="MO354" s="156"/>
      <c r="MP354" s="156"/>
      <c r="MQ354" s="156"/>
      <c r="MR354" s="156"/>
      <c r="MS354" s="156"/>
      <c r="MT354" s="156"/>
      <c r="MU354" s="156"/>
      <c r="MV354" s="156"/>
      <c r="MW354" s="156"/>
      <c r="MX354" s="156"/>
      <c r="MY354" s="156"/>
      <c r="MZ354" s="156"/>
      <c r="NA354" s="156"/>
      <c r="NB354" s="156"/>
      <c r="NC354" s="156"/>
      <c r="ND354" s="156"/>
      <c r="NE354" s="156"/>
      <c r="NF354" s="156"/>
      <c r="NG354" s="156"/>
      <c r="NH354" s="156"/>
      <c r="NI354" s="156"/>
      <c r="NJ354" s="156"/>
      <c r="NK354" s="156"/>
      <c r="NL354" s="156"/>
      <c r="NM354" s="156"/>
      <c r="NN354" s="156"/>
      <c r="NO354" s="156"/>
      <c r="NP354" s="156"/>
      <c r="NQ354" s="156"/>
      <c r="NR354" s="156"/>
      <c r="NS354" s="156"/>
      <c r="NT354" s="156"/>
      <c r="NU354" s="156"/>
      <c r="NV354" s="156"/>
      <c r="NW354" s="156"/>
      <c r="NX354" s="156"/>
      <c r="NY354" s="156"/>
      <c r="NZ354" s="156"/>
      <c r="OA354" s="156"/>
      <c r="OB354" s="156"/>
      <c r="OC354" s="156"/>
      <c r="OD354" s="156"/>
      <c r="OE354" s="156"/>
      <c r="OF354" s="156"/>
      <c r="OG354" s="156"/>
      <c r="OH354" s="156"/>
      <c r="OI354" s="156"/>
      <c r="OJ354" s="156"/>
      <c r="OK354" s="156"/>
      <c r="OL354" s="156"/>
      <c r="OM354" s="156"/>
      <c r="ON354" s="156"/>
      <c r="OO354" s="156"/>
      <c r="OP354" s="156"/>
      <c r="OQ354" s="156"/>
      <c r="OR354" s="156"/>
      <c r="OS354" s="156"/>
      <c r="OT354" s="156"/>
      <c r="OU354" s="156"/>
      <c r="OV354" s="156"/>
      <c r="OW354" s="156"/>
      <c r="OX354" s="156"/>
      <c r="OY354" s="156"/>
      <c r="OZ354" s="156"/>
      <c r="PA354" s="156"/>
      <c r="PB354" s="156"/>
      <c r="PC354" s="156"/>
      <c r="PD354" s="156"/>
      <c r="PE354" s="156"/>
      <c r="PF354" s="156"/>
      <c r="PG354" s="156"/>
      <c r="PH354" s="156"/>
      <c r="PI354" s="156"/>
      <c r="PJ354" s="156"/>
      <c r="PK354" s="156"/>
      <c r="PL354" s="156"/>
      <c r="PM354" s="156"/>
      <c r="PN354" s="156"/>
      <c r="PO354" s="156"/>
      <c r="PP354" s="156"/>
      <c r="PQ354" s="156"/>
      <c r="PR354" s="156"/>
      <c r="PS354" s="156"/>
      <c r="PT354" s="156"/>
      <c r="PU354" s="156"/>
      <c r="PV354" s="156"/>
      <c r="PW354" s="156"/>
      <c r="PX354" s="156"/>
      <c r="PY354" s="156"/>
      <c r="PZ354" s="156"/>
      <c r="QA354" s="156"/>
      <c r="QB354" s="156"/>
      <c r="QC354" s="156"/>
      <c r="QD354" s="156"/>
      <c r="QE354" s="156"/>
      <c r="QF354" s="156"/>
      <c r="QG354" s="156"/>
      <c r="QH354" s="156"/>
      <c r="QI354" s="156"/>
      <c r="QJ354" s="156"/>
      <c r="QK354" s="156"/>
      <c r="QL354" s="156"/>
      <c r="QM354" s="156"/>
      <c r="QN354" s="156"/>
      <c r="QO354" s="156"/>
      <c r="QP354" s="156"/>
      <c r="QQ354" s="156"/>
      <c r="QR354" s="156"/>
      <c r="QS354" s="156"/>
      <c r="QT354" s="156"/>
      <c r="QU354" s="156"/>
      <c r="QV354" s="156"/>
      <c r="QW354" s="156"/>
      <c r="QX354" s="156"/>
      <c r="QY354" s="156"/>
      <c r="QZ354" s="156"/>
      <c r="RA354" s="156"/>
      <c r="RB354" s="156"/>
      <c r="RC354" s="156"/>
      <c r="RD354" s="156"/>
      <c r="RE354" s="156"/>
      <c r="RF354" s="156"/>
      <c r="RG354" s="156"/>
      <c r="RH354" s="156"/>
      <c r="RI354" s="156"/>
      <c r="RJ354" s="156"/>
      <c r="RK354" s="156"/>
      <c r="RL354" s="156"/>
      <c r="RM354" s="156"/>
    </row>
    <row r="355" spans="1:481" s="318" customFormat="1" ht="26.25">
      <c r="A355" s="167">
        <v>354</v>
      </c>
      <c r="B355" s="298"/>
      <c r="C355" s="298"/>
      <c r="D355" s="298"/>
      <c r="E355" s="299"/>
      <c r="F355" s="194">
        <v>1113218</v>
      </c>
      <c r="G355" s="238" t="s">
        <v>415</v>
      </c>
      <c r="H355" s="178" t="s">
        <v>42</v>
      </c>
      <c r="I355" s="298"/>
      <c r="J355" s="312"/>
      <c r="K355" s="313"/>
      <c r="L355" s="159">
        <f t="shared" si="16"/>
        <v>2920</v>
      </c>
      <c r="M355" s="313"/>
      <c r="N355" s="314"/>
      <c r="O355" s="364">
        <v>346</v>
      </c>
      <c r="P355" s="314"/>
      <c r="Q355" s="315"/>
      <c r="R355" s="314"/>
      <c r="S355" s="314"/>
      <c r="T355" s="314"/>
      <c r="U355" s="314"/>
      <c r="V355" s="312"/>
      <c r="W355" s="314"/>
      <c r="X355" s="314"/>
      <c r="Y355" s="366">
        <v>327</v>
      </c>
      <c r="Z355" s="314"/>
      <c r="AA355" s="315"/>
      <c r="AB355" s="314"/>
      <c r="AC355" s="314"/>
      <c r="AD355" s="314"/>
      <c r="AE355" s="314"/>
      <c r="AF355" s="312"/>
      <c r="AG355" s="314"/>
      <c r="AH355" s="314"/>
      <c r="AI355" s="365">
        <v>737</v>
      </c>
      <c r="AJ355" s="314"/>
      <c r="AK355" s="315"/>
      <c r="AL355" s="314"/>
      <c r="AM355" s="314"/>
      <c r="AN355" s="314"/>
      <c r="AO355" s="314"/>
      <c r="AP355" s="312"/>
      <c r="AQ355" s="314"/>
      <c r="AR355" s="314"/>
      <c r="AS355" s="367">
        <v>300</v>
      </c>
      <c r="AT355" s="314"/>
      <c r="AU355" s="315"/>
      <c r="AV355" s="314"/>
      <c r="AW355" s="314"/>
      <c r="AX355" s="314"/>
      <c r="AY355" s="314"/>
      <c r="AZ355" s="312"/>
      <c r="BA355" s="314"/>
      <c r="BB355" s="314"/>
      <c r="BC355" s="456">
        <v>490</v>
      </c>
      <c r="BD355" s="314"/>
      <c r="BE355" s="315"/>
      <c r="BF355" s="314"/>
      <c r="BG355" s="314"/>
      <c r="BH355" s="314"/>
      <c r="BI355" s="314"/>
      <c r="BJ355" s="312"/>
      <c r="BK355" s="314"/>
      <c r="BL355" s="314"/>
      <c r="BM355" s="429"/>
      <c r="BN355" s="314"/>
      <c r="BO355" s="315"/>
      <c r="BP355" s="314"/>
      <c r="BQ355" s="314"/>
      <c r="BR355" s="314"/>
      <c r="BS355" s="314"/>
      <c r="BT355" s="312"/>
      <c r="BU355" s="314"/>
      <c r="BV355" s="314"/>
      <c r="BW355" s="369">
        <v>720</v>
      </c>
      <c r="BX355" s="314"/>
      <c r="BY355" s="315"/>
      <c r="BZ355" s="314"/>
      <c r="CA355" s="314"/>
      <c r="CB355" s="314"/>
      <c r="CC355" s="314"/>
      <c r="CD355" s="312"/>
      <c r="CE355" s="317"/>
      <c r="CF355" s="156"/>
      <c r="CG355" s="156"/>
      <c r="CH355" s="156"/>
      <c r="CI355" s="156"/>
      <c r="CJ355" s="156"/>
      <c r="CK355" s="156"/>
      <c r="CL355" s="156"/>
      <c r="CM355" s="156"/>
      <c r="CN355" s="156"/>
      <c r="CO355" s="156"/>
      <c r="CP355" s="156"/>
      <c r="CQ355" s="156"/>
      <c r="CR355" s="156"/>
      <c r="CS355" s="156"/>
      <c r="CT355" s="156"/>
      <c r="CU355" s="156"/>
      <c r="CV355" s="156"/>
      <c r="CW355" s="156"/>
      <c r="CX355" s="156"/>
      <c r="CY355" s="156"/>
      <c r="CZ355" s="156"/>
      <c r="DA355" s="156"/>
      <c r="DB355" s="156"/>
      <c r="DC355" s="156"/>
      <c r="DD355" s="156"/>
      <c r="DE355" s="156"/>
      <c r="DF355" s="156"/>
      <c r="DG355" s="156"/>
      <c r="DH355" s="156"/>
      <c r="DI355" s="156"/>
      <c r="DJ355" s="156"/>
      <c r="DK355" s="156"/>
      <c r="DL355" s="156"/>
      <c r="DM355" s="156"/>
      <c r="DN355" s="156"/>
      <c r="DO355" s="156"/>
      <c r="DP355" s="156"/>
      <c r="DQ355" s="156"/>
      <c r="DR355" s="156"/>
      <c r="DS355" s="156"/>
      <c r="DT355" s="156"/>
      <c r="DU355" s="156"/>
      <c r="DV355" s="156"/>
      <c r="DW355" s="156"/>
      <c r="DX355" s="156"/>
      <c r="DY355" s="156"/>
      <c r="DZ355" s="156"/>
      <c r="EA355" s="156"/>
      <c r="EB355" s="156"/>
      <c r="EC355" s="156"/>
      <c r="ED355" s="156"/>
      <c r="EE355" s="156"/>
      <c r="EF355" s="156"/>
      <c r="EG355" s="156"/>
      <c r="EH355" s="156"/>
      <c r="EI355" s="156"/>
      <c r="EJ355" s="156"/>
      <c r="EK355" s="156"/>
      <c r="EL355" s="156"/>
      <c r="EM355" s="156"/>
      <c r="EN355" s="156"/>
      <c r="EO355" s="156"/>
      <c r="EP355" s="156"/>
      <c r="EQ355" s="156"/>
      <c r="ER355" s="156"/>
      <c r="ES355" s="156"/>
      <c r="ET355" s="156"/>
      <c r="EU355" s="156"/>
      <c r="EV355" s="156"/>
      <c r="EW355" s="156"/>
      <c r="EX355" s="156"/>
      <c r="EY355" s="156"/>
      <c r="EZ355" s="156"/>
      <c r="FA355" s="156"/>
      <c r="FB355" s="156"/>
      <c r="FC355" s="156"/>
      <c r="FD355" s="156"/>
      <c r="FE355" s="156"/>
      <c r="FF355" s="156"/>
      <c r="FG355" s="156"/>
      <c r="FH355" s="156"/>
      <c r="FI355" s="156"/>
      <c r="FJ355" s="156"/>
      <c r="FK355" s="156"/>
      <c r="FL355" s="156"/>
      <c r="FM355" s="156"/>
      <c r="FN355" s="156"/>
      <c r="FO355" s="156"/>
      <c r="FP355" s="156"/>
      <c r="FQ355" s="156"/>
      <c r="FR355" s="156"/>
      <c r="FS355" s="156"/>
      <c r="FT355" s="156"/>
      <c r="FU355" s="156"/>
      <c r="FV355" s="156"/>
      <c r="FW355" s="156"/>
      <c r="FX355" s="156"/>
      <c r="FY355" s="156"/>
      <c r="FZ355" s="156"/>
      <c r="GA355" s="156"/>
      <c r="GB355" s="156"/>
      <c r="GC355" s="156"/>
      <c r="GD355" s="156"/>
      <c r="GE355" s="156"/>
      <c r="GF355" s="156"/>
      <c r="GG355" s="156"/>
      <c r="GH355" s="156"/>
      <c r="GI355" s="156"/>
      <c r="GJ355" s="156"/>
      <c r="GK355" s="156"/>
      <c r="GL355" s="156"/>
      <c r="GM355" s="156"/>
      <c r="GN355" s="156"/>
      <c r="GO355" s="156"/>
      <c r="GP355" s="156"/>
      <c r="GQ355" s="156"/>
      <c r="GR355" s="156"/>
      <c r="GS355" s="156"/>
      <c r="GT355" s="156"/>
      <c r="GU355" s="156"/>
      <c r="GV355" s="156"/>
      <c r="GW355" s="156"/>
      <c r="GX355" s="156"/>
      <c r="GY355" s="156"/>
      <c r="GZ355" s="156"/>
      <c r="HA355" s="156"/>
      <c r="HB355" s="156"/>
      <c r="HC355" s="156"/>
      <c r="HD355" s="156"/>
      <c r="HE355" s="156"/>
      <c r="HF355" s="156"/>
      <c r="HG355" s="156"/>
      <c r="HH355" s="156"/>
      <c r="HI355" s="156"/>
      <c r="HJ355" s="156"/>
      <c r="HK355" s="156"/>
      <c r="HL355" s="156"/>
      <c r="HM355" s="156"/>
      <c r="HN355" s="156"/>
      <c r="HO355" s="156"/>
      <c r="HP355" s="156"/>
      <c r="HQ355" s="156"/>
      <c r="HR355" s="156"/>
      <c r="HS355" s="156"/>
      <c r="HT355" s="156"/>
      <c r="HU355" s="156"/>
      <c r="HV355" s="156"/>
      <c r="HW355" s="156"/>
      <c r="HX355" s="156"/>
      <c r="HY355" s="156"/>
      <c r="HZ355" s="156"/>
      <c r="IA355" s="156"/>
      <c r="IB355" s="156"/>
      <c r="IC355" s="156"/>
      <c r="ID355" s="156"/>
      <c r="IE355" s="156"/>
      <c r="IF355" s="156"/>
      <c r="IG355" s="156"/>
      <c r="IH355" s="156"/>
      <c r="II355" s="156"/>
      <c r="IJ355" s="156"/>
      <c r="IK355" s="156"/>
      <c r="IL355" s="156"/>
      <c r="IM355" s="156"/>
      <c r="IN355" s="156"/>
      <c r="IO355" s="156"/>
      <c r="IP355" s="156"/>
      <c r="IQ355" s="156"/>
      <c r="IR355" s="156"/>
      <c r="IS355" s="156"/>
      <c r="IT355" s="156"/>
      <c r="IU355" s="156"/>
      <c r="IV355" s="156"/>
      <c r="IW355" s="156"/>
      <c r="IX355" s="156"/>
      <c r="IY355" s="156"/>
      <c r="IZ355" s="156"/>
      <c r="JA355" s="156"/>
      <c r="JB355" s="156"/>
      <c r="JC355" s="156"/>
      <c r="JD355" s="156"/>
      <c r="JE355" s="156"/>
      <c r="JF355" s="156"/>
      <c r="JG355" s="156"/>
      <c r="JH355" s="156"/>
      <c r="JI355" s="156"/>
      <c r="JJ355" s="156"/>
      <c r="JK355" s="156"/>
      <c r="JL355" s="156"/>
      <c r="JM355" s="156"/>
      <c r="JN355" s="156"/>
      <c r="JO355" s="156"/>
      <c r="JP355" s="156"/>
      <c r="JQ355" s="156"/>
      <c r="JR355" s="156"/>
      <c r="JS355" s="156"/>
      <c r="JT355" s="156"/>
      <c r="JU355" s="156"/>
      <c r="JV355" s="156"/>
      <c r="JW355" s="156"/>
      <c r="JX355" s="156"/>
      <c r="JY355" s="156"/>
      <c r="JZ355" s="156"/>
      <c r="KA355" s="156"/>
      <c r="KB355" s="156"/>
      <c r="KC355" s="156"/>
      <c r="KD355" s="156"/>
      <c r="KE355" s="156"/>
      <c r="KF355" s="156"/>
      <c r="KG355" s="156"/>
      <c r="KH355" s="156"/>
      <c r="KI355" s="156"/>
      <c r="KJ355" s="156"/>
      <c r="KK355" s="156"/>
      <c r="KL355" s="156"/>
      <c r="KM355" s="156"/>
      <c r="KN355" s="156"/>
      <c r="KO355" s="156"/>
      <c r="KP355" s="156"/>
      <c r="KQ355" s="156"/>
      <c r="KR355" s="156"/>
      <c r="KS355" s="156"/>
      <c r="KT355" s="156"/>
      <c r="KU355" s="156"/>
      <c r="KV355" s="156"/>
      <c r="KW355" s="156"/>
      <c r="KX355" s="156"/>
      <c r="KY355" s="156"/>
      <c r="KZ355" s="156"/>
      <c r="LA355" s="156"/>
      <c r="LB355" s="156"/>
      <c r="LC355" s="156"/>
      <c r="LD355" s="156"/>
      <c r="LE355" s="156"/>
      <c r="LF355" s="156"/>
      <c r="LG355" s="156"/>
      <c r="LH355" s="156"/>
      <c r="LI355" s="156"/>
      <c r="LJ355" s="156"/>
      <c r="LK355" s="156"/>
      <c r="LL355" s="156"/>
      <c r="LM355" s="156"/>
      <c r="LN355" s="156"/>
      <c r="LO355" s="156"/>
      <c r="LP355" s="156"/>
      <c r="LQ355" s="156"/>
      <c r="LR355" s="156"/>
      <c r="LS355" s="156"/>
      <c r="LT355" s="156"/>
      <c r="LU355" s="156"/>
      <c r="LV355" s="156"/>
      <c r="LW355" s="156"/>
      <c r="LX355" s="156"/>
      <c r="LY355" s="156"/>
      <c r="LZ355" s="156"/>
      <c r="MA355" s="156"/>
      <c r="MB355" s="156"/>
      <c r="MC355" s="156"/>
      <c r="MD355" s="156"/>
      <c r="ME355" s="156"/>
      <c r="MF355" s="156"/>
      <c r="MG355" s="156"/>
      <c r="MH355" s="156"/>
      <c r="MI355" s="156"/>
      <c r="MJ355" s="156"/>
      <c r="MK355" s="156"/>
      <c r="ML355" s="156"/>
      <c r="MM355" s="156"/>
      <c r="MN355" s="156"/>
      <c r="MO355" s="156"/>
      <c r="MP355" s="156"/>
      <c r="MQ355" s="156"/>
      <c r="MR355" s="156"/>
      <c r="MS355" s="156"/>
      <c r="MT355" s="156"/>
      <c r="MU355" s="156"/>
      <c r="MV355" s="156"/>
      <c r="MW355" s="156"/>
      <c r="MX355" s="156"/>
      <c r="MY355" s="156"/>
      <c r="MZ355" s="156"/>
      <c r="NA355" s="156"/>
      <c r="NB355" s="156"/>
      <c r="NC355" s="156"/>
      <c r="ND355" s="156"/>
      <c r="NE355" s="156"/>
      <c r="NF355" s="156"/>
      <c r="NG355" s="156"/>
      <c r="NH355" s="156"/>
      <c r="NI355" s="156"/>
      <c r="NJ355" s="156"/>
      <c r="NK355" s="156"/>
      <c r="NL355" s="156"/>
      <c r="NM355" s="156"/>
      <c r="NN355" s="156"/>
      <c r="NO355" s="156"/>
      <c r="NP355" s="156"/>
      <c r="NQ355" s="156"/>
      <c r="NR355" s="156"/>
      <c r="NS355" s="156"/>
      <c r="NT355" s="156"/>
      <c r="NU355" s="156"/>
      <c r="NV355" s="156"/>
      <c r="NW355" s="156"/>
      <c r="NX355" s="156"/>
      <c r="NY355" s="156"/>
      <c r="NZ355" s="156"/>
      <c r="OA355" s="156"/>
      <c r="OB355" s="156"/>
      <c r="OC355" s="156"/>
      <c r="OD355" s="156"/>
      <c r="OE355" s="156"/>
      <c r="OF355" s="156"/>
      <c r="OG355" s="156"/>
      <c r="OH355" s="156"/>
      <c r="OI355" s="156"/>
      <c r="OJ355" s="156"/>
      <c r="OK355" s="156"/>
      <c r="OL355" s="156"/>
      <c r="OM355" s="156"/>
      <c r="ON355" s="156"/>
      <c r="OO355" s="156"/>
      <c r="OP355" s="156"/>
      <c r="OQ355" s="156"/>
      <c r="OR355" s="156"/>
      <c r="OS355" s="156"/>
      <c r="OT355" s="156"/>
      <c r="OU355" s="156"/>
      <c r="OV355" s="156"/>
      <c r="OW355" s="156"/>
      <c r="OX355" s="156"/>
      <c r="OY355" s="156"/>
      <c r="OZ355" s="156"/>
      <c r="PA355" s="156"/>
      <c r="PB355" s="156"/>
      <c r="PC355" s="156"/>
      <c r="PD355" s="156"/>
      <c r="PE355" s="156"/>
      <c r="PF355" s="156"/>
      <c r="PG355" s="156"/>
      <c r="PH355" s="156"/>
      <c r="PI355" s="156"/>
      <c r="PJ355" s="156"/>
      <c r="PK355" s="156"/>
      <c r="PL355" s="156"/>
      <c r="PM355" s="156"/>
      <c r="PN355" s="156"/>
      <c r="PO355" s="156"/>
      <c r="PP355" s="156"/>
      <c r="PQ355" s="156"/>
      <c r="PR355" s="156"/>
      <c r="PS355" s="156"/>
      <c r="PT355" s="156"/>
      <c r="PU355" s="156"/>
      <c r="PV355" s="156"/>
      <c r="PW355" s="156"/>
      <c r="PX355" s="156"/>
      <c r="PY355" s="156"/>
      <c r="PZ355" s="156"/>
      <c r="QA355" s="156"/>
      <c r="QB355" s="156"/>
      <c r="QC355" s="156"/>
      <c r="QD355" s="156"/>
      <c r="QE355" s="156"/>
      <c r="QF355" s="156"/>
      <c r="QG355" s="156"/>
      <c r="QH355" s="156"/>
      <c r="QI355" s="156"/>
      <c r="QJ355" s="156"/>
      <c r="QK355" s="156"/>
      <c r="QL355" s="156"/>
      <c r="QM355" s="156"/>
      <c r="QN355" s="156"/>
      <c r="QO355" s="156"/>
      <c r="QP355" s="156"/>
      <c r="QQ355" s="156"/>
      <c r="QR355" s="156"/>
      <c r="QS355" s="156"/>
      <c r="QT355" s="156"/>
      <c r="QU355" s="156"/>
      <c r="QV355" s="156"/>
      <c r="QW355" s="156"/>
      <c r="QX355" s="156"/>
      <c r="QY355" s="156"/>
      <c r="QZ355" s="156"/>
      <c r="RA355" s="156"/>
      <c r="RB355" s="156"/>
      <c r="RC355" s="156"/>
      <c r="RD355" s="156"/>
      <c r="RE355" s="156"/>
      <c r="RF355" s="156"/>
      <c r="RG355" s="156"/>
      <c r="RH355" s="156"/>
      <c r="RI355" s="156"/>
      <c r="RJ355" s="156"/>
      <c r="RK355" s="156"/>
      <c r="RL355" s="156"/>
      <c r="RM355" s="156"/>
    </row>
    <row r="356" spans="1:481" s="318" customFormat="1" ht="26.25" hidden="1">
      <c r="A356" s="167">
        <v>355</v>
      </c>
      <c r="B356" s="298"/>
      <c r="C356" s="298"/>
      <c r="D356" s="298"/>
      <c r="E356" s="299"/>
      <c r="F356" s="194">
        <v>20058609</v>
      </c>
      <c r="G356" s="238" t="s">
        <v>439</v>
      </c>
      <c r="H356" s="371" t="s">
        <v>69</v>
      </c>
      <c r="I356" s="298"/>
      <c r="J356" s="312"/>
      <c r="K356" s="313"/>
      <c r="L356" s="177">
        <f t="shared" ref="L356:L360" si="17">SUM(O356,Y356,AI356,AS356,BC356,BM356,BW356)</f>
        <v>5868</v>
      </c>
      <c r="M356" s="313"/>
      <c r="N356" s="314"/>
      <c r="O356" s="364">
        <f>288+792</f>
        <v>1080</v>
      </c>
      <c r="P356" s="314"/>
      <c r="Q356" s="315"/>
      <c r="R356" s="314"/>
      <c r="S356" s="314"/>
      <c r="T356" s="314"/>
      <c r="U356" s="314"/>
      <c r="V356" s="312"/>
      <c r="W356" s="314"/>
      <c r="X356" s="314"/>
      <c r="Y356" s="366">
        <f>288+792</f>
        <v>1080</v>
      </c>
      <c r="Z356" s="314"/>
      <c r="AA356" s="315"/>
      <c r="AB356" s="314"/>
      <c r="AC356" s="314"/>
      <c r="AD356" s="314"/>
      <c r="AE356" s="314"/>
      <c r="AF356" s="312"/>
      <c r="AG356" s="314"/>
      <c r="AH356" s="314"/>
      <c r="AI356" s="365">
        <f>252+756</f>
        <v>1008</v>
      </c>
      <c r="AJ356" s="314"/>
      <c r="AK356" s="315"/>
      <c r="AL356" s="314"/>
      <c r="AM356" s="314"/>
      <c r="AN356" s="314"/>
      <c r="AO356" s="314"/>
      <c r="AP356" s="312"/>
      <c r="AQ356" s="314"/>
      <c r="AR356" s="314"/>
      <c r="AS356" s="367">
        <v>900</v>
      </c>
      <c r="AT356" s="314"/>
      <c r="AU356" s="315"/>
      <c r="AV356" s="314"/>
      <c r="AW356" s="314"/>
      <c r="AX356" s="314"/>
      <c r="AY356" s="314"/>
      <c r="AZ356" s="312"/>
      <c r="BA356" s="314"/>
      <c r="BB356" s="314"/>
      <c r="BC356" s="370">
        <v>900</v>
      </c>
      <c r="BD356" s="314"/>
      <c r="BE356" s="315"/>
      <c r="BF356" s="314"/>
      <c r="BG356" s="314"/>
      <c r="BH356" s="314"/>
      <c r="BI356" s="314"/>
      <c r="BJ356" s="312"/>
      <c r="BK356" s="314"/>
      <c r="BL356" s="314"/>
      <c r="BM356" s="450">
        <v>900</v>
      </c>
      <c r="BN356" s="314"/>
      <c r="BO356" s="315"/>
      <c r="BP356" s="314"/>
      <c r="BQ356" s="314"/>
      <c r="BR356" s="314"/>
      <c r="BS356" s="314"/>
      <c r="BT356" s="312"/>
      <c r="BU356" s="314"/>
      <c r="BV356" s="314"/>
      <c r="BW356" s="369"/>
      <c r="BX356" s="314"/>
      <c r="BY356" s="315"/>
      <c r="BZ356" s="314"/>
      <c r="CA356" s="314"/>
      <c r="CB356" s="314"/>
      <c r="CC356" s="314"/>
      <c r="CD356" s="312"/>
      <c r="CE356" s="317"/>
      <c r="CF356" s="156"/>
      <c r="CG356" s="156"/>
      <c r="CH356" s="156"/>
      <c r="CI356" s="156"/>
      <c r="CJ356" s="156"/>
      <c r="CK356" s="156"/>
      <c r="CL356" s="156"/>
      <c r="CM356" s="156"/>
      <c r="CN356" s="156"/>
      <c r="CO356" s="156"/>
      <c r="CP356" s="156"/>
      <c r="CQ356" s="156"/>
      <c r="CR356" s="156"/>
      <c r="CS356" s="156"/>
      <c r="CT356" s="156"/>
      <c r="CU356" s="156"/>
      <c r="CV356" s="156"/>
      <c r="CW356" s="156"/>
      <c r="CX356" s="156"/>
      <c r="CY356" s="156"/>
      <c r="CZ356" s="156"/>
      <c r="DA356" s="156"/>
      <c r="DB356" s="156"/>
      <c r="DC356" s="156"/>
      <c r="DD356" s="156"/>
      <c r="DE356" s="156"/>
      <c r="DF356" s="156"/>
      <c r="DG356" s="156"/>
      <c r="DH356" s="156"/>
      <c r="DI356" s="156"/>
      <c r="DJ356" s="156"/>
      <c r="DK356" s="156"/>
      <c r="DL356" s="156"/>
      <c r="DM356" s="156"/>
      <c r="DN356" s="156"/>
      <c r="DO356" s="156"/>
      <c r="DP356" s="156"/>
      <c r="DQ356" s="156"/>
      <c r="DR356" s="156"/>
      <c r="DS356" s="156"/>
      <c r="DT356" s="156"/>
      <c r="DU356" s="156"/>
      <c r="DV356" s="156"/>
      <c r="DW356" s="156"/>
      <c r="DX356" s="156"/>
      <c r="DY356" s="156"/>
      <c r="DZ356" s="156"/>
      <c r="EA356" s="156"/>
      <c r="EB356" s="156"/>
      <c r="EC356" s="156"/>
      <c r="ED356" s="156"/>
      <c r="EE356" s="156"/>
      <c r="EF356" s="156"/>
      <c r="EG356" s="156"/>
      <c r="EH356" s="156"/>
      <c r="EI356" s="156"/>
      <c r="EJ356" s="156"/>
      <c r="EK356" s="156"/>
      <c r="EL356" s="156"/>
      <c r="EM356" s="156"/>
      <c r="EN356" s="156"/>
      <c r="EO356" s="156"/>
      <c r="EP356" s="156"/>
      <c r="EQ356" s="156"/>
      <c r="ER356" s="156"/>
      <c r="ES356" s="156"/>
      <c r="ET356" s="156"/>
      <c r="EU356" s="156"/>
      <c r="EV356" s="156"/>
      <c r="EW356" s="156"/>
      <c r="EX356" s="156"/>
      <c r="EY356" s="156"/>
      <c r="EZ356" s="156"/>
      <c r="FA356" s="156"/>
      <c r="FB356" s="156"/>
      <c r="FC356" s="156"/>
      <c r="FD356" s="156"/>
      <c r="FE356" s="156"/>
      <c r="FF356" s="156"/>
      <c r="FG356" s="156"/>
      <c r="FH356" s="156"/>
      <c r="FI356" s="156"/>
      <c r="FJ356" s="156"/>
      <c r="FK356" s="156"/>
      <c r="FL356" s="156"/>
      <c r="FM356" s="156"/>
      <c r="FN356" s="156"/>
      <c r="FO356" s="156"/>
      <c r="FP356" s="156"/>
      <c r="FQ356" s="156"/>
      <c r="FR356" s="156"/>
      <c r="FS356" s="156"/>
      <c r="FT356" s="156"/>
      <c r="FU356" s="156"/>
      <c r="FV356" s="156"/>
      <c r="FW356" s="156"/>
      <c r="FX356" s="156"/>
      <c r="FY356" s="156"/>
      <c r="FZ356" s="156"/>
      <c r="GA356" s="156"/>
      <c r="GB356" s="156"/>
      <c r="GC356" s="156"/>
      <c r="GD356" s="156"/>
      <c r="GE356" s="156"/>
      <c r="GF356" s="156"/>
      <c r="GG356" s="156"/>
      <c r="GH356" s="156"/>
      <c r="GI356" s="156"/>
      <c r="GJ356" s="156"/>
      <c r="GK356" s="156"/>
      <c r="GL356" s="156"/>
      <c r="GM356" s="156"/>
      <c r="GN356" s="156"/>
      <c r="GO356" s="156"/>
      <c r="GP356" s="156"/>
      <c r="GQ356" s="156"/>
      <c r="GR356" s="156"/>
      <c r="GS356" s="156"/>
      <c r="GT356" s="156"/>
      <c r="GU356" s="156"/>
      <c r="GV356" s="156"/>
      <c r="GW356" s="156"/>
      <c r="GX356" s="156"/>
      <c r="GY356" s="156"/>
      <c r="GZ356" s="156"/>
      <c r="HA356" s="156"/>
      <c r="HB356" s="156"/>
      <c r="HC356" s="156"/>
      <c r="HD356" s="156"/>
      <c r="HE356" s="156"/>
      <c r="HF356" s="156"/>
      <c r="HG356" s="156"/>
      <c r="HH356" s="156"/>
      <c r="HI356" s="156"/>
      <c r="HJ356" s="156"/>
      <c r="HK356" s="156"/>
      <c r="HL356" s="156"/>
      <c r="HM356" s="156"/>
      <c r="HN356" s="156"/>
      <c r="HO356" s="156"/>
      <c r="HP356" s="156"/>
      <c r="HQ356" s="156"/>
      <c r="HR356" s="156"/>
      <c r="HS356" s="156"/>
      <c r="HT356" s="156"/>
      <c r="HU356" s="156"/>
      <c r="HV356" s="156"/>
      <c r="HW356" s="156"/>
      <c r="HX356" s="156"/>
      <c r="HY356" s="156"/>
      <c r="HZ356" s="156"/>
      <c r="IA356" s="156"/>
      <c r="IB356" s="156"/>
      <c r="IC356" s="156"/>
      <c r="ID356" s="156"/>
      <c r="IE356" s="156"/>
      <c r="IF356" s="156"/>
      <c r="IG356" s="156"/>
      <c r="IH356" s="156"/>
      <c r="II356" s="156"/>
      <c r="IJ356" s="156"/>
      <c r="IK356" s="156"/>
      <c r="IL356" s="156"/>
      <c r="IM356" s="156"/>
      <c r="IN356" s="156"/>
      <c r="IO356" s="156"/>
      <c r="IP356" s="156"/>
      <c r="IQ356" s="156"/>
      <c r="IR356" s="156"/>
      <c r="IS356" s="156"/>
      <c r="IT356" s="156"/>
      <c r="IU356" s="156"/>
      <c r="IV356" s="156"/>
      <c r="IW356" s="156"/>
      <c r="IX356" s="156"/>
      <c r="IY356" s="156"/>
      <c r="IZ356" s="156"/>
      <c r="JA356" s="156"/>
      <c r="JB356" s="156"/>
      <c r="JC356" s="156"/>
      <c r="JD356" s="156"/>
      <c r="JE356" s="156"/>
      <c r="JF356" s="156"/>
      <c r="JG356" s="156"/>
      <c r="JH356" s="156"/>
      <c r="JI356" s="156"/>
      <c r="JJ356" s="156"/>
      <c r="JK356" s="156"/>
      <c r="JL356" s="156"/>
      <c r="JM356" s="156"/>
      <c r="JN356" s="156"/>
      <c r="JO356" s="156"/>
      <c r="JP356" s="156"/>
      <c r="JQ356" s="156"/>
      <c r="JR356" s="156"/>
      <c r="JS356" s="156"/>
      <c r="JT356" s="156"/>
      <c r="JU356" s="156"/>
      <c r="JV356" s="156"/>
      <c r="JW356" s="156"/>
      <c r="JX356" s="156"/>
      <c r="JY356" s="156"/>
      <c r="JZ356" s="156"/>
      <c r="KA356" s="156"/>
      <c r="KB356" s="156"/>
      <c r="KC356" s="156"/>
      <c r="KD356" s="156"/>
      <c r="KE356" s="156"/>
      <c r="KF356" s="156"/>
      <c r="KG356" s="156"/>
      <c r="KH356" s="156"/>
      <c r="KI356" s="156"/>
      <c r="KJ356" s="156"/>
      <c r="KK356" s="156"/>
      <c r="KL356" s="156"/>
      <c r="KM356" s="156"/>
      <c r="KN356" s="156"/>
      <c r="KO356" s="156"/>
      <c r="KP356" s="156"/>
      <c r="KQ356" s="156"/>
      <c r="KR356" s="156"/>
      <c r="KS356" s="156"/>
      <c r="KT356" s="156"/>
      <c r="KU356" s="156"/>
      <c r="KV356" s="156"/>
      <c r="KW356" s="156"/>
      <c r="KX356" s="156"/>
      <c r="KY356" s="156"/>
      <c r="KZ356" s="156"/>
      <c r="LA356" s="156"/>
      <c r="LB356" s="156"/>
      <c r="LC356" s="156"/>
      <c r="LD356" s="156"/>
      <c r="LE356" s="156"/>
      <c r="LF356" s="156"/>
      <c r="LG356" s="156"/>
      <c r="LH356" s="156"/>
      <c r="LI356" s="156"/>
      <c r="LJ356" s="156"/>
      <c r="LK356" s="156"/>
      <c r="LL356" s="156"/>
      <c r="LM356" s="156"/>
      <c r="LN356" s="156"/>
      <c r="LO356" s="156"/>
      <c r="LP356" s="156"/>
      <c r="LQ356" s="156"/>
      <c r="LR356" s="156"/>
      <c r="LS356" s="156"/>
      <c r="LT356" s="156"/>
      <c r="LU356" s="156"/>
      <c r="LV356" s="156"/>
      <c r="LW356" s="156"/>
      <c r="LX356" s="156"/>
      <c r="LY356" s="156"/>
      <c r="LZ356" s="156"/>
      <c r="MA356" s="156"/>
      <c r="MB356" s="156"/>
      <c r="MC356" s="156"/>
      <c r="MD356" s="156"/>
      <c r="ME356" s="156"/>
      <c r="MF356" s="156"/>
      <c r="MG356" s="156"/>
      <c r="MH356" s="156"/>
      <c r="MI356" s="156"/>
      <c r="MJ356" s="156"/>
      <c r="MK356" s="156"/>
      <c r="ML356" s="156"/>
      <c r="MM356" s="156"/>
      <c r="MN356" s="156"/>
      <c r="MO356" s="156"/>
      <c r="MP356" s="156"/>
      <c r="MQ356" s="156"/>
      <c r="MR356" s="156"/>
      <c r="MS356" s="156"/>
      <c r="MT356" s="156"/>
      <c r="MU356" s="156"/>
      <c r="MV356" s="156"/>
      <c r="MW356" s="156"/>
      <c r="MX356" s="156"/>
      <c r="MY356" s="156"/>
      <c r="MZ356" s="156"/>
      <c r="NA356" s="156"/>
      <c r="NB356" s="156"/>
      <c r="NC356" s="156"/>
      <c r="ND356" s="156"/>
      <c r="NE356" s="156"/>
      <c r="NF356" s="156"/>
      <c r="NG356" s="156"/>
      <c r="NH356" s="156"/>
      <c r="NI356" s="156"/>
      <c r="NJ356" s="156"/>
      <c r="NK356" s="156"/>
      <c r="NL356" s="156"/>
      <c r="NM356" s="156"/>
      <c r="NN356" s="156"/>
      <c r="NO356" s="156"/>
      <c r="NP356" s="156"/>
      <c r="NQ356" s="156"/>
      <c r="NR356" s="156"/>
      <c r="NS356" s="156"/>
      <c r="NT356" s="156"/>
      <c r="NU356" s="156"/>
      <c r="NV356" s="156"/>
      <c r="NW356" s="156"/>
      <c r="NX356" s="156"/>
      <c r="NY356" s="156"/>
      <c r="NZ356" s="156"/>
      <c r="OA356" s="156"/>
      <c r="OB356" s="156"/>
      <c r="OC356" s="156"/>
      <c r="OD356" s="156"/>
      <c r="OE356" s="156"/>
      <c r="OF356" s="156"/>
      <c r="OG356" s="156"/>
      <c r="OH356" s="156"/>
      <c r="OI356" s="156"/>
      <c r="OJ356" s="156"/>
      <c r="OK356" s="156"/>
      <c r="OL356" s="156"/>
      <c r="OM356" s="156"/>
      <c r="ON356" s="156"/>
      <c r="OO356" s="156"/>
      <c r="OP356" s="156"/>
      <c r="OQ356" s="156"/>
      <c r="OR356" s="156"/>
      <c r="OS356" s="156"/>
      <c r="OT356" s="156"/>
      <c r="OU356" s="156"/>
      <c r="OV356" s="156"/>
      <c r="OW356" s="156"/>
      <c r="OX356" s="156"/>
      <c r="OY356" s="156"/>
      <c r="OZ356" s="156"/>
      <c r="PA356" s="156"/>
      <c r="PB356" s="156"/>
      <c r="PC356" s="156"/>
      <c r="PD356" s="156"/>
      <c r="PE356" s="156"/>
      <c r="PF356" s="156"/>
      <c r="PG356" s="156"/>
      <c r="PH356" s="156"/>
      <c r="PI356" s="156"/>
      <c r="PJ356" s="156"/>
      <c r="PK356" s="156"/>
      <c r="PL356" s="156"/>
      <c r="PM356" s="156"/>
      <c r="PN356" s="156"/>
      <c r="PO356" s="156"/>
      <c r="PP356" s="156"/>
      <c r="PQ356" s="156"/>
      <c r="PR356" s="156"/>
      <c r="PS356" s="156"/>
      <c r="PT356" s="156"/>
      <c r="PU356" s="156"/>
      <c r="PV356" s="156"/>
      <c r="PW356" s="156"/>
      <c r="PX356" s="156"/>
      <c r="PY356" s="156"/>
      <c r="PZ356" s="156"/>
      <c r="QA356" s="156"/>
      <c r="QB356" s="156"/>
      <c r="QC356" s="156"/>
      <c r="QD356" s="156"/>
      <c r="QE356" s="156"/>
      <c r="QF356" s="156"/>
      <c r="QG356" s="156"/>
      <c r="QH356" s="156"/>
      <c r="QI356" s="156"/>
      <c r="QJ356" s="156"/>
      <c r="QK356" s="156"/>
      <c r="QL356" s="156"/>
      <c r="QM356" s="156"/>
      <c r="QN356" s="156"/>
      <c r="QO356" s="156"/>
      <c r="QP356" s="156"/>
      <c r="QQ356" s="156"/>
      <c r="QR356" s="156"/>
      <c r="QS356" s="156"/>
      <c r="QT356" s="156"/>
      <c r="QU356" s="156"/>
      <c r="QV356" s="156"/>
      <c r="QW356" s="156"/>
      <c r="QX356" s="156"/>
      <c r="QY356" s="156"/>
      <c r="QZ356" s="156"/>
      <c r="RA356" s="156"/>
      <c r="RB356" s="156"/>
      <c r="RC356" s="156"/>
      <c r="RD356" s="156"/>
      <c r="RE356" s="156"/>
      <c r="RF356" s="156"/>
      <c r="RG356" s="156"/>
      <c r="RH356" s="156"/>
      <c r="RI356" s="156"/>
      <c r="RJ356" s="156"/>
      <c r="RK356" s="156"/>
      <c r="RL356" s="156"/>
      <c r="RM356" s="156"/>
    </row>
    <row r="357" spans="1:481" s="318" customFormat="1" ht="26.25" hidden="1">
      <c r="A357" s="167">
        <v>356</v>
      </c>
      <c r="B357" s="298"/>
      <c r="C357" s="298"/>
      <c r="D357" s="298"/>
      <c r="E357" s="299"/>
      <c r="F357" s="194">
        <v>20059076</v>
      </c>
      <c r="G357" s="238" t="s">
        <v>440</v>
      </c>
      <c r="H357" s="373" t="s">
        <v>69</v>
      </c>
      <c r="I357" s="298"/>
      <c r="J357" s="312"/>
      <c r="K357" s="313"/>
      <c r="L357" s="177">
        <f t="shared" si="17"/>
        <v>6300</v>
      </c>
      <c r="M357" s="313"/>
      <c r="N357" s="314"/>
      <c r="O357" s="364">
        <f>180+720</f>
        <v>900</v>
      </c>
      <c r="P357" s="314"/>
      <c r="Q357" s="315"/>
      <c r="R357" s="314"/>
      <c r="S357" s="314"/>
      <c r="T357" s="314"/>
      <c r="U357" s="314"/>
      <c r="V357" s="312"/>
      <c r="W357" s="314"/>
      <c r="X357" s="314"/>
      <c r="Y357" s="366">
        <f>180+720</f>
        <v>900</v>
      </c>
      <c r="Z357" s="314"/>
      <c r="AA357" s="315"/>
      <c r="AB357" s="314"/>
      <c r="AC357" s="314"/>
      <c r="AD357" s="314"/>
      <c r="AE357" s="314"/>
      <c r="AF357" s="312"/>
      <c r="AG357" s="314"/>
      <c r="AH357" s="314"/>
      <c r="AI357" s="365">
        <f>180+720</f>
        <v>900</v>
      </c>
      <c r="AJ357" s="314"/>
      <c r="AK357" s="315"/>
      <c r="AL357" s="314"/>
      <c r="AM357" s="314"/>
      <c r="AN357" s="314"/>
      <c r="AO357" s="314"/>
      <c r="AP357" s="312"/>
      <c r="AQ357" s="314"/>
      <c r="AR357" s="314"/>
      <c r="AS357" s="367">
        <v>1200</v>
      </c>
      <c r="AT357" s="314"/>
      <c r="AU357" s="315"/>
      <c r="AV357" s="314"/>
      <c r="AW357" s="314"/>
      <c r="AX357" s="314"/>
      <c r="AY357" s="314"/>
      <c r="AZ357" s="312"/>
      <c r="BA357" s="314"/>
      <c r="BB357" s="314"/>
      <c r="BC357" s="368">
        <v>1200</v>
      </c>
      <c r="BD357" s="314"/>
      <c r="BE357" s="315"/>
      <c r="BF357" s="314"/>
      <c r="BG357" s="314"/>
      <c r="BH357" s="314"/>
      <c r="BI357" s="314"/>
      <c r="BJ357" s="312"/>
      <c r="BK357" s="314"/>
      <c r="BL357" s="314"/>
      <c r="BM357" s="316">
        <v>1200</v>
      </c>
      <c r="BN357" s="314"/>
      <c r="BO357" s="315"/>
      <c r="BP357" s="314"/>
      <c r="BQ357" s="314"/>
      <c r="BR357" s="314"/>
      <c r="BS357" s="314"/>
      <c r="BT357" s="312"/>
      <c r="BU357" s="314"/>
      <c r="BV357" s="314"/>
      <c r="BW357" s="369"/>
      <c r="BX357" s="314"/>
      <c r="BY357" s="315"/>
      <c r="BZ357" s="314"/>
      <c r="CA357" s="314"/>
      <c r="CB357" s="314"/>
      <c r="CC357" s="314"/>
      <c r="CD357" s="312"/>
      <c r="CE357" s="317"/>
      <c r="CF357" s="156"/>
      <c r="CG357" s="156"/>
      <c r="CH357" s="156"/>
      <c r="CI357" s="156"/>
      <c r="CJ357" s="156"/>
      <c r="CK357" s="156"/>
      <c r="CL357" s="156"/>
      <c r="CM357" s="156"/>
      <c r="CN357" s="156"/>
      <c r="CO357" s="156"/>
      <c r="CP357" s="156"/>
      <c r="CQ357" s="156"/>
      <c r="CR357" s="156"/>
      <c r="CS357" s="156"/>
      <c r="CT357" s="156"/>
      <c r="CU357" s="156"/>
      <c r="CV357" s="156"/>
      <c r="CW357" s="156"/>
      <c r="CX357" s="156"/>
      <c r="CY357" s="156"/>
      <c r="CZ357" s="156"/>
      <c r="DA357" s="156"/>
      <c r="DB357" s="156"/>
      <c r="DC357" s="156"/>
      <c r="DD357" s="156"/>
      <c r="DE357" s="156"/>
      <c r="DF357" s="156"/>
      <c r="DG357" s="156"/>
      <c r="DH357" s="156"/>
      <c r="DI357" s="156"/>
      <c r="DJ357" s="156"/>
      <c r="DK357" s="156"/>
      <c r="DL357" s="156"/>
      <c r="DM357" s="156"/>
      <c r="DN357" s="156"/>
      <c r="DO357" s="156"/>
      <c r="DP357" s="156"/>
      <c r="DQ357" s="156"/>
      <c r="DR357" s="156"/>
      <c r="DS357" s="156"/>
      <c r="DT357" s="156"/>
      <c r="DU357" s="156"/>
      <c r="DV357" s="156"/>
      <c r="DW357" s="156"/>
      <c r="DX357" s="156"/>
      <c r="DY357" s="156"/>
      <c r="DZ357" s="156"/>
      <c r="EA357" s="156"/>
      <c r="EB357" s="156"/>
      <c r="EC357" s="156"/>
      <c r="ED357" s="156"/>
      <c r="EE357" s="156"/>
      <c r="EF357" s="156"/>
      <c r="EG357" s="156"/>
      <c r="EH357" s="156"/>
      <c r="EI357" s="156"/>
      <c r="EJ357" s="156"/>
      <c r="EK357" s="156"/>
      <c r="EL357" s="156"/>
      <c r="EM357" s="156"/>
      <c r="EN357" s="156"/>
      <c r="EO357" s="156"/>
      <c r="EP357" s="156"/>
      <c r="EQ357" s="156"/>
      <c r="ER357" s="156"/>
      <c r="ES357" s="156"/>
      <c r="ET357" s="156"/>
      <c r="EU357" s="156"/>
      <c r="EV357" s="156"/>
      <c r="EW357" s="156"/>
      <c r="EX357" s="156"/>
      <c r="EY357" s="156"/>
      <c r="EZ357" s="156"/>
      <c r="FA357" s="156"/>
      <c r="FB357" s="156"/>
      <c r="FC357" s="156"/>
      <c r="FD357" s="156"/>
      <c r="FE357" s="156"/>
      <c r="FF357" s="156"/>
      <c r="FG357" s="156"/>
      <c r="FH357" s="156"/>
      <c r="FI357" s="156"/>
      <c r="FJ357" s="156"/>
      <c r="FK357" s="156"/>
      <c r="FL357" s="156"/>
      <c r="FM357" s="156"/>
      <c r="FN357" s="156"/>
      <c r="FO357" s="156"/>
      <c r="FP357" s="156"/>
      <c r="FQ357" s="156"/>
      <c r="FR357" s="156"/>
      <c r="FS357" s="156"/>
      <c r="FT357" s="156"/>
      <c r="FU357" s="156"/>
      <c r="FV357" s="156"/>
      <c r="FW357" s="156"/>
      <c r="FX357" s="156"/>
      <c r="FY357" s="156"/>
      <c r="FZ357" s="156"/>
      <c r="GA357" s="156"/>
      <c r="GB357" s="156"/>
      <c r="GC357" s="156"/>
      <c r="GD357" s="156"/>
      <c r="GE357" s="156"/>
      <c r="GF357" s="156"/>
      <c r="GG357" s="156"/>
      <c r="GH357" s="156"/>
      <c r="GI357" s="156"/>
      <c r="GJ357" s="156"/>
      <c r="GK357" s="156"/>
      <c r="GL357" s="156"/>
      <c r="GM357" s="156"/>
      <c r="GN357" s="156"/>
      <c r="GO357" s="156"/>
      <c r="GP357" s="156"/>
      <c r="GQ357" s="156"/>
      <c r="GR357" s="156"/>
      <c r="GS357" s="156"/>
      <c r="GT357" s="156"/>
      <c r="GU357" s="156"/>
      <c r="GV357" s="156"/>
      <c r="GW357" s="156"/>
      <c r="GX357" s="156"/>
      <c r="GY357" s="156"/>
      <c r="GZ357" s="156"/>
      <c r="HA357" s="156"/>
      <c r="HB357" s="156"/>
      <c r="HC357" s="156"/>
      <c r="HD357" s="156"/>
      <c r="HE357" s="156"/>
      <c r="HF357" s="156"/>
      <c r="HG357" s="156"/>
      <c r="HH357" s="156"/>
      <c r="HI357" s="156"/>
      <c r="HJ357" s="156"/>
      <c r="HK357" s="156"/>
      <c r="HL357" s="156"/>
      <c r="HM357" s="156"/>
      <c r="HN357" s="156"/>
      <c r="HO357" s="156"/>
      <c r="HP357" s="156"/>
      <c r="HQ357" s="156"/>
      <c r="HR357" s="156"/>
      <c r="HS357" s="156"/>
      <c r="HT357" s="156"/>
      <c r="HU357" s="156"/>
      <c r="HV357" s="156"/>
      <c r="HW357" s="156"/>
      <c r="HX357" s="156"/>
      <c r="HY357" s="156"/>
      <c r="HZ357" s="156"/>
      <c r="IA357" s="156"/>
      <c r="IB357" s="156"/>
      <c r="IC357" s="156"/>
      <c r="ID357" s="156"/>
      <c r="IE357" s="156"/>
      <c r="IF357" s="156"/>
      <c r="IG357" s="156"/>
      <c r="IH357" s="156"/>
      <c r="II357" s="156"/>
      <c r="IJ357" s="156"/>
      <c r="IK357" s="156"/>
      <c r="IL357" s="156"/>
      <c r="IM357" s="156"/>
      <c r="IN357" s="156"/>
      <c r="IO357" s="156"/>
      <c r="IP357" s="156"/>
      <c r="IQ357" s="156"/>
      <c r="IR357" s="156"/>
      <c r="IS357" s="156"/>
      <c r="IT357" s="156"/>
      <c r="IU357" s="156"/>
      <c r="IV357" s="156"/>
      <c r="IW357" s="156"/>
      <c r="IX357" s="156"/>
      <c r="IY357" s="156"/>
      <c r="IZ357" s="156"/>
      <c r="JA357" s="156"/>
      <c r="JB357" s="156"/>
      <c r="JC357" s="156"/>
      <c r="JD357" s="156"/>
      <c r="JE357" s="156"/>
      <c r="JF357" s="156"/>
      <c r="JG357" s="156"/>
      <c r="JH357" s="156"/>
      <c r="JI357" s="156"/>
      <c r="JJ357" s="156"/>
      <c r="JK357" s="156"/>
      <c r="JL357" s="156"/>
      <c r="JM357" s="156"/>
      <c r="JN357" s="156"/>
      <c r="JO357" s="156"/>
      <c r="JP357" s="156"/>
      <c r="JQ357" s="156"/>
      <c r="JR357" s="156"/>
      <c r="JS357" s="156"/>
      <c r="JT357" s="156"/>
      <c r="JU357" s="156"/>
      <c r="JV357" s="156"/>
      <c r="JW357" s="156"/>
      <c r="JX357" s="156"/>
      <c r="JY357" s="156"/>
      <c r="JZ357" s="156"/>
      <c r="KA357" s="156"/>
      <c r="KB357" s="156"/>
      <c r="KC357" s="156"/>
      <c r="KD357" s="156"/>
      <c r="KE357" s="156"/>
      <c r="KF357" s="156"/>
      <c r="KG357" s="156"/>
      <c r="KH357" s="156"/>
      <c r="KI357" s="156"/>
      <c r="KJ357" s="156"/>
      <c r="KK357" s="156"/>
      <c r="KL357" s="156"/>
      <c r="KM357" s="156"/>
      <c r="KN357" s="156"/>
      <c r="KO357" s="156"/>
      <c r="KP357" s="156"/>
      <c r="KQ357" s="156"/>
      <c r="KR357" s="156"/>
      <c r="KS357" s="156"/>
      <c r="KT357" s="156"/>
      <c r="KU357" s="156"/>
      <c r="KV357" s="156"/>
      <c r="KW357" s="156"/>
      <c r="KX357" s="156"/>
      <c r="KY357" s="156"/>
      <c r="KZ357" s="156"/>
      <c r="LA357" s="156"/>
      <c r="LB357" s="156"/>
      <c r="LC357" s="156"/>
      <c r="LD357" s="156"/>
      <c r="LE357" s="156"/>
      <c r="LF357" s="156"/>
      <c r="LG357" s="156"/>
      <c r="LH357" s="156"/>
      <c r="LI357" s="156"/>
      <c r="LJ357" s="156"/>
      <c r="LK357" s="156"/>
      <c r="LL357" s="156"/>
      <c r="LM357" s="156"/>
      <c r="LN357" s="156"/>
      <c r="LO357" s="156"/>
      <c r="LP357" s="156"/>
      <c r="LQ357" s="156"/>
      <c r="LR357" s="156"/>
      <c r="LS357" s="156"/>
      <c r="LT357" s="156"/>
      <c r="LU357" s="156"/>
      <c r="LV357" s="156"/>
      <c r="LW357" s="156"/>
      <c r="LX357" s="156"/>
      <c r="LY357" s="156"/>
      <c r="LZ357" s="156"/>
      <c r="MA357" s="156"/>
      <c r="MB357" s="156"/>
      <c r="MC357" s="156"/>
      <c r="MD357" s="156"/>
      <c r="ME357" s="156"/>
      <c r="MF357" s="156"/>
      <c r="MG357" s="156"/>
      <c r="MH357" s="156"/>
      <c r="MI357" s="156"/>
      <c r="MJ357" s="156"/>
      <c r="MK357" s="156"/>
      <c r="ML357" s="156"/>
      <c r="MM357" s="156"/>
      <c r="MN357" s="156"/>
      <c r="MO357" s="156"/>
      <c r="MP357" s="156"/>
      <c r="MQ357" s="156"/>
      <c r="MR357" s="156"/>
      <c r="MS357" s="156"/>
      <c r="MT357" s="156"/>
      <c r="MU357" s="156"/>
      <c r="MV357" s="156"/>
      <c r="MW357" s="156"/>
      <c r="MX357" s="156"/>
      <c r="MY357" s="156"/>
      <c r="MZ357" s="156"/>
      <c r="NA357" s="156"/>
      <c r="NB357" s="156"/>
      <c r="NC357" s="156"/>
      <c r="ND357" s="156"/>
      <c r="NE357" s="156"/>
      <c r="NF357" s="156"/>
      <c r="NG357" s="156"/>
      <c r="NH357" s="156"/>
      <c r="NI357" s="156"/>
      <c r="NJ357" s="156"/>
      <c r="NK357" s="156"/>
      <c r="NL357" s="156"/>
      <c r="NM357" s="156"/>
      <c r="NN357" s="156"/>
      <c r="NO357" s="156"/>
      <c r="NP357" s="156"/>
      <c r="NQ357" s="156"/>
      <c r="NR357" s="156"/>
      <c r="NS357" s="156"/>
      <c r="NT357" s="156"/>
      <c r="NU357" s="156"/>
      <c r="NV357" s="156"/>
      <c r="NW357" s="156"/>
      <c r="NX357" s="156"/>
      <c r="NY357" s="156"/>
      <c r="NZ357" s="156"/>
      <c r="OA357" s="156"/>
      <c r="OB357" s="156"/>
      <c r="OC357" s="156"/>
      <c r="OD357" s="156"/>
      <c r="OE357" s="156"/>
      <c r="OF357" s="156"/>
      <c r="OG357" s="156"/>
      <c r="OH357" s="156"/>
      <c r="OI357" s="156"/>
      <c r="OJ357" s="156"/>
      <c r="OK357" s="156"/>
      <c r="OL357" s="156"/>
      <c r="OM357" s="156"/>
      <c r="ON357" s="156"/>
      <c r="OO357" s="156"/>
      <c r="OP357" s="156"/>
      <c r="OQ357" s="156"/>
      <c r="OR357" s="156"/>
      <c r="OS357" s="156"/>
      <c r="OT357" s="156"/>
      <c r="OU357" s="156"/>
      <c r="OV357" s="156"/>
      <c r="OW357" s="156"/>
      <c r="OX357" s="156"/>
      <c r="OY357" s="156"/>
      <c r="OZ357" s="156"/>
      <c r="PA357" s="156"/>
      <c r="PB357" s="156"/>
      <c r="PC357" s="156"/>
      <c r="PD357" s="156"/>
      <c r="PE357" s="156"/>
      <c r="PF357" s="156"/>
      <c r="PG357" s="156"/>
      <c r="PH357" s="156"/>
      <c r="PI357" s="156"/>
      <c r="PJ357" s="156"/>
      <c r="PK357" s="156"/>
      <c r="PL357" s="156"/>
      <c r="PM357" s="156"/>
      <c r="PN357" s="156"/>
      <c r="PO357" s="156"/>
      <c r="PP357" s="156"/>
      <c r="PQ357" s="156"/>
      <c r="PR357" s="156"/>
      <c r="PS357" s="156"/>
      <c r="PT357" s="156"/>
      <c r="PU357" s="156"/>
      <c r="PV357" s="156"/>
      <c r="PW357" s="156"/>
      <c r="PX357" s="156"/>
      <c r="PY357" s="156"/>
      <c r="PZ357" s="156"/>
      <c r="QA357" s="156"/>
      <c r="QB357" s="156"/>
      <c r="QC357" s="156"/>
      <c r="QD357" s="156"/>
      <c r="QE357" s="156"/>
      <c r="QF357" s="156"/>
      <c r="QG357" s="156"/>
      <c r="QH357" s="156"/>
      <c r="QI357" s="156"/>
      <c r="QJ357" s="156"/>
      <c r="QK357" s="156"/>
      <c r="QL357" s="156"/>
      <c r="QM357" s="156"/>
      <c r="QN357" s="156"/>
      <c r="QO357" s="156"/>
      <c r="QP357" s="156"/>
      <c r="QQ357" s="156"/>
      <c r="QR357" s="156"/>
      <c r="QS357" s="156"/>
      <c r="QT357" s="156"/>
      <c r="QU357" s="156"/>
      <c r="QV357" s="156"/>
      <c r="QW357" s="156"/>
      <c r="QX357" s="156"/>
      <c r="QY357" s="156"/>
      <c r="QZ357" s="156"/>
      <c r="RA357" s="156"/>
      <c r="RB357" s="156"/>
      <c r="RC357" s="156"/>
      <c r="RD357" s="156"/>
      <c r="RE357" s="156"/>
      <c r="RF357" s="156"/>
      <c r="RG357" s="156"/>
      <c r="RH357" s="156"/>
      <c r="RI357" s="156"/>
      <c r="RJ357" s="156"/>
      <c r="RK357" s="156"/>
      <c r="RL357" s="156"/>
      <c r="RM357" s="156"/>
    </row>
    <row r="358" spans="1:481" s="318" customFormat="1" ht="26.25" hidden="1">
      <c r="A358" s="167">
        <v>357</v>
      </c>
      <c r="B358" s="298"/>
      <c r="C358" s="298"/>
      <c r="D358" s="298"/>
      <c r="E358" s="299"/>
      <c r="F358" s="194">
        <v>20059086</v>
      </c>
      <c r="G358" s="238" t="s">
        <v>441</v>
      </c>
      <c r="H358" s="373" t="s">
        <v>69</v>
      </c>
      <c r="I358" s="298"/>
      <c r="J358" s="312"/>
      <c r="K358" s="313"/>
      <c r="L358" s="177">
        <f t="shared" si="17"/>
        <v>8850</v>
      </c>
      <c r="M358" s="313"/>
      <c r="N358" s="314"/>
      <c r="O358" s="364">
        <f>600+1200</f>
        <v>1800</v>
      </c>
      <c r="P358" s="314"/>
      <c r="Q358" s="315"/>
      <c r="R358" s="314"/>
      <c r="S358" s="314"/>
      <c r="T358" s="314"/>
      <c r="U358" s="314"/>
      <c r="V358" s="312"/>
      <c r="W358" s="314"/>
      <c r="X358" s="314"/>
      <c r="Y358" s="366">
        <f>600+1200</f>
        <v>1800</v>
      </c>
      <c r="Z358" s="314"/>
      <c r="AA358" s="315"/>
      <c r="AB358" s="314"/>
      <c r="AC358" s="314"/>
      <c r="AD358" s="314"/>
      <c r="AE358" s="314"/>
      <c r="AF358" s="312"/>
      <c r="AG358" s="314"/>
      <c r="AH358" s="314"/>
      <c r="AI358" s="365">
        <f>450+1200</f>
        <v>1650</v>
      </c>
      <c r="AJ358" s="314"/>
      <c r="AK358" s="315"/>
      <c r="AL358" s="314"/>
      <c r="AM358" s="314"/>
      <c r="AN358" s="314"/>
      <c r="AO358" s="314"/>
      <c r="AP358" s="312"/>
      <c r="AQ358" s="314"/>
      <c r="AR358" s="314"/>
      <c r="AS358" s="367">
        <v>1200</v>
      </c>
      <c r="AT358" s="314"/>
      <c r="AU358" s="315"/>
      <c r="AV358" s="314"/>
      <c r="AW358" s="314"/>
      <c r="AX358" s="314"/>
      <c r="AY358" s="314"/>
      <c r="AZ358" s="312"/>
      <c r="BA358" s="314"/>
      <c r="BB358" s="314"/>
      <c r="BC358" s="368">
        <v>1200</v>
      </c>
      <c r="BD358" s="314"/>
      <c r="BE358" s="315"/>
      <c r="BF358" s="314"/>
      <c r="BG358" s="314"/>
      <c r="BH358" s="314"/>
      <c r="BI358" s="314"/>
      <c r="BJ358" s="312"/>
      <c r="BK358" s="314"/>
      <c r="BL358" s="314"/>
      <c r="BM358" s="316">
        <v>1200</v>
      </c>
      <c r="BN358" s="314"/>
      <c r="BO358" s="315"/>
      <c r="BP358" s="314"/>
      <c r="BQ358" s="314"/>
      <c r="BR358" s="314"/>
      <c r="BS358" s="314"/>
      <c r="BT358" s="312"/>
      <c r="BU358" s="314"/>
      <c r="BV358" s="314"/>
      <c r="BW358" s="369"/>
      <c r="BX358" s="314"/>
      <c r="BY358" s="315"/>
      <c r="BZ358" s="314"/>
      <c r="CA358" s="314"/>
      <c r="CB358" s="314"/>
      <c r="CC358" s="314"/>
      <c r="CD358" s="312"/>
      <c r="CE358" s="317"/>
      <c r="CF358" s="156"/>
      <c r="CG358" s="156"/>
      <c r="CH358" s="156"/>
      <c r="CI358" s="156"/>
      <c r="CJ358" s="156"/>
      <c r="CK358" s="156"/>
      <c r="CL358" s="156"/>
      <c r="CM358" s="156"/>
      <c r="CN358" s="156"/>
      <c r="CO358" s="156"/>
      <c r="CP358" s="156"/>
      <c r="CQ358" s="156"/>
      <c r="CR358" s="156"/>
      <c r="CS358" s="156"/>
      <c r="CT358" s="156"/>
      <c r="CU358" s="156"/>
      <c r="CV358" s="156"/>
      <c r="CW358" s="156"/>
      <c r="CX358" s="156"/>
      <c r="CY358" s="156"/>
      <c r="CZ358" s="156"/>
      <c r="DA358" s="156"/>
      <c r="DB358" s="156"/>
      <c r="DC358" s="156"/>
      <c r="DD358" s="156"/>
      <c r="DE358" s="156"/>
      <c r="DF358" s="156"/>
      <c r="DG358" s="156"/>
      <c r="DH358" s="156"/>
      <c r="DI358" s="156"/>
      <c r="DJ358" s="156"/>
      <c r="DK358" s="156"/>
      <c r="DL358" s="156"/>
      <c r="DM358" s="156"/>
      <c r="DN358" s="156"/>
      <c r="DO358" s="156"/>
      <c r="DP358" s="156"/>
      <c r="DQ358" s="156"/>
      <c r="DR358" s="156"/>
      <c r="DS358" s="156"/>
      <c r="DT358" s="156"/>
      <c r="DU358" s="156"/>
      <c r="DV358" s="156"/>
      <c r="DW358" s="156"/>
      <c r="DX358" s="156"/>
      <c r="DY358" s="156"/>
      <c r="DZ358" s="156"/>
      <c r="EA358" s="156"/>
      <c r="EB358" s="156"/>
      <c r="EC358" s="156"/>
      <c r="ED358" s="156"/>
      <c r="EE358" s="156"/>
      <c r="EF358" s="156"/>
      <c r="EG358" s="156"/>
      <c r="EH358" s="156"/>
      <c r="EI358" s="156"/>
      <c r="EJ358" s="156"/>
      <c r="EK358" s="156"/>
      <c r="EL358" s="156"/>
      <c r="EM358" s="156"/>
      <c r="EN358" s="156"/>
      <c r="EO358" s="156"/>
      <c r="EP358" s="156"/>
      <c r="EQ358" s="156"/>
      <c r="ER358" s="156"/>
      <c r="ES358" s="156"/>
      <c r="ET358" s="156"/>
      <c r="EU358" s="156"/>
      <c r="EV358" s="156"/>
      <c r="EW358" s="156"/>
      <c r="EX358" s="156"/>
      <c r="EY358" s="156"/>
      <c r="EZ358" s="156"/>
      <c r="FA358" s="156"/>
      <c r="FB358" s="156"/>
      <c r="FC358" s="156"/>
      <c r="FD358" s="156"/>
      <c r="FE358" s="156"/>
      <c r="FF358" s="156"/>
      <c r="FG358" s="156"/>
      <c r="FH358" s="156"/>
      <c r="FI358" s="156"/>
      <c r="FJ358" s="156"/>
      <c r="FK358" s="156"/>
      <c r="FL358" s="156"/>
      <c r="FM358" s="156"/>
      <c r="FN358" s="156"/>
      <c r="FO358" s="156"/>
      <c r="FP358" s="156"/>
      <c r="FQ358" s="156"/>
      <c r="FR358" s="156"/>
      <c r="FS358" s="156"/>
      <c r="FT358" s="156"/>
      <c r="FU358" s="156"/>
      <c r="FV358" s="156"/>
      <c r="FW358" s="156"/>
      <c r="FX358" s="156"/>
      <c r="FY358" s="156"/>
      <c r="FZ358" s="156"/>
      <c r="GA358" s="156"/>
      <c r="GB358" s="156"/>
      <c r="GC358" s="156"/>
      <c r="GD358" s="156"/>
      <c r="GE358" s="156"/>
      <c r="GF358" s="156"/>
      <c r="GG358" s="156"/>
      <c r="GH358" s="156"/>
      <c r="GI358" s="156"/>
      <c r="GJ358" s="156"/>
      <c r="GK358" s="156"/>
      <c r="GL358" s="156"/>
      <c r="GM358" s="156"/>
      <c r="GN358" s="156"/>
      <c r="GO358" s="156"/>
      <c r="GP358" s="156"/>
      <c r="GQ358" s="156"/>
      <c r="GR358" s="156"/>
      <c r="GS358" s="156"/>
      <c r="GT358" s="156"/>
      <c r="GU358" s="156"/>
      <c r="GV358" s="156"/>
      <c r="GW358" s="156"/>
      <c r="GX358" s="156"/>
      <c r="GY358" s="156"/>
      <c r="GZ358" s="156"/>
      <c r="HA358" s="156"/>
      <c r="HB358" s="156"/>
      <c r="HC358" s="156"/>
      <c r="HD358" s="156"/>
      <c r="HE358" s="156"/>
      <c r="HF358" s="156"/>
      <c r="HG358" s="156"/>
      <c r="HH358" s="156"/>
      <c r="HI358" s="156"/>
      <c r="HJ358" s="156"/>
      <c r="HK358" s="156"/>
      <c r="HL358" s="156"/>
      <c r="HM358" s="156"/>
      <c r="HN358" s="156"/>
      <c r="HO358" s="156"/>
      <c r="HP358" s="156"/>
      <c r="HQ358" s="156"/>
      <c r="HR358" s="156"/>
      <c r="HS358" s="156"/>
      <c r="HT358" s="156"/>
      <c r="HU358" s="156"/>
      <c r="HV358" s="156"/>
      <c r="HW358" s="156"/>
      <c r="HX358" s="156"/>
      <c r="HY358" s="156"/>
      <c r="HZ358" s="156"/>
      <c r="IA358" s="156"/>
      <c r="IB358" s="156"/>
      <c r="IC358" s="156"/>
      <c r="ID358" s="156"/>
      <c r="IE358" s="156"/>
      <c r="IF358" s="156"/>
      <c r="IG358" s="156"/>
      <c r="IH358" s="156"/>
      <c r="II358" s="156"/>
      <c r="IJ358" s="156"/>
      <c r="IK358" s="156"/>
      <c r="IL358" s="156"/>
      <c r="IM358" s="156"/>
      <c r="IN358" s="156"/>
      <c r="IO358" s="156"/>
      <c r="IP358" s="156"/>
      <c r="IQ358" s="156"/>
      <c r="IR358" s="156"/>
      <c r="IS358" s="156"/>
      <c r="IT358" s="156"/>
      <c r="IU358" s="156"/>
      <c r="IV358" s="156"/>
      <c r="IW358" s="156"/>
      <c r="IX358" s="156"/>
      <c r="IY358" s="156"/>
      <c r="IZ358" s="156"/>
      <c r="JA358" s="156"/>
      <c r="JB358" s="156"/>
      <c r="JC358" s="156"/>
      <c r="JD358" s="156"/>
      <c r="JE358" s="156"/>
      <c r="JF358" s="156"/>
      <c r="JG358" s="156"/>
      <c r="JH358" s="156"/>
      <c r="JI358" s="156"/>
      <c r="JJ358" s="156"/>
      <c r="JK358" s="156"/>
      <c r="JL358" s="156"/>
      <c r="JM358" s="156"/>
      <c r="JN358" s="156"/>
      <c r="JO358" s="156"/>
      <c r="JP358" s="156"/>
      <c r="JQ358" s="156"/>
      <c r="JR358" s="156"/>
      <c r="JS358" s="156"/>
      <c r="JT358" s="156"/>
      <c r="JU358" s="156"/>
      <c r="JV358" s="156"/>
      <c r="JW358" s="156"/>
      <c r="JX358" s="156"/>
      <c r="JY358" s="156"/>
      <c r="JZ358" s="156"/>
      <c r="KA358" s="156"/>
      <c r="KB358" s="156"/>
      <c r="KC358" s="156"/>
      <c r="KD358" s="156"/>
      <c r="KE358" s="156"/>
      <c r="KF358" s="156"/>
      <c r="KG358" s="156"/>
      <c r="KH358" s="156"/>
      <c r="KI358" s="156"/>
      <c r="KJ358" s="156"/>
      <c r="KK358" s="156"/>
      <c r="KL358" s="156"/>
      <c r="KM358" s="156"/>
      <c r="KN358" s="156"/>
      <c r="KO358" s="156"/>
      <c r="KP358" s="156"/>
      <c r="KQ358" s="156"/>
      <c r="KR358" s="156"/>
      <c r="KS358" s="156"/>
      <c r="KT358" s="156"/>
      <c r="KU358" s="156"/>
      <c r="KV358" s="156"/>
      <c r="KW358" s="156"/>
      <c r="KX358" s="156"/>
      <c r="KY358" s="156"/>
      <c r="KZ358" s="156"/>
      <c r="LA358" s="156"/>
      <c r="LB358" s="156"/>
      <c r="LC358" s="156"/>
      <c r="LD358" s="156"/>
      <c r="LE358" s="156"/>
      <c r="LF358" s="156"/>
      <c r="LG358" s="156"/>
      <c r="LH358" s="156"/>
      <c r="LI358" s="156"/>
      <c r="LJ358" s="156"/>
      <c r="LK358" s="156"/>
      <c r="LL358" s="156"/>
      <c r="LM358" s="156"/>
      <c r="LN358" s="156"/>
      <c r="LO358" s="156"/>
      <c r="LP358" s="156"/>
      <c r="LQ358" s="156"/>
      <c r="LR358" s="156"/>
      <c r="LS358" s="156"/>
      <c r="LT358" s="156"/>
      <c r="LU358" s="156"/>
      <c r="LV358" s="156"/>
      <c r="LW358" s="156"/>
      <c r="LX358" s="156"/>
      <c r="LY358" s="156"/>
      <c r="LZ358" s="156"/>
      <c r="MA358" s="156"/>
      <c r="MB358" s="156"/>
      <c r="MC358" s="156"/>
      <c r="MD358" s="156"/>
      <c r="ME358" s="156"/>
      <c r="MF358" s="156"/>
      <c r="MG358" s="156"/>
      <c r="MH358" s="156"/>
      <c r="MI358" s="156"/>
      <c r="MJ358" s="156"/>
      <c r="MK358" s="156"/>
      <c r="ML358" s="156"/>
      <c r="MM358" s="156"/>
      <c r="MN358" s="156"/>
      <c r="MO358" s="156"/>
      <c r="MP358" s="156"/>
      <c r="MQ358" s="156"/>
      <c r="MR358" s="156"/>
      <c r="MS358" s="156"/>
      <c r="MT358" s="156"/>
      <c r="MU358" s="156"/>
      <c r="MV358" s="156"/>
      <c r="MW358" s="156"/>
      <c r="MX358" s="156"/>
      <c r="MY358" s="156"/>
      <c r="MZ358" s="156"/>
      <c r="NA358" s="156"/>
      <c r="NB358" s="156"/>
      <c r="NC358" s="156"/>
      <c r="ND358" s="156"/>
      <c r="NE358" s="156"/>
      <c r="NF358" s="156"/>
      <c r="NG358" s="156"/>
      <c r="NH358" s="156"/>
      <c r="NI358" s="156"/>
      <c r="NJ358" s="156"/>
      <c r="NK358" s="156"/>
      <c r="NL358" s="156"/>
      <c r="NM358" s="156"/>
      <c r="NN358" s="156"/>
      <c r="NO358" s="156"/>
      <c r="NP358" s="156"/>
      <c r="NQ358" s="156"/>
      <c r="NR358" s="156"/>
      <c r="NS358" s="156"/>
      <c r="NT358" s="156"/>
      <c r="NU358" s="156"/>
      <c r="NV358" s="156"/>
      <c r="NW358" s="156"/>
      <c r="NX358" s="156"/>
      <c r="NY358" s="156"/>
      <c r="NZ358" s="156"/>
      <c r="OA358" s="156"/>
      <c r="OB358" s="156"/>
      <c r="OC358" s="156"/>
      <c r="OD358" s="156"/>
      <c r="OE358" s="156"/>
      <c r="OF358" s="156"/>
      <c r="OG358" s="156"/>
      <c r="OH358" s="156"/>
      <c r="OI358" s="156"/>
      <c r="OJ358" s="156"/>
      <c r="OK358" s="156"/>
      <c r="OL358" s="156"/>
      <c r="OM358" s="156"/>
      <c r="ON358" s="156"/>
      <c r="OO358" s="156"/>
      <c r="OP358" s="156"/>
      <c r="OQ358" s="156"/>
      <c r="OR358" s="156"/>
      <c r="OS358" s="156"/>
      <c r="OT358" s="156"/>
      <c r="OU358" s="156"/>
      <c r="OV358" s="156"/>
      <c r="OW358" s="156"/>
      <c r="OX358" s="156"/>
      <c r="OY358" s="156"/>
      <c r="OZ358" s="156"/>
      <c r="PA358" s="156"/>
      <c r="PB358" s="156"/>
      <c r="PC358" s="156"/>
      <c r="PD358" s="156"/>
      <c r="PE358" s="156"/>
      <c r="PF358" s="156"/>
      <c r="PG358" s="156"/>
      <c r="PH358" s="156"/>
      <c r="PI358" s="156"/>
      <c r="PJ358" s="156"/>
      <c r="PK358" s="156"/>
      <c r="PL358" s="156"/>
      <c r="PM358" s="156"/>
      <c r="PN358" s="156"/>
      <c r="PO358" s="156"/>
      <c r="PP358" s="156"/>
      <c r="PQ358" s="156"/>
      <c r="PR358" s="156"/>
      <c r="PS358" s="156"/>
      <c r="PT358" s="156"/>
      <c r="PU358" s="156"/>
      <c r="PV358" s="156"/>
      <c r="PW358" s="156"/>
      <c r="PX358" s="156"/>
      <c r="PY358" s="156"/>
      <c r="PZ358" s="156"/>
      <c r="QA358" s="156"/>
      <c r="QB358" s="156"/>
      <c r="QC358" s="156"/>
      <c r="QD358" s="156"/>
      <c r="QE358" s="156"/>
      <c r="QF358" s="156"/>
      <c r="QG358" s="156"/>
      <c r="QH358" s="156"/>
      <c r="QI358" s="156"/>
      <c r="QJ358" s="156"/>
      <c r="QK358" s="156"/>
      <c r="QL358" s="156"/>
      <c r="QM358" s="156"/>
      <c r="QN358" s="156"/>
      <c r="QO358" s="156"/>
      <c r="QP358" s="156"/>
      <c r="QQ358" s="156"/>
      <c r="QR358" s="156"/>
      <c r="QS358" s="156"/>
      <c r="QT358" s="156"/>
      <c r="QU358" s="156"/>
      <c r="QV358" s="156"/>
      <c r="QW358" s="156"/>
      <c r="QX358" s="156"/>
      <c r="QY358" s="156"/>
      <c r="QZ358" s="156"/>
      <c r="RA358" s="156"/>
      <c r="RB358" s="156"/>
      <c r="RC358" s="156"/>
      <c r="RD358" s="156"/>
      <c r="RE358" s="156"/>
      <c r="RF358" s="156"/>
      <c r="RG358" s="156"/>
      <c r="RH358" s="156"/>
      <c r="RI358" s="156"/>
      <c r="RJ358" s="156"/>
      <c r="RK358" s="156"/>
      <c r="RL358" s="156"/>
      <c r="RM358" s="156"/>
    </row>
    <row r="359" spans="1:481" s="318" customFormat="1" ht="26.25" hidden="1">
      <c r="A359" s="167">
        <v>358</v>
      </c>
      <c r="B359" s="298"/>
      <c r="C359" s="298"/>
      <c r="D359" s="298"/>
      <c r="E359" s="299"/>
      <c r="F359" s="194">
        <v>20059084</v>
      </c>
      <c r="G359" s="238" t="s">
        <v>442</v>
      </c>
      <c r="H359" s="373" t="s">
        <v>69</v>
      </c>
      <c r="I359" s="298"/>
      <c r="J359" s="312"/>
      <c r="K359" s="313"/>
      <c r="L359" s="177">
        <f t="shared" si="17"/>
        <v>10800</v>
      </c>
      <c r="M359" s="313"/>
      <c r="N359" s="314"/>
      <c r="O359" s="364">
        <f>810+1620</f>
        <v>2430</v>
      </c>
      <c r="P359" s="314"/>
      <c r="Q359" s="315"/>
      <c r="R359" s="314"/>
      <c r="S359" s="314"/>
      <c r="T359" s="314"/>
      <c r="U359" s="314"/>
      <c r="V359" s="312"/>
      <c r="W359" s="314"/>
      <c r="X359" s="314"/>
      <c r="Y359" s="366">
        <f>810+1620</f>
        <v>2430</v>
      </c>
      <c r="Z359" s="314"/>
      <c r="AA359" s="315"/>
      <c r="AB359" s="314"/>
      <c r="AC359" s="314"/>
      <c r="AD359" s="314"/>
      <c r="AE359" s="314"/>
      <c r="AF359" s="312"/>
      <c r="AG359" s="314"/>
      <c r="AH359" s="314"/>
      <c r="AI359" s="365">
        <f>810+1530</f>
        <v>2340</v>
      </c>
      <c r="AJ359" s="314"/>
      <c r="AK359" s="315"/>
      <c r="AL359" s="314"/>
      <c r="AM359" s="314"/>
      <c r="AN359" s="314"/>
      <c r="AO359" s="314"/>
      <c r="AP359" s="312"/>
      <c r="AQ359" s="314"/>
      <c r="AR359" s="314"/>
      <c r="AS359" s="367">
        <v>1200</v>
      </c>
      <c r="AT359" s="314"/>
      <c r="AU359" s="315"/>
      <c r="AV359" s="314"/>
      <c r="AW359" s="314"/>
      <c r="AX359" s="314"/>
      <c r="AY359" s="314"/>
      <c r="AZ359" s="312"/>
      <c r="BA359" s="314"/>
      <c r="BB359" s="314"/>
      <c r="BC359" s="368">
        <v>1200</v>
      </c>
      <c r="BD359" s="314"/>
      <c r="BE359" s="315"/>
      <c r="BF359" s="314"/>
      <c r="BG359" s="314"/>
      <c r="BH359" s="314"/>
      <c r="BI359" s="314"/>
      <c r="BJ359" s="312"/>
      <c r="BK359" s="314"/>
      <c r="BL359" s="314"/>
      <c r="BM359" s="316">
        <v>1200</v>
      </c>
      <c r="BN359" s="314"/>
      <c r="BO359" s="315"/>
      <c r="BP359" s="314"/>
      <c r="BQ359" s="314"/>
      <c r="BR359" s="314"/>
      <c r="BS359" s="314"/>
      <c r="BT359" s="312"/>
      <c r="BU359" s="314"/>
      <c r="BV359" s="314"/>
      <c r="BW359" s="369"/>
      <c r="BX359" s="314"/>
      <c r="BY359" s="315"/>
      <c r="BZ359" s="314"/>
      <c r="CA359" s="314"/>
      <c r="CB359" s="314"/>
      <c r="CC359" s="314"/>
      <c r="CD359" s="312"/>
      <c r="CE359" s="317"/>
      <c r="CF359" s="156"/>
      <c r="CG359" s="156"/>
      <c r="CH359" s="156"/>
      <c r="CI359" s="156"/>
      <c r="CJ359" s="156"/>
      <c r="CK359" s="156"/>
      <c r="CL359" s="156"/>
      <c r="CM359" s="156"/>
      <c r="CN359" s="156"/>
      <c r="CO359" s="156"/>
      <c r="CP359" s="156"/>
      <c r="CQ359" s="156"/>
      <c r="CR359" s="156"/>
      <c r="CS359" s="156"/>
      <c r="CT359" s="156"/>
      <c r="CU359" s="156"/>
      <c r="CV359" s="156"/>
      <c r="CW359" s="156"/>
      <c r="CX359" s="156"/>
      <c r="CY359" s="156"/>
      <c r="CZ359" s="156"/>
      <c r="DA359" s="156"/>
      <c r="DB359" s="156"/>
      <c r="DC359" s="156"/>
      <c r="DD359" s="156"/>
      <c r="DE359" s="156"/>
      <c r="DF359" s="156"/>
      <c r="DG359" s="156"/>
      <c r="DH359" s="156"/>
      <c r="DI359" s="156"/>
      <c r="DJ359" s="156"/>
      <c r="DK359" s="156"/>
      <c r="DL359" s="156"/>
      <c r="DM359" s="156"/>
      <c r="DN359" s="156"/>
      <c r="DO359" s="156"/>
      <c r="DP359" s="156"/>
      <c r="DQ359" s="156"/>
      <c r="DR359" s="156"/>
      <c r="DS359" s="156"/>
      <c r="DT359" s="156"/>
      <c r="DU359" s="156"/>
      <c r="DV359" s="156"/>
      <c r="DW359" s="156"/>
      <c r="DX359" s="156"/>
      <c r="DY359" s="156"/>
      <c r="DZ359" s="156"/>
      <c r="EA359" s="156"/>
      <c r="EB359" s="156"/>
      <c r="EC359" s="156"/>
      <c r="ED359" s="156"/>
      <c r="EE359" s="156"/>
      <c r="EF359" s="156"/>
      <c r="EG359" s="156"/>
      <c r="EH359" s="156"/>
      <c r="EI359" s="156"/>
      <c r="EJ359" s="156"/>
      <c r="EK359" s="156"/>
      <c r="EL359" s="156"/>
      <c r="EM359" s="156"/>
      <c r="EN359" s="156"/>
      <c r="EO359" s="156"/>
      <c r="EP359" s="156"/>
      <c r="EQ359" s="156"/>
      <c r="ER359" s="156"/>
      <c r="ES359" s="156"/>
      <c r="ET359" s="156"/>
      <c r="EU359" s="156"/>
      <c r="EV359" s="156"/>
      <c r="EW359" s="156"/>
      <c r="EX359" s="156"/>
      <c r="EY359" s="156"/>
      <c r="EZ359" s="156"/>
      <c r="FA359" s="156"/>
      <c r="FB359" s="156"/>
      <c r="FC359" s="156"/>
      <c r="FD359" s="156"/>
      <c r="FE359" s="156"/>
      <c r="FF359" s="156"/>
      <c r="FG359" s="156"/>
      <c r="FH359" s="156"/>
      <c r="FI359" s="156"/>
      <c r="FJ359" s="156"/>
      <c r="FK359" s="156"/>
      <c r="FL359" s="156"/>
      <c r="FM359" s="156"/>
      <c r="FN359" s="156"/>
      <c r="FO359" s="156"/>
      <c r="FP359" s="156"/>
      <c r="FQ359" s="156"/>
      <c r="FR359" s="156"/>
      <c r="FS359" s="156"/>
      <c r="FT359" s="156"/>
      <c r="FU359" s="156"/>
      <c r="FV359" s="156"/>
      <c r="FW359" s="156"/>
      <c r="FX359" s="156"/>
      <c r="FY359" s="156"/>
      <c r="FZ359" s="156"/>
      <c r="GA359" s="156"/>
      <c r="GB359" s="156"/>
      <c r="GC359" s="156"/>
      <c r="GD359" s="156"/>
      <c r="GE359" s="156"/>
      <c r="GF359" s="156"/>
      <c r="GG359" s="156"/>
      <c r="GH359" s="156"/>
      <c r="GI359" s="156"/>
      <c r="GJ359" s="156"/>
      <c r="GK359" s="156"/>
      <c r="GL359" s="156"/>
      <c r="GM359" s="156"/>
      <c r="GN359" s="156"/>
      <c r="GO359" s="156"/>
      <c r="GP359" s="156"/>
      <c r="GQ359" s="156"/>
      <c r="GR359" s="156"/>
      <c r="GS359" s="156"/>
      <c r="GT359" s="156"/>
      <c r="GU359" s="156"/>
      <c r="GV359" s="156"/>
      <c r="GW359" s="156"/>
      <c r="GX359" s="156"/>
      <c r="GY359" s="156"/>
      <c r="GZ359" s="156"/>
      <c r="HA359" s="156"/>
      <c r="HB359" s="156"/>
      <c r="HC359" s="156"/>
      <c r="HD359" s="156"/>
      <c r="HE359" s="156"/>
      <c r="HF359" s="156"/>
      <c r="HG359" s="156"/>
      <c r="HH359" s="156"/>
      <c r="HI359" s="156"/>
      <c r="HJ359" s="156"/>
      <c r="HK359" s="156"/>
      <c r="HL359" s="156"/>
      <c r="HM359" s="156"/>
      <c r="HN359" s="156"/>
      <c r="HO359" s="156"/>
      <c r="HP359" s="156"/>
      <c r="HQ359" s="156"/>
      <c r="HR359" s="156"/>
      <c r="HS359" s="156"/>
      <c r="HT359" s="156"/>
      <c r="HU359" s="156"/>
      <c r="HV359" s="156"/>
      <c r="HW359" s="156"/>
      <c r="HX359" s="156"/>
      <c r="HY359" s="156"/>
      <c r="HZ359" s="156"/>
      <c r="IA359" s="156"/>
      <c r="IB359" s="156"/>
      <c r="IC359" s="156"/>
      <c r="ID359" s="156"/>
      <c r="IE359" s="156"/>
      <c r="IF359" s="156"/>
      <c r="IG359" s="156"/>
      <c r="IH359" s="156"/>
      <c r="II359" s="156"/>
      <c r="IJ359" s="156"/>
      <c r="IK359" s="156"/>
      <c r="IL359" s="156"/>
      <c r="IM359" s="156"/>
      <c r="IN359" s="156"/>
      <c r="IO359" s="156"/>
      <c r="IP359" s="156"/>
      <c r="IQ359" s="156"/>
      <c r="IR359" s="156"/>
      <c r="IS359" s="156"/>
      <c r="IT359" s="156"/>
      <c r="IU359" s="156"/>
      <c r="IV359" s="156"/>
      <c r="IW359" s="156"/>
      <c r="IX359" s="156"/>
      <c r="IY359" s="156"/>
      <c r="IZ359" s="156"/>
      <c r="JA359" s="156"/>
      <c r="JB359" s="156"/>
      <c r="JC359" s="156"/>
      <c r="JD359" s="156"/>
      <c r="JE359" s="156"/>
      <c r="JF359" s="156"/>
      <c r="JG359" s="156"/>
      <c r="JH359" s="156"/>
      <c r="JI359" s="156"/>
      <c r="JJ359" s="156"/>
      <c r="JK359" s="156"/>
      <c r="JL359" s="156"/>
      <c r="JM359" s="156"/>
      <c r="JN359" s="156"/>
      <c r="JO359" s="156"/>
      <c r="JP359" s="156"/>
      <c r="JQ359" s="156"/>
      <c r="JR359" s="156"/>
      <c r="JS359" s="156"/>
      <c r="JT359" s="156"/>
      <c r="JU359" s="156"/>
      <c r="JV359" s="156"/>
      <c r="JW359" s="156"/>
      <c r="JX359" s="156"/>
      <c r="JY359" s="156"/>
      <c r="JZ359" s="156"/>
      <c r="KA359" s="156"/>
      <c r="KB359" s="156"/>
      <c r="KC359" s="156"/>
      <c r="KD359" s="156"/>
      <c r="KE359" s="156"/>
      <c r="KF359" s="156"/>
      <c r="KG359" s="156"/>
      <c r="KH359" s="156"/>
      <c r="KI359" s="156"/>
      <c r="KJ359" s="156"/>
      <c r="KK359" s="156"/>
      <c r="KL359" s="156"/>
      <c r="KM359" s="156"/>
      <c r="KN359" s="156"/>
      <c r="KO359" s="156"/>
      <c r="KP359" s="156"/>
      <c r="KQ359" s="156"/>
      <c r="KR359" s="156"/>
      <c r="KS359" s="156"/>
      <c r="KT359" s="156"/>
      <c r="KU359" s="156"/>
      <c r="KV359" s="156"/>
      <c r="KW359" s="156"/>
      <c r="KX359" s="156"/>
      <c r="KY359" s="156"/>
      <c r="KZ359" s="156"/>
      <c r="LA359" s="156"/>
      <c r="LB359" s="156"/>
      <c r="LC359" s="156"/>
      <c r="LD359" s="156"/>
      <c r="LE359" s="156"/>
      <c r="LF359" s="156"/>
      <c r="LG359" s="156"/>
      <c r="LH359" s="156"/>
      <c r="LI359" s="156"/>
      <c r="LJ359" s="156"/>
      <c r="LK359" s="156"/>
      <c r="LL359" s="156"/>
      <c r="LM359" s="156"/>
      <c r="LN359" s="156"/>
      <c r="LO359" s="156"/>
      <c r="LP359" s="156"/>
      <c r="LQ359" s="156"/>
      <c r="LR359" s="156"/>
      <c r="LS359" s="156"/>
      <c r="LT359" s="156"/>
      <c r="LU359" s="156"/>
      <c r="LV359" s="156"/>
      <c r="LW359" s="156"/>
      <c r="LX359" s="156"/>
      <c r="LY359" s="156"/>
      <c r="LZ359" s="156"/>
      <c r="MA359" s="156"/>
      <c r="MB359" s="156"/>
      <c r="MC359" s="156"/>
      <c r="MD359" s="156"/>
      <c r="ME359" s="156"/>
      <c r="MF359" s="156"/>
      <c r="MG359" s="156"/>
      <c r="MH359" s="156"/>
      <c r="MI359" s="156"/>
      <c r="MJ359" s="156"/>
      <c r="MK359" s="156"/>
      <c r="ML359" s="156"/>
      <c r="MM359" s="156"/>
      <c r="MN359" s="156"/>
      <c r="MO359" s="156"/>
      <c r="MP359" s="156"/>
      <c r="MQ359" s="156"/>
      <c r="MR359" s="156"/>
      <c r="MS359" s="156"/>
      <c r="MT359" s="156"/>
      <c r="MU359" s="156"/>
      <c r="MV359" s="156"/>
      <c r="MW359" s="156"/>
      <c r="MX359" s="156"/>
      <c r="MY359" s="156"/>
      <c r="MZ359" s="156"/>
      <c r="NA359" s="156"/>
      <c r="NB359" s="156"/>
      <c r="NC359" s="156"/>
      <c r="ND359" s="156"/>
      <c r="NE359" s="156"/>
      <c r="NF359" s="156"/>
      <c r="NG359" s="156"/>
      <c r="NH359" s="156"/>
      <c r="NI359" s="156"/>
      <c r="NJ359" s="156"/>
      <c r="NK359" s="156"/>
      <c r="NL359" s="156"/>
      <c r="NM359" s="156"/>
      <c r="NN359" s="156"/>
      <c r="NO359" s="156"/>
      <c r="NP359" s="156"/>
      <c r="NQ359" s="156"/>
      <c r="NR359" s="156"/>
      <c r="NS359" s="156"/>
      <c r="NT359" s="156"/>
      <c r="NU359" s="156"/>
      <c r="NV359" s="156"/>
      <c r="NW359" s="156"/>
      <c r="NX359" s="156"/>
      <c r="NY359" s="156"/>
      <c r="NZ359" s="156"/>
      <c r="OA359" s="156"/>
      <c r="OB359" s="156"/>
      <c r="OC359" s="156"/>
      <c r="OD359" s="156"/>
      <c r="OE359" s="156"/>
      <c r="OF359" s="156"/>
      <c r="OG359" s="156"/>
      <c r="OH359" s="156"/>
      <c r="OI359" s="156"/>
      <c r="OJ359" s="156"/>
      <c r="OK359" s="156"/>
      <c r="OL359" s="156"/>
      <c r="OM359" s="156"/>
      <c r="ON359" s="156"/>
      <c r="OO359" s="156"/>
      <c r="OP359" s="156"/>
      <c r="OQ359" s="156"/>
      <c r="OR359" s="156"/>
      <c r="OS359" s="156"/>
      <c r="OT359" s="156"/>
      <c r="OU359" s="156"/>
      <c r="OV359" s="156"/>
      <c r="OW359" s="156"/>
      <c r="OX359" s="156"/>
      <c r="OY359" s="156"/>
      <c r="OZ359" s="156"/>
      <c r="PA359" s="156"/>
      <c r="PB359" s="156"/>
      <c r="PC359" s="156"/>
      <c r="PD359" s="156"/>
      <c r="PE359" s="156"/>
      <c r="PF359" s="156"/>
      <c r="PG359" s="156"/>
      <c r="PH359" s="156"/>
      <c r="PI359" s="156"/>
      <c r="PJ359" s="156"/>
      <c r="PK359" s="156"/>
      <c r="PL359" s="156"/>
      <c r="PM359" s="156"/>
      <c r="PN359" s="156"/>
      <c r="PO359" s="156"/>
      <c r="PP359" s="156"/>
      <c r="PQ359" s="156"/>
      <c r="PR359" s="156"/>
      <c r="PS359" s="156"/>
      <c r="PT359" s="156"/>
      <c r="PU359" s="156"/>
      <c r="PV359" s="156"/>
      <c r="PW359" s="156"/>
      <c r="PX359" s="156"/>
      <c r="PY359" s="156"/>
      <c r="PZ359" s="156"/>
      <c r="QA359" s="156"/>
      <c r="QB359" s="156"/>
      <c r="QC359" s="156"/>
      <c r="QD359" s="156"/>
      <c r="QE359" s="156"/>
      <c r="QF359" s="156"/>
      <c r="QG359" s="156"/>
      <c r="QH359" s="156"/>
      <c r="QI359" s="156"/>
      <c r="QJ359" s="156"/>
      <c r="QK359" s="156"/>
      <c r="QL359" s="156"/>
      <c r="QM359" s="156"/>
      <c r="QN359" s="156"/>
      <c r="QO359" s="156"/>
      <c r="QP359" s="156"/>
      <c r="QQ359" s="156"/>
      <c r="QR359" s="156"/>
      <c r="QS359" s="156"/>
      <c r="QT359" s="156"/>
      <c r="QU359" s="156"/>
      <c r="QV359" s="156"/>
      <c r="QW359" s="156"/>
      <c r="QX359" s="156"/>
      <c r="QY359" s="156"/>
      <c r="QZ359" s="156"/>
      <c r="RA359" s="156"/>
      <c r="RB359" s="156"/>
      <c r="RC359" s="156"/>
      <c r="RD359" s="156"/>
      <c r="RE359" s="156"/>
      <c r="RF359" s="156"/>
      <c r="RG359" s="156"/>
      <c r="RH359" s="156"/>
      <c r="RI359" s="156"/>
      <c r="RJ359" s="156"/>
      <c r="RK359" s="156"/>
      <c r="RL359" s="156"/>
      <c r="RM359" s="156"/>
    </row>
    <row r="360" spans="1:481" s="318" customFormat="1" ht="26.25" hidden="1">
      <c r="A360" s="167">
        <v>359</v>
      </c>
      <c r="B360" s="298"/>
      <c r="C360" s="298"/>
      <c r="D360" s="298"/>
      <c r="E360" s="299"/>
      <c r="F360" s="194">
        <v>20059085</v>
      </c>
      <c r="G360" s="238" t="s">
        <v>443</v>
      </c>
      <c r="H360" s="373" t="s">
        <v>69</v>
      </c>
      <c r="I360" s="298"/>
      <c r="J360" s="312"/>
      <c r="K360" s="313"/>
      <c r="L360" s="177">
        <f t="shared" si="17"/>
        <v>9300</v>
      </c>
      <c r="M360" s="313"/>
      <c r="N360" s="314"/>
      <c r="O360" s="364">
        <f>660+1260</f>
        <v>1920</v>
      </c>
      <c r="P360" s="314"/>
      <c r="Q360" s="315"/>
      <c r="R360" s="314"/>
      <c r="S360" s="314"/>
      <c r="T360" s="314"/>
      <c r="U360" s="314"/>
      <c r="V360" s="312"/>
      <c r="W360" s="314"/>
      <c r="X360" s="314"/>
      <c r="Y360" s="366">
        <f>660+1260</f>
        <v>1920</v>
      </c>
      <c r="Z360" s="314"/>
      <c r="AA360" s="315"/>
      <c r="AB360" s="314"/>
      <c r="AC360" s="314"/>
      <c r="AD360" s="314"/>
      <c r="AE360" s="314"/>
      <c r="AF360" s="312"/>
      <c r="AG360" s="314"/>
      <c r="AH360" s="314"/>
      <c r="AI360" s="365">
        <f>660+1200</f>
        <v>1860</v>
      </c>
      <c r="AJ360" s="314"/>
      <c r="AK360" s="315"/>
      <c r="AL360" s="314"/>
      <c r="AM360" s="314"/>
      <c r="AN360" s="314"/>
      <c r="AO360" s="314"/>
      <c r="AP360" s="312"/>
      <c r="AQ360" s="314"/>
      <c r="AR360" s="314"/>
      <c r="AS360" s="367">
        <v>1200</v>
      </c>
      <c r="AT360" s="314"/>
      <c r="AU360" s="315"/>
      <c r="AV360" s="314"/>
      <c r="AW360" s="314"/>
      <c r="AX360" s="314"/>
      <c r="AY360" s="314"/>
      <c r="AZ360" s="312"/>
      <c r="BA360" s="314"/>
      <c r="BB360" s="314"/>
      <c r="BC360" s="368">
        <v>1200</v>
      </c>
      <c r="BD360" s="314"/>
      <c r="BE360" s="315"/>
      <c r="BF360" s="314"/>
      <c r="BG360" s="314"/>
      <c r="BH360" s="314"/>
      <c r="BI360" s="314"/>
      <c r="BJ360" s="312"/>
      <c r="BK360" s="314"/>
      <c r="BL360" s="314"/>
      <c r="BM360" s="316">
        <v>1200</v>
      </c>
      <c r="BN360" s="314"/>
      <c r="BO360" s="315"/>
      <c r="BP360" s="314"/>
      <c r="BQ360" s="314"/>
      <c r="BR360" s="314"/>
      <c r="BS360" s="314"/>
      <c r="BT360" s="312"/>
      <c r="BU360" s="314"/>
      <c r="BV360" s="314"/>
      <c r="BW360" s="369"/>
      <c r="BX360" s="314"/>
      <c r="BY360" s="315"/>
      <c r="BZ360" s="314"/>
      <c r="CA360" s="314"/>
      <c r="CB360" s="314"/>
      <c r="CC360" s="314"/>
      <c r="CD360" s="312"/>
      <c r="CE360" s="317"/>
      <c r="CF360" s="156"/>
      <c r="CG360" s="156"/>
      <c r="CH360" s="156"/>
      <c r="CI360" s="156"/>
      <c r="CJ360" s="156"/>
      <c r="CK360" s="156"/>
      <c r="CL360" s="156"/>
      <c r="CM360" s="156"/>
      <c r="CN360" s="156"/>
      <c r="CO360" s="156"/>
      <c r="CP360" s="156"/>
      <c r="CQ360" s="156"/>
      <c r="CR360" s="156"/>
      <c r="CS360" s="156"/>
      <c r="CT360" s="156"/>
      <c r="CU360" s="156"/>
      <c r="CV360" s="156"/>
      <c r="CW360" s="156"/>
      <c r="CX360" s="156"/>
      <c r="CY360" s="156"/>
      <c r="CZ360" s="156"/>
      <c r="DA360" s="156"/>
      <c r="DB360" s="156"/>
      <c r="DC360" s="156"/>
      <c r="DD360" s="156"/>
      <c r="DE360" s="156"/>
      <c r="DF360" s="156"/>
      <c r="DG360" s="156"/>
      <c r="DH360" s="156"/>
      <c r="DI360" s="156"/>
      <c r="DJ360" s="156"/>
      <c r="DK360" s="156"/>
      <c r="DL360" s="156"/>
      <c r="DM360" s="156"/>
      <c r="DN360" s="156"/>
      <c r="DO360" s="156"/>
      <c r="DP360" s="156"/>
      <c r="DQ360" s="156"/>
      <c r="DR360" s="156"/>
      <c r="DS360" s="156"/>
      <c r="DT360" s="156"/>
      <c r="DU360" s="156"/>
      <c r="DV360" s="156"/>
      <c r="DW360" s="156"/>
      <c r="DX360" s="156"/>
      <c r="DY360" s="156"/>
      <c r="DZ360" s="156"/>
      <c r="EA360" s="156"/>
      <c r="EB360" s="156"/>
      <c r="EC360" s="156"/>
      <c r="ED360" s="156"/>
      <c r="EE360" s="156"/>
      <c r="EF360" s="156"/>
      <c r="EG360" s="156"/>
      <c r="EH360" s="156"/>
      <c r="EI360" s="156"/>
      <c r="EJ360" s="156"/>
      <c r="EK360" s="156"/>
      <c r="EL360" s="156"/>
      <c r="EM360" s="156"/>
      <c r="EN360" s="156"/>
      <c r="EO360" s="156"/>
      <c r="EP360" s="156"/>
      <c r="EQ360" s="156"/>
      <c r="ER360" s="156"/>
      <c r="ES360" s="156"/>
      <c r="ET360" s="156"/>
      <c r="EU360" s="156"/>
      <c r="EV360" s="156"/>
      <c r="EW360" s="156"/>
      <c r="EX360" s="156"/>
      <c r="EY360" s="156"/>
      <c r="EZ360" s="156"/>
      <c r="FA360" s="156"/>
      <c r="FB360" s="156"/>
      <c r="FC360" s="156"/>
      <c r="FD360" s="156"/>
      <c r="FE360" s="156"/>
      <c r="FF360" s="156"/>
      <c r="FG360" s="156"/>
      <c r="FH360" s="156"/>
      <c r="FI360" s="156"/>
      <c r="FJ360" s="156"/>
      <c r="FK360" s="156"/>
      <c r="FL360" s="156"/>
      <c r="FM360" s="156"/>
      <c r="FN360" s="156"/>
      <c r="FO360" s="156"/>
      <c r="FP360" s="156"/>
      <c r="FQ360" s="156"/>
      <c r="FR360" s="156"/>
      <c r="FS360" s="156"/>
      <c r="FT360" s="156"/>
      <c r="FU360" s="156"/>
      <c r="FV360" s="156"/>
      <c r="FW360" s="156"/>
      <c r="FX360" s="156"/>
      <c r="FY360" s="156"/>
      <c r="FZ360" s="156"/>
      <c r="GA360" s="156"/>
      <c r="GB360" s="156"/>
      <c r="GC360" s="156"/>
      <c r="GD360" s="156"/>
      <c r="GE360" s="156"/>
      <c r="GF360" s="156"/>
      <c r="GG360" s="156"/>
      <c r="GH360" s="156"/>
      <c r="GI360" s="156"/>
      <c r="GJ360" s="156"/>
      <c r="GK360" s="156"/>
      <c r="GL360" s="156"/>
      <c r="GM360" s="156"/>
      <c r="GN360" s="156"/>
      <c r="GO360" s="156"/>
      <c r="GP360" s="156"/>
      <c r="GQ360" s="156"/>
      <c r="GR360" s="156"/>
      <c r="GS360" s="156"/>
      <c r="GT360" s="156"/>
      <c r="GU360" s="156"/>
      <c r="GV360" s="156"/>
      <c r="GW360" s="156"/>
      <c r="GX360" s="156"/>
      <c r="GY360" s="156"/>
      <c r="GZ360" s="156"/>
      <c r="HA360" s="156"/>
      <c r="HB360" s="156"/>
      <c r="HC360" s="156"/>
      <c r="HD360" s="156"/>
      <c r="HE360" s="156"/>
      <c r="HF360" s="156"/>
      <c r="HG360" s="156"/>
      <c r="HH360" s="156"/>
      <c r="HI360" s="156"/>
      <c r="HJ360" s="156"/>
      <c r="HK360" s="156"/>
      <c r="HL360" s="156"/>
      <c r="HM360" s="156"/>
      <c r="HN360" s="156"/>
      <c r="HO360" s="156"/>
      <c r="HP360" s="156"/>
      <c r="HQ360" s="156"/>
      <c r="HR360" s="156"/>
      <c r="HS360" s="156"/>
      <c r="HT360" s="156"/>
      <c r="HU360" s="156"/>
      <c r="HV360" s="156"/>
      <c r="HW360" s="156"/>
      <c r="HX360" s="156"/>
      <c r="HY360" s="156"/>
      <c r="HZ360" s="156"/>
      <c r="IA360" s="156"/>
      <c r="IB360" s="156"/>
      <c r="IC360" s="156"/>
      <c r="ID360" s="156"/>
      <c r="IE360" s="156"/>
      <c r="IF360" s="156"/>
      <c r="IG360" s="156"/>
      <c r="IH360" s="156"/>
      <c r="II360" s="156"/>
      <c r="IJ360" s="156"/>
      <c r="IK360" s="156"/>
      <c r="IL360" s="156"/>
      <c r="IM360" s="156"/>
      <c r="IN360" s="156"/>
      <c r="IO360" s="156"/>
      <c r="IP360" s="156"/>
      <c r="IQ360" s="156"/>
      <c r="IR360" s="156"/>
      <c r="IS360" s="156"/>
      <c r="IT360" s="156"/>
      <c r="IU360" s="156"/>
      <c r="IV360" s="156"/>
      <c r="IW360" s="156"/>
      <c r="IX360" s="156"/>
      <c r="IY360" s="156"/>
      <c r="IZ360" s="156"/>
      <c r="JA360" s="156"/>
      <c r="JB360" s="156"/>
      <c r="JC360" s="156"/>
      <c r="JD360" s="156"/>
      <c r="JE360" s="156"/>
      <c r="JF360" s="156"/>
      <c r="JG360" s="156"/>
      <c r="JH360" s="156"/>
      <c r="JI360" s="156"/>
      <c r="JJ360" s="156"/>
      <c r="JK360" s="156"/>
      <c r="JL360" s="156"/>
      <c r="JM360" s="156"/>
      <c r="JN360" s="156"/>
      <c r="JO360" s="156"/>
      <c r="JP360" s="156"/>
      <c r="JQ360" s="156"/>
      <c r="JR360" s="156"/>
      <c r="JS360" s="156"/>
      <c r="JT360" s="156"/>
      <c r="JU360" s="156"/>
      <c r="JV360" s="156"/>
      <c r="JW360" s="156"/>
      <c r="JX360" s="156"/>
      <c r="JY360" s="156"/>
      <c r="JZ360" s="156"/>
      <c r="KA360" s="156"/>
      <c r="KB360" s="156"/>
      <c r="KC360" s="156"/>
      <c r="KD360" s="156"/>
      <c r="KE360" s="156"/>
      <c r="KF360" s="156"/>
      <c r="KG360" s="156"/>
      <c r="KH360" s="156"/>
      <c r="KI360" s="156"/>
      <c r="KJ360" s="156"/>
      <c r="KK360" s="156"/>
      <c r="KL360" s="156"/>
      <c r="KM360" s="156"/>
      <c r="KN360" s="156"/>
      <c r="KO360" s="156"/>
      <c r="KP360" s="156"/>
      <c r="KQ360" s="156"/>
      <c r="KR360" s="156"/>
      <c r="KS360" s="156"/>
      <c r="KT360" s="156"/>
      <c r="KU360" s="156"/>
      <c r="KV360" s="156"/>
      <c r="KW360" s="156"/>
      <c r="KX360" s="156"/>
      <c r="KY360" s="156"/>
      <c r="KZ360" s="156"/>
      <c r="LA360" s="156"/>
      <c r="LB360" s="156"/>
      <c r="LC360" s="156"/>
      <c r="LD360" s="156"/>
      <c r="LE360" s="156"/>
      <c r="LF360" s="156"/>
      <c r="LG360" s="156"/>
      <c r="LH360" s="156"/>
      <c r="LI360" s="156"/>
      <c r="LJ360" s="156"/>
      <c r="LK360" s="156"/>
      <c r="LL360" s="156"/>
      <c r="LM360" s="156"/>
      <c r="LN360" s="156"/>
      <c r="LO360" s="156"/>
      <c r="LP360" s="156"/>
      <c r="LQ360" s="156"/>
      <c r="LR360" s="156"/>
      <c r="LS360" s="156"/>
      <c r="LT360" s="156"/>
      <c r="LU360" s="156"/>
      <c r="LV360" s="156"/>
      <c r="LW360" s="156"/>
      <c r="LX360" s="156"/>
      <c r="LY360" s="156"/>
      <c r="LZ360" s="156"/>
      <c r="MA360" s="156"/>
      <c r="MB360" s="156"/>
      <c r="MC360" s="156"/>
      <c r="MD360" s="156"/>
      <c r="ME360" s="156"/>
      <c r="MF360" s="156"/>
      <c r="MG360" s="156"/>
      <c r="MH360" s="156"/>
      <c r="MI360" s="156"/>
      <c r="MJ360" s="156"/>
      <c r="MK360" s="156"/>
      <c r="ML360" s="156"/>
      <c r="MM360" s="156"/>
      <c r="MN360" s="156"/>
      <c r="MO360" s="156"/>
      <c r="MP360" s="156"/>
      <c r="MQ360" s="156"/>
      <c r="MR360" s="156"/>
      <c r="MS360" s="156"/>
      <c r="MT360" s="156"/>
      <c r="MU360" s="156"/>
      <c r="MV360" s="156"/>
      <c r="MW360" s="156"/>
      <c r="MX360" s="156"/>
      <c r="MY360" s="156"/>
      <c r="MZ360" s="156"/>
      <c r="NA360" s="156"/>
      <c r="NB360" s="156"/>
      <c r="NC360" s="156"/>
      <c r="ND360" s="156"/>
      <c r="NE360" s="156"/>
      <c r="NF360" s="156"/>
      <c r="NG360" s="156"/>
      <c r="NH360" s="156"/>
      <c r="NI360" s="156"/>
      <c r="NJ360" s="156"/>
      <c r="NK360" s="156"/>
      <c r="NL360" s="156"/>
      <c r="NM360" s="156"/>
      <c r="NN360" s="156"/>
      <c r="NO360" s="156"/>
      <c r="NP360" s="156"/>
      <c r="NQ360" s="156"/>
      <c r="NR360" s="156"/>
      <c r="NS360" s="156"/>
      <c r="NT360" s="156"/>
      <c r="NU360" s="156"/>
      <c r="NV360" s="156"/>
      <c r="NW360" s="156"/>
      <c r="NX360" s="156"/>
      <c r="NY360" s="156"/>
      <c r="NZ360" s="156"/>
      <c r="OA360" s="156"/>
      <c r="OB360" s="156"/>
      <c r="OC360" s="156"/>
      <c r="OD360" s="156"/>
      <c r="OE360" s="156"/>
      <c r="OF360" s="156"/>
      <c r="OG360" s="156"/>
      <c r="OH360" s="156"/>
      <c r="OI360" s="156"/>
      <c r="OJ360" s="156"/>
      <c r="OK360" s="156"/>
      <c r="OL360" s="156"/>
      <c r="OM360" s="156"/>
      <c r="ON360" s="156"/>
      <c r="OO360" s="156"/>
      <c r="OP360" s="156"/>
      <c r="OQ360" s="156"/>
      <c r="OR360" s="156"/>
      <c r="OS360" s="156"/>
      <c r="OT360" s="156"/>
      <c r="OU360" s="156"/>
      <c r="OV360" s="156"/>
      <c r="OW360" s="156"/>
      <c r="OX360" s="156"/>
      <c r="OY360" s="156"/>
      <c r="OZ360" s="156"/>
      <c r="PA360" s="156"/>
      <c r="PB360" s="156"/>
      <c r="PC360" s="156"/>
      <c r="PD360" s="156"/>
      <c r="PE360" s="156"/>
      <c r="PF360" s="156"/>
      <c r="PG360" s="156"/>
      <c r="PH360" s="156"/>
      <c r="PI360" s="156"/>
      <c r="PJ360" s="156"/>
      <c r="PK360" s="156"/>
      <c r="PL360" s="156"/>
      <c r="PM360" s="156"/>
      <c r="PN360" s="156"/>
      <c r="PO360" s="156"/>
      <c r="PP360" s="156"/>
      <c r="PQ360" s="156"/>
      <c r="PR360" s="156"/>
      <c r="PS360" s="156"/>
      <c r="PT360" s="156"/>
      <c r="PU360" s="156"/>
      <c r="PV360" s="156"/>
      <c r="PW360" s="156"/>
      <c r="PX360" s="156"/>
      <c r="PY360" s="156"/>
      <c r="PZ360" s="156"/>
      <c r="QA360" s="156"/>
      <c r="QB360" s="156"/>
      <c r="QC360" s="156"/>
      <c r="QD360" s="156"/>
      <c r="QE360" s="156"/>
      <c r="QF360" s="156"/>
      <c r="QG360" s="156"/>
      <c r="QH360" s="156"/>
      <c r="QI360" s="156"/>
      <c r="QJ360" s="156"/>
      <c r="QK360" s="156"/>
      <c r="QL360" s="156"/>
      <c r="QM360" s="156"/>
      <c r="QN360" s="156"/>
      <c r="QO360" s="156"/>
      <c r="QP360" s="156"/>
      <c r="QQ360" s="156"/>
      <c r="QR360" s="156"/>
      <c r="QS360" s="156"/>
      <c r="QT360" s="156"/>
      <c r="QU360" s="156"/>
      <c r="QV360" s="156"/>
      <c r="QW360" s="156"/>
      <c r="QX360" s="156"/>
      <c r="QY360" s="156"/>
      <c r="QZ360" s="156"/>
      <c r="RA360" s="156"/>
      <c r="RB360" s="156"/>
      <c r="RC360" s="156"/>
      <c r="RD360" s="156"/>
      <c r="RE360" s="156"/>
      <c r="RF360" s="156"/>
      <c r="RG360" s="156"/>
      <c r="RH360" s="156"/>
      <c r="RI360" s="156"/>
      <c r="RJ360" s="156"/>
      <c r="RK360" s="156"/>
      <c r="RL360" s="156"/>
      <c r="RM360" s="156"/>
    </row>
    <row r="361" spans="1:481" s="318" customFormat="1" ht="26.25">
      <c r="A361" s="167">
        <v>355</v>
      </c>
      <c r="B361" s="298"/>
      <c r="C361" s="298"/>
      <c r="D361" s="298"/>
      <c r="E361" s="299"/>
      <c r="F361" s="194">
        <v>1113221</v>
      </c>
      <c r="G361" s="238" t="s">
        <v>416</v>
      </c>
      <c r="H361" s="372" t="s">
        <v>42</v>
      </c>
      <c r="I361" s="298"/>
      <c r="J361" s="312"/>
      <c r="K361" s="313"/>
      <c r="L361" s="159">
        <f t="shared" ref="L361:L364" si="18">SUM(O361,Y361,AI361,AS361,BC361,BM361,BW361)</f>
        <v>3702</v>
      </c>
      <c r="M361" s="313"/>
      <c r="N361" s="314"/>
      <c r="O361" s="364">
        <v>458</v>
      </c>
      <c r="P361" s="314"/>
      <c r="Q361" s="315"/>
      <c r="R361" s="314"/>
      <c r="S361" s="314"/>
      <c r="T361" s="314"/>
      <c r="U361" s="314"/>
      <c r="V361" s="312"/>
      <c r="W361" s="314"/>
      <c r="X361" s="314"/>
      <c r="Y361" s="366">
        <v>399</v>
      </c>
      <c r="Z361" s="314"/>
      <c r="AA361" s="315"/>
      <c r="AB361" s="314"/>
      <c r="AC361" s="314"/>
      <c r="AD361" s="314"/>
      <c r="AE361" s="314"/>
      <c r="AF361" s="312"/>
      <c r="AG361" s="314"/>
      <c r="AH361" s="314"/>
      <c r="AI361" s="365">
        <v>905</v>
      </c>
      <c r="AJ361" s="314"/>
      <c r="AK361" s="315"/>
      <c r="AL361" s="314"/>
      <c r="AM361" s="314"/>
      <c r="AN361" s="314"/>
      <c r="AO361" s="314"/>
      <c r="AP361" s="312"/>
      <c r="AQ361" s="314"/>
      <c r="AR361" s="314"/>
      <c r="AS361" s="367">
        <v>400</v>
      </c>
      <c r="AT361" s="314"/>
      <c r="AU361" s="315"/>
      <c r="AV361" s="314"/>
      <c r="AW361" s="314"/>
      <c r="AX361" s="314"/>
      <c r="AY361" s="314"/>
      <c r="AZ361" s="312"/>
      <c r="BA361" s="314"/>
      <c r="BB361" s="314"/>
      <c r="BC361" s="368">
        <v>600</v>
      </c>
      <c r="BD361" s="314"/>
      <c r="BE361" s="315"/>
      <c r="BF361" s="314"/>
      <c r="BG361" s="314"/>
      <c r="BH361" s="314"/>
      <c r="BI361" s="314"/>
      <c r="BJ361" s="312"/>
      <c r="BK361" s="314"/>
      <c r="BL361" s="314"/>
      <c r="BM361" s="429"/>
      <c r="BN361" s="314"/>
      <c r="BO361" s="315"/>
      <c r="BP361" s="314"/>
      <c r="BQ361" s="314"/>
      <c r="BR361" s="314"/>
      <c r="BS361" s="314"/>
      <c r="BT361" s="312"/>
      <c r="BU361" s="314"/>
      <c r="BV361" s="314"/>
      <c r="BW361" s="369">
        <v>940</v>
      </c>
      <c r="BX361" s="314"/>
      <c r="BY361" s="315"/>
      <c r="BZ361" s="314"/>
      <c r="CA361" s="314"/>
      <c r="CB361" s="314"/>
      <c r="CC361" s="314"/>
      <c r="CD361" s="312"/>
      <c r="CE361" s="317"/>
      <c r="CF361" s="156"/>
      <c r="CG361" s="156"/>
      <c r="CH361" s="156"/>
      <c r="CI361" s="156"/>
      <c r="CJ361" s="156"/>
      <c r="CK361" s="156"/>
      <c r="CL361" s="156"/>
      <c r="CM361" s="156"/>
      <c r="CN361" s="156"/>
      <c r="CO361" s="156"/>
      <c r="CP361" s="156"/>
      <c r="CQ361" s="156"/>
      <c r="CR361" s="156"/>
      <c r="CS361" s="156"/>
      <c r="CT361" s="156"/>
      <c r="CU361" s="156"/>
      <c r="CV361" s="156"/>
      <c r="CW361" s="156"/>
      <c r="CX361" s="156"/>
      <c r="CY361" s="156"/>
      <c r="CZ361" s="156"/>
      <c r="DA361" s="156"/>
      <c r="DB361" s="156"/>
      <c r="DC361" s="156"/>
      <c r="DD361" s="156"/>
      <c r="DE361" s="156"/>
      <c r="DF361" s="156"/>
      <c r="DG361" s="156"/>
      <c r="DH361" s="156"/>
      <c r="DI361" s="156"/>
      <c r="DJ361" s="156"/>
      <c r="DK361" s="156"/>
      <c r="DL361" s="156"/>
      <c r="DM361" s="156"/>
      <c r="DN361" s="156"/>
      <c r="DO361" s="156"/>
      <c r="DP361" s="156"/>
      <c r="DQ361" s="156"/>
      <c r="DR361" s="156"/>
      <c r="DS361" s="156"/>
      <c r="DT361" s="156"/>
      <c r="DU361" s="156"/>
      <c r="DV361" s="156"/>
      <c r="DW361" s="156"/>
      <c r="DX361" s="156"/>
      <c r="DY361" s="156"/>
      <c r="DZ361" s="156"/>
      <c r="EA361" s="156"/>
      <c r="EB361" s="156"/>
      <c r="EC361" s="156"/>
      <c r="ED361" s="156"/>
      <c r="EE361" s="156"/>
      <c r="EF361" s="156"/>
      <c r="EG361" s="156"/>
      <c r="EH361" s="156"/>
      <c r="EI361" s="156"/>
      <c r="EJ361" s="156"/>
      <c r="EK361" s="156"/>
      <c r="EL361" s="156"/>
      <c r="EM361" s="156"/>
      <c r="EN361" s="156"/>
      <c r="EO361" s="156"/>
      <c r="EP361" s="156"/>
      <c r="EQ361" s="156"/>
      <c r="ER361" s="156"/>
      <c r="ES361" s="156"/>
      <c r="ET361" s="156"/>
      <c r="EU361" s="156"/>
      <c r="EV361" s="156"/>
      <c r="EW361" s="156"/>
      <c r="EX361" s="156"/>
      <c r="EY361" s="156"/>
      <c r="EZ361" s="156"/>
      <c r="FA361" s="156"/>
      <c r="FB361" s="156"/>
      <c r="FC361" s="156"/>
      <c r="FD361" s="156"/>
      <c r="FE361" s="156"/>
      <c r="FF361" s="156"/>
      <c r="FG361" s="156"/>
      <c r="FH361" s="156"/>
      <c r="FI361" s="156"/>
      <c r="FJ361" s="156"/>
      <c r="FK361" s="156"/>
      <c r="FL361" s="156"/>
      <c r="FM361" s="156"/>
      <c r="FN361" s="156"/>
      <c r="FO361" s="156"/>
      <c r="FP361" s="156"/>
      <c r="FQ361" s="156"/>
      <c r="FR361" s="156"/>
      <c r="FS361" s="156"/>
      <c r="FT361" s="156"/>
      <c r="FU361" s="156"/>
      <c r="FV361" s="156"/>
      <c r="FW361" s="156"/>
      <c r="FX361" s="156"/>
      <c r="FY361" s="156"/>
      <c r="FZ361" s="156"/>
      <c r="GA361" s="156"/>
      <c r="GB361" s="156"/>
      <c r="GC361" s="156"/>
      <c r="GD361" s="156"/>
      <c r="GE361" s="156"/>
      <c r="GF361" s="156"/>
      <c r="GG361" s="156"/>
      <c r="GH361" s="156"/>
      <c r="GI361" s="156"/>
      <c r="GJ361" s="156"/>
      <c r="GK361" s="156"/>
      <c r="GL361" s="156"/>
      <c r="GM361" s="156"/>
      <c r="GN361" s="156"/>
      <c r="GO361" s="156"/>
      <c r="GP361" s="156"/>
      <c r="GQ361" s="156"/>
      <c r="GR361" s="156"/>
      <c r="GS361" s="156"/>
      <c r="GT361" s="156"/>
      <c r="GU361" s="156"/>
      <c r="GV361" s="156"/>
      <c r="GW361" s="156"/>
      <c r="GX361" s="156"/>
      <c r="GY361" s="156"/>
      <c r="GZ361" s="156"/>
      <c r="HA361" s="156"/>
      <c r="HB361" s="156"/>
      <c r="HC361" s="156"/>
      <c r="HD361" s="156"/>
      <c r="HE361" s="156"/>
      <c r="HF361" s="156"/>
      <c r="HG361" s="156"/>
      <c r="HH361" s="156"/>
      <c r="HI361" s="156"/>
      <c r="HJ361" s="156"/>
      <c r="HK361" s="156"/>
      <c r="HL361" s="156"/>
      <c r="HM361" s="156"/>
      <c r="HN361" s="156"/>
      <c r="HO361" s="156"/>
      <c r="HP361" s="156"/>
      <c r="HQ361" s="156"/>
      <c r="HR361" s="156"/>
      <c r="HS361" s="156"/>
      <c r="HT361" s="156"/>
      <c r="HU361" s="156"/>
      <c r="HV361" s="156"/>
      <c r="HW361" s="156"/>
      <c r="HX361" s="156"/>
      <c r="HY361" s="156"/>
      <c r="HZ361" s="156"/>
      <c r="IA361" s="156"/>
      <c r="IB361" s="156"/>
      <c r="IC361" s="156"/>
      <c r="ID361" s="156"/>
      <c r="IE361" s="156"/>
      <c r="IF361" s="156"/>
      <c r="IG361" s="156"/>
      <c r="IH361" s="156"/>
      <c r="II361" s="156"/>
      <c r="IJ361" s="156"/>
      <c r="IK361" s="156"/>
      <c r="IL361" s="156"/>
      <c r="IM361" s="156"/>
      <c r="IN361" s="156"/>
      <c r="IO361" s="156"/>
      <c r="IP361" s="156"/>
      <c r="IQ361" s="156"/>
      <c r="IR361" s="156"/>
      <c r="IS361" s="156"/>
      <c r="IT361" s="156"/>
      <c r="IU361" s="156"/>
      <c r="IV361" s="156"/>
      <c r="IW361" s="156"/>
      <c r="IX361" s="156"/>
      <c r="IY361" s="156"/>
      <c r="IZ361" s="156"/>
      <c r="JA361" s="156"/>
      <c r="JB361" s="156"/>
      <c r="JC361" s="156"/>
      <c r="JD361" s="156"/>
      <c r="JE361" s="156"/>
      <c r="JF361" s="156"/>
      <c r="JG361" s="156"/>
      <c r="JH361" s="156"/>
      <c r="JI361" s="156"/>
      <c r="JJ361" s="156"/>
      <c r="JK361" s="156"/>
      <c r="JL361" s="156"/>
      <c r="JM361" s="156"/>
      <c r="JN361" s="156"/>
      <c r="JO361" s="156"/>
      <c r="JP361" s="156"/>
      <c r="JQ361" s="156"/>
      <c r="JR361" s="156"/>
      <c r="JS361" s="156"/>
      <c r="JT361" s="156"/>
      <c r="JU361" s="156"/>
      <c r="JV361" s="156"/>
      <c r="JW361" s="156"/>
      <c r="JX361" s="156"/>
      <c r="JY361" s="156"/>
      <c r="JZ361" s="156"/>
      <c r="KA361" s="156"/>
      <c r="KB361" s="156"/>
      <c r="KC361" s="156"/>
      <c r="KD361" s="156"/>
      <c r="KE361" s="156"/>
      <c r="KF361" s="156"/>
      <c r="KG361" s="156"/>
      <c r="KH361" s="156"/>
      <c r="KI361" s="156"/>
      <c r="KJ361" s="156"/>
      <c r="KK361" s="156"/>
      <c r="KL361" s="156"/>
      <c r="KM361" s="156"/>
      <c r="KN361" s="156"/>
      <c r="KO361" s="156"/>
      <c r="KP361" s="156"/>
      <c r="KQ361" s="156"/>
      <c r="KR361" s="156"/>
      <c r="KS361" s="156"/>
      <c r="KT361" s="156"/>
      <c r="KU361" s="156"/>
      <c r="KV361" s="156"/>
      <c r="KW361" s="156"/>
      <c r="KX361" s="156"/>
      <c r="KY361" s="156"/>
      <c r="KZ361" s="156"/>
      <c r="LA361" s="156"/>
      <c r="LB361" s="156"/>
      <c r="LC361" s="156"/>
      <c r="LD361" s="156"/>
      <c r="LE361" s="156"/>
      <c r="LF361" s="156"/>
      <c r="LG361" s="156"/>
      <c r="LH361" s="156"/>
      <c r="LI361" s="156"/>
      <c r="LJ361" s="156"/>
      <c r="LK361" s="156"/>
      <c r="LL361" s="156"/>
      <c r="LM361" s="156"/>
      <c r="LN361" s="156"/>
      <c r="LO361" s="156"/>
      <c r="LP361" s="156"/>
      <c r="LQ361" s="156"/>
      <c r="LR361" s="156"/>
      <c r="LS361" s="156"/>
      <c r="LT361" s="156"/>
      <c r="LU361" s="156"/>
      <c r="LV361" s="156"/>
      <c r="LW361" s="156"/>
      <c r="LX361" s="156"/>
      <c r="LY361" s="156"/>
      <c r="LZ361" s="156"/>
      <c r="MA361" s="156"/>
      <c r="MB361" s="156"/>
      <c r="MC361" s="156"/>
      <c r="MD361" s="156"/>
      <c r="ME361" s="156"/>
      <c r="MF361" s="156"/>
      <c r="MG361" s="156"/>
      <c r="MH361" s="156"/>
      <c r="MI361" s="156"/>
      <c r="MJ361" s="156"/>
      <c r="MK361" s="156"/>
      <c r="ML361" s="156"/>
      <c r="MM361" s="156"/>
      <c r="MN361" s="156"/>
      <c r="MO361" s="156"/>
      <c r="MP361" s="156"/>
      <c r="MQ361" s="156"/>
      <c r="MR361" s="156"/>
      <c r="MS361" s="156"/>
      <c r="MT361" s="156"/>
      <c r="MU361" s="156"/>
      <c r="MV361" s="156"/>
      <c r="MW361" s="156"/>
      <c r="MX361" s="156"/>
      <c r="MY361" s="156"/>
      <c r="MZ361" s="156"/>
      <c r="NA361" s="156"/>
      <c r="NB361" s="156"/>
      <c r="NC361" s="156"/>
      <c r="ND361" s="156"/>
      <c r="NE361" s="156"/>
      <c r="NF361" s="156"/>
      <c r="NG361" s="156"/>
      <c r="NH361" s="156"/>
      <c r="NI361" s="156"/>
      <c r="NJ361" s="156"/>
      <c r="NK361" s="156"/>
      <c r="NL361" s="156"/>
      <c r="NM361" s="156"/>
      <c r="NN361" s="156"/>
      <c r="NO361" s="156"/>
      <c r="NP361" s="156"/>
      <c r="NQ361" s="156"/>
      <c r="NR361" s="156"/>
      <c r="NS361" s="156"/>
      <c r="NT361" s="156"/>
      <c r="NU361" s="156"/>
      <c r="NV361" s="156"/>
      <c r="NW361" s="156"/>
      <c r="NX361" s="156"/>
      <c r="NY361" s="156"/>
      <c r="NZ361" s="156"/>
      <c r="OA361" s="156"/>
      <c r="OB361" s="156"/>
      <c r="OC361" s="156"/>
      <c r="OD361" s="156"/>
      <c r="OE361" s="156"/>
      <c r="OF361" s="156"/>
      <c r="OG361" s="156"/>
      <c r="OH361" s="156"/>
      <c r="OI361" s="156"/>
      <c r="OJ361" s="156"/>
      <c r="OK361" s="156"/>
      <c r="OL361" s="156"/>
      <c r="OM361" s="156"/>
      <c r="ON361" s="156"/>
      <c r="OO361" s="156"/>
      <c r="OP361" s="156"/>
      <c r="OQ361" s="156"/>
      <c r="OR361" s="156"/>
      <c r="OS361" s="156"/>
      <c r="OT361" s="156"/>
      <c r="OU361" s="156"/>
      <c r="OV361" s="156"/>
      <c r="OW361" s="156"/>
      <c r="OX361" s="156"/>
      <c r="OY361" s="156"/>
      <c r="OZ361" s="156"/>
      <c r="PA361" s="156"/>
      <c r="PB361" s="156"/>
      <c r="PC361" s="156"/>
      <c r="PD361" s="156"/>
      <c r="PE361" s="156"/>
      <c r="PF361" s="156"/>
      <c r="PG361" s="156"/>
      <c r="PH361" s="156"/>
      <c r="PI361" s="156"/>
      <c r="PJ361" s="156"/>
      <c r="PK361" s="156"/>
      <c r="PL361" s="156"/>
      <c r="PM361" s="156"/>
      <c r="PN361" s="156"/>
      <c r="PO361" s="156"/>
      <c r="PP361" s="156"/>
      <c r="PQ361" s="156"/>
      <c r="PR361" s="156"/>
      <c r="PS361" s="156"/>
      <c r="PT361" s="156"/>
      <c r="PU361" s="156"/>
      <c r="PV361" s="156"/>
      <c r="PW361" s="156"/>
      <c r="PX361" s="156"/>
      <c r="PY361" s="156"/>
      <c r="PZ361" s="156"/>
      <c r="QA361" s="156"/>
      <c r="QB361" s="156"/>
      <c r="QC361" s="156"/>
      <c r="QD361" s="156"/>
      <c r="QE361" s="156"/>
      <c r="QF361" s="156"/>
      <c r="QG361" s="156"/>
      <c r="QH361" s="156"/>
      <c r="QI361" s="156"/>
      <c r="QJ361" s="156"/>
      <c r="QK361" s="156"/>
      <c r="QL361" s="156"/>
      <c r="QM361" s="156"/>
      <c r="QN361" s="156"/>
      <c r="QO361" s="156"/>
      <c r="QP361" s="156"/>
      <c r="QQ361" s="156"/>
      <c r="QR361" s="156"/>
      <c r="QS361" s="156"/>
      <c r="QT361" s="156"/>
      <c r="QU361" s="156"/>
      <c r="QV361" s="156"/>
      <c r="QW361" s="156"/>
      <c r="QX361" s="156"/>
      <c r="QY361" s="156"/>
      <c r="QZ361" s="156"/>
      <c r="RA361" s="156"/>
      <c r="RB361" s="156"/>
      <c r="RC361" s="156"/>
      <c r="RD361" s="156"/>
      <c r="RE361" s="156"/>
      <c r="RF361" s="156"/>
      <c r="RG361" s="156"/>
      <c r="RH361" s="156"/>
      <c r="RI361" s="156"/>
      <c r="RJ361" s="156"/>
      <c r="RK361" s="156"/>
      <c r="RL361" s="156"/>
      <c r="RM361" s="156"/>
    </row>
    <row r="362" spans="1:481" s="318" customFormat="1" ht="29.25">
      <c r="A362" s="167">
        <v>356</v>
      </c>
      <c r="B362" s="298"/>
      <c r="C362" s="298"/>
      <c r="D362" s="298"/>
      <c r="E362" s="299"/>
      <c r="F362" s="331">
        <v>1113222</v>
      </c>
      <c r="G362" s="332" t="s">
        <v>426</v>
      </c>
      <c r="H362" s="372" t="s">
        <v>42</v>
      </c>
      <c r="I362" s="298"/>
      <c r="J362" s="312"/>
      <c r="K362" s="313"/>
      <c r="L362" s="159">
        <f t="shared" si="18"/>
        <v>3930</v>
      </c>
      <c r="M362" s="313"/>
      <c r="N362" s="314"/>
      <c r="O362" s="364">
        <v>480</v>
      </c>
      <c r="P362" s="314"/>
      <c r="Q362" s="315"/>
      <c r="R362" s="314"/>
      <c r="S362" s="314"/>
      <c r="T362" s="314"/>
      <c r="U362" s="314"/>
      <c r="V362" s="312"/>
      <c r="W362" s="314"/>
      <c r="X362" s="314"/>
      <c r="Y362" s="366">
        <v>613</v>
      </c>
      <c r="Z362" s="314"/>
      <c r="AA362" s="315"/>
      <c r="AB362" s="314"/>
      <c r="AC362" s="314"/>
      <c r="AD362" s="314"/>
      <c r="AE362" s="314"/>
      <c r="AF362" s="312"/>
      <c r="AG362" s="314"/>
      <c r="AH362" s="314"/>
      <c r="AI362" s="455">
        <v>1147</v>
      </c>
      <c r="AJ362" s="314"/>
      <c r="AK362" s="315"/>
      <c r="AL362" s="314"/>
      <c r="AM362" s="314"/>
      <c r="AN362" s="314"/>
      <c r="AO362" s="314"/>
      <c r="AP362" s="312"/>
      <c r="AQ362" s="314"/>
      <c r="AR362" s="314"/>
      <c r="AS362" s="367">
        <v>520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368">
        <v>770</v>
      </c>
      <c r="BD362" s="314"/>
      <c r="BE362" s="315"/>
      <c r="BF362" s="314"/>
      <c r="BG362" s="314"/>
      <c r="BH362" s="314"/>
      <c r="BI362" s="314"/>
      <c r="BJ362" s="312"/>
      <c r="BK362" s="314"/>
      <c r="BL362" s="314"/>
      <c r="BM362" s="429"/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369">
        <v>400</v>
      </c>
      <c r="BX362" s="314"/>
      <c r="BY362" s="315"/>
      <c r="BZ362" s="314"/>
      <c r="CA362" s="314"/>
      <c r="CB362" s="314"/>
      <c r="CC362" s="314"/>
      <c r="CD362" s="312"/>
      <c r="CE362" s="317"/>
      <c r="CF362" s="156"/>
      <c r="CG362" s="156"/>
      <c r="CH362" s="156"/>
      <c r="CI362" s="156"/>
      <c r="CJ362" s="156"/>
      <c r="CK362" s="156"/>
      <c r="CL362" s="156"/>
      <c r="CM362" s="156"/>
      <c r="CN362" s="156"/>
      <c r="CO362" s="156"/>
      <c r="CP362" s="156"/>
      <c r="CQ362" s="156"/>
      <c r="CR362" s="156"/>
      <c r="CS362" s="156"/>
      <c r="CT362" s="156"/>
      <c r="CU362" s="156"/>
      <c r="CV362" s="156"/>
      <c r="CW362" s="156"/>
      <c r="CX362" s="156"/>
      <c r="CY362" s="156"/>
      <c r="CZ362" s="156"/>
      <c r="DA362" s="156"/>
      <c r="DB362" s="156"/>
      <c r="DC362" s="156"/>
      <c r="DD362" s="156"/>
      <c r="DE362" s="156"/>
      <c r="DF362" s="156"/>
      <c r="DG362" s="156"/>
      <c r="DH362" s="156"/>
      <c r="DI362" s="156"/>
      <c r="DJ362" s="156"/>
      <c r="DK362" s="156"/>
      <c r="DL362" s="156"/>
      <c r="DM362" s="156"/>
      <c r="DN362" s="156"/>
      <c r="DO362" s="156"/>
      <c r="DP362" s="156"/>
      <c r="DQ362" s="156"/>
      <c r="DR362" s="156"/>
      <c r="DS362" s="156"/>
      <c r="DT362" s="156"/>
      <c r="DU362" s="156"/>
      <c r="DV362" s="156"/>
      <c r="DW362" s="156"/>
      <c r="DX362" s="156"/>
      <c r="DY362" s="156"/>
      <c r="DZ362" s="156"/>
      <c r="EA362" s="156"/>
      <c r="EB362" s="156"/>
      <c r="EC362" s="156"/>
      <c r="ED362" s="156"/>
      <c r="EE362" s="156"/>
      <c r="EF362" s="156"/>
      <c r="EG362" s="156"/>
      <c r="EH362" s="156"/>
      <c r="EI362" s="156"/>
      <c r="EJ362" s="156"/>
      <c r="EK362" s="156"/>
      <c r="EL362" s="156"/>
      <c r="EM362" s="156"/>
      <c r="EN362" s="156"/>
      <c r="EO362" s="156"/>
      <c r="EP362" s="156"/>
      <c r="EQ362" s="156"/>
      <c r="ER362" s="156"/>
      <c r="ES362" s="156"/>
      <c r="ET362" s="156"/>
      <c r="EU362" s="156"/>
      <c r="EV362" s="156"/>
      <c r="EW362" s="156"/>
      <c r="EX362" s="156"/>
      <c r="EY362" s="156"/>
      <c r="EZ362" s="156"/>
      <c r="FA362" s="156"/>
      <c r="FB362" s="156"/>
      <c r="FC362" s="156"/>
      <c r="FD362" s="156"/>
      <c r="FE362" s="156"/>
      <c r="FF362" s="156"/>
      <c r="FG362" s="156"/>
      <c r="FH362" s="156"/>
      <c r="FI362" s="156"/>
      <c r="FJ362" s="156"/>
      <c r="FK362" s="156"/>
      <c r="FL362" s="156"/>
      <c r="FM362" s="156"/>
      <c r="FN362" s="156"/>
      <c r="FO362" s="156"/>
      <c r="FP362" s="156"/>
      <c r="FQ362" s="156"/>
      <c r="FR362" s="156"/>
      <c r="FS362" s="156"/>
      <c r="FT362" s="156"/>
      <c r="FU362" s="156"/>
      <c r="FV362" s="156"/>
      <c r="FW362" s="156"/>
      <c r="FX362" s="156"/>
      <c r="FY362" s="156"/>
      <c r="FZ362" s="156"/>
      <c r="GA362" s="156"/>
      <c r="GB362" s="156"/>
      <c r="GC362" s="156"/>
      <c r="GD362" s="156"/>
      <c r="GE362" s="156"/>
      <c r="GF362" s="156"/>
      <c r="GG362" s="156"/>
      <c r="GH362" s="156"/>
      <c r="GI362" s="156"/>
      <c r="GJ362" s="156"/>
      <c r="GK362" s="156"/>
      <c r="GL362" s="156"/>
      <c r="GM362" s="156"/>
      <c r="GN362" s="156"/>
      <c r="GO362" s="156"/>
      <c r="GP362" s="156"/>
      <c r="GQ362" s="156"/>
      <c r="GR362" s="156"/>
      <c r="GS362" s="156"/>
      <c r="GT362" s="156"/>
      <c r="GU362" s="156"/>
      <c r="GV362" s="156"/>
      <c r="GW362" s="156"/>
      <c r="GX362" s="156"/>
      <c r="GY362" s="156"/>
      <c r="GZ362" s="156"/>
      <c r="HA362" s="156"/>
      <c r="HB362" s="156"/>
      <c r="HC362" s="156"/>
      <c r="HD362" s="156"/>
      <c r="HE362" s="156"/>
      <c r="HF362" s="156"/>
      <c r="HG362" s="156"/>
      <c r="HH362" s="156"/>
      <c r="HI362" s="156"/>
      <c r="HJ362" s="156"/>
      <c r="HK362" s="156"/>
      <c r="HL362" s="156"/>
      <c r="HM362" s="156"/>
      <c r="HN362" s="156"/>
      <c r="HO362" s="156"/>
      <c r="HP362" s="156"/>
      <c r="HQ362" s="156"/>
      <c r="HR362" s="156"/>
      <c r="HS362" s="156"/>
      <c r="HT362" s="156"/>
      <c r="HU362" s="156"/>
      <c r="HV362" s="156"/>
      <c r="HW362" s="156"/>
      <c r="HX362" s="156"/>
      <c r="HY362" s="156"/>
      <c r="HZ362" s="156"/>
      <c r="IA362" s="156"/>
      <c r="IB362" s="156"/>
      <c r="IC362" s="156"/>
      <c r="ID362" s="156"/>
      <c r="IE362" s="156"/>
      <c r="IF362" s="156"/>
      <c r="IG362" s="156"/>
      <c r="IH362" s="156"/>
      <c r="II362" s="156"/>
      <c r="IJ362" s="156"/>
      <c r="IK362" s="156"/>
      <c r="IL362" s="156"/>
      <c r="IM362" s="156"/>
      <c r="IN362" s="156"/>
      <c r="IO362" s="156"/>
      <c r="IP362" s="156"/>
      <c r="IQ362" s="156"/>
      <c r="IR362" s="156"/>
      <c r="IS362" s="156"/>
      <c r="IT362" s="156"/>
      <c r="IU362" s="156"/>
      <c r="IV362" s="156"/>
      <c r="IW362" s="156"/>
      <c r="IX362" s="156"/>
      <c r="IY362" s="156"/>
      <c r="IZ362" s="156"/>
      <c r="JA362" s="156"/>
      <c r="JB362" s="156"/>
      <c r="JC362" s="156"/>
      <c r="JD362" s="156"/>
      <c r="JE362" s="156"/>
      <c r="JF362" s="156"/>
      <c r="JG362" s="156"/>
      <c r="JH362" s="156"/>
      <c r="JI362" s="156"/>
      <c r="JJ362" s="156"/>
      <c r="JK362" s="156"/>
      <c r="JL362" s="156"/>
      <c r="JM362" s="156"/>
      <c r="JN362" s="156"/>
      <c r="JO362" s="156"/>
      <c r="JP362" s="156"/>
      <c r="JQ362" s="156"/>
      <c r="JR362" s="156"/>
      <c r="JS362" s="156"/>
      <c r="JT362" s="156"/>
      <c r="JU362" s="156"/>
      <c r="JV362" s="156"/>
      <c r="JW362" s="156"/>
      <c r="JX362" s="156"/>
      <c r="JY362" s="156"/>
      <c r="JZ362" s="156"/>
      <c r="KA362" s="156"/>
      <c r="KB362" s="156"/>
      <c r="KC362" s="156"/>
      <c r="KD362" s="156"/>
      <c r="KE362" s="156"/>
      <c r="KF362" s="156"/>
      <c r="KG362" s="156"/>
      <c r="KH362" s="156"/>
      <c r="KI362" s="156"/>
      <c r="KJ362" s="156"/>
      <c r="KK362" s="156"/>
      <c r="KL362" s="156"/>
      <c r="KM362" s="156"/>
      <c r="KN362" s="156"/>
      <c r="KO362" s="156"/>
      <c r="KP362" s="156"/>
      <c r="KQ362" s="156"/>
      <c r="KR362" s="156"/>
      <c r="KS362" s="156"/>
      <c r="KT362" s="156"/>
      <c r="KU362" s="156"/>
      <c r="KV362" s="156"/>
      <c r="KW362" s="156"/>
      <c r="KX362" s="156"/>
      <c r="KY362" s="156"/>
      <c r="KZ362" s="156"/>
      <c r="LA362" s="156"/>
      <c r="LB362" s="156"/>
      <c r="LC362" s="156"/>
      <c r="LD362" s="156"/>
      <c r="LE362" s="156"/>
      <c r="LF362" s="156"/>
      <c r="LG362" s="156"/>
      <c r="LH362" s="156"/>
      <c r="LI362" s="156"/>
      <c r="LJ362" s="156"/>
      <c r="LK362" s="156"/>
      <c r="LL362" s="156"/>
      <c r="LM362" s="156"/>
      <c r="LN362" s="156"/>
      <c r="LO362" s="156"/>
      <c r="LP362" s="156"/>
      <c r="LQ362" s="156"/>
      <c r="LR362" s="156"/>
      <c r="LS362" s="156"/>
      <c r="LT362" s="156"/>
      <c r="LU362" s="156"/>
      <c r="LV362" s="156"/>
      <c r="LW362" s="156"/>
      <c r="LX362" s="156"/>
      <c r="LY362" s="156"/>
      <c r="LZ362" s="156"/>
      <c r="MA362" s="156"/>
      <c r="MB362" s="156"/>
      <c r="MC362" s="156"/>
      <c r="MD362" s="156"/>
      <c r="ME362" s="156"/>
      <c r="MF362" s="156"/>
      <c r="MG362" s="156"/>
      <c r="MH362" s="156"/>
      <c r="MI362" s="156"/>
      <c r="MJ362" s="156"/>
      <c r="MK362" s="156"/>
      <c r="ML362" s="156"/>
      <c r="MM362" s="156"/>
      <c r="MN362" s="156"/>
      <c r="MO362" s="156"/>
      <c r="MP362" s="156"/>
      <c r="MQ362" s="156"/>
      <c r="MR362" s="156"/>
      <c r="MS362" s="156"/>
      <c r="MT362" s="156"/>
      <c r="MU362" s="156"/>
      <c r="MV362" s="156"/>
      <c r="MW362" s="156"/>
      <c r="MX362" s="156"/>
      <c r="MY362" s="156"/>
      <c r="MZ362" s="156"/>
      <c r="NA362" s="156"/>
      <c r="NB362" s="156"/>
      <c r="NC362" s="156"/>
      <c r="ND362" s="156"/>
      <c r="NE362" s="156"/>
      <c r="NF362" s="156"/>
      <c r="NG362" s="156"/>
      <c r="NH362" s="156"/>
      <c r="NI362" s="156"/>
      <c r="NJ362" s="156"/>
      <c r="NK362" s="156"/>
      <c r="NL362" s="156"/>
      <c r="NM362" s="156"/>
      <c r="NN362" s="156"/>
      <c r="NO362" s="156"/>
      <c r="NP362" s="156"/>
      <c r="NQ362" s="156"/>
      <c r="NR362" s="156"/>
      <c r="NS362" s="156"/>
      <c r="NT362" s="156"/>
      <c r="NU362" s="156"/>
      <c r="NV362" s="156"/>
      <c r="NW362" s="156"/>
      <c r="NX362" s="156"/>
      <c r="NY362" s="156"/>
      <c r="NZ362" s="156"/>
      <c r="OA362" s="156"/>
      <c r="OB362" s="156"/>
      <c r="OC362" s="156"/>
      <c r="OD362" s="156"/>
      <c r="OE362" s="156"/>
      <c r="OF362" s="156"/>
      <c r="OG362" s="156"/>
      <c r="OH362" s="156"/>
      <c r="OI362" s="156"/>
      <c r="OJ362" s="156"/>
      <c r="OK362" s="156"/>
      <c r="OL362" s="156"/>
      <c r="OM362" s="156"/>
      <c r="ON362" s="156"/>
      <c r="OO362" s="156"/>
      <c r="OP362" s="156"/>
      <c r="OQ362" s="156"/>
      <c r="OR362" s="156"/>
      <c r="OS362" s="156"/>
      <c r="OT362" s="156"/>
      <c r="OU362" s="156"/>
      <c r="OV362" s="156"/>
      <c r="OW362" s="156"/>
      <c r="OX362" s="156"/>
      <c r="OY362" s="156"/>
      <c r="OZ362" s="156"/>
      <c r="PA362" s="156"/>
      <c r="PB362" s="156"/>
      <c r="PC362" s="156"/>
      <c r="PD362" s="156"/>
      <c r="PE362" s="156"/>
      <c r="PF362" s="156"/>
      <c r="PG362" s="156"/>
      <c r="PH362" s="156"/>
      <c r="PI362" s="156"/>
      <c r="PJ362" s="156"/>
      <c r="PK362" s="156"/>
      <c r="PL362" s="156"/>
      <c r="PM362" s="156"/>
      <c r="PN362" s="156"/>
      <c r="PO362" s="156"/>
      <c r="PP362" s="156"/>
      <c r="PQ362" s="156"/>
      <c r="PR362" s="156"/>
      <c r="PS362" s="156"/>
      <c r="PT362" s="156"/>
      <c r="PU362" s="156"/>
      <c r="PV362" s="156"/>
      <c r="PW362" s="156"/>
      <c r="PX362" s="156"/>
      <c r="PY362" s="156"/>
      <c r="PZ362" s="156"/>
      <c r="QA362" s="156"/>
      <c r="QB362" s="156"/>
      <c r="QC362" s="156"/>
      <c r="QD362" s="156"/>
      <c r="QE362" s="156"/>
      <c r="QF362" s="156"/>
      <c r="QG362" s="156"/>
      <c r="QH362" s="156"/>
      <c r="QI362" s="156"/>
      <c r="QJ362" s="156"/>
      <c r="QK362" s="156"/>
      <c r="QL362" s="156"/>
      <c r="QM362" s="156"/>
      <c r="QN362" s="156"/>
      <c r="QO362" s="156"/>
      <c r="QP362" s="156"/>
      <c r="QQ362" s="156"/>
      <c r="QR362" s="156"/>
      <c r="QS362" s="156"/>
      <c r="QT362" s="156"/>
      <c r="QU362" s="156"/>
      <c r="QV362" s="156"/>
      <c r="QW362" s="156"/>
      <c r="QX362" s="156"/>
      <c r="QY362" s="156"/>
      <c r="QZ362" s="156"/>
      <c r="RA362" s="156"/>
      <c r="RB362" s="156"/>
      <c r="RC362" s="156"/>
      <c r="RD362" s="156"/>
      <c r="RE362" s="156"/>
      <c r="RF362" s="156"/>
      <c r="RG362" s="156"/>
      <c r="RH362" s="156"/>
      <c r="RI362" s="156"/>
      <c r="RJ362" s="156"/>
      <c r="RK362" s="156"/>
      <c r="RL362" s="156"/>
      <c r="RM362" s="156"/>
    </row>
    <row r="363" spans="1:481" s="318" customFormat="1" ht="29.25">
      <c r="A363" s="167">
        <v>357</v>
      </c>
      <c r="B363" s="298"/>
      <c r="C363" s="298"/>
      <c r="D363" s="298"/>
      <c r="E363" s="299"/>
      <c r="F363" s="331">
        <v>1113223</v>
      </c>
      <c r="G363" s="332" t="s">
        <v>428</v>
      </c>
      <c r="H363" s="372" t="s">
        <v>42</v>
      </c>
      <c r="I363" s="298"/>
      <c r="J363" s="312"/>
      <c r="K363" s="313"/>
      <c r="L363" s="159">
        <f t="shared" si="18"/>
        <v>2907</v>
      </c>
      <c r="M363" s="313"/>
      <c r="N363" s="314"/>
      <c r="O363" s="364">
        <v>366</v>
      </c>
      <c r="P363" s="314"/>
      <c r="Q363" s="315"/>
      <c r="R363" s="314"/>
      <c r="S363" s="314"/>
      <c r="T363" s="314"/>
      <c r="U363" s="314"/>
      <c r="V363" s="312"/>
      <c r="W363" s="314"/>
      <c r="X363" s="314"/>
      <c r="Y363" s="366">
        <v>334</v>
      </c>
      <c r="Z363" s="314"/>
      <c r="AA363" s="315"/>
      <c r="AB363" s="314"/>
      <c r="AC363" s="314"/>
      <c r="AD363" s="314"/>
      <c r="AE363" s="314"/>
      <c r="AF363" s="312"/>
      <c r="AG363" s="314"/>
      <c r="AH363" s="314"/>
      <c r="AI363" s="455">
        <v>1047</v>
      </c>
      <c r="AJ363" s="314"/>
      <c r="AK363" s="315"/>
      <c r="AL363" s="314"/>
      <c r="AM363" s="314"/>
      <c r="AN363" s="314"/>
      <c r="AO363" s="314"/>
      <c r="AP363" s="312"/>
      <c r="AQ363" s="314"/>
      <c r="AR363" s="314"/>
      <c r="AS363" s="367">
        <v>350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368">
        <v>410</v>
      </c>
      <c r="BD363" s="314"/>
      <c r="BE363" s="315"/>
      <c r="BF363" s="314"/>
      <c r="BG363" s="314"/>
      <c r="BH363" s="314"/>
      <c r="BI363" s="314"/>
      <c r="BJ363" s="312"/>
      <c r="BK363" s="314"/>
      <c r="BL363" s="314"/>
      <c r="BM363" s="429"/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369">
        <v>400</v>
      </c>
      <c r="BX363" s="314"/>
      <c r="BY363" s="315"/>
      <c r="BZ363" s="314"/>
      <c r="CA363" s="314"/>
      <c r="CB363" s="314"/>
      <c r="CC363" s="314"/>
      <c r="CD363" s="312"/>
      <c r="CE363" s="317"/>
      <c r="CF363" s="156"/>
      <c r="CG363" s="156"/>
      <c r="CH363" s="156"/>
      <c r="CI363" s="156"/>
      <c r="CJ363" s="156"/>
      <c r="CK363" s="156"/>
      <c r="CL363" s="156"/>
      <c r="CM363" s="156"/>
      <c r="CN363" s="156"/>
      <c r="CO363" s="156"/>
      <c r="CP363" s="156"/>
      <c r="CQ363" s="156"/>
      <c r="CR363" s="156"/>
      <c r="CS363" s="156"/>
      <c r="CT363" s="156"/>
      <c r="CU363" s="156"/>
      <c r="CV363" s="156"/>
      <c r="CW363" s="156"/>
      <c r="CX363" s="156"/>
      <c r="CY363" s="156"/>
      <c r="CZ363" s="156"/>
      <c r="DA363" s="156"/>
      <c r="DB363" s="156"/>
      <c r="DC363" s="156"/>
      <c r="DD363" s="156"/>
      <c r="DE363" s="156"/>
      <c r="DF363" s="156"/>
      <c r="DG363" s="156"/>
      <c r="DH363" s="156"/>
      <c r="DI363" s="156"/>
      <c r="DJ363" s="156"/>
      <c r="DK363" s="156"/>
      <c r="DL363" s="156"/>
      <c r="DM363" s="156"/>
      <c r="DN363" s="156"/>
      <c r="DO363" s="156"/>
      <c r="DP363" s="156"/>
      <c r="DQ363" s="156"/>
      <c r="DR363" s="156"/>
      <c r="DS363" s="156"/>
      <c r="DT363" s="156"/>
      <c r="DU363" s="156"/>
      <c r="DV363" s="156"/>
      <c r="DW363" s="156"/>
      <c r="DX363" s="156"/>
      <c r="DY363" s="156"/>
      <c r="DZ363" s="156"/>
      <c r="EA363" s="156"/>
      <c r="EB363" s="156"/>
      <c r="EC363" s="156"/>
      <c r="ED363" s="156"/>
      <c r="EE363" s="156"/>
      <c r="EF363" s="156"/>
      <c r="EG363" s="156"/>
      <c r="EH363" s="156"/>
      <c r="EI363" s="156"/>
      <c r="EJ363" s="156"/>
      <c r="EK363" s="156"/>
      <c r="EL363" s="156"/>
      <c r="EM363" s="156"/>
      <c r="EN363" s="156"/>
      <c r="EO363" s="156"/>
      <c r="EP363" s="156"/>
      <c r="EQ363" s="156"/>
      <c r="ER363" s="156"/>
      <c r="ES363" s="156"/>
      <c r="ET363" s="156"/>
      <c r="EU363" s="156"/>
      <c r="EV363" s="156"/>
      <c r="EW363" s="156"/>
      <c r="EX363" s="156"/>
      <c r="EY363" s="156"/>
      <c r="EZ363" s="156"/>
      <c r="FA363" s="156"/>
      <c r="FB363" s="156"/>
      <c r="FC363" s="156"/>
      <c r="FD363" s="156"/>
      <c r="FE363" s="156"/>
      <c r="FF363" s="156"/>
      <c r="FG363" s="156"/>
      <c r="FH363" s="156"/>
      <c r="FI363" s="156"/>
      <c r="FJ363" s="156"/>
      <c r="FK363" s="156"/>
      <c r="FL363" s="156"/>
      <c r="FM363" s="156"/>
      <c r="FN363" s="156"/>
      <c r="FO363" s="156"/>
      <c r="FP363" s="156"/>
      <c r="FQ363" s="156"/>
      <c r="FR363" s="156"/>
      <c r="FS363" s="156"/>
      <c r="FT363" s="156"/>
      <c r="FU363" s="156"/>
      <c r="FV363" s="156"/>
      <c r="FW363" s="156"/>
      <c r="FX363" s="156"/>
      <c r="FY363" s="156"/>
      <c r="FZ363" s="156"/>
      <c r="GA363" s="156"/>
      <c r="GB363" s="156"/>
      <c r="GC363" s="156"/>
      <c r="GD363" s="156"/>
      <c r="GE363" s="156"/>
      <c r="GF363" s="156"/>
      <c r="GG363" s="156"/>
      <c r="GH363" s="156"/>
      <c r="GI363" s="156"/>
      <c r="GJ363" s="156"/>
      <c r="GK363" s="156"/>
      <c r="GL363" s="156"/>
      <c r="GM363" s="156"/>
      <c r="GN363" s="156"/>
      <c r="GO363" s="156"/>
      <c r="GP363" s="156"/>
      <c r="GQ363" s="156"/>
      <c r="GR363" s="156"/>
      <c r="GS363" s="156"/>
      <c r="GT363" s="156"/>
      <c r="GU363" s="156"/>
      <c r="GV363" s="156"/>
      <c r="GW363" s="156"/>
      <c r="GX363" s="156"/>
      <c r="GY363" s="156"/>
      <c r="GZ363" s="156"/>
      <c r="HA363" s="156"/>
      <c r="HB363" s="156"/>
      <c r="HC363" s="156"/>
      <c r="HD363" s="156"/>
      <c r="HE363" s="156"/>
      <c r="HF363" s="156"/>
      <c r="HG363" s="156"/>
      <c r="HH363" s="156"/>
      <c r="HI363" s="156"/>
      <c r="HJ363" s="156"/>
      <c r="HK363" s="156"/>
      <c r="HL363" s="156"/>
      <c r="HM363" s="156"/>
      <c r="HN363" s="156"/>
      <c r="HO363" s="156"/>
      <c r="HP363" s="156"/>
      <c r="HQ363" s="156"/>
      <c r="HR363" s="156"/>
      <c r="HS363" s="156"/>
      <c r="HT363" s="156"/>
      <c r="HU363" s="156"/>
      <c r="HV363" s="156"/>
      <c r="HW363" s="156"/>
      <c r="HX363" s="156"/>
      <c r="HY363" s="156"/>
      <c r="HZ363" s="156"/>
      <c r="IA363" s="156"/>
      <c r="IB363" s="156"/>
      <c r="IC363" s="156"/>
      <c r="ID363" s="156"/>
      <c r="IE363" s="156"/>
      <c r="IF363" s="156"/>
      <c r="IG363" s="156"/>
      <c r="IH363" s="156"/>
      <c r="II363" s="156"/>
      <c r="IJ363" s="156"/>
      <c r="IK363" s="156"/>
      <c r="IL363" s="156"/>
      <c r="IM363" s="156"/>
      <c r="IN363" s="156"/>
      <c r="IO363" s="156"/>
      <c r="IP363" s="156"/>
      <c r="IQ363" s="156"/>
      <c r="IR363" s="156"/>
      <c r="IS363" s="156"/>
      <c r="IT363" s="156"/>
      <c r="IU363" s="156"/>
      <c r="IV363" s="156"/>
      <c r="IW363" s="156"/>
      <c r="IX363" s="156"/>
      <c r="IY363" s="156"/>
      <c r="IZ363" s="156"/>
      <c r="JA363" s="156"/>
      <c r="JB363" s="156"/>
      <c r="JC363" s="156"/>
      <c r="JD363" s="156"/>
      <c r="JE363" s="156"/>
      <c r="JF363" s="156"/>
      <c r="JG363" s="156"/>
      <c r="JH363" s="156"/>
      <c r="JI363" s="156"/>
      <c r="JJ363" s="156"/>
      <c r="JK363" s="156"/>
      <c r="JL363" s="156"/>
      <c r="JM363" s="156"/>
      <c r="JN363" s="156"/>
      <c r="JO363" s="156"/>
      <c r="JP363" s="156"/>
      <c r="JQ363" s="156"/>
      <c r="JR363" s="156"/>
      <c r="JS363" s="156"/>
      <c r="JT363" s="156"/>
      <c r="JU363" s="156"/>
      <c r="JV363" s="156"/>
      <c r="JW363" s="156"/>
      <c r="JX363" s="156"/>
      <c r="JY363" s="156"/>
      <c r="JZ363" s="156"/>
      <c r="KA363" s="156"/>
      <c r="KB363" s="156"/>
      <c r="KC363" s="156"/>
      <c r="KD363" s="156"/>
      <c r="KE363" s="156"/>
      <c r="KF363" s="156"/>
      <c r="KG363" s="156"/>
      <c r="KH363" s="156"/>
      <c r="KI363" s="156"/>
      <c r="KJ363" s="156"/>
      <c r="KK363" s="156"/>
      <c r="KL363" s="156"/>
      <c r="KM363" s="156"/>
      <c r="KN363" s="156"/>
      <c r="KO363" s="156"/>
      <c r="KP363" s="156"/>
      <c r="KQ363" s="156"/>
      <c r="KR363" s="156"/>
      <c r="KS363" s="156"/>
      <c r="KT363" s="156"/>
      <c r="KU363" s="156"/>
      <c r="KV363" s="156"/>
      <c r="KW363" s="156"/>
      <c r="KX363" s="156"/>
      <c r="KY363" s="156"/>
      <c r="KZ363" s="156"/>
      <c r="LA363" s="156"/>
      <c r="LB363" s="156"/>
      <c r="LC363" s="156"/>
      <c r="LD363" s="156"/>
      <c r="LE363" s="156"/>
      <c r="LF363" s="156"/>
      <c r="LG363" s="156"/>
      <c r="LH363" s="156"/>
      <c r="LI363" s="156"/>
      <c r="LJ363" s="156"/>
      <c r="LK363" s="156"/>
      <c r="LL363" s="156"/>
      <c r="LM363" s="156"/>
      <c r="LN363" s="156"/>
      <c r="LO363" s="156"/>
      <c r="LP363" s="156"/>
      <c r="LQ363" s="156"/>
      <c r="LR363" s="156"/>
      <c r="LS363" s="156"/>
      <c r="LT363" s="156"/>
      <c r="LU363" s="156"/>
      <c r="LV363" s="156"/>
      <c r="LW363" s="156"/>
      <c r="LX363" s="156"/>
      <c r="LY363" s="156"/>
      <c r="LZ363" s="156"/>
      <c r="MA363" s="156"/>
      <c r="MB363" s="156"/>
      <c r="MC363" s="156"/>
      <c r="MD363" s="156"/>
      <c r="ME363" s="156"/>
      <c r="MF363" s="156"/>
      <c r="MG363" s="156"/>
      <c r="MH363" s="156"/>
      <c r="MI363" s="156"/>
      <c r="MJ363" s="156"/>
      <c r="MK363" s="156"/>
      <c r="ML363" s="156"/>
      <c r="MM363" s="156"/>
      <c r="MN363" s="156"/>
      <c r="MO363" s="156"/>
      <c r="MP363" s="156"/>
      <c r="MQ363" s="156"/>
      <c r="MR363" s="156"/>
      <c r="MS363" s="156"/>
      <c r="MT363" s="156"/>
      <c r="MU363" s="156"/>
      <c r="MV363" s="156"/>
      <c r="MW363" s="156"/>
      <c r="MX363" s="156"/>
      <c r="MY363" s="156"/>
      <c r="MZ363" s="156"/>
      <c r="NA363" s="156"/>
      <c r="NB363" s="156"/>
      <c r="NC363" s="156"/>
      <c r="ND363" s="156"/>
      <c r="NE363" s="156"/>
      <c r="NF363" s="156"/>
      <c r="NG363" s="156"/>
      <c r="NH363" s="156"/>
      <c r="NI363" s="156"/>
      <c r="NJ363" s="156"/>
      <c r="NK363" s="156"/>
      <c r="NL363" s="156"/>
      <c r="NM363" s="156"/>
      <c r="NN363" s="156"/>
      <c r="NO363" s="156"/>
      <c r="NP363" s="156"/>
      <c r="NQ363" s="156"/>
      <c r="NR363" s="156"/>
      <c r="NS363" s="156"/>
      <c r="NT363" s="156"/>
      <c r="NU363" s="156"/>
      <c r="NV363" s="156"/>
      <c r="NW363" s="156"/>
      <c r="NX363" s="156"/>
      <c r="NY363" s="156"/>
      <c r="NZ363" s="156"/>
      <c r="OA363" s="156"/>
      <c r="OB363" s="156"/>
      <c r="OC363" s="156"/>
      <c r="OD363" s="156"/>
      <c r="OE363" s="156"/>
      <c r="OF363" s="156"/>
      <c r="OG363" s="156"/>
      <c r="OH363" s="156"/>
      <c r="OI363" s="156"/>
      <c r="OJ363" s="156"/>
      <c r="OK363" s="156"/>
      <c r="OL363" s="156"/>
      <c r="OM363" s="156"/>
      <c r="ON363" s="156"/>
      <c r="OO363" s="156"/>
      <c r="OP363" s="156"/>
      <c r="OQ363" s="156"/>
      <c r="OR363" s="156"/>
      <c r="OS363" s="156"/>
      <c r="OT363" s="156"/>
      <c r="OU363" s="156"/>
      <c r="OV363" s="156"/>
      <c r="OW363" s="156"/>
      <c r="OX363" s="156"/>
      <c r="OY363" s="156"/>
      <c r="OZ363" s="156"/>
      <c r="PA363" s="156"/>
      <c r="PB363" s="156"/>
      <c r="PC363" s="156"/>
      <c r="PD363" s="156"/>
      <c r="PE363" s="156"/>
      <c r="PF363" s="156"/>
      <c r="PG363" s="156"/>
      <c r="PH363" s="156"/>
      <c r="PI363" s="156"/>
      <c r="PJ363" s="156"/>
      <c r="PK363" s="156"/>
      <c r="PL363" s="156"/>
      <c r="PM363" s="156"/>
      <c r="PN363" s="156"/>
      <c r="PO363" s="156"/>
      <c r="PP363" s="156"/>
      <c r="PQ363" s="156"/>
      <c r="PR363" s="156"/>
      <c r="PS363" s="156"/>
      <c r="PT363" s="156"/>
      <c r="PU363" s="156"/>
      <c r="PV363" s="156"/>
      <c r="PW363" s="156"/>
      <c r="PX363" s="156"/>
      <c r="PY363" s="156"/>
      <c r="PZ363" s="156"/>
      <c r="QA363" s="156"/>
      <c r="QB363" s="156"/>
      <c r="QC363" s="156"/>
      <c r="QD363" s="156"/>
      <c r="QE363" s="156"/>
      <c r="QF363" s="156"/>
      <c r="QG363" s="156"/>
      <c r="QH363" s="156"/>
      <c r="QI363" s="156"/>
      <c r="QJ363" s="156"/>
      <c r="QK363" s="156"/>
      <c r="QL363" s="156"/>
      <c r="QM363" s="156"/>
      <c r="QN363" s="156"/>
      <c r="QO363" s="156"/>
      <c r="QP363" s="156"/>
      <c r="QQ363" s="156"/>
      <c r="QR363" s="156"/>
      <c r="QS363" s="156"/>
      <c r="QT363" s="156"/>
      <c r="QU363" s="156"/>
      <c r="QV363" s="156"/>
      <c r="QW363" s="156"/>
      <c r="QX363" s="156"/>
      <c r="QY363" s="156"/>
      <c r="QZ363" s="156"/>
      <c r="RA363" s="156"/>
      <c r="RB363" s="156"/>
      <c r="RC363" s="156"/>
      <c r="RD363" s="156"/>
      <c r="RE363" s="156"/>
      <c r="RF363" s="156"/>
      <c r="RG363" s="156"/>
      <c r="RH363" s="156"/>
      <c r="RI363" s="156"/>
      <c r="RJ363" s="156"/>
      <c r="RK363" s="156"/>
      <c r="RL363" s="156"/>
      <c r="RM363" s="156"/>
    </row>
    <row r="364" spans="1:481" s="318" customFormat="1" ht="29.25">
      <c r="A364" s="167">
        <v>358</v>
      </c>
      <c r="B364" s="298"/>
      <c r="C364" s="298"/>
      <c r="D364" s="298"/>
      <c r="E364" s="299"/>
      <c r="F364" s="441">
        <v>1113224</v>
      </c>
      <c r="G364" s="380" t="s">
        <v>429</v>
      </c>
      <c r="H364" s="372" t="s">
        <v>42</v>
      </c>
      <c r="I364" s="298"/>
      <c r="J364" s="312"/>
      <c r="K364" s="313"/>
      <c r="L364" s="159">
        <f t="shared" si="18"/>
        <v>4152</v>
      </c>
      <c r="M364" s="313"/>
      <c r="N364" s="314"/>
      <c r="O364" s="364">
        <v>1113</v>
      </c>
      <c r="P364" s="314"/>
      <c r="Q364" s="315"/>
      <c r="R364" s="314"/>
      <c r="S364" s="314"/>
      <c r="T364" s="314"/>
      <c r="U364" s="314"/>
      <c r="V364" s="312"/>
      <c r="W364" s="314"/>
      <c r="X364" s="314"/>
      <c r="Y364" s="366">
        <v>167</v>
      </c>
      <c r="Z364" s="314"/>
      <c r="AA364" s="315"/>
      <c r="AB364" s="314"/>
      <c r="AC364" s="314"/>
      <c r="AD364" s="314"/>
      <c r="AE364" s="314"/>
      <c r="AF364" s="312"/>
      <c r="AG364" s="314"/>
      <c r="AH364" s="314"/>
      <c r="AI364" s="365">
        <v>741</v>
      </c>
      <c r="AJ364" s="314"/>
      <c r="AK364" s="315"/>
      <c r="AL364" s="314"/>
      <c r="AM364" s="314"/>
      <c r="AN364" s="314"/>
      <c r="AO364" s="314"/>
      <c r="AP364" s="312"/>
      <c r="AQ364" s="314"/>
      <c r="AR364" s="314"/>
      <c r="AS364" s="367">
        <v>761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368">
        <v>870</v>
      </c>
      <c r="BD364" s="314"/>
      <c r="BE364" s="315"/>
      <c r="BF364" s="314"/>
      <c r="BG364" s="314"/>
      <c r="BH364" s="314"/>
      <c r="BI364" s="314"/>
      <c r="BJ364" s="312"/>
      <c r="BK364" s="314"/>
      <c r="BL364" s="314"/>
      <c r="BM364" s="429"/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369">
        <v>500</v>
      </c>
      <c r="BX364" s="314"/>
      <c r="BY364" s="315"/>
      <c r="BZ364" s="314"/>
      <c r="CA364" s="314"/>
      <c r="CB364" s="314"/>
      <c r="CC364" s="314"/>
      <c r="CD364" s="312"/>
      <c r="CE364" s="317"/>
      <c r="CF364" s="156"/>
      <c r="CG364" s="156"/>
      <c r="CH364" s="156"/>
      <c r="CI364" s="156"/>
      <c r="CJ364" s="156"/>
      <c r="CK364" s="156"/>
      <c r="CL364" s="156"/>
      <c r="CM364" s="156"/>
      <c r="CN364" s="156"/>
      <c r="CO364" s="156"/>
      <c r="CP364" s="156"/>
      <c r="CQ364" s="156"/>
      <c r="CR364" s="156"/>
      <c r="CS364" s="156"/>
      <c r="CT364" s="156"/>
      <c r="CU364" s="156"/>
      <c r="CV364" s="156"/>
      <c r="CW364" s="156"/>
      <c r="CX364" s="156"/>
      <c r="CY364" s="156"/>
      <c r="CZ364" s="156"/>
      <c r="DA364" s="156"/>
      <c r="DB364" s="156"/>
      <c r="DC364" s="156"/>
      <c r="DD364" s="156"/>
      <c r="DE364" s="156"/>
      <c r="DF364" s="156"/>
      <c r="DG364" s="156"/>
      <c r="DH364" s="156"/>
      <c r="DI364" s="156"/>
      <c r="DJ364" s="156"/>
      <c r="DK364" s="156"/>
      <c r="DL364" s="156"/>
      <c r="DM364" s="156"/>
      <c r="DN364" s="156"/>
      <c r="DO364" s="156"/>
      <c r="DP364" s="156"/>
      <c r="DQ364" s="156"/>
      <c r="DR364" s="156"/>
      <c r="DS364" s="156"/>
      <c r="DT364" s="156"/>
      <c r="DU364" s="156"/>
      <c r="DV364" s="156"/>
      <c r="DW364" s="156"/>
      <c r="DX364" s="156"/>
      <c r="DY364" s="156"/>
      <c r="DZ364" s="156"/>
      <c r="EA364" s="156"/>
      <c r="EB364" s="156"/>
      <c r="EC364" s="156"/>
      <c r="ED364" s="156"/>
      <c r="EE364" s="156"/>
      <c r="EF364" s="156"/>
      <c r="EG364" s="156"/>
      <c r="EH364" s="156"/>
      <c r="EI364" s="156"/>
      <c r="EJ364" s="156"/>
      <c r="EK364" s="156"/>
      <c r="EL364" s="156"/>
      <c r="EM364" s="156"/>
      <c r="EN364" s="156"/>
      <c r="EO364" s="156"/>
      <c r="EP364" s="156"/>
      <c r="EQ364" s="156"/>
      <c r="ER364" s="156"/>
      <c r="ES364" s="156"/>
      <c r="ET364" s="156"/>
      <c r="EU364" s="156"/>
      <c r="EV364" s="156"/>
      <c r="EW364" s="156"/>
      <c r="EX364" s="156"/>
      <c r="EY364" s="156"/>
      <c r="EZ364" s="156"/>
      <c r="FA364" s="156"/>
      <c r="FB364" s="156"/>
      <c r="FC364" s="156"/>
      <c r="FD364" s="156"/>
      <c r="FE364" s="156"/>
      <c r="FF364" s="156"/>
      <c r="FG364" s="156"/>
      <c r="FH364" s="156"/>
      <c r="FI364" s="156"/>
      <c r="FJ364" s="156"/>
      <c r="FK364" s="156"/>
      <c r="FL364" s="156"/>
      <c r="FM364" s="156"/>
      <c r="FN364" s="156"/>
      <c r="FO364" s="156"/>
      <c r="FP364" s="156"/>
      <c r="FQ364" s="156"/>
      <c r="FR364" s="156"/>
      <c r="FS364" s="156"/>
      <c r="FT364" s="156"/>
      <c r="FU364" s="156"/>
      <c r="FV364" s="156"/>
      <c r="FW364" s="156"/>
      <c r="FX364" s="156"/>
      <c r="FY364" s="156"/>
      <c r="FZ364" s="156"/>
      <c r="GA364" s="156"/>
      <c r="GB364" s="156"/>
      <c r="GC364" s="156"/>
      <c r="GD364" s="156"/>
      <c r="GE364" s="156"/>
      <c r="GF364" s="156"/>
      <c r="GG364" s="156"/>
      <c r="GH364" s="156"/>
      <c r="GI364" s="156"/>
      <c r="GJ364" s="156"/>
      <c r="GK364" s="156"/>
      <c r="GL364" s="156"/>
      <c r="GM364" s="156"/>
      <c r="GN364" s="156"/>
      <c r="GO364" s="156"/>
      <c r="GP364" s="156"/>
      <c r="GQ364" s="156"/>
      <c r="GR364" s="156"/>
      <c r="GS364" s="156"/>
      <c r="GT364" s="156"/>
      <c r="GU364" s="156"/>
      <c r="GV364" s="156"/>
      <c r="GW364" s="156"/>
      <c r="GX364" s="156"/>
      <c r="GY364" s="156"/>
      <c r="GZ364" s="156"/>
      <c r="HA364" s="156"/>
      <c r="HB364" s="156"/>
      <c r="HC364" s="156"/>
      <c r="HD364" s="156"/>
      <c r="HE364" s="156"/>
      <c r="HF364" s="156"/>
      <c r="HG364" s="156"/>
      <c r="HH364" s="156"/>
      <c r="HI364" s="156"/>
      <c r="HJ364" s="156"/>
      <c r="HK364" s="156"/>
      <c r="HL364" s="156"/>
      <c r="HM364" s="156"/>
      <c r="HN364" s="156"/>
      <c r="HO364" s="156"/>
      <c r="HP364" s="156"/>
      <c r="HQ364" s="156"/>
      <c r="HR364" s="156"/>
      <c r="HS364" s="156"/>
      <c r="HT364" s="156"/>
      <c r="HU364" s="156"/>
      <c r="HV364" s="156"/>
      <c r="HW364" s="156"/>
      <c r="HX364" s="156"/>
      <c r="HY364" s="156"/>
      <c r="HZ364" s="156"/>
      <c r="IA364" s="156"/>
      <c r="IB364" s="156"/>
      <c r="IC364" s="156"/>
      <c r="ID364" s="156"/>
      <c r="IE364" s="156"/>
      <c r="IF364" s="156"/>
      <c r="IG364" s="156"/>
      <c r="IH364" s="156"/>
      <c r="II364" s="156"/>
      <c r="IJ364" s="156"/>
      <c r="IK364" s="156"/>
      <c r="IL364" s="156"/>
      <c r="IM364" s="156"/>
      <c r="IN364" s="156"/>
      <c r="IO364" s="156"/>
      <c r="IP364" s="156"/>
      <c r="IQ364" s="156"/>
      <c r="IR364" s="156"/>
      <c r="IS364" s="156"/>
      <c r="IT364" s="156"/>
      <c r="IU364" s="156"/>
      <c r="IV364" s="156"/>
      <c r="IW364" s="156"/>
      <c r="IX364" s="156"/>
      <c r="IY364" s="156"/>
      <c r="IZ364" s="156"/>
      <c r="JA364" s="156"/>
      <c r="JB364" s="156"/>
      <c r="JC364" s="156"/>
      <c r="JD364" s="156"/>
      <c r="JE364" s="156"/>
      <c r="JF364" s="156"/>
      <c r="JG364" s="156"/>
      <c r="JH364" s="156"/>
      <c r="JI364" s="156"/>
      <c r="JJ364" s="156"/>
      <c r="JK364" s="156"/>
      <c r="JL364" s="156"/>
      <c r="JM364" s="156"/>
      <c r="JN364" s="156"/>
      <c r="JO364" s="156"/>
      <c r="JP364" s="156"/>
      <c r="JQ364" s="156"/>
      <c r="JR364" s="156"/>
      <c r="JS364" s="156"/>
      <c r="JT364" s="156"/>
      <c r="JU364" s="156"/>
      <c r="JV364" s="156"/>
      <c r="JW364" s="156"/>
      <c r="JX364" s="156"/>
      <c r="JY364" s="156"/>
      <c r="JZ364" s="156"/>
      <c r="KA364" s="156"/>
      <c r="KB364" s="156"/>
      <c r="KC364" s="156"/>
      <c r="KD364" s="156"/>
      <c r="KE364" s="156"/>
      <c r="KF364" s="156"/>
      <c r="KG364" s="156"/>
      <c r="KH364" s="156"/>
      <c r="KI364" s="156"/>
      <c r="KJ364" s="156"/>
      <c r="KK364" s="156"/>
      <c r="KL364" s="156"/>
      <c r="KM364" s="156"/>
      <c r="KN364" s="156"/>
      <c r="KO364" s="156"/>
      <c r="KP364" s="156"/>
      <c r="KQ364" s="156"/>
      <c r="KR364" s="156"/>
      <c r="KS364" s="156"/>
      <c r="KT364" s="156"/>
      <c r="KU364" s="156"/>
      <c r="KV364" s="156"/>
      <c r="KW364" s="156"/>
      <c r="KX364" s="156"/>
      <c r="KY364" s="156"/>
      <c r="KZ364" s="156"/>
      <c r="LA364" s="156"/>
      <c r="LB364" s="156"/>
      <c r="LC364" s="156"/>
      <c r="LD364" s="156"/>
      <c r="LE364" s="156"/>
      <c r="LF364" s="156"/>
      <c r="LG364" s="156"/>
      <c r="LH364" s="156"/>
      <c r="LI364" s="156"/>
      <c r="LJ364" s="156"/>
      <c r="LK364" s="156"/>
      <c r="LL364" s="156"/>
      <c r="LM364" s="156"/>
      <c r="LN364" s="156"/>
      <c r="LO364" s="156"/>
      <c r="LP364" s="156"/>
      <c r="LQ364" s="156"/>
      <c r="LR364" s="156"/>
      <c r="LS364" s="156"/>
      <c r="LT364" s="156"/>
      <c r="LU364" s="156"/>
      <c r="LV364" s="156"/>
      <c r="LW364" s="156"/>
      <c r="LX364" s="156"/>
      <c r="LY364" s="156"/>
      <c r="LZ364" s="156"/>
      <c r="MA364" s="156"/>
      <c r="MB364" s="156"/>
      <c r="MC364" s="156"/>
      <c r="MD364" s="156"/>
      <c r="ME364" s="156"/>
      <c r="MF364" s="156"/>
      <c r="MG364" s="156"/>
      <c r="MH364" s="156"/>
      <c r="MI364" s="156"/>
      <c r="MJ364" s="156"/>
      <c r="MK364" s="156"/>
      <c r="ML364" s="156"/>
      <c r="MM364" s="156"/>
      <c r="MN364" s="156"/>
      <c r="MO364" s="156"/>
      <c r="MP364" s="156"/>
      <c r="MQ364" s="156"/>
      <c r="MR364" s="156"/>
      <c r="MS364" s="156"/>
      <c r="MT364" s="156"/>
      <c r="MU364" s="156"/>
      <c r="MV364" s="156"/>
      <c r="MW364" s="156"/>
      <c r="MX364" s="156"/>
      <c r="MY364" s="156"/>
      <c r="MZ364" s="156"/>
      <c r="NA364" s="156"/>
      <c r="NB364" s="156"/>
      <c r="NC364" s="156"/>
      <c r="ND364" s="156"/>
      <c r="NE364" s="156"/>
      <c r="NF364" s="156"/>
      <c r="NG364" s="156"/>
      <c r="NH364" s="156"/>
      <c r="NI364" s="156"/>
      <c r="NJ364" s="156"/>
      <c r="NK364" s="156"/>
      <c r="NL364" s="156"/>
      <c r="NM364" s="156"/>
      <c r="NN364" s="156"/>
      <c r="NO364" s="156"/>
      <c r="NP364" s="156"/>
      <c r="NQ364" s="156"/>
      <c r="NR364" s="156"/>
      <c r="NS364" s="156"/>
      <c r="NT364" s="156"/>
      <c r="NU364" s="156"/>
      <c r="NV364" s="156"/>
      <c r="NW364" s="156"/>
      <c r="NX364" s="156"/>
      <c r="NY364" s="156"/>
      <c r="NZ364" s="156"/>
      <c r="OA364" s="156"/>
      <c r="OB364" s="156"/>
      <c r="OC364" s="156"/>
      <c r="OD364" s="156"/>
      <c r="OE364" s="156"/>
      <c r="OF364" s="156"/>
      <c r="OG364" s="156"/>
      <c r="OH364" s="156"/>
      <c r="OI364" s="156"/>
      <c r="OJ364" s="156"/>
      <c r="OK364" s="156"/>
      <c r="OL364" s="156"/>
      <c r="OM364" s="156"/>
      <c r="ON364" s="156"/>
      <c r="OO364" s="156"/>
      <c r="OP364" s="156"/>
      <c r="OQ364" s="156"/>
      <c r="OR364" s="156"/>
      <c r="OS364" s="156"/>
      <c r="OT364" s="156"/>
      <c r="OU364" s="156"/>
      <c r="OV364" s="156"/>
      <c r="OW364" s="156"/>
      <c r="OX364" s="156"/>
      <c r="OY364" s="156"/>
      <c r="OZ364" s="156"/>
      <c r="PA364" s="156"/>
      <c r="PB364" s="156"/>
      <c r="PC364" s="156"/>
      <c r="PD364" s="156"/>
      <c r="PE364" s="156"/>
      <c r="PF364" s="156"/>
      <c r="PG364" s="156"/>
      <c r="PH364" s="156"/>
      <c r="PI364" s="156"/>
      <c r="PJ364" s="156"/>
      <c r="PK364" s="156"/>
      <c r="PL364" s="156"/>
      <c r="PM364" s="156"/>
      <c r="PN364" s="156"/>
      <c r="PO364" s="156"/>
      <c r="PP364" s="156"/>
      <c r="PQ364" s="156"/>
      <c r="PR364" s="156"/>
      <c r="PS364" s="156"/>
      <c r="PT364" s="156"/>
      <c r="PU364" s="156"/>
      <c r="PV364" s="156"/>
      <c r="PW364" s="156"/>
      <c r="PX364" s="156"/>
      <c r="PY364" s="156"/>
      <c r="PZ364" s="156"/>
      <c r="QA364" s="156"/>
      <c r="QB364" s="156"/>
      <c r="QC364" s="156"/>
      <c r="QD364" s="156"/>
      <c r="QE364" s="156"/>
      <c r="QF364" s="156"/>
      <c r="QG364" s="156"/>
      <c r="QH364" s="156"/>
      <c r="QI364" s="156"/>
      <c r="QJ364" s="156"/>
      <c r="QK364" s="156"/>
      <c r="QL364" s="156"/>
      <c r="QM364" s="156"/>
      <c r="QN364" s="156"/>
      <c r="QO364" s="156"/>
      <c r="QP364" s="156"/>
      <c r="QQ364" s="156"/>
      <c r="QR364" s="156"/>
      <c r="QS364" s="156"/>
      <c r="QT364" s="156"/>
      <c r="QU364" s="156"/>
      <c r="QV364" s="156"/>
      <c r="QW364" s="156"/>
      <c r="QX364" s="156"/>
      <c r="QY364" s="156"/>
      <c r="QZ364" s="156"/>
      <c r="RA364" s="156"/>
      <c r="RB364" s="156"/>
      <c r="RC364" s="156"/>
      <c r="RD364" s="156"/>
      <c r="RE364" s="156"/>
      <c r="RF364" s="156"/>
      <c r="RG364" s="156"/>
      <c r="RH364" s="156"/>
      <c r="RI364" s="156"/>
      <c r="RJ364" s="156"/>
      <c r="RK364" s="156"/>
      <c r="RL364" s="156"/>
      <c r="RM364" s="156"/>
    </row>
    <row r="365" spans="1:481" s="318" customFormat="1" ht="29.25">
      <c r="A365" s="167">
        <v>359</v>
      </c>
      <c r="B365" s="298"/>
      <c r="C365" s="298"/>
      <c r="D365" s="298"/>
      <c r="E365" s="299"/>
      <c r="F365" s="424">
        <v>1113225</v>
      </c>
      <c r="G365" s="380" t="s">
        <v>434</v>
      </c>
      <c r="H365" s="372" t="s">
        <v>42</v>
      </c>
      <c r="I365" s="298"/>
      <c r="J365" s="312"/>
      <c r="K365" s="313"/>
      <c r="L365" s="177">
        <f>SUM(O365,Y365,AI365,AS365,BC365,BM365,BW365)</f>
        <v>0</v>
      </c>
      <c r="M365" s="313"/>
      <c r="N365" s="314"/>
      <c r="O365" s="364"/>
      <c r="P365" s="314"/>
      <c r="Q365" s="315"/>
      <c r="R365" s="314"/>
      <c r="S365" s="314"/>
      <c r="T365" s="314"/>
      <c r="U365" s="314"/>
      <c r="V365" s="312"/>
      <c r="W365" s="314"/>
      <c r="X365" s="314"/>
      <c r="Y365" s="366"/>
      <c r="Z365" s="314"/>
      <c r="AA365" s="315"/>
      <c r="AB365" s="314"/>
      <c r="AC365" s="314"/>
      <c r="AD365" s="314"/>
      <c r="AE365" s="314"/>
      <c r="AF365" s="312"/>
      <c r="AG365" s="314"/>
      <c r="AH365" s="314"/>
      <c r="AI365" s="365"/>
      <c r="AJ365" s="314"/>
      <c r="AK365" s="315"/>
      <c r="AL365" s="314"/>
      <c r="AM365" s="314"/>
      <c r="AN365" s="314"/>
      <c r="AO365" s="314"/>
      <c r="AP365" s="312"/>
      <c r="AQ365" s="314"/>
      <c r="AR365" s="314"/>
      <c r="AS365" s="367"/>
      <c r="AT365" s="314"/>
      <c r="AU365" s="315"/>
      <c r="AV365" s="314"/>
      <c r="AW365" s="314"/>
      <c r="AX365" s="314"/>
      <c r="AY365" s="314"/>
      <c r="AZ365" s="312"/>
      <c r="BA365" s="314"/>
      <c r="BB365" s="314"/>
      <c r="BC365" s="368"/>
      <c r="BD365" s="314"/>
      <c r="BE365" s="315"/>
      <c r="BF365" s="314"/>
      <c r="BG365" s="314"/>
      <c r="BH365" s="314"/>
      <c r="BI365" s="314"/>
      <c r="BJ365" s="312"/>
      <c r="BK365" s="314"/>
      <c r="BL365" s="314"/>
      <c r="BM365" s="429"/>
      <c r="BN365" s="314"/>
      <c r="BO365" s="315"/>
      <c r="BP365" s="314"/>
      <c r="BQ365" s="314"/>
      <c r="BR365" s="314"/>
      <c r="BS365" s="314"/>
      <c r="BT365" s="312"/>
      <c r="BU365" s="314"/>
      <c r="BV365" s="314"/>
      <c r="BW365" s="369"/>
      <c r="BX365" s="314"/>
      <c r="BY365" s="315"/>
      <c r="BZ365" s="314"/>
      <c r="CA365" s="314"/>
      <c r="CB365" s="314"/>
      <c r="CC365" s="314"/>
      <c r="CD365" s="312"/>
      <c r="CE365" s="317"/>
      <c r="CF365" s="156"/>
      <c r="CG365" s="156"/>
      <c r="CH365" s="156"/>
      <c r="CI365" s="156"/>
      <c r="CJ365" s="156"/>
      <c r="CK365" s="156"/>
      <c r="CL365" s="156"/>
      <c r="CM365" s="156"/>
      <c r="CN365" s="156"/>
      <c r="CO365" s="156"/>
      <c r="CP365" s="156"/>
      <c r="CQ365" s="156"/>
      <c r="CR365" s="156"/>
      <c r="CS365" s="156"/>
      <c r="CT365" s="156"/>
      <c r="CU365" s="156"/>
      <c r="CV365" s="156"/>
      <c r="CW365" s="156"/>
      <c r="CX365" s="156"/>
      <c r="CY365" s="156"/>
      <c r="CZ365" s="156"/>
      <c r="DA365" s="156"/>
      <c r="DB365" s="156"/>
      <c r="DC365" s="156"/>
      <c r="DD365" s="156"/>
      <c r="DE365" s="156"/>
      <c r="DF365" s="156"/>
      <c r="DG365" s="156"/>
      <c r="DH365" s="156"/>
      <c r="DI365" s="156"/>
      <c r="DJ365" s="156"/>
      <c r="DK365" s="156"/>
      <c r="DL365" s="156"/>
      <c r="DM365" s="156"/>
      <c r="DN365" s="156"/>
      <c r="DO365" s="156"/>
      <c r="DP365" s="156"/>
      <c r="DQ365" s="156"/>
      <c r="DR365" s="156"/>
      <c r="DS365" s="156"/>
      <c r="DT365" s="156"/>
      <c r="DU365" s="156"/>
      <c r="DV365" s="156"/>
      <c r="DW365" s="156"/>
      <c r="DX365" s="156"/>
      <c r="DY365" s="156"/>
      <c r="DZ365" s="156"/>
      <c r="EA365" s="156"/>
      <c r="EB365" s="156"/>
      <c r="EC365" s="156"/>
      <c r="ED365" s="156"/>
      <c r="EE365" s="156"/>
      <c r="EF365" s="156"/>
      <c r="EG365" s="156"/>
      <c r="EH365" s="156"/>
      <c r="EI365" s="156"/>
      <c r="EJ365" s="156"/>
      <c r="EK365" s="156"/>
      <c r="EL365" s="156"/>
      <c r="EM365" s="156"/>
      <c r="EN365" s="156"/>
      <c r="EO365" s="156"/>
      <c r="EP365" s="156"/>
      <c r="EQ365" s="156"/>
      <c r="ER365" s="156"/>
      <c r="ES365" s="156"/>
      <c r="ET365" s="156"/>
      <c r="EU365" s="156"/>
      <c r="EV365" s="156"/>
      <c r="EW365" s="156"/>
      <c r="EX365" s="156"/>
      <c r="EY365" s="156"/>
      <c r="EZ365" s="156"/>
      <c r="FA365" s="156"/>
      <c r="FB365" s="156"/>
      <c r="FC365" s="156"/>
      <c r="FD365" s="156"/>
      <c r="FE365" s="156"/>
      <c r="FF365" s="156"/>
      <c r="FG365" s="156"/>
      <c r="FH365" s="156"/>
      <c r="FI365" s="156"/>
      <c r="FJ365" s="156"/>
      <c r="FK365" s="156"/>
      <c r="FL365" s="156"/>
      <c r="FM365" s="156"/>
      <c r="FN365" s="156"/>
      <c r="FO365" s="156"/>
      <c r="FP365" s="156"/>
      <c r="FQ365" s="156"/>
      <c r="FR365" s="156"/>
      <c r="FS365" s="156"/>
      <c r="FT365" s="156"/>
      <c r="FU365" s="156"/>
      <c r="FV365" s="156"/>
      <c r="FW365" s="156"/>
      <c r="FX365" s="156"/>
      <c r="FY365" s="156"/>
      <c r="FZ365" s="156"/>
      <c r="GA365" s="156"/>
      <c r="GB365" s="156"/>
      <c r="GC365" s="156"/>
      <c r="GD365" s="156"/>
      <c r="GE365" s="156"/>
      <c r="GF365" s="156"/>
      <c r="GG365" s="156"/>
      <c r="GH365" s="156"/>
      <c r="GI365" s="156"/>
      <c r="GJ365" s="156"/>
      <c r="GK365" s="156"/>
      <c r="GL365" s="156"/>
      <c r="GM365" s="156"/>
      <c r="GN365" s="156"/>
      <c r="GO365" s="156"/>
      <c r="GP365" s="156"/>
      <c r="GQ365" s="156"/>
      <c r="GR365" s="156"/>
      <c r="GS365" s="156"/>
      <c r="GT365" s="156"/>
      <c r="GU365" s="156"/>
      <c r="GV365" s="156"/>
      <c r="GW365" s="156"/>
      <c r="GX365" s="156"/>
      <c r="GY365" s="156"/>
      <c r="GZ365" s="156"/>
      <c r="HA365" s="156"/>
      <c r="HB365" s="156"/>
      <c r="HC365" s="156"/>
      <c r="HD365" s="156"/>
      <c r="HE365" s="156"/>
      <c r="HF365" s="156"/>
      <c r="HG365" s="156"/>
      <c r="HH365" s="156"/>
      <c r="HI365" s="156"/>
      <c r="HJ365" s="156"/>
      <c r="HK365" s="156"/>
      <c r="HL365" s="156"/>
      <c r="HM365" s="156"/>
      <c r="HN365" s="156"/>
      <c r="HO365" s="156"/>
      <c r="HP365" s="156"/>
      <c r="HQ365" s="156"/>
      <c r="HR365" s="156"/>
      <c r="HS365" s="156"/>
      <c r="HT365" s="156"/>
      <c r="HU365" s="156"/>
      <c r="HV365" s="156"/>
      <c r="HW365" s="156"/>
      <c r="HX365" s="156"/>
      <c r="HY365" s="156"/>
      <c r="HZ365" s="156"/>
      <c r="IA365" s="156"/>
      <c r="IB365" s="156"/>
      <c r="IC365" s="156"/>
      <c r="ID365" s="156"/>
      <c r="IE365" s="156"/>
      <c r="IF365" s="156"/>
      <c r="IG365" s="156"/>
      <c r="IH365" s="156"/>
      <c r="II365" s="156"/>
      <c r="IJ365" s="156"/>
      <c r="IK365" s="156"/>
      <c r="IL365" s="156"/>
      <c r="IM365" s="156"/>
      <c r="IN365" s="156"/>
      <c r="IO365" s="156"/>
      <c r="IP365" s="156"/>
      <c r="IQ365" s="156"/>
      <c r="IR365" s="156"/>
      <c r="IS365" s="156"/>
      <c r="IT365" s="156"/>
      <c r="IU365" s="156"/>
      <c r="IV365" s="156"/>
      <c r="IW365" s="156"/>
      <c r="IX365" s="156"/>
      <c r="IY365" s="156"/>
      <c r="IZ365" s="156"/>
      <c r="JA365" s="156"/>
      <c r="JB365" s="156"/>
      <c r="JC365" s="156"/>
      <c r="JD365" s="156"/>
      <c r="JE365" s="156"/>
      <c r="JF365" s="156"/>
      <c r="JG365" s="156"/>
      <c r="JH365" s="156"/>
      <c r="JI365" s="156"/>
      <c r="JJ365" s="156"/>
      <c r="JK365" s="156"/>
      <c r="JL365" s="156"/>
      <c r="JM365" s="156"/>
      <c r="JN365" s="156"/>
      <c r="JO365" s="156"/>
      <c r="JP365" s="156"/>
      <c r="JQ365" s="156"/>
      <c r="JR365" s="156"/>
      <c r="JS365" s="156"/>
      <c r="JT365" s="156"/>
      <c r="JU365" s="156"/>
      <c r="JV365" s="156"/>
      <c r="JW365" s="156"/>
      <c r="JX365" s="156"/>
      <c r="JY365" s="156"/>
      <c r="JZ365" s="156"/>
      <c r="KA365" s="156"/>
      <c r="KB365" s="156"/>
      <c r="KC365" s="156"/>
      <c r="KD365" s="156"/>
      <c r="KE365" s="156"/>
      <c r="KF365" s="156"/>
      <c r="KG365" s="156"/>
      <c r="KH365" s="156"/>
      <c r="KI365" s="156"/>
      <c r="KJ365" s="156"/>
      <c r="KK365" s="156"/>
      <c r="KL365" s="156"/>
      <c r="KM365" s="156"/>
      <c r="KN365" s="156"/>
      <c r="KO365" s="156"/>
      <c r="KP365" s="156"/>
      <c r="KQ365" s="156"/>
      <c r="KR365" s="156"/>
      <c r="KS365" s="156"/>
      <c r="KT365" s="156"/>
      <c r="KU365" s="156"/>
      <c r="KV365" s="156"/>
      <c r="KW365" s="156"/>
      <c r="KX365" s="156"/>
      <c r="KY365" s="156"/>
      <c r="KZ365" s="156"/>
      <c r="LA365" s="156"/>
      <c r="LB365" s="156"/>
      <c r="LC365" s="156"/>
      <c r="LD365" s="156"/>
      <c r="LE365" s="156"/>
      <c r="LF365" s="156"/>
      <c r="LG365" s="156"/>
      <c r="LH365" s="156"/>
      <c r="LI365" s="156"/>
      <c r="LJ365" s="156"/>
      <c r="LK365" s="156"/>
      <c r="LL365" s="156"/>
      <c r="LM365" s="156"/>
      <c r="LN365" s="156"/>
      <c r="LO365" s="156"/>
      <c r="LP365" s="156"/>
      <c r="LQ365" s="156"/>
      <c r="LR365" s="156"/>
      <c r="LS365" s="156"/>
      <c r="LT365" s="156"/>
      <c r="LU365" s="156"/>
      <c r="LV365" s="156"/>
      <c r="LW365" s="156"/>
      <c r="LX365" s="156"/>
      <c r="LY365" s="156"/>
      <c r="LZ365" s="156"/>
      <c r="MA365" s="156"/>
      <c r="MB365" s="156"/>
      <c r="MC365" s="156"/>
      <c r="MD365" s="156"/>
      <c r="ME365" s="156"/>
      <c r="MF365" s="156"/>
      <c r="MG365" s="156"/>
      <c r="MH365" s="156"/>
      <c r="MI365" s="156"/>
      <c r="MJ365" s="156"/>
      <c r="MK365" s="156"/>
      <c r="ML365" s="156"/>
      <c r="MM365" s="156"/>
      <c r="MN365" s="156"/>
      <c r="MO365" s="156"/>
      <c r="MP365" s="156"/>
      <c r="MQ365" s="156"/>
      <c r="MR365" s="156"/>
      <c r="MS365" s="156"/>
      <c r="MT365" s="156"/>
      <c r="MU365" s="156"/>
      <c r="MV365" s="156"/>
      <c r="MW365" s="156"/>
      <c r="MX365" s="156"/>
      <c r="MY365" s="156"/>
      <c r="MZ365" s="156"/>
      <c r="NA365" s="156"/>
      <c r="NB365" s="156"/>
      <c r="NC365" s="156"/>
      <c r="ND365" s="156"/>
      <c r="NE365" s="156"/>
      <c r="NF365" s="156"/>
      <c r="NG365" s="156"/>
      <c r="NH365" s="156"/>
      <c r="NI365" s="156"/>
      <c r="NJ365" s="156"/>
      <c r="NK365" s="156"/>
      <c r="NL365" s="156"/>
      <c r="NM365" s="156"/>
      <c r="NN365" s="156"/>
      <c r="NO365" s="156"/>
      <c r="NP365" s="156"/>
      <c r="NQ365" s="156"/>
      <c r="NR365" s="156"/>
      <c r="NS365" s="156"/>
      <c r="NT365" s="156"/>
      <c r="NU365" s="156"/>
      <c r="NV365" s="156"/>
      <c r="NW365" s="156"/>
      <c r="NX365" s="156"/>
      <c r="NY365" s="156"/>
      <c r="NZ365" s="156"/>
      <c r="OA365" s="156"/>
      <c r="OB365" s="156"/>
      <c r="OC365" s="156"/>
      <c r="OD365" s="156"/>
      <c r="OE365" s="156"/>
      <c r="OF365" s="156"/>
      <c r="OG365" s="156"/>
      <c r="OH365" s="156"/>
      <c r="OI365" s="156"/>
      <c r="OJ365" s="156"/>
      <c r="OK365" s="156"/>
      <c r="OL365" s="156"/>
      <c r="OM365" s="156"/>
      <c r="ON365" s="156"/>
      <c r="OO365" s="156"/>
      <c r="OP365" s="156"/>
      <c r="OQ365" s="156"/>
      <c r="OR365" s="156"/>
      <c r="OS365" s="156"/>
      <c r="OT365" s="156"/>
      <c r="OU365" s="156"/>
      <c r="OV365" s="156"/>
      <c r="OW365" s="156"/>
      <c r="OX365" s="156"/>
      <c r="OY365" s="156"/>
      <c r="OZ365" s="156"/>
      <c r="PA365" s="156"/>
      <c r="PB365" s="156"/>
      <c r="PC365" s="156"/>
      <c r="PD365" s="156"/>
      <c r="PE365" s="156"/>
      <c r="PF365" s="156"/>
      <c r="PG365" s="156"/>
      <c r="PH365" s="156"/>
      <c r="PI365" s="156"/>
      <c r="PJ365" s="156"/>
      <c r="PK365" s="156"/>
      <c r="PL365" s="156"/>
      <c r="PM365" s="156"/>
      <c r="PN365" s="156"/>
      <c r="PO365" s="156"/>
      <c r="PP365" s="156"/>
      <c r="PQ365" s="156"/>
      <c r="PR365" s="156"/>
      <c r="PS365" s="156"/>
      <c r="PT365" s="156"/>
      <c r="PU365" s="156"/>
      <c r="PV365" s="156"/>
      <c r="PW365" s="156"/>
      <c r="PX365" s="156"/>
      <c r="PY365" s="156"/>
      <c r="PZ365" s="156"/>
      <c r="QA365" s="156"/>
      <c r="QB365" s="156"/>
      <c r="QC365" s="156"/>
      <c r="QD365" s="156"/>
      <c r="QE365" s="156"/>
      <c r="QF365" s="156"/>
      <c r="QG365" s="156"/>
      <c r="QH365" s="156"/>
      <c r="QI365" s="156"/>
      <c r="QJ365" s="156"/>
      <c r="QK365" s="156"/>
      <c r="QL365" s="156"/>
      <c r="QM365" s="156"/>
      <c r="QN365" s="156"/>
      <c r="QO365" s="156"/>
      <c r="QP365" s="156"/>
      <c r="QQ365" s="156"/>
      <c r="QR365" s="156"/>
      <c r="QS365" s="156"/>
      <c r="QT365" s="156"/>
      <c r="QU365" s="156"/>
      <c r="QV365" s="156"/>
      <c r="QW365" s="156"/>
      <c r="QX365" s="156"/>
      <c r="QY365" s="156"/>
      <c r="QZ365" s="156"/>
      <c r="RA365" s="156"/>
      <c r="RB365" s="156"/>
      <c r="RC365" s="156"/>
      <c r="RD365" s="156"/>
      <c r="RE365" s="156"/>
      <c r="RF365" s="156"/>
      <c r="RG365" s="156"/>
      <c r="RH365" s="156"/>
      <c r="RI365" s="156"/>
      <c r="RJ365" s="156"/>
      <c r="RK365" s="156"/>
      <c r="RL365" s="156"/>
      <c r="RM365" s="156"/>
    </row>
    <row r="366" spans="1:481" ht="29.25" hidden="1" customHeight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6"/>
      <c r="O366" s="242" t="s">
        <v>386</v>
      </c>
      <c r="Q366" s="243">
        <v>316</v>
      </c>
      <c r="R366" s="242" t="s">
        <v>387</v>
      </c>
      <c r="S366" s="243"/>
      <c r="T366" s="244"/>
      <c r="U366" s="244"/>
      <c r="V366" s="244"/>
      <c r="W366" s="236"/>
      <c r="X366" s="236"/>
      <c r="Y366" s="291"/>
      <c r="Z366" s="245"/>
      <c r="AA366" s="243">
        <v>316</v>
      </c>
      <c r="AB366" s="242" t="s">
        <v>387</v>
      </c>
      <c r="AC366" s="243"/>
      <c r="AD366" s="244"/>
      <c r="AE366" s="244"/>
      <c r="AF366" s="244"/>
      <c r="AG366" s="236"/>
      <c r="AH366" s="236"/>
      <c r="AI366" s="291"/>
      <c r="AJ366" s="245"/>
      <c r="AK366" s="243">
        <v>316</v>
      </c>
      <c r="AL366" s="242" t="s">
        <v>387</v>
      </c>
      <c r="AM366" s="243"/>
      <c r="AN366" s="244"/>
      <c r="AO366" s="244"/>
      <c r="AP366" s="244"/>
      <c r="AQ366" s="236"/>
      <c r="AR366" s="236"/>
      <c r="AS366" s="291"/>
      <c r="AT366" s="245"/>
      <c r="AU366" s="243">
        <v>316</v>
      </c>
      <c r="AV366" s="242" t="s">
        <v>387</v>
      </c>
      <c r="AW366" s="243"/>
      <c r="AX366" s="244"/>
      <c r="AY366" s="244"/>
      <c r="AZ366" s="244"/>
      <c r="BA366" s="236"/>
      <c r="BB366" s="236"/>
      <c r="BC366" s="325"/>
      <c r="BD366" s="245"/>
      <c r="BE366" s="243">
        <v>316</v>
      </c>
      <c r="BF366" s="242" t="s">
        <v>387</v>
      </c>
      <c r="BG366" s="243"/>
      <c r="BH366" s="244"/>
      <c r="BI366" s="244"/>
      <c r="BJ366" s="244"/>
      <c r="BK366" s="236"/>
      <c r="BL366" s="236"/>
      <c r="BM366" s="291"/>
      <c r="BN366" s="245"/>
      <c r="BO366" s="243">
        <v>316</v>
      </c>
      <c r="BP366" s="242" t="s">
        <v>387</v>
      </c>
      <c r="BQ366" s="243"/>
      <c r="BR366" s="244"/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481" ht="29.25" hidden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6"/>
      <c r="O367" s="242" t="s">
        <v>388</v>
      </c>
      <c r="P367" s="245"/>
      <c r="Q367" s="243"/>
      <c r="R367" s="242" t="s">
        <v>387</v>
      </c>
      <c r="S367" s="243">
        <v>0</v>
      </c>
      <c r="T367" s="242" t="s">
        <v>389</v>
      </c>
      <c r="U367" s="244"/>
      <c r="V367" s="244"/>
      <c r="W367" s="236"/>
      <c r="X367" s="236"/>
      <c r="Y367" s="292"/>
      <c r="Z367" s="245"/>
      <c r="AA367" s="243"/>
      <c r="AB367" s="242" t="s">
        <v>387</v>
      </c>
      <c r="AC367" s="243">
        <v>0</v>
      </c>
      <c r="AD367" s="242" t="s">
        <v>389</v>
      </c>
      <c r="AE367" s="244"/>
      <c r="AF367" s="244"/>
      <c r="AG367" s="236"/>
      <c r="AH367" s="236"/>
      <c r="AI367" s="292"/>
      <c r="AJ367" s="245"/>
      <c r="AK367" s="243"/>
      <c r="AL367" s="242" t="s">
        <v>387</v>
      </c>
      <c r="AM367" s="243">
        <v>0</v>
      </c>
      <c r="AN367" s="242" t="s">
        <v>389</v>
      </c>
      <c r="AO367" s="244"/>
      <c r="AP367" s="244"/>
      <c r="AQ367" s="236"/>
      <c r="AR367" s="236"/>
      <c r="AS367" s="292"/>
      <c r="AT367" s="245"/>
      <c r="AU367" s="243"/>
      <c r="AV367" s="242" t="s">
        <v>387</v>
      </c>
      <c r="AW367" s="243">
        <v>0</v>
      </c>
      <c r="AX367" s="242" t="s">
        <v>389</v>
      </c>
      <c r="AY367" s="244"/>
      <c r="AZ367" s="244"/>
      <c r="BA367" s="236"/>
      <c r="BB367" s="236"/>
      <c r="BC367" s="354"/>
      <c r="BD367" s="245"/>
      <c r="BE367" s="243"/>
      <c r="BF367" s="242" t="s">
        <v>387</v>
      </c>
      <c r="BG367" s="243">
        <v>0</v>
      </c>
      <c r="BH367" s="242" t="s">
        <v>389</v>
      </c>
      <c r="BI367" s="244"/>
      <c r="BJ367" s="244"/>
      <c r="BK367" s="236"/>
      <c r="BL367" s="236"/>
      <c r="BM367" s="292"/>
      <c r="BN367" s="245"/>
      <c r="BO367" s="243"/>
      <c r="BP367" s="242" t="s">
        <v>387</v>
      </c>
      <c r="BQ367" s="243">
        <v>0</v>
      </c>
      <c r="BR367" s="242" t="s">
        <v>389</v>
      </c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481" ht="29.25" hidden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6"/>
      <c r="O368" s="242" t="s">
        <v>390</v>
      </c>
      <c r="P368" s="245"/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355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 customHeight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7"/>
      <c r="O369" s="242" t="s">
        <v>391</v>
      </c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325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hidden="1" customHeight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7"/>
      <c r="O370" s="242" t="s">
        <v>392</v>
      </c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325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hidden="1" customHeight="1">
      <c r="A371" s="239"/>
      <c r="B371" s="239"/>
      <c r="C371" s="239"/>
      <c r="D371" s="239"/>
      <c r="E371" s="239"/>
      <c r="F371" s="239"/>
      <c r="G371" s="240"/>
      <c r="H371" s="239"/>
      <c r="I371" s="241"/>
      <c r="J371" s="241"/>
      <c r="K371" s="237"/>
      <c r="L371" s="237"/>
      <c r="M371" s="237"/>
      <c r="N371" s="237"/>
      <c r="O371" s="242" t="s">
        <v>393</v>
      </c>
      <c r="Q371" s="243"/>
      <c r="R371" s="242" t="s">
        <v>387</v>
      </c>
      <c r="S371" s="243">
        <v>0</v>
      </c>
      <c r="T371" s="242" t="s">
        <v>389</v>
      </c>
      <c r="U371" s="244"/>
      <c r="V371" s="244"/>
      <c r="W371" s="236"/>
      <c r="X371" s="236"/>
      <c r="Y371" s="292"/>
      <c r="Z371" s="245"/>
      <c r="AA371" s="243"/>
      <c r="AB371" s="242" t="s">
        <v>387</v>
      </c>
      <c r="AC371" s="243">
        <v>0</v>
      </c>
      <c r="AD371" s="242" t="s">
        <v>389</v>
      </c>
      <c r="AE371" s="244"/>
      <c r="AF371" s="244"/>
      <c r="AG371" s="236"/>
      <c r="AH371" s="236"/>
      <c r="AI371" s="292"/>
      <c r="AJ371" s="245"/>
      <c r="AK371" s="243"/>
      <c r="AL371" s="242" t="s">
        <v>387</v>
      </c>
      <c r="AM371" s="243">
        <v>0</v>
      </c>
      <c r="AN371" s="242" t="s">
        <v>389</v>
      </c>
      <c r="AO371" s="244"/>
      <c r="AP371" s="244"/>
      <c r="AQ371" s="236"/>
      <c r="AR371" s="236"/>
      <c r="AS371" s="292"/>
      <c r="AT371" s="245"/>
      <c r="AU371" s="243"/>
      <c r="AV371" s="242" t="s">
        <v>387</v>
      </c>
      <c r="AW371" s="243">
        <v>0</v>
      </c>
      <c r="AX371" s="242" t="s">
        <v>389</v>
      </c>
      <c r="AY371" s="244"/>
      <c r="AZ371" s="244"/>
      <c r="BA371" s="236"/>
      <c r="BB371" s="236"/>
      <c r="BC371" s="325"/>
      <c r="BD371" s="245"/>
      <c r="BE371" s="243"/>
      <c r="BF371" s="242" t="s">
        <v>387</v>
      </c>
      <c r="BG371" s="243">
        <v>0</v>
      </c>
      <c r="BH371" s="242" t="s">
        <v>389</v>
      </c>
      <c r="BI371" s="244"/>
      <c r="BJ371" s="244"/>
      <c r="BK371" s="236"/>
      <c r="BL371" s="236"/>
      <c r="BM371" s="292"/>
      <c r="BN371" s="245"/>
      <c r="BO371" s="243"/>
      <c r="BP371" s="242" t="s">
        <v>387</v>
      </c>
      <c r="BQ371" s="243">
        <v>0</v>
      </c>
      <c r="BR371" s="242" t="s">
        <v>389</v>
      </c>
      <c r="BS371" s="244"/>
      <c r="BT371" s="244"/>
      <c r="BU371" s="236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15.75" customHeight="1">
      <c r="AS372" s="324"/>
      <c r="BC372" s="325"/>
    </row>
    <row r="373" spans="1:83" ht="15.75" customHeight="1">
      <c r="AS373" s="324"/>
      <c r="BC373" s="325"/>
    </row>
    <row r="374" spans="1:83" ht="15.75" customHeight="1">
      <c r="AS374" s="324"/>
      <c r="BC374" s="325"/>
    </row>
    <row r="375" spans="1:83" ht="15.75" customHeight="1">
      <c r="AS375" s="324"/>
      <c r="BC375" s="326"/>
    </row>
    <row r="376" spans="1:83" ht="15.75" customHeight="1">
      <c r="AS376" s="324"/>
      <c r="BC376" s="327"/>
    </row>
    <row r="377" spans="1:83" ht="15.75" customHeight="1">
      <c r="AS377" s="324"/>
      <c r="BC377" s="325"/>
    </row>
    <row r="378" spans="1:83" ht="15.75" customHeight="1">
      <c r="AS378" s="324"/>
      <c r="BC378" s="325"/>
    </row>
    <row r="379" spans="1:83" ht="15.75" customHeight="1">
      <c r="AS379" s="324"/>
      <c r="BC379" s="328"/>
    </row>
    <row r="380" spans="1:83" ht="15.75" customHeight="1">
      <c r="AS380" s="324"/>
      <c r="BC380" s="328"/>
    </row>
    <row r="381" spans="1:83" ht="15.75" customHeight="1">
      <c r="AS381" s="324"/>
      <c r="BC381" s="328"/>
    </row>
    <row r="382" spans="1:83" ht="15.75" customHeight="1">
      <c r="AS382" s="324"/>
      <c r="BC382" s="328"/>
    </row>
    <row r="383" spans="1:83" ht="15.75" customHeight="1">
      <c r="AS383" s="324"/>
      <c r="BC383" s="327"/>
    </row>
    <row r="384" spans="1:83" ht="15.75" customHeight="1">
      <c r="AS384" s="324"/>
      <c r="BC384" s="325"/>
    </row>
    <row r="385" spans="45:55" ht="15.75" customHeight="1">
      <c r="AS385" s="324"/>
      <c r="BC385" s="328"/>
    </row>
    <row r="386" spans="45:55" ht="15.75" customHeight="1">
      <c r="AS386" s="324"/>
      <c r="BC386" s="326"/>
    </row>
    <row r="387" spans="45:55" ht="15.75" customHeight="1">
      <c r="AS387" s="324"/>
      <c r="BC387" s="328"/>
    </row>
    <row r="388" spans="45:55" ht="15.75" customHeight="1">
      <c r="AS388" s="324"/>
      <c r="BC388" s="328"/>
    </row>
    <row r="389" spans="45:55" ht="15.75" customHeight="1">
      <c r="AS389" s="324"/>
      <c r="BC389" s="325"/>
    </row>
    <row r="390" spans="45:55" ht="15.75" customHeight="1">
      <c r="AS390" s="324"/>
      <c r="BC390" s="325"/>
    </row>
    <row r="391" spans="45:55" ht="15.75" customHeight="1">
      <c r="AS391" s="324"/>
      <c r="BC391" s="328"/>
    </row>
    <row r="392" spans="45:55" ht="15.75" customHeight="1">
      <c r="AS392" s="324"/>
      <c r="BC392" s="328"/>
    </row>
    <row r="393" spans="45:55" ht="15.75" customHeight="1">
      <c r="AS393" s="324"/>
      <c r="BC393" s="328"/>
    </row>
  </sheetData>
  <autoFilter ref="H1:H371" xr:uid="{00000000-0001-0000-0100-000000000000}">
    <filterColumn colId="0">
      <filters>
        <filter val="BC"/>
        <filter val="BC,Aeon"/>
      </filters>
    </filterColumn>
  </autoFilter>
  <mergeCells count="35"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  <mergeCell ref="A1:A4"/>
    <mergeCell ref="B1:B4"/>
    <mergeCell ref="C1:C4"/>
    <mergeCell ref="D1:D4"/>
    <mergeCell ref="E1:E4"/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35" t="s">
        <v>14</v>
      </c>
      <c r="B1" s="523"/>
      <c r="C1" s="523"/>
      <c r="D1" s="523"/>
      <c r="E1" s="523"/>
      <c r="F1" s="536"/>
      <c r="G1" s="116"/>
      <c r="H1" s="527" t="s">
        <v>15</v>
      </c>
      <c r="I1" s="528"/>
      <c r="J1" s="528"/>
      <c r="K1" s="528"/>
      <c r="L1" s="528"/>
      <c r="M1" s="534"/>
      <c r="N1" s="116"/>
      <c r="O1" s="527" t="s">
        <v>16</v>
      </c>
      <c r="P1" s="528"/>
      <c r="Q1" s="528"/>
      <c r="R1" s="528"/>
      <c r="S1" s="528"/>
      <c r="T1" s="528"/>
      <c r="U1" s="116"/>
      <c r="V1" s="527" t="s">
        <v>17</v>
      </c>
      <c r="W1" s="528"/>
      <c r="X1" s="528"/>
      <c r="Y1" s="528"/>
      <c r="Z1" s="528"/>
      <c r="AA1" s="528"/>
      <c r="AB1" s="116"/>
      <c r="AC1" s="527" t="s">
        <v>394</v>
      </c>
      <c r="AD1" s="528"/>
      <c r="AE1" s="528"/>
      <c r="AF1" s="528"/>
      <c r="AG1" s="528"/>
      <c r="AH1" s="528"/>
      <c r="AI1" s="116"/>
      <c r="AJ1" s="527" t="s">
        <v>19</v>
      </c>
      <c r="AK1" s="528"/>
      <c r="AL1" s="528"/>
      <c r="AM1" s="528"/>
      <c r="AN1" s="528"/>
      <c r="AO1" s="528"/>
      <c r="AP1" s="116"/>
      <c r="AQ1" s="527" t="s">
        <v>395</v>
      </c>
      <c r="AR1" s="528"/>
      <c r="AS1" s="528"/>
      <c r="AT1" s="528"/>
      <c r="AU1" s="528"/>
      <c r="AV1" s="52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29" t="s">
        <v>10</v>
      </c>
      <c r="CU1" s="525"/>
      <c r="CV1" s="525"/>
      <c r="CW1" s="525"/>
      <c r="CX1" s="525"/>
      <c r="CY1" s="525"/>
      <c r="CZ1" s="525"/>
      <c r="DA1" s="525"/>
      <c r="DB1" s="525"/>
      <c r="DC1" s="525"/>
      <c r="DD1" s="525"/>
      <c r="DE1" s="525"/>
      <c r="DF1" s="525"/>
      <c r="DG1" s="525"/>
      <c r="DH1" s="525"/>
      <c r="DI1" s="525"/>
      <c r="DJ1" s="525"/>
      <c r="DK1" s="525"/>
      <c r="DL1" s="525"/>
      <c r="DM1" s="525"/>
      <c r="DN1" s="52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24" t="s">
        <v>18</v>
      </c>
      <c r="BC2" s="525"/>
      <c r="BD2" s="525"/>
      <c r="BE2" s="526"/>
      <c r="BF2" s="530" t="s">
        <v>368</v>
      </c>
      <c r="BG2" s="531"/>
      <c r="BH2" s="531"/>
      <c r="BI2" s="531"/>
      <c r="BJ2" s="531"/>
      <c r="BK2" s="532"/>
      <c r="BL2" s="524" t="s">
        <v>19</v>
      </c>
      <c r="BM2" s="525"/>
      <c r="BN2" s="525"/>
      <c r="BO2" s="526"/>
      <c r="BP2" s="530" t="s">
        <v>368</v>
      </c>
      <c r="BQ2" s="531"/>
      <c r="BR2" s="531"/>
      <c r="BS2" s="531"/>
      <c r="BT2" s="531"/>
      <c r="BU2" s="532"/>
      <c r="BV2" s="524" t="s">
        <v>20</v>
      </c>
      <c r="BW2" s="52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24" t="s">
        <v>17</v>
      </c>
      <c r="CI2" s="525"/>
      <c r="CJ2" s="526"/>
      <c r="CK2" s="524" t="s">
        <v>18</v>
      </c>
      <c r="CL2" s="525"/>
      <c r="CM2" s="526"/>
      <c r="CN2" s="524" t="s">
        <v>19</v>
      </c>
      <c r="CO2" s="525"/>
      <c r="CP2" s="526"/>
      <c r="CQ2" s="524" t="s">
        <v>20</v>
      </c>
      <c r="CR2" s="525"/>
      <c r="CS2" s="526"/>
      <c r="CT2" s="524" t="s">
        <v>14</v>
      </c>
      <c r="CU2" s="525"/>
      <c r="CV2" s="526"/>
      <c r="CW2" s="524" t="s">
        <v>15</v>
      </c>
      <c r="CX2" s="525"/>
      <c r="CY2" s="526"/>
      <c r="CZ2" s="524" t="s">
        <v>16</v>
      </c>
      <c r="DA2" s="525"/>
      <c r="DB2" s="526"/>
      <c r="DC2" s="524" t="s">
        <v>17</v>
      </c>
      <c r="DD2" s="525"/>
      <c r="DE2" s="526"/>
      <c r="DF2" s="524" t="s">
        <v>18</v>
      </c>
      <c r="DG2" s="525"/>
      <c r="DH2" s="526"/>
      <c r="DI2" s="524" t="s">
        <v>19</v>
      </c>
      <c r="DJ2" s="525"/>
      <c r="DK2" s="526"/>
      <c r="DL2" s="524" t="s">
        <v>20</v>
      </c>
      <c r="DM2" s="525"/>
      <c r="DN2" s="52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24"/>
      <c r="BC3" s="525"/>
      <c r="BD3" s="525"/>
      <c r="BE3" s="526"/>
      <c r="BF3" s="533"/>
      <c r="BG3" s="528"/>
      <c r="BH3" s="528"/>
      <c r="BI3" s="528"/>
      <c r="BJ3" s="528"/>
      <c r="BK3" s="534"/>
      <c r="BL3" s="524"/>
      <c r="BM3" s="525"/>
      <c r="BN3" s="525"/>
      <c r="BO3" s="526"/>
      <c r="BP3" s="533"/>
      <c r="BQ3" s="528"/>
      <c r="BR3" s="528"/>
      <c r="BS3" s="528"/>
      <c r="BT3" s="528"/>
      <c r="BU3" s="534"/>
      <c r="BV3" s="524"/>
      <c r="BW3" s="52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24"/>
      <c r="DG3" s="525"/>
      <c r="DH3" s="526"/>
      <c r="DI3" s="524"/>
      <c r="DJ3" s="525"/>
      <c r="DK3" s="526"/>
      <c r="DL3" s="524"/>
      <c r="DM3" s="525"/>
      <c r="DN3" s="52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22" t="s">
        <v>386</v>
      </c>
      <c r="P359" s="52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22" t="s">
        <v>386</v>
      </c>
      <c r="Z359" s="52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22" t="s">
        <v>386</v>
      </c>
      <c r="AJ359" s="52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22" t="s">
        <v>386</v>
      </c>
      <c r="AT359" s="52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22" t="s">
        <v>386</v>
      </c>
      <c r="BD359" s="52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22" t="s">
        <v>386</v>
      </c>
      <c r="BN359" s="52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22" t="s">
        <v>386</v>
      </c>
      <c r="BX359" s="523"/>
      <c r="BY359" s="52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22" t="s">
        <v>391</v>
      </c>
      <c r="P362" s="52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22" t="s">
        <v>391</v>
      </c>
      <c r="Z362" s="52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22" t="s">
        <v>391</v>
      </c>
      <c r="AJ362" s="52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22" t="s">
        <v>391</v>
      </c>
      <c r="AT362" s="52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22" t="s">
        <v>391</v>
      </c>
      <c r="BD362" s="52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22" t="s">
        <v>391</v>
      </c>
      <c r="BN362" s="52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22" t="s">
        <v>391</v>
      </c>
      <c r="BX362" s="523"/>
      <c r="BY362" s="523"/>
      <c r="BZ362" s="523"/>
      <c r="CA362" s="523"/>
      <c r="CB362" s="523"/>
      <c r="CC362" s="523"/>
      <c r="CD362" s="523"/>
      <c r="CE362" s="52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22" t="s">
        <v>392</v>
      </c>
      <c r="P363" s="52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22" t="s">
        <v>392</v>
      </c>
      <c r="Z363" s="52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22" t="s">
        <v>392</v>
      </c>
      <c r="AJ363" s="52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22" t="s">
        <v>392</v>
      </c>
      <c r="AT363" s="52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22" t="s">
        <v>392</v>
      </c>
      <c r="BD363" s="52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22" t="s">
        <v>392</v>
      </c>
      <c r="BN363" s="52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22" t="s">
        <v>392</v>
      </c>
      <c r="BX363" s="523"/>
      <c r="BY363" s="523"/>
      <c r="BZ363" s="523"/>
      <c r="CA363" s="523"/>
      <c r="CB363" s="523"/>
      <c r="CC363" s="523"/>
      <c r="CD363" s="523"/>
      <c r="CE363" s="52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22" t="s">
        <v>393</v>
      </c>
      <c r="P364" s="52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22" t="s">
        <v>393</v>
      </c>
      <c r="Z364" s="52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22" t="s">
        <v>393</v>
      </c>
      <c r="AJ364" s="52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22" t="s">
        <v>393</v>
      </c>
      <c r="AT364" s="52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22" t="s">
        <v>393</v>
      </c>
      <c r="BD364" s="52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22" t="s">
        <v>393</v>
      </c>
      <c r="BN364" s="52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22" t="s">
        <v>393</v>
      </c>
      <c r="BX364" s="523"/>
      <c r="BY364" s="523"/>
      <c r="BZ364" s="523"/>
      <c r="CA364" s="523"/>
      <c r="CB364" s="523"/>
      <c r="CC364" s="523"/>
      <c r="CD364" s="523"/>
      <c r="CE364" s="523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375"/>
  <sheetViews>
    <sheetView topLeftCell="B1" zoomScale="90" zoomScaleNormal="90" workbookViewId="0">
      <selection activeCell="CF155" sqref="CF15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1.7109375" style="156" customWidth="1"/>
    <col min="8" max="8" width="12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12.7109375" style="156" hidden="1" customWidth="1"/>
    <col min="25" max="25" width="12.7109375" style="156"/>
    <col min="26" max="34" width="12.7109375" style="156" hidden="1" customWidth="1"/>
    <col min="35" max="35" width="12.7109375" style="156"/>
    <col min="36" max="44" width="12.7109375" style="156" hidden="1" customWidth="1"/>
    <col min="45" max="45" width="12.7109375" style="156"/>
    <col min="46" max="54" width="12.7109375" style="156" hidden="1" customWidth="1"/>
    <col min="55" max="55" width="12.7109375" style="156"/>
    <col min="56" max="64" width="12.7109375" style="156" hidden="1" customWidth="1"/>
    <col min="65" max="65" width="12.7109375" style="156"/>
    <col min="66" max="74" width="12.7109375" style="156" hidden="1" customWidth="1"/>
    <col min="75" max="75" width="12.7109375" style="156"/>
    <col min="76" max="83" width="12.7109375" style="156" hidden="1" customWidth="1"/>
    <col min="84" max="16384" width="12.7109375" style="156"/>
  </cols>
  <sheetData>
    <row r="1" spans="1:83" ht="36">
      <c r="A1" s="505" t="s">
        <v>0</v>
      </c>
      <c r="B1" s="506" t="s">
        <v>1</v>
      </c>
      <c r="C1" s="506" t="s">
        <v>2</v>
      </c>
      <c r="D1" s="506" t="s">
        <v>3</v>
      </c>
      <c r="E1" s="506" t="s">
        <v>4</v>
      </c>
      <c r="F1" s="500" t="s">
        <v>5</v>
      </c>
      <c r="G1" s="503" t="s">
        <v>6</v>
      </c>
      <c r="H1" s="155" t="s">
        <v>7</v>
      </c>
      <c r="I1" s="504" t="s">
        <v>8</v>
      </c>
      <c r="J1" s="508"/>
      <c r="K1" s="499"/>
      <c r="L1" s="507"/>
      <c r="M1" s="508"/>
      <c r="N1" s="515" t="s">
        <v>431</v>
      </c>
      <c r="O1" s="507"/>
      <c r="P1" s="507"/>
      <c r="Q1" s="507"/>
      <c r="R1" s="507"/>
      <c r="S1" s="507"/>
      <c r="T1" s="507"/>
      <c r="U1" s="507"/>
      <c r="V1" s="507"/>
      <c r="W1" s="507"/>
      <c r="X1" s="507"/>
      <c r="Y1" s="507"/>
      <c r="Z1" s="507"/>
      <c r="AA1" s="507"/>
      <c r="AB1" s="507"/>
      <c r="AC1" s="507"/>
      <c r="AD1" s="507"/>
      <c r="AE1" s="507"/>
      <c r="AF1" s="507"/>
      <c r="AG1" s="507"/>
      <c r="AH1" s="507"/>
      <c r="AI1" s="507"/>
      <c r="AJ1" s="507"/>
      <c r="AK1" s="507"/>
      <c r="AL1" s="507"/>
      <c r="AM1" s="507"/>
      <c r="AN1" s="507"/>
      <c r="AO1" s="507"/>
      <c r="AP1" s="507"/>
      <c r="AQ1" s="507"/>
      <c r="AR1" s="507"/>
      <c r="AS1" s="507"/>
      <c r="AT1" s="507"/>
      <c r="AU1" s="507"/>
      <c r="AV1" s="507"/>
      <c r="AW1" s="507"/>
      <c r="AX1" s="507"/>
      <c r="AY1" s="507"/>
      <c r="AZ1" s="507"/>
      <c r="BA1" s="507"/>
      <c r="BB1" s="507"/>
      <c r="BC1" s="507"/>
      <c r="BD1" s="507"/>
      <c r="BE1" s="507"/>
      <c r="BF1" s="507"/>
      <c r="BG1" s="507"/>
      <c r="BH1" s="507"/>
      <c r="BI1" s="507"/>
      <c r="BJ1" s="507"/>
      <c r="BK1" s="507"/>
      <c r="BL1" s="507"/>
      <c r="BM1" s="507"/>
      <c r="BN1" s="507"/>
      <c r="BO1" s="507"/>
      <c r="BP1" s="507"/>
      <c r="BQ1" s="507"/>
      <c r="BR1" s="507"/>
      <c r="BS1" s="507"/>
      <c r="BT1" s="507"/>
      <c r="BU1" s="507"/>
      <c r="BV1" s="507"/>
      <c r="BW1" s="507"/>
      <c r="BX1" s="507"/>
      <c r="BY1" s="507"/>
      <c r="BZ1" s="507"/>
      <c r="CA1" s="507"/>
      <c r="CB1" s="507"/>
      <c r="CC1" s="507"/>
      <c r="CD1" s="507"/>
      <c r="CE1" s="508"/>
    </row>
    <row r="2" spans="1:83" ht="26.25" hidden="1">
      <c r="A2" s="501"/>
      <c r="B2" s="501"/>
      <c r="C2" s="501"/>
      <c r="D2" s="501"/>
      <c r="E2" s="501"/>
      <c r="F2" s="501"/>
      <c r="G2" s="501"/>
      <c r="H2" s="246"/>
      <c r="I2" s="516" t="s">
        <v>11</v>
      </c>
      <c r="J2" s="516" t="s">
        <v>12</v>
      </c>
      <c r="K2" s="499" t="s">
        <v>13</v>
      </c>
      <c r="L2" s="507"/>
      <c r="M2" s="508"/>
      <c r="N2" s="492" t="s">
        <v>14</v>
      </c>
      <c r="O2" s="507"/>
      <c r="P2" s="507"/>
      <c r="Q2" s="508"/>
      <c r="R2" s="509" t="s">
        <v>368</v>
      </c>
      <c r="S2" s="510"/>
      <c r="T2" s="510"/>
      <c r="U2" s="510"/>
      <c r="V2" s="510"/>
      <c r="W2" s="511"/>
      <c r="X2" s="492" t="s">
        <v>15</v>
      </c>
      <c r="Y2" s="507"/>
      <c r="Z2" s="507"/>
      <c r="AA2" s="508"/>
      <c r="AB2" s="509" t="s">
        <v>368</v>
      </c>
      <c r="AC2" s="510"/>
      <c r="AD2" s="510"/>
      <c r="AE2" s="510"/>
      <c r="AF2" s="510"/>
      <c r="AG2" s="511"/>
      <c r="AH2" s="492" t="s">
        <v>16</v>
      </c>
      <c r="AI2" s="507"/>
      <c r="AJ2" s="507"/>
      <c r="AK2" s="508"/>
      <c r="AL2" s="509" t="s">
        <v>368</v>
      </c>
      <c r="AM2" s="510"/>
      <c r="AN2" s="510"/>
      <c r="AO2" s="510"/>
      <c r="AP2" s="510"/>
      <c r="AQ2" s="511"/>
      <c r="AR2" s="492" t="s">
        <v>17</v>
      </c>
      <c r="AS2" s="507"/>
      <c r="AT2" s="507"/>
      <c r="AU2" s="508"/>
      <c r="AV2" s="509" t="s">
        <v>368</v>
      </c>
      <c r="AW2" s="510"/>
      <c r="AX2" s="510"/>
      <c r="AY2" s="510"/>
      <c r="AZ2" s="510"/>
      <c r="BA2" s="511"/>
      <c r="BB2" s="492" t="s">
        <v>18</v>
      </c>
      <c r="BC2" s="507"/>
      <c r="BD2" s="507"/>
      <c r="BE2" s="508"/>
      <c r="BF2" s="509" t="s">
        <v>368</v>
      </c>
      <c r="BG2" s="510"/>
      <c r="BH2" s="510"/>
      <c r="BI2" s="510"/>
      <c r="BJ2" s="510"/>
      <c r="BK2" s="511"/>
      <c r="BL2" s="492" t="s">
        <v>19</v>
      </c>
      <c r="BM2" s="507"/>
      <c r="BN2" s="507"/>
      <c r="BO2" s="508"/>
      <c r="BP2" s="509" t="s">
        <v>368</v>
      </c>
      <c r="BQ2" s="510"/>
      <c r="BR2" s="510"/>
      <c r="BS2" s="510"/>
      <c r="BT2" s="510"/>
      <c r="BU2" s="511"/>
      <c r="BV2" s="492" t="s">
        <v>20</v>
      </c>
      <c r="BW2" s="507"/>
      <c r="BX2" s="507"/>
      <c r="BY2" s="508"/>
      <c r="BZ2" s="509" t="s">
        <v>368</v>
      </c>
      <c r="CA2" s="510"/>
      <c r="CB2" s="510"/>
      <c r="CC2" s="510"/>
      <c r="CD2" s="510"/>
      <c r="CE2" s="511"/>
    </row>
    <row r="3" spans="1:83" ht="26.25" hidden="1">
      <c r="A3" s="501"/>
      <c r="B3" s="501"/>
      <c r="C3" s="501"/>
      <c r="D3" s="501"/>
      <c r="E3" s="501"/>
      <c r="F3" s="501"/>
      <c r="G3" s="501"/>
      <c r="H3" s="246"/>
      <c r="I3" s="501"/>
      <c r="J3" s="501"/>
      <c r="K3" s="499" t="s">
        <v>21</v>
      </c>
      <c r="L3" s="507"/>
      <c r="M3" s="508"/>
      <c r="N3" s="492"/>
      <c r="O3" s="507"/>
      <c r="P3" s="507"/>
      <c r="Q3" s="508"/>
      <c r="R3" s="512"/>
      <c r="S3" s="513"/>
      <c r="T3" s="513"/>
      <c r="U3" s="513"/>
      <c r="V3" s="513"/>
      <c r="W3" s="514"/>
      <c r="X3" s="492"/>
      <c r="Y3" s="507"/>
      <c r="Z3" s="507"/>
      <c r="AA3" s="508"/>
      <c r="AB3" s="512"/>
      <c r="AC3" s="513"/>
      <c r="AD3" s="513"/>
      <c r="AE3" s="513"/>
      <c r="AF3" s="513"/>
      <c r="AG3" s="514"/>
      <c r="AH3" s="492"/>
      <c r="AI3" s="507"/>
      <c r="AJ3" s="507"/>
      <c r="AK3" s="508"/>
      <c r="AL3" s="512"/>
      <c r="AM3" s="513"/>
      <c r="AN3" s="513"/>
      <c r="AO3" s="513"/>
      <c r="AP3" s="513"/>
      <c r="AQ3" s="514"/>
      <c r="AR3" s="492"/>
      <c r="AS3" s="507"/>
      <c r="AT3" s="507"/>
      <c r="AU3" s="508"/>
      <c r="AV3" s="512"/>
      <c r="AW3" s="513"/>
      <c r="AX3" s="513"/>
      <c r="AY3" s="513"/>
      <c r="AZ3" s="513"/>
      <c r="BA3" s="514"/>
      <c r="BB3" s="492"/>
      <c r="BC3" s="507"/>
      <c r="BD3" s="507"/>
      <c r="BE3" s="508"/>
      <c r="BF3" s="512"/>
      <c r="BG3" s="513"/>
      <c r="BH3" s="513"/>
      <c r="BI3" s="513"/>
      <c r="BJ3" s="513"/>
      <c r="BK3" s="514"/>
      <c r="BL3" s="492"/>
      <c r="BM3" s="507"/>
      <c r="BN3" s="507"/>
      <c r="BO3" s="508"/>
      <c r="BP3" s="512"/>
      <c r="BQ3" s="513"/>
      <c r="BR3" s="513"/>
      <c r="BS3" s="513"/>
      <c r="BT3" s="513"/>
      <c r="BU3" s="514"/>
      <c r="BV3" s="492"/>
      <c r="BW3" s="507"/>
      <c r="BX3" s="507"/>
      <c r="BY3" s="508"/>
      <c r="BZ3" s="512"/>
      <c r="CA3" s="513"/>
      <c r="CB3" s="513"/>
      <c r="CC3" s="513"/>
      <c r="CD3" s="513"/>
      <c r="CE3" s="514"/>
    </row>
    <row r="4" spans="1:83" ht="56.25" hidden="1" customHeight="1">
      <c r="A4" s="502"/>
      <c r="B4" s="502"/>
      <c r="C4" s="502"/>
      <c r="D4" s="502"/>
      <c r="E4" s="502"/>
      <c r="F4" s="502"/>
      <c r="G4" s="502"/>
      <c r="H4" s="247"/>
      <c r="I4" s="502"/>
      <c r="J4" s="502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2710</v>
      </c>
      <c r="M9" s="172">
        <v>0</v>
      </c>
      <c r="N9" s="173"/>
      <c r="O9" s="202">
        <v>2090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620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685</v>
      </c>
      <c r="M17" s="172">
        <v>0</v>
      </c>
      <c r="N17" s="173"/>
      <c r="O17" s="374">
        <v>115</v>
      </c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>
        <v>510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474"/>
      <c r="AT17" s="173"/>
      <c r="AU17" s="210"/>
      <c r="AV17" s="173"/>
      <c r="AW17" s="173"/>
      <c r="AX17" s="173"/>
      <c r="AY17" s="173"/>
      <c r="AZ17" s="158"/>
      <c r="BA17" s="173"/>
      <c r="BB17" s="173"/>
      <c r="BC17" s="376">
        <v>60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470"/>
      <c r="BN17" s="173"/>
      <c r="BO17" s="210"/>
      <c r="BP17" s="173"/>
      <c r="BQ17" s="173"/>
      <c r="BR17" s="173"/>
      <c r="BS17" s="173"/>
      <c r="BT17" s="158"/>
      <c r="BU17" s="173"/>
      <c r="BV17" s="173"/>
      <c r="BW17" s="38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35</v>
      </c>
      <c r="M32" s="172">
        <v>0</v>
      </c>
      <c r="N32" s="173"/>
      <c r="O32" s="202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364</v>
      </c>
      <c r="M62" s="172">
        <v>0</v>
      </c>
      <c r="N62" s="173"/>
      <c r="O62" s="374">
        <v>111</v>
      </c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>
        <v>141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474"/>
      <c r="AT62" s="173"/>
      <c r="AU62" s="210"/>
      <c r="AV62" s="173"/>
      <c r="AW62" s="173"/>
      <c r="AX62" s="173"/>
      <c r="AY62" s="173"/>
      <c r="AZ62" s="158"/>
      <c r="BA62" s="173"/>
      <c r="BB62" s="173"/>
      <c r="BC62" s="376">
        <v>112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470"/>
      <c r="BN62" s="173"/>
      <c r="BO62" s="210"/>
      <c r="BP62" s="173"/>
      <c r="BQ62" s="173"/>
      <c r="BR62" s="173"/>
      <c r="BS62" s="173"/>
      <c r="BT62" s="158"/>
      <c r="BU62" s="173"/>
      <c r="BV62" s="173"/>
      <c r="BW62" s="38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77">
        <f t="shared" si="0"/>
        <v>19</v>
      </c>
      <c r="M92" s="172">
        <v>0</v>
      </c>
      <c r="N92" s="173"/>
      <c r="O92" s="202">
        <v>19</v>
      </c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ref="L93:L94" si="4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77">
        <f t="shared" si="4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17</v>
      </c>
      <c r="M96" s="172">
        <v>0</v>
      </c>
      <c r="N96" s="173"/>
      <c r="O96" s="202">
        <v>7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18</v>
      </c>
      <c r="M97" s="172">
        <v>0</v>
      </c>
      <c r="N97" s="173"/>
      <c r="O97" s="202">
        <v>8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77</v>
      </c>
      <c r="M98" s="172">
        <v>0</v>
      </c>
      <c r="N98" s="173"/>
      <c r="O98" s="202">
        <v>37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40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75</v>
      </c>
      <c r="M99" s="172">
        <v>0</v>
      </c>
      <c r="N99" s="173"/>
      <c r="O99" s="202">
        <v>35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40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5">SUM(O101,Y101,AI101,AS101,BC101,BM101,BW101)</f>
        <v>332</v>
      </c>
      <c r="M101" s="172">
        <v>0</v>
      </c>
      <c r="N101" s="173"/>
      <c r="O101" s="374">
        <v>101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>
        <v>124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74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6">
        <v>107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70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68</v>
      </c>
      <c r="M102" s="172">
        <v>0</v>
      </c>
      <c r="N102" s="173"/>
      <c r="O102" s="202">
        <v>28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40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6">SUM(O104,Y104,AI104,AS104,BC104,BM104,BW104)</f>
        <v>5394</v>
      </c>
      <c r="M104" s="172">
        <v>0</v>
      </c>
      <c r="N104" s="173"/>
      <c r="O104" s="343">
        <v>938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740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987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729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800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70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1">
        <v>1200</v>
      </c>
      <c r="BX104" s="173"/>
      <c r="BY104" s="210">
        <f t="shared" si="1"/>
        <v>1200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1200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45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30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26</v>
      </c>
      <c r="M107" s="172">
        <v>0</v>
      </c>
      <c r="N107" s="173"/>
      <c r="O107" s="202">
        <v>11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56</v>
      </c>
      <c r="M111" s="172">
        <v>0</v>
      </c>
      <c r="N111" s="173"/>
      <c r="O111" s="202">
        <v>26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30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250">
        <v>0</v>
      </c>
      <c r="L113" s="434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7"/>
      <c r="K114" s="313">
        <v>0</v>
      </c>
      <c r="L114" s="415">
        <f t="shared" ref="L114" si="7">SUM(O114,Y114,AI114,AS114,BC114,BM114,BW114)</f>
        <v>765</v>
      </c>
      <c r="M114" s="462">
        <v>0</v>
      </c>
      <c r="N114" s="173"/>
      <c r="O114" s="374">
        <v>105</v>
      </c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>
        <v>535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6">
        <v>125</v>
      </c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70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267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62</v>
      </c>
      <c r="M126" s="172">
        <v>0</v>
      </c>
      <c r="N126" s="173"/>
      <c r="O126" s="202">
        <v>22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40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250">
        <v>0</v>
      </c>
      <c r="L140" s="434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7"/>
      <c r="K141" s="313">
        <v>0</v>
      </c>
      <c r="L141" s="415">
        <f t="shared" ref="L141" si="8">SUM(O141,Y141,AI141,AS141,BC141,BM141,BW141)</f>
        <v>6909</v>
      </c>
      <c r="M141" s="462">
        <v>0</v>
      </c>
      <c r="N141" s="173"/>
      <c r="O141" s="343">
        <v>1169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838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1232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970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1200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70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1">
        <v>1500</v>
      </c>
      <c r="BX141" s="173"/>
      <c r="BY141" s="210">
        <f t="shared" si="1"/>
        <v>1500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1500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267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250">
        <v>0</v>
      </c>
      <c r="L143" s="434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7"/>
      <c r="K144" s="313">
        <v>0</v>
      </c>
      <c r="L144" s="415">
        <f t="shared" ref="L144" si="9">SUM(O144,Y144,AI144,AS144,BC144,BM144,BW144)</f>
        <v>5152</v>
      </c>
      <c r="M144" s="462">
        <v>0</v>
      </c>
      <c r="N144" s="173"/>
      <c r="O144" s="343">
        <v>904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731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870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747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800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70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1">
        <v>1100</v>
      </c>
      <c r="BX144" s="173"/>
      <c r="BY144" s="210">
        <f t="shared" si="1"/>
        <v>1100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1100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267">
        <v>0</v>
      </c>
      <c r="L145" s="177">
        <f t="shared" si="0"/>
        <v>10620</v>
      </c>
      <c r="M145" s="172">
        <v>0</v>
      </c>
      <c r="N145" s="173"/>
      <c r="O145" s="218">
        <f>480+1320</f>
        <v>1800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480+1260</f>
        <v>1740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480+1260</f>
        <v>1740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f>480+1260</f>
        <v>1740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1800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21</v>
      </c>
      <c r="M155" s="172">
        <v>0</v>
      </c>
      <c r="N155" s="173"/>
      <c r="O155" s="202">
        <v>6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26</v>
      </c>
      <c r="M163" s="172">
        <v>0</v>
      </c>
      <c r="N163" s="173"/>
      <c r="O163" s="202">
        <v>6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20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>
        <v>1113088</v>
      </c>
      <c r="G164" s="171" t="s">
        <v>427</v>
      </c>
      <c r="H164" s="168" t="s">
        <v>27</v>
      </c>
      <c r="I164" s="168"/>
      <c r="J164" s="158"/>
      <c r="K164" s="172">
        <v>0</v>
      </c>
      <c r="L164" s="159">
        <f t="shared" si="0"/>
        <v>62</v>
      </c>
      <c r="M164" s="172">
        <v>0</v>
      </c>
      <c r="N164" s="173"/>
      <c r="O164" s="339">
        <v>32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250">
        <v>0</v>
      </c>
      <c r="L168" s="434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7"/>
      <c r="K169" s="313">
        <v>0</v>
      </c>
      <c r="L169" s="415">
        <f t="shared" ref="L169" si="10">SUM(O169,Y169,AI169,AS169,BC169,BM169,BW169)</f>
        <v>5105</v>
      </c>
      <c r="M169" s="462">
        <v>0</v>
      </c>
      <c r="N169" s="173"/>
      <c r="O169" s="343">
        <v>1052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715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1153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785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800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70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1">
        <v>600</v>
      </c>
      <c r="BX169" s="173"/>
      <c r="BY169" s="210">
        <f t="shared" si="1"/>
        <v>600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600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267">
        <v>0</v>
      </c>
      <c r="L170" s="177">
        <f t="shared" si="0"/>
        <v>71</v>
      </c>
      <c r="M170" s="172">
        <v>0</v>
      </c>
      <c r="N170" s="173"/>
      <c r="O170" s="218">
        <v>31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40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17010</v>
      </c>
      <c r="M171" s="172">
        <v>0</v>
      </c>
      <c r="N171" s="173"/>
      <c r="O171" s="218">
        <f>675+2250</f>
        <v>2925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720+2250</f>
        <v>2970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675+2205</f>
        <v>2880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f>675+2160</f>
        <v>2835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2700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2700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250">
        <v>0</v>
      </c>
      <c r="L173" s="434">
        <f t="shared" si="0"/>
        <v>61</v>
      </c>
      <c r="M173" s="172">
        <v>0</v>
      </c>
      <c r="N173" s="173"/>
      <c r="O173" s="202">
        <v>31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30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7"/>
      <c r="K174" s="313">
        <v>0</v>
      </c>
      <c r="L174" s="415">
        <f t="shared" ref="L174" si="11">SUM(O174,Y174,AI174,AS174,BC174,BM174,BW174)</f>
        <v>588</v>
      </c>
      <c r="M174" s="462">
        <v>0</v>
      </c>
      <c r="N174" s="173"/>
      <c r="O174" s="374">
        <v>163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11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>
        <v>234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22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6">
        <v>128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70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2">
        <v>30</v>
      </c>
      <c r="BX174" s="173"/>
      <c r="BY174" s="210">
        <f t="shared" si="1"/>
        <v>30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30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267">
        <v>0</v>
      </c>
      <c r="L175" s="159">
        <f t="shared" si="0"/>
        <v>400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400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250">
        <v>0</v>
      </c>
      <c r="L179" s="434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7"/>
      <c r="K180" s="313">
        <v>0</v>
      </c>
      <c r="L180" s="415">
        <f t="shared" ref="L180" si="12">SUM(O180,Y180,AI180,AS180,BC180,BM180,BW180)</f>
        <v>5692</v>
      </c>
      <c r="M180" s="462">
        <v>0</v>
      </c>
      <c r="N180" s="173"/>
      <c r="O180" s="343">
        <v>960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703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1050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>
        <v>779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1000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70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1">
        <v>1200</v>
      </c>
      <c r="BX180" s="173"/>
      <c r="BY180" s="210">
        <f t="shared" si="1"/>
        <v>1200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1200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267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12940</v>
      </c>
      <c r="M185" s="172">
        <v>0</v>
      </c>
      <c r="N185" s="173"/>
      <c r="O185" s="218">
        <f>660+1500</f>
        <v>2160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f>660+1440</f>
        <v>2100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f>600+1440</f>
        <v>2040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f>600+1440</f>
        <v>2040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2300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2300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6820</v>
      </c>
      <c r="M204" s="172">
        <v>0</v>
      </c>
      <c r="N204" s="173"/>
      <c r="O204" s="218">
        <f>380+780</f>
        <v>1160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f>440+780</f>
        <v>1220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f>420+640</f>
        <v>1060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f>360+620</f>
        <v>980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1200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1200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13888</v>
      </c>
      <c r="M222" s="172">
        <v>0</v>
      </c>
      <c r="N222" s="173"/>
      <c r="O222" s="218">
        <f>684+1656</f>
        <v>2340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f>720+1656</f>
        <v>2376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f>720+1620</f>
        <v>2340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f>648+1584</f>
        <v>2232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2300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2300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12876</v>
      </c>
      <c r="M223" s="172">
        <v>0</v>
      </c>
      <c r="N223" s="173"/>
      <c r="O223" s="218">
        <f>648+1548</f>
        <v>2196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f>684+1548</f>
        <v>2232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f>684+1512</f>
        <v>2196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f>576+1476</f>
        <v>2052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2100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2100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12048</v>
      </c>
      <c r="M224" s="172">
        <v>0</v>
      </c>
      <c r="N224" s="173"/>
      <c r="O224" s="218">
        <f>768+1664</f>
        <v>2432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768+1280</f>
        <v>2048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832+1216</f>
        <v>2048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f>768+1152</f>
        <v>1920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1800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1800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62" si="1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60" si="1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60" si="1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4"/>
        <v>0</v>
      </c>
      <c r="BZ277" s="173"/>
      <c r="CA277" s="173"/>
      <c r="CB277" s="173"/>
      <c r="CC277" s="173"/>
      <c r="CD277" s="158">
        <f t="shared" si="1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4"/>
        <v>0</v>
      </c>
      <c r="BZ278" s="173"/>
      <c r="CA278" s="173"/>
      <c r="CB278" s="173"/>
      <c r="CC278" s="173"/>
      <c r="CD278" s="158">
        <f t="shared" si="1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4"/>
        <v>0</v>
      </c>
      <c r="BZ279" s="173"/>
      <c r="CA279" s="173"/>
      <c r="CB279" s="173"/>
      <c r="CC279" s="173"/>
      <c r="CD279" s="158">
        <f t="shared" si="1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4"/>
        <v>0</v>
      </c>
      <c r="BZ280" s="173"/>
      <c r="CA280" s="173"/>
      <c r="CB280" s="173"/>
      <c r="CC280" s="173"/>
      <c r="CD280" s="158">
        <f t="shared" si="1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4"/>
        <v>0</v>
      </c>
      <c r="BZ281" s="173"/>
      <c r="CA281" s="173"/>
      <c r="CB281" s="173"/>
      <c r="CC281" s="173"/>
      <c r="CD281" s="158">
        <f t="shared" si="1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4"/>
        <v>0</v>
      </c>
      <c r="BZ282" s="173"/>
      <c r="CA282" s="173"/>
      <c r="CB282" s="173"/>
      <c r="CC282" s="173"/>
      <c r="CD282" s="158">
        <f t="shared" si="1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4"/>
        <v>0</v>
      </c>
      <c r="BZ283" s="173"/>
      <c r="CA283" s="173"/>
      <c r="CB283" s="173"/>
      <c r="CC283" s="173"/>
      <c r="CD283" s="158">
        <f t="shared" si="1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4"/>
        <v>0</v>
      </c>
      <c r="BZ284" s="173"/>
      <c r="CA284" s="173"/>
      <c r="CB284" s="173"/>
      <c r="CC284" s="173"/>
      <c r="CD284" s="158">
        <f t="shared" si="1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4"/>
        <v>0</v>
      </c>
      <c r="BZ285" s="173"/>
      <c r="CA285" s="173"/>
      <c r="CB285" s="173"/>
      <c r="CC285" s="173"/>
      <c r="CD285" s="158">
        <f t="shared" si="1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4"/>
        <v>0</v>
      </c>
      <c r="BZ286" s="173"/>
      <c r="CA286" s="173"/>
      <c r="CB286" s="173"/>
      <c r="CC286" s="173"/>
      <c r="CD286" s="158">
        <f t="shared" si="1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4"/>
        <v>0</v>
      </c>
      <c r="BZ287" s="173"/>
      <c r="CA287" s="173"/>
      <c r="CB287" s="173"/>
      <c r="CC287" s="173"/>
      <c r="CD287" s="158">
        <f t="shared" si="1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4"/>
        <v>0</v>
      </c>
      <c r="BZ288" s="173"/>
      <c r="CA288" s="173"/>
      <c r="CB288" s="173"/>
      <c r="CC288" s="173"/>
      <c r="CD288" s="158">
        <f t="shared" si="1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4"/>
        <v>0</v>
      </c>
      <c r="BZ289" s="173"/>
      <c r="CA289" s="173"/>
      <c r="CB289" s="173"/>
      <c r="CC289" s="173"/>
      <c r="CD289" s="158">
        <f t="shared" si="1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4"/>
        <v>0</v>
      </c>
      <c r="BZ290" s="173"/>
      <c r="CA290" s="173"/>
      <c r="CB290" s="173"/>
      <c r="CC290" s="173"/>
      <c r="CD290" s="158">
        <f t="shared" si="1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4"/>
        <v>0</v>
      </c>
      <c r="BZ291" s="173"/>
      <c r="CA291" s="173"/>
      <c r="CB291" s="173"/>
      <c r="CC291" s="173"/>
      <c r="CD291" s="158">
        <f t="shared" si="1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4"/>
        <v>0</v>
      </c>
      <c r="BZ292" s="173"/>
      <c r="CA292" s="173"/>
      <c r="CB292" s="173"/>
      <c r="CC292" s="173"/>
      <c r="CD292" s="158">
        <f t="shared" si="1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4"/>
        <v>0</v>
      </c>
      <c r="BZ293" s="173"/>
      <c r="CA293" s="173"/>
      <c r="CB293" s="173"/>
      <c r="CC293" s="173"/>
      <c r="CD293" s="158">
        <f t="shared" si="1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4"/>
        <v>0</v>
      </c>
      <c r="BZ294" s="173"/>
      <c r="CA294" s="173"/>
      <c r="CB294" s="173"/>
      <c r="CC294" s="173"/>
      <c r="CD294" s="158">
        <f t="shared" si="1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4"/>
        <v>0</v>
      </c>
      <c r="BZ295" s="173"/>
      <c r="CA295" s="173"/>
      <c r="CB295" s="173"/>
      <c r="CC295" s="173"/>
      <c r="CD295" s="158">
        <f t="shared" si="1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4"/>
        <v>0</v>
      </c>
      <c r="BZ296" s="173"/>
      <c r="CA296" s="173"/>
      <c r="CB296" s="173"/>
      <c r="CC296" s="173"/>
      <c r="CD296" s="158">
        <f t="shared" si="1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4"/>
        <v>0</v>
      </c>
      <c r="BZ297" s="173"/>
      <c r="CA297" s="173"/>
      <c r="CB297" s="173"/>
      <c r="CC297" s="173"/>
      <c r="CD297" s="158">
        <f t="shared" si="1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4"/>
        <v>0</v>
      </c>
      <c r="BZ298" s="173"/>
      <c r="CA298" s="173"/>
      <c r="CB298" s="173"/>
      <c r="CC298" s="173"/>
      <c r="CD298" s="158">
        <f t="shared" si="1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4"/>
        <v>0</v>
      </c>
      <c r="BZ299" s="173"/>
      <c r="CA299" s="173"/>
      <c r="CB299" s="173"/>
      <c r="CC299" s="173"/>
      <c r="CD299" s="158">
        <f t="shared" si="1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3"/>
        <v>15580</v>
      </c>
      <c r="M300" s="172">
        <v>0</v>
      </c>
      <c r="N300" s="173"/>
      <c r="O300" s="218">
        <f>960+1620</f>
        <v>2580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f>1020+1620</f>
        <v>2640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f>1020+1560</f>
        <v>2580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8">
        <f>960+1620</f>
        <v>2580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3">
        <v>2600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4">
        <v>2600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4"/>
        <v>0</v>
      </c>
      <c r="BZ300" s="173"/>
      <c r="CA300" s="173"/>
      <c r="CB300" s="173"/>
      <c r="CC300" s="173"/>
      <c r="CD300" s="158">
        <f t="shared" si="1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1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4"/>
        <v>0</v>
      </c>
      <c r="BZ301" s="219"/>
      <c r="CA301" s="173"/>
      <c r="CB301" s="173"/>
      <c r="CC301" s="219"/>
      <c r="CD301" s="158">
        <f t="shared" si="1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4"/>
        <v>0</v>
      </c>
      <c r="BZ302" s="219"/>
      <c r="CA302" s="173"/>
      <c r="CB302" s="173"/>
      <c r="CC302" s="219"/>
      <c r="CD302" s="158">
        <f t="shared" si="1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4"/>
        <v>0</v>
      </c>
      <c r="BZ303" s="173"/>
      <c r="CA303" s="173"/>
      <c r="CB303" s="173"/>
      <c r="CC303" s="173"/>
      <c r="CD303" s="158">
        <f t="shared" si="1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4"/>
        <v>0</v>
      </c>
      <c r="BZ304" s="173"/>
      <c r="CA304" s="173"/>
      <c r="CB304" s="173"/>
      <c r="CC304" s="173"/>
      <c r="CD304" s="158">
        <f t="shared" si="1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4"/>
        <v>0</v>
      </c>
      <c r="BZ305" s="173"/>
      <c r="CA305" s="173"/>
      <c r="CB305" s="173"/>
      <c r="CC305" s="173"/>
      <c r="CD305" s="158">
        <f t="shared" si="1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4"/>
        <v>0</v>
      </c>
      <c r="BZ306" s="173"/>
      <c r="CA306" s="173"/>
      <c r="CB306" s="173"/>
      <c r="CC306" s="173"/>
      <c r="CD306" s="158">
        <f t="shared" si="1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4"/>
        <v>0</v>
      </c>
      <c r="BZ307" s="173"/>
      <c r="CA307" s="173"/>
      <c r="CB307" s="173"/>
      <c r="CC307" s="173"/>
      <c r="CD307" s="158">
        <f t="shared" si="1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4"/>
        <v>0</v>
      </c>
      <c r="BZ308" s="173"/>
      <c r="CA308" s="173"/>
      <c r="CB308" s="173"/>
      <c r="CC308" s="173"/>
      <c r="CD308" s="158">
        <f t="shared" si="1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4"/>
        <v>0</v>
      </c>
      <c r="BZ309" s="173"/>
      <c r="CA309" s="173"/>
      <c r="CB309" s="173"/>
      <c r="CC309" s="173"/>
      <c r="CD309" s="158">
        <f t="shared" si="1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4"/>
        <v>0</v>
      </c>
      <c r="BZ310" s="173"/>
      <c r="CA310" s="173"/>
      <c r="CB310" s="173"/>
      <c r="CC310" s="173"/>
      <c r="CD310" s="158">
        <f t="shared" si="1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4"/>
        <v>0</v>
      </c>
      <c r="BZ311" s="231"/>
      <c r="CA311" s="231"/>
      <c r="CB311" s="231"/>
      <c r="CC311" s="231"/>
      <c r="CD311" s="158">
        <f t="shared" si="1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4"/>
        <v>0</v>
      </c>
      <c r="BZ312" s="173"/>
      <c r="CA312" s="173"/>
      <c r="CB312" s="173"/>
      <c r="CC312" s="173"/>
      <c r="CD312" s="158">
        <f t="shared" si="1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4"/>
        <v>0</v>
      </c>
      <c r="BZ313" s="173"/>
      <c r="CA313" s="173"/>
      <c r="CB313" s="173"/>
      <c r="CC313" s="173"/>
      <c r="CD313" s="158">
        <f t="shared" si="1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4"/>
        <v>0</v>
      </c>
      <c r="BZ314" s="173"/>
      <c r="CA314" s="173"/>
      <c r="CB314" s="173"/>
      <c r="CC314" s="173"/>
      <c r="CD314" s="158">
        <f t="shared" si="1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4"/>
        <v>0</v>
      </c>
      <c r="BZ315" s="173"/>
      <c r="CA315" s="173"/>
      <c r="CB315" s="173"/>
      <c r="CC315" s="173"/>
      <c r="CD315" s="158">
        <f t="shared" si="1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4"/>
        <v>0</v>
      </c>
      <c r="BZ318" s="173"/>
      <c r="CA318" s="173"/>
      <c r="CB318" s="173"/>
      <c r="CC318" s="173"/>
      <c r="CD318" s="158">
        <f t="shared" si="1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250">
        <v>0</v>
      </c>
      <c r="L319" s="468">
        <f t="shared" si="1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5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7"/>
      <c r="K320" s="313">
        <v>0</v>
      </c>
      <c r="L320" s="415">
        <f t="shared" si="13"/>
        <v>0</v>
      </c>
      <c r="M320" s="462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70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2"/>
      <c r="BX320" s="173">
        <v>0</v>
      </c>
      <c r="BY320" s="210">
        <f t="shared" si="1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5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7"/>
      <c r="K321" s="313">
        <v>0</v>
      </c>
      <c r="L321" s="415">
        <f t="shared" si="13"/>
        <v>0</v>
      </c>
      <c r="M321" s="46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70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2"/>
      <c r="BX321" s="173">
        <v>0</v>
      </c>
      <c r="BY321" s="210">
        <f t="shared" si="1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5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461"/>
      <c r="K322" s="313">
        <v>0</v>
      </c>
      <c r="L322" s="415">
        <f t="shared" si="13"/>
        <v>4464</v>
      </c>
      <c r="M322" s="462">
        <v>0</v>
      </c>
      <c r="N322" s="173"/>
      <c r="O322" s="342">
        <v>808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718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868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700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570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70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1">
        <v>800</v>
      </c>
      <c r="BX322" s="173">
        <v>0</v>
      </c>
      <c r="BY322" s="210">
        <f t="shared" si="14"/>
        <v>800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5"/>
        <v>800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7"/>
      <c r="K323" s="313">
        <v>0</v>
      </c>
      <c r="L323" s="415">
        <f t="shared" si="13"/>
        <v>4346</v>
      </c>
      <c r="M323" s="462">
        <v>0</v>
      </c>
      <c r="N323" s="173"/>
      <c r="O323" s="343">
        <v>735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681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784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646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600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70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1">
        <v>900</v>
      </c>
      <c r="BX323" s="173">
        <v>0</v>
      </c>
      <c r="BY323" s="210">
        <f t="shared" si="14"/>
        <v>900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5"/>
        <v>900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7"/>
      <c r="K324" s="313">
        <v>0</v>
      </c>
      <c r="L324" s="415">
        <f t="shared" si="13"/>
        <v>9393</v>
      </c>
      <c r="M324" s="462">
        <v>0</v>
      </c>
      <c r="N324" s="173"/>
      <c r="O324" s="343">
        <v>1570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8">
        <v>2475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1433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7">
        <v>1490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925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70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1">
        <v>1500</v>
      </c>
      <c r="BX324" s="173">
        <v>0</v>
      </c>
      <c r="BY324" s="210">
        <f t="shared" si="14"/>
        <v>1500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5"/>
        <v>1500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7"/>
      <c r="K325" s="313">
        <v>0</v>
      </c>
      <c r="L325" s="415">
        <f t="shared" si="13"/>
        <v>0</v>
      </c>
      <c r="M325" s="46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70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2"/>
      <c r="BX325" s="173">
        <v>0</v>
      </c>
      <c r="BY325" s="210">
        <f t="shared" si="14"/>
        <v>0</v>
      </c>
      <c r="BZ325" s="173"/>
      <c r="CA325" s="173"/>
      <c r="CB325" s="173"/>
      <c r="CC325" s="219"/>
      <c r="CD325" s="158">
        <f t="shared" si="1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4"/>
        <v>0</v>
      </c>
      <c r="BZ326" s="173"/>
      <c r="CA326" s="173"/>
      <c r="CB326" s="173"/>
      <c r="CC326" s="173"/>
      <c r="CD326" s="158">
        <f t="shared" si="1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4"/>
        <v>0</v>
      </c>
      <c r="BZ327" s="173"/>
      <c r="CA327" s="173"/>
      <c r="CB327" s="173"/>
      <c r="CC327" s="173"/>
      <c r="CD327" s="158">
        <f t="shared" si="1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4"/>
        <v>0</v>
      </c>
      <c r="BZ328" s="219"/>
      <c r="CA328" s="173"/>
      <c r="CB328" s="173"/>
      <c r="CC328" s="173"/>
      <c r="CD328" s="158">
        <f t="shared" si="1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13"/>
        <v>2700</v>
      </c>
      <c r="M329" s="172">
        <v>0</v>
      </c>
      <c r="N329" s="173"/>
      <c r="O329" s="218">
        <v>0</v>
      </c>
      <c r="P329" s="173"/>
      <c r="Q329" s="210"/>
      <c r="R329" s="219"/>
      <c r="S329" s="173"/>
      <c r="T329" s="173"/>
      <c r="U329" s="173"/>
      <c r="V329" s="220"/>
      <c r="W329" s="173"/>
      <c r="X329" s="173"/>
      <c r="Y329" s="221">
        <v>0</v>
      </c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>
        <v>0</v>
      </c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>
        <v>900</v>
      </c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>
        <v>900</v>
      </c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>
        <v>900</v>
      </c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13"/>
        <v>4780</v>
      </c>
      <c r="M330" s="172">
        <v>0</v>
      </c>
      <c r="N330" s="173"/>
      <c r="O330" s="218">
        <f>540+660</f>
        <v>1200</v>
      </c>
      <c r="P330" s="173"/>
      <c r="Q330" s="210"/>
      <c r="R330" s="173"/>
      <c r="S330" s="173"/>
      <c r="T330" s="173"/>
      <c r="U330" s="173"/>
      <c r="V330" s="220"/>
      <c r="W330" s="173"/>
      <c r="X330" s="173"/>
      <c r="Y330" s="221">
        <f>180+60</f>
        <v>240</v>
      </c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>
        <f>540+600</f>
        <v>1140</v>
      </c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>
        <v>1100</v>
      </c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>
        <v>1000</v>
      </c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>
        <v>100</v>
      </c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1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250">
        <v>0</v>
      </c>
      <c r="L334" s="469">
        <f t="shared" si="13"/>
        <v>12</v>
      </c>
      <c r="M334" s="172">
        <v>0</v>
      </c>
      <c r="N334" s="173"/>
      <c r="O334" s="280">
        <v>0</v>
      </c>
      <c r="P334" s="173"/>
      <c r="Q334" s="210"/>
      <c r="R334" s="173"/>
      <c r="S334" s="173"/>
      <c r="T334" s="173"/>
      <c r="U334" s="173"/>
      <c r="V334" s="210"/>
      <c r="W334" s="173"/>
      <c r="X334" s="173"/>
      <c r="Y334" s="281">
        <v>2</v>
      </c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>
        <v>1</v>
      </c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>
        <v>3</v>
      </c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>
        <v>3</v>
      </c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>
        <v>3</v>
      </c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5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461"/>
      <c r="K335" s="313">
        <v>0</v>
      </c>
      <c r="L335" s="415">
        <f t="shared" si="13"/>
        <v>0</v>
      </c>
      <c r="M335" s="46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70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2"/>
      <c r="BX335" s="173">
        <v>0</v>
      </c>
      <c r="BY335" s="210">
        <f t="shared" si="1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5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7"/>
      <c r="K336" s="313">
        <v>0</v>
      </c>
      <c r="L336" s="415">
        <f t="shared" si="13"/>
        <v>0</v>
      </c>
      <c r="M336" s="46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70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1"/>
      <c r="BX336" s="173">
        <v>0</v>
      </c>
      <c r="BY336" s="210">
        <f t="shared" si="1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1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1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1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1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303">
        <v>20057679</v>
      </c>
      <c r="G343" s="302" t="s">
        <v>422</v>
      </c>
      <c r="H343" s="168" t="s">
        <v>69</v>
      </c>
      <c r="I343" s="168"/>
      <c r="J343" s="158"/>
      <c r="K343" s="172">
        <v>0</v>
      </c>
      <c r="L343" s="177">
        <f t="shared" si="1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7">
        <v>1001001087</v>
      </c>
      <c r="G344" s="358" t="s">
        <v>377</v>
      </c>
      <c r="H344" s="359" t="s">
        <v>378</v>
      </c>
      <c r="I344" s="168"/>
      <c r="J344" s="158"/>
      <c r="K344" s="172">
        <v>0</v>
      </c>
      <c r="L344" s="177">
        <f t="shared" si="13"/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7">
        <v>1001001088</v>
      </c>
      <c r="G345" s="358" t="s">
        <v>379</v>
      </c>
      <c r="H345" s="359" t="s">
        <v>378</v>
      </c>
      <c r="I345" s="168"/>
      <c r="J345" s="158"/>
      <c r="K345" s="172">
        <v>0</v>
      </c>
      <c r="L345" s="177">
        <f t="shared" si="13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7">
        <v>1001001089</v>
      </c>
      <c r="G346" s="358" t="s">
        <v>380</v>
      </c>
      <c r="H346" s="359" t="s">
        <v>378</v>
      </c>
      <c r="I346" s="168"/>
      <c r="J346" s="158"/>
      <c r="K346" s="172">
        <v>0</v>
      </c>
      <c r="L346" s="177">
        <f t="shared" si="13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7">
        <v>1001001110</v>
      </c>
      <c r="G347" s="358" t="s">
        <v>381</v>
      </c>
      <c r="H347" s="359" t="s">
        <v>378</v>
      </c>
      <c r="I347" s="168"/>
      <c r="J347" s="158"/>
      <c r="K347" s="172">
        <v>0</v>
      </c>
      <c r="L347" s="177">
        <f t="shared" si="13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7">
        <v>1001001111</v>
      </c>
      <c r="G348" s="358" t="s">
        <v>382</v>
      </c>
      <c r="H348" s="359" t="s">
        <v>378</v>
      </c>
      <c r="I348" s="168"/>
      <c r="J348" s="158"/>
      <c r="K348" s="172">
        <v>0</v>
      </c>
      <c r="L348" s="177">
        <f t="shared" si="13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7">
        <v>1001001112</v>
      </c>
      <c r="G349" s="358" t="s">
        <v>383</v>
      </c>
      <c r="H349" s="359" t="s">
        <v>378</v>
      </c>
      <c r="I349" s="168"/>
      <c r="J349" s="158"/>
      <c r="K349" s="172">
        <v>0</v>
      </c>
      <c r="L349" s="177">
        <f t="shared" si="13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57">
        <v>1001001113</v>
      </c>
      <c r="G350" s="358" t="s">
        <v>384</v>
      </c>
      <c r="H350" s="359" t="s">
        <v>378</v>
      </c>
      <c r="I350" s="168"/>
      <c r="J350" s="158"/>
      <c r="K350" s="172">
        <v>0</v>
      </c>
      <c r="L350" s="177">
        <f t="shared" si="13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57">
        <v>1001001114</v>
      </c>
      <c r="G351" s="358" t="s">
        <v>385</v>
      </c>
      <c r="H351" s="359" t="s">
        <v>378</v>
      </c>
      <c r="I351" s="168"/>
      <c r="J351" s="158"/>
      <c r="K351" s="172">
        <v>0</v>
      </c>
      <c r="L351" s="177">
        <f t="shared" si="13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94">
        <v>20058107</v>
      </c>
      <c r="G352" s="238" t="s">
        <v>425</v>
      </c>
      <c r="H352" s="168" t="s">
        <v>69</v>
      </c>
      <c r="I352" s="168"/>
      <c r="J352" s="158"/>
      <c r="K352" s="172">
        <v>0</v>
      </c>
      <c r="L352" s="159">
        <f t="shared" si="13"/>
        <v>9420</v>
      </c>
      <c r="M352" s="172">
        <v>0</v>
      </c>
      <c r="N352" s="173"/>
      <c r="O352" s="339">
        <f>600+960</f>
        <v>1560</v>
      </c>
      <c r="P352" s="173"/>
      <c r="Q352" s="210"/>
      <c r="R352" s="173"/>
      <c r="S352" s="173"/>
      <c r="T352" s="173"/>
      <c r="U352" s="173"/>
      <c r="V352" s="158"/>
      <c r="W352" s="173"/>
      <c r="X352" s="173"/>
      <c r="Y352" s="338">
        <f>600+960</f>
        <v>1560</v>
      </c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>
        <f>600+900</f>
        <v>1500</v>
      </c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>
        <v>1600</v>
      </c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>
        <v>1600</v>
      </c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1600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8">
        <v>20058428</v>
      </c>
      <c r="G353" s="287" t="s">
        <v>437</v>
      </c>
      <c r="H353" s="168" t="s">
        <v>69</v>
      </c>
      <c r="I353" s="168"/>
      <c r="J353" s="158"/>
      <c r="K353" s="172">
        <v>0</v>
      </c>
      <c r="L353" s="159">
        <f t="shared" si="13"/>
        <v>8580</v>
      </c>
      <c r="M353" s="172">
        <v>0</v>
      </c>
      <c r="N353" s="173"/>
      <c r="O353" s="339">
        <f>450+810</f>
        <v>1260</v>
      </c>
      <c r="P353" s="173"/>
      <c r="Q353" s="210"/>
      <c r="R353" s="173"/>
      <c r="S353" s="173"/>
      <c r="T353" s="173"/>
      <c r="U353" s="173"/>
      <c r="V353" s="158"/>
      <c r="W353" s="173"/>
      <c r="X353" s="173"/>
      <c r="Y353" s="338">
        <f>450+810</f>
        <v>1260</v>
      </c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>
        <f>450+810</f>
        <v>1260</v>
      </c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>
        <v>1600</v>
      </c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>
        <v>1600</v>
      </c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>
        <v>1600</v>
      </c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356">
        <v>20058608</v>
      </c>
      <c r="G354" s="334" t="s">
        <v>438</v>
      </c>
      <c r="H354" s="168" t="s">
        <v>69</v>
      </c>
      <c r="I354" s="168"/>
      <c r="J354" s="158"/>
      <c r="K354" s="172"/>
      <c r="L354" s="159">
        <f t="shared" si="13"/>
        <v>1380</v>
      </c>
      <c r="M354" s="172"/>
      <c r="N354" s="173"/>
      <c r="O354" s="339">
        <f>240+300</f>
        <v>540</v>
      </c>
      <c r="P354" s="173"/>
      <c r="Q354" s="210"/>
      <c r="R354" s="173"/>
      <c r="S354" s="173"/>
      <c r="T354" s="173"/>
      <c r="U354" s="173"/>
      <c r="V354" s="158"/>
      <c r="W354" s="173"/>
      <c r="X354" s="173"/>
      <c r="Y354" s="338">
        <f>180+240</f>
        <v>420</v>
      </c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>
        <f>180+240</f>
        <v>420</v>
      </c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>
        <v>0</v>
      </c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>
        <v>0</v>
      </c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>
        <v>0</v>
      </c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 hidden="1">
      <c r="A355" s="167">
        <v>354</v>
      </c>
      <c r="B355" s="168"/>
      <c r="C355" s="168"/>
      <c r="D355" s="196"/>
      <c r="E355" s="182"/>
      <c r="F355" s="356">
        <v>20058609</v>
      </c>
      <c r="G355" s="334" t="s">
        <v>439</v>
      </c>
      <c r="H355" s="168" t="s">
        <v>69</v>
      </c>
      <c r="I355" s="168"/>
      <c r="J355" s="158"/>
      <c r="K355" s="172"/>
      <c r="L355" s="159">
        <f t="shared" si="13"/>
        <v>6180</v>
      </c>
      <c r="M355" s="172"/>
      <c r="N355" s="173"/>
      <c r="O355" s="339">
        <f>324+684</f>
        <v>1008</v>
      </c>
      <c r="P355" s="173"/>
      <c r="Q355" s="210"/>
      <c r="R355" s="173"/>
      <c r="S355" s="173"/>
      <c r="T355" s="173"/>
      <c r="U355" s="173"/>
      <c r="V355" s="158"/>
      <c r="W355" s="173"/>
      <c r="X355" s="173"/>
      <c r="Y355" s="338">
        <f>288+648</f>
        <v>936</v>
      </c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>
        <f>288+648</f>
        <v>936</v>
      </c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>
        <v>1100</v>
      </c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>
        <v>1100</v>
      </c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>
        <v>1100</v>
      </c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21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68"/>
      <c r="C356" s="168"/>
      <c r="D356" s="196"/>
      <c r="E356" s="182"/>
      <c r="F356" s="356">
        <v>20059076</v>
      </c>
      <c r="G356" s="334" t="s">
        <v>440</v>
      </c>
      <c r="H356" s="168" t="s">
        <v>69</v>
      </c>
      <c r="I356" s="168"/>
      <c r="J356" s="158"/>
      <c r="K356" s="172"/>
      <c r="L356" s="159">
        <f t="shared" si="13"/>
        <v>5790</v>
      </c>
      <c r="M356" s="172"/>
      <c r="N356" s="173"/>
      <c r="O356" s="339">
        <f>180+450</f>
        <v>630</v>
      </c>
      <c r="P356" s="173"/>
      <c r="Q356" s="210"/>
      <c r="R356" s="173"/>
      <c r="S356" s="173"/>
      <c r="T356" s="173"/>
      <c r="U356" s="173"/>
      <c r="V356" s="158"/>
      <c r="W356" s="173"/>
      <c r="X356" s="173"/>
      <c r="Y356" s="338">
        <f>270+810</f>
        <v>1080</v>
      </c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>
        <f>270+810</f>
        <v>1080</v>
      </c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>
        <v>1000</v>
      </c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>
        <v>1000</v>
      </c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>
        <v>1000</v>
      </c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356</v>
      </c>
      <c r="B357" s="168"/>
      <c r="C357" s="168"/>
      <c r="D357" s="196"/>
      <c r="E357" s="182"/>
      <c r="F357" s="356">
        <v>20059086</v>
      </c>
      <c r="G357" s="334" t="s">
        <v>441</v>
      </c>
      <c r="H357" s="168" t="s">
        <v>69</v>
      </c>
      <c r="I357" s="168"/>
      <c r="J357" s="158"/>
      <c r="K357" s="172"/>
      <c r="L357" s="159">
        <f t="shared" si="13"/>
        <v>8100</v>
      </c>
      <c r="M357" s="172"/>
      <c r="N357" s="173"/>
      <c r="O357" s="339">
        <f>300+600</f>
        <v>900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38">
        <f>300+600</f>
        <v>900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>
        <f>300+600</f>
        <v>900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>
        <v>1800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>
        <v>1800</v>
      </c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>
        <v>1800</v>
      </c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6.25" hidden="1">
      <c r="A358" s="167">
        <v>357</v>
      </c>
      <c r="B358" s="168"/>
      <c r="C358" s="168"/>
      <c r="D358" s="196"/>
      <c r="E358" s="182"/>
      <c r="F358" s="356">
        <v>20059084</v>
      </c>
      <c r="G358" s="334" t="s">
        <v>442</v>
      </c>
      <c r="H358" s="168" t="s">
        <v>69</v>
      </c>
      <c r="I358" s="168"/>
      <c r="J358" s="158"/>
      <c r="K358" s="172"/>
      <c r="L358" s="159">
        <f t="shared" si="13"/>
        <v>14700</v>
      </c>
      <c r="M358" s="172"/>
      <c r="N358" s="173"/>
      <c r="O358" s="339">
        <f>900+1620</f>
        <v>2520</v>
      </c>
      <c r="P358" s="173"/>
      <c r="Q358" s="210"/>
      <c r="R358" s="173"/>
      <c r="S358" s="173"/>
      <c r="T358" s="173"/>
      <c r="U358" s="173"/>
      <c r="V358" s="158"/>
      <c r="W358" s="173"/>
      <c r="X358" s="173"/>
      <c r="Y358" s="338">
        <f>810+1530</f>
        <v>2340</v>
      </c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>
        <f>810+1530</f>
        <v>2340</v>
      </c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>
        <v>2500</v>
      </c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>
        <v>2500</v>
      </c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>
        <v>2500</v>
      </c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6.25" hidden="1">
      <c r="A359" s="167">
        <v>358</v>
      </c>
      <c r="B359" s="168"/>
      <c r="C359" s="168"/>
      <c r="D359" s="196"/>
      <c r="E359" s="182"/>
      <c r="F359" s="356">
        <v>20059085</v>
      </c>
      <c r="G359" s="334" t="s">
        <v>443</v>
      </c>
      <c r="H359" s="168" t="s">
        <v>69</v>
      </c>
      <c r="I359" s="168"/>
      <c r="J359" s="158"/>
      <c r="K359" s="172"/>
      <c r="L359" s="159">
        <f t="shared" si="13"/>
        <v>9180</v>
      </c>
      <c r="M359" s="172"/>
      <c r="N359" s="173"/>
      <c r="O359" s="339">
        <f>480+660</f>
        <v>1140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38">
        <f>420+600</f>
        <v>1020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>
        <f>420+600</f>
        <v>1020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>
        <v>2000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>
        <v>2000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>
        <v>2000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6.25" hidden="1">
      <c r="A360" s="167">
        <v>359</v>
      </c>
      <c r="B360" s="168"/>
      <c r="C360" s="168"/>
      <c r="D360" s="196"/>
      <c r="E360" s="182"/>
      <c r="F360" s="356"/>
      <c r="G360" s="334"/>
      <c r="H360" s="168"/>
      <c r="I360" s="168"/>
      <c r="J360" s="158"/>
      <c r="K360" s="172">
        <v>0</v>
      </c>
      <c r="L360" s="159"/>
      <c r="M360" s="172">
        <v>0</v>
      </c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>
        <v>0</v>
      </c>
      <c r="BY360" s="210">
        <f t="shared" si="14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5"/>
        <v>0</v>
      </c>
      <c r="CE360" s="173"/>
    </row>
    <row r="361" spans="1:83" ht="26.25" hidden="1">
      <c r="A361" s="167">
        <v>354</v>
      </c>
      <c r="B361" s="187"/>
      <c r="C361" s="187"/>
      <c r="D361" s="286"/>
      <c r="E361" s="253"/>
      <c r="F361" s="356"/>
      <c r="G361" s="334"/>
      <c r="H361" s="187"/>
      <c r="I361" s="187"/>
      <c r="J361" s="230"/>
      <c r="K361" s="250">
        <v>0</v>
      </c>
      <c r="L361" s="434">
        <f t="shared" si="13"/>
        <v>0</v>
      </c>
      <c r="M361" s="250">
        <v>0</v>
      </c>
      <c r="N361" s="231"/>
      <c r="O361" s="288"/>
      <c r="P361" s="231"/>
      <c r="Q361" s="210"/>
      <c r="R361" s="231"/>
      <c r="S361" s="231"/>
      <c r="T361" s="231"/>
      <c r="U361" s="231"/>
      <c r="V361" s="158"/>
      <c r="W361" s="231"/>
      <c r="X361" s="231"/>
      <c r="Y361" s="258"/>
      <c r="Z361" s="231"/>
      <c r="AA361" s="210"/>
      <c r="AB361" s="231"/>
      <c r="AC361" s="231"/>
      <c r="AD361" s="231"/>
      <c r="AE361" s="231"/>
      <c r="AF361" s="158"/>
      <c r="AG361" s="231"/>
      <c r="AH361" s="231"/>
      <c r="AI361" s="289"/>
      <c r="AJ361" s="231"/>
      <c r="AK361" s="210"/>
      <c r="AL361" s="231"/>
      <c r="AM361" s="231"/>
      <c r="AN361" s="231"/>
      <c r="AO361" s="231"/>
      <c r="AP361" s="158"/>
      <c r="AQ361" s="231"/>
      <c r="AR361" s="231"/>
      <c r="AS361" s="260"/>
      <c r="AT361" s="231"/>
      <c r="AU361" s="210"/>
      <c r="AV361" s="231"/>
      <c r="AW361" s="231"/>
      <c r="AX361" s="231"/>
      <c r="AY361" s="231"/>
      <c r="AZ361" s="158"/>
      <c r="BA361" s="231"/>
      <c r="BB361" s="231"/>
      <c r="BC361" s="290"/>
      <c r="BD361" s="231"/>
      <c r="BE361" s="210"/>
      <c r="BF361" s="231"/>
      <c r="BG361" s="231"/>
      <c r="BH361" s="231"/>
      <c r="BI361" s="231"/>
      <c r="BJ361" s="158"/>
      <c r="BK361" s="231"/>
      <c r="BL361" s="231"/>
      <c r="BM361" s="262"/>
      <c r="BN361" s="231"/>
      <c r="BO361" s="210"/>
      <c r="BP361" s="231"/>
      <c r="BQ361" s="231"/>
      <c r="BR361" s="231"/>
      <c r="BS361" s="231"/>
      <c r="BT361" s="158"/>
      <c r="BU361" s="173"/>
      <c r="BV361" s="173"/>
      <c r="BW361" s="215"/>
      <c r="BX361" s="173">
        <v>0</v>
      </c>
      <c r="BY361" s="210">
        <f t="shared" ref="BY361:BY364" si="16">SUM(BV361:BX361)</f>
        <v>0</v>
      </c>
      <c r="BZ361" s="173">
        <v>0</v>
      </c>
      <c r="CA361" s="173">
        <v>0</v>
      </c>
      <c r="CB361" s="173">
        <v>0</v>
      </c>
      <c r="CC361" s="173">
        <v>0</v>
      </c>
      <c r="CD361" s="158">
        <f t="shared" ref="CD361:CD364" si="17">BW361-CA361</f>
        <v>0</v>
      </c>
      <c r="CE361" s="173"/>
    </row>
    <row r="362" spans="1:83" ht="26.25" hidden="1">
      <c r="A362" s="167">
        <v>355</v>
      </c>
      <c r="B362" s="190"/>
      <c r="C362" s="190"/>
      <c r="D362" s="190"/>
      <c r="E362" s="191"/>
      <c r="F362" s="194">
        <v>1113219</v>
      </c>
      <c r="G362" s="238" t="s">
        <v>413</v>
      </c>
      <c r="H362" s="263" t="s">
        <v>42</v>
      </c>
      <c r="I362" s="190"/>
      <c r="J362" s="461"/>
      <c r="K362" s="313">
        <v>0</v>
      </c>
      <c r="L362" s="415">
        <f t="shared" si="13"/>
        <v>8621</v>
      </c>
      <c r="M362" s="462">
        <v>0</v>
      </c>
      <c r="N362" s="173"/>
      <c r="O362" s="339">
        <v>1409</v>
      </c>
      <c r="P362" s="173"/>
      <c r="Q362" s="210"/>
      <c r="R362" s="173"/>
      <c r="S362" s="173"/>
      <c r="T362" s="173"/>
      <c r="U362" s="173"/>
      <c r="V362" s="158"/>
      <c r="W362" s="173"/>
      <c r="X362" s="173"/>
      <c r="Y362" s="338">
        <v>2299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>
        <v>1725</v>
      </c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7">
        <v>1372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>
        <v>1116</v>
      </c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70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1">
        <v>700</v>
      </c>
      <c r="BX362" s="173">
        <v>0</v>
      </c>
      <c r="BY362" s="210">
        <f t="shared" si="16"/>
        <v>700</v>
      </c>
      <c r="BZ362" s="173">
        <v>0</v>
      </c>
      <c r="CA362" s="173">
        <v>0</v>
      </c>
      <c r="CB362" s="173">
        <v>0</v>
      </c>
      <c r="CC362" s="173">
        <v>0</v>
      </c>
      <c r="CD362" s="158">
        <f t="shared" si="17"/>
        <v>700</v>
      </c>
      <c r="CE362" s="173"/>
    </row>
    <row r="363" spans="1:83" ht="26.25" hidden="1">
      <c r="A363" s="167">
        <v>356</v>
      </c>
      <c r="B363" s="168"/>
      <c r="C363" s="168"/>
      <c r="D363" s="168"/>
      <c r="E363" s="170"/>
      <c r="F363" s="303">
        <v>1113220</v>
      </c>
      <c r="G363" s="438" t="s">
        <v>414</v>
      </c>
      <c r="H363" s="178" t="s">
        <v>42</v>
      </c>
      <c r="I363" s="168"/>
      <c r="J363" s="157"/>
      <c r="K363" s="313">
        <v>0</v>
      </c>
      <c r="L363" s="415">
        <f t="shared" ref="L363:L369" si="18">SUM(O363,Y363,AI363,AS363,BC363,BM363,BW363)</f>
        <v>0</v>
      </c>
      <c r="M363" s="462">
        <v>0</v>
      </c>
      <c r="N363" s="173"/>
      <c r="O363" s="339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70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82"/>
      <c r="BX363" s="173">
        <v>0</v>
      </c>
      <c r="BY363" s="210">
        <f t="shared" si="16"/>
        <v>0</v>
      </c>
      <c r="BZ363" s="173">
        <v>0</v>
      </c>
      <c r="CA363" s="173">
        <v>0</v>
      </c>
      <c r="CB363" s="173">
        <v>0</v>
      </c>
      <c r="CC363" s="173">
        <v>0</v>
      </c>
      <c r="CD363" s="158">
        <f t="shared" si="17"/>
        <v>0</v>
      </c>
      <c r="CE363" s="173"/>
    </row>
    <row r="364" spans="1:83" ht="26.25" hidden="1">
      <c r="A364" s="167">
        <v>357</v>
      </c>
      <c r="B364" s="168"/>
      <c r="C364" s="168"/>
      <c r="D364" s="168"/>
      <c r="E364" s="170"/>
      <c r="F364" s="194">
        <v>1113218</v>
      </c>
      <c r="G364" s="238" t="s">
        <v>415</v>
      </c>
      <c r="H364" s="178" t="s">
        <v>42</v>
      </c>
      <c r="I364" s="168"/>
      <c r="J364" s="157"/>
      <c r="K364" s="313">
        <v>0</v>
      </c>
      <c r="L364" s="415">
        <f t="shared" si="18"/>
        <v>3280</v>
      </c>
      <c r="M364" s="462">
        <v>0</v>
      </c>
      <c r="N364" s="173"/>
      <c r="O364" s="339">
        <v>425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38">
        <v>410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40">
        <v>812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>
        <v>423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>
        <v>490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70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82">
        <v>720</v>
      </c>
      <c r="BX364" s="173">
        <v>0</v>
      </c>
      <c r="BY364" s="210">
        <f t="shared" si="16"/>
        <v>720</v>
      </c>
      <c r="BZ364" s="173">
        <v>0</v>
      </c>
      <c r="CA364" s="173">
        <v>0</v>
      </c>
      <c r="CB364" s="173">
        <v>0</v>
      </c>
      <c r="CC364" s="173">
        <v>0</v>
      </c>
      <c r="CD364" s="158">
        <f t="shared" si="17"/>
        <v>720</v>
      </c>
      <c r="CE364" s="173"/>
    </row>
    <row r="365" spans="1:83" ht="26.25" hidden="1">
      <c r="A365" s="167">
        <v>358</v>
      </c>
      <c r="B365" s="168"/>
      <c r="C365" s="168"/>
      <c r="D365" s="168"/>
      <c r="E365" s="170"/>
      <c r="F365" s="198">
        <v>1113221</v>
      </c>
      <c r="G365" s="287" t="s">
        <v>416</v>
      </c>
      <c r="H365" s="256" t="s">
        <v>42</v>
      </c>
      <c r="I365" s="187"/>
      <c r="J365" s="466"/>
      <c r="K365" s="313">
        <v>0</v>
      </c>
      <c r="L365" s="415">
        <f t="shared" si="18"/>
        <v>3959</v>
      </c>
      <c r="M365" s="463"/>
      <c r="N365" s="231"/>
      <c r="O365" s="392">
        <v>540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94">
        <v>499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96">
        <v>922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98">
        <v>458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00">
        <v>600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71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35">
        <v>940</v>
      </c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6.25" hidden="1">
      <c r="A366" s="167">
        <v>359</v>
      </c>
      <c r="B366" s="187"/>
      <c r="C366" s="187"/>
      <c r="D366" s="187"/>
      <c r="E366" s="253"/>
      <c r="F366" s="356">
        <v>1113222</v>
      </c>
      <c r="G366" s="334" t="s">
        <v>426</v>
      </c>
      <c r="H366" s="430" t="s">
        <v>42</v>
      </c>
      <c r="I366" s="298"/>
      <c r="J366" s="467"/>
      <c r="K366" s="313"/>
      <c r="L366" s="415">
        <f t="shared" si="18"/>
        <v>4133</v>
      </c>
      <c r="M366" s="464"/>
      <c r="N366" s="317"/>
      <c r="O366" s="364">
        <v>567</v>
      </c>
      <c r="P366" s="433"/>
      <c r="Q366" s="210"/>
      <c r="R366" s="173"/>
      <c r="S366" s="173"/>
      <c r="T366" s="173"/>
      <c r="U366" s="173"/>
      <c r="V366" s="158"/>
      <c r="W366" s="173"/>
      <c r="X366" s="432"/>
      <c r="Y366" s="366">
        <v>615</v>
      </c>
      <c r="Z366" s="433"/>
      <c r="AA366" s="210"/>
      <c r="AB366" s="173"/>
      <c r="AC366" s="173"/>
      <c r="AD366" s="173"/>
      <c r="AE366" s="173"/>
      <c r="AF366" s="158"/>
      <c r="AG366" s="173"/>
      <c r="AH366" s="432"/>
      <c r="AI366" s="365">
        <v>1085</v>
      </c>
      <c r="AJ366" s="433"/>
      <c r="AK366" s="210"/>
      <c r="AL366" s="173"/>
      <c r="AM366" s="173"/>
      <c r="AN366" s="173"/>
      <c r="AO366" s="173"/>
      <c r="AP366" s="158"/>
      <c r="AQ366" s="173"/>
      <c r="AR366" s="432"/>
      <c r="AS366" s="367">
        <v>696</v>
      </c>
      <c r="AT366" s="433"/>
      <c r="AU366" s="210"/>
      <c r="AV366" s="173"/>
      <c r="AW366" s="173"/>
      <c r="AX366" s="173"/>
      <c r="AY366" s="173"/>
      <c r="AZ366" s="158"/>
      <c r="BA366" s="173"/>
      <c r="BB366" s="432"/>
      <c r="BC366" s="431">
        <v>770</v>
      </c>
      <c r="BD366" s="433"/>
      <c r="BE366" s="210"/>
      <c r="BF366" s="173"/>
      <c r="BG366" s="173"/>
      <c r="BH366" s="173"/>
      <c r="BI366" s="173"/>
      <c r="BJ366" s="158"/>
      <c r="BK366" s="173"/>
      <c r="BL366" s="432"/>
      <c r="BM366" s="472"/>
      <c r="BN366" s="433"/>
      <c r="BO366" s="210"/>
      <c r="BP366" s="173"/>
      <c r="BQ366" s="173"/>
      <c r="BR366" s="173"/>
      <c r="BS366" s="173"/>
      <c r="BT366" s="158"/>
      <c r="BU366" s="173"/>
      <c r="BV366" s="432"/>
      <c r="BW366" s="369">
        <v>400</v>
      </c>
      <c r="BX366" s="43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436">
        <v>360</v>
      </c>
      <c r="B367" s="318"/>
      <c r="C367" s="443"/>
      <c r="D367" s="444"/>
      <c r="E367" s="253"/>
      <c r="F367" s="445">
        <v>1113223</v>
      </c>
      <c r="G367" s="446" t="s">
        <v>428</v>
      </c>
      <c r="H367" s="256" t="s">
        <v>42</v>
      </c>
      <c r="I367" s="443"/>
      <c r="J367" s="447"/>
      <c r="K367" s="313"/>
      <c r="L367" s="415">
        <f t="shared" si="18"/>
        <v>2937</v>
      </c>
      <c r="M367" s="465"/>
      <c r="N367" s="447"/>
      <c r="O367" s="457">
        <v>406</v>
      </c>
      <c r="P367" s="433"/>
      <c r="Q367" s="210"/>
      <c r="R367" s="173"/>
      <c r="S367" s="173"/>
      <c r="T367" s="173"/>
      <c r="U367" s="173"/>
      <c r="V367" s="158"/>
      <c r="W367" s="173"/>
      <c r="X367" s="432"/>
      <c r="Y367" s="459">
        <v>410</v>
      </c>
      <c r="Z367" s="433"/>
      <c r="AA367" s="210"/>
      <c r="AB367" s="173"/>
      <c r="AC367" s="173"/>
      <c r="AD367" s="173"/>
      <c r="AE367" s="173"/>
      <c r="AF367" s="158"/>
      <c r="AG367" s="173"/>
      <c r="AH367" s="432"/>
      <c r="AI367" s="448">
        <v>904</v>
      </c>
      <c r="AJ367" s="433"/>
      <c r="AK367" s="210"/>
      <c r="AL367" s="173"/>
      <c r="AM367" s="173"/>
      <c r="AN367" s="173"/>
      <c r="AO367" s="173"/>
      <c r="AP367" s="158"/>
      <c r="AQ367" s="173"/>
      <c r="AR367" s="432"/>
      <c r="AS367" s="475">
        <v>407</v>
      </c>
      <c r="AT367" s="433"/>
      <c r="AU367" s="210"/>
      <c r="AV367" s="173"/>
      <c r="AW367" s="173"/>
      <c r="AX367" s="173"/>
      <c r="AY367" s="173"/>
      <c r="AZ367" s="158"/>
      <c r="BA367" s="173"/>
      <c r="BB367" s="432"/>
      <c r="BC367" s="476">
        <v>410</v>
      </c>
      <c r="BD367" s="433"/>
      <c r="BE367" s="210"/>
      <c r="BF367" s="173"/>
      <c r="BG367" s="173"/>
      <c r="BH367" s="173"/>
      <c r="BI367" s="173"/>
      <c r="BJ367" s="158"/>
      <c r="BK367" s="173"/>
      <c r="BL367" s="432"/>
      <c r="BM367" s="473"/>
      <c r="BN367" s="433"/>
      <c r="BO367" s="210"/>
      <c r="BP367" s="173"/>
      <c r="BQ367" s="173"/>
      <c r="BR367" s="173"/>
      <c r="BS367" s="173"/>
      <c r="BT367" s="158"/>
      <c r="BU367" s="173"/>
      <c r="BV367" s="432"/>
      <c r="BW367" s="449">
        <v>400</v>
      </c>
      <c r="BX367" s="43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36">
        <v>361</v>
      </c>
      <c r="B368" s="437"/>
      <c r="C368" s="318"/>
      <c r="D368" s="318"/>
      <c r="E368" s="299"/>
      <c r="F368" s="356">
        <v>1113224</v>
      </c>
      <c r="G368" s="380" t="s">
        <v>430</v>
      </c>
      <c r="H368" s="430" t="s">
        <v>42</v>
      </c>
      <c r="I368" s="318"/>
      <c r="J368" s="437"/>
      <c r="K368" s="313"/>
      <c r="L368" s="415">
        <f t="shared" si="18"/>
        <v>4167</v>
      </c>
      <c r="M368" s="464"/>
      <c r="N368" s="318"/>
      <c r="O368" s="458">
        <v>1175</v>
      </c>
      <c r="P368" s="433"/>
      <c r="Q368" s="210"/>
      <c r="R368" s="173"/>
      <c r="S368" s="173"/>
      <c r="T368" s="173"/>
      <c r="U368" s="173"/>
      <c r="V368" s="158"/>
      <c r="W368" s="173"/>
      <c r="X368" s="432"/>
      <c r="Y368" s="460">
        <v>685</v>
      </c>
      <c r="Z368" s="433"/>
      <c r="AA368" s="210"/>
      <c r="AB368" s="173"/>
      <c r="AC368" s="173"/>
      <c r="AD368" s="173"/>
      <c r="AE368" s="173"/>
      <c r="AF368" s="158"/>
      <c r="AG368" s="173"/>
      <c r="AH368" s="432"/>
      <c r="AI368" s="365">
        <v>685</v>
      </c>
      <c r="AJ368" s="433"/>
      <c r="AK368" s="210"/>
      <c r="AL368" s="173"/>
      <c r="AM368" s="173"/>
      <c r="AN368" s="173"/>
      <c r="AO368" s="173"/>
      <c r="AP368" s="158"/>
      <c r="AQ368" s="173"/>
      <c r="AR368" s="432"/>
      <c r="AS368" s="367">
        <v>454</v>
      </c>
      <c r="AT368" s="433"/>
      <c r="AU368" s="210"/>
      <c r="AV368" s="173"/>
      <c r="AW368" s="173"/>
      <c r="AX368" s="173"/>
      <c r="AY368" s="173"/>
      <c r="AZ368" s="158"/>
      <c r="BA368" s="173"/>
      <c r="BB368" s="432"/>
      <c r="BC368" s="431">
        <v>668</v>
      </c>
      <c r="BD368" s="433"/>
      <c r="BE368" s="210"/>
      <c r="BF368" s="173"/>
      <c r="BG368" s="173"/>
      <c r="BH368" s="173"/>
      <c r="BI368" s="173"/>
      <c r="BJ368" s="158"/>
      <c r="BK368" s="173"/>
      <c r="BL368" s="432"/>
      <c r="BM368" s="472"/>
      <c r="BN368" s="433"/>
      <c r="BO368" s="210"/>
      <c r="BP368" s="173"/>
      <c r="BQ368" s="173"/>
      <c r="BR368" s="173"/>
      <c r="BS368" s="173"/>
      <c r="BT368" s="158"/>
      <c r="BU368" s="173"/>
      <c r="BV368" s="432"/>
      <c r="BW368" s="369">
        <v>500</v>
      </c>
      <c r="BX368" s="43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436">
        <v>362</v>
      </c>
      <c r="B369" s="442"/>
      <c r="C369" s="298"/>
      <c r="D369" s="298"/>
      <c r="E369" s="299"/>
      <c r="F369" s="356">
        <v>1113225</v>
      </c>
      <c r="G369" s="380" t="s">
        <v>434</v>
      </c>
      <c r="H369" s="430" t="s">
        <v>42</v>
      </c>
      <c r="I369" s="298"/>
      <c r="J369" s="467"/>
      <c r="K369" s="313"/>
      <c r="L369" s="415">
        <f t="shared" si="18"/>
        <v>10714</v>
      </c>
      <c r="M369" s="464"/>
      <c r="N369" s="314"/>
      <c r="O369" s="364">
        <v>3902</v>
      </c>
      <c r="P369" s="433"/>
      <c r="Q369" s="210"/>
      <c r="R369" s="173"/>
      <c r="S369" s="173"/>
      <c r="T369" s="173"/>
      <c r="U369" s="173"/>
      <c r="V369" s="158"/>
      <c r="W369" s="173"/>
      <c r="X369" s="432"/>
      <c r="Y369" s="366"/>
      <c r="Z369" s="433"/>
      <c r="AA369" s="210"/>
      <c r="AB369" s="173"/>
      <c r="AC369" s="173"/>
      <c r="AD369" s="173"/>
      <c r="AE369" s="173"/>
      <c r="AF369" s="158"/>
      <c r="AG369" s="173"/>
      <c r="AH369" s="432"/>
      <c r="AI369" s="365">
        <v>3146</v>
      </c>
      <c r="AJ369" s="433"/>
      <c r="AK369" s="210"/>
      <c r="AL369" s="173"/>
      <c r="AM369" s="173"/>
      <c r="AN369" s="173"/>
      <c r="AO369" s="173"/>
      <c r="AP369" s="158"/>
      <c r="AQ369" s="173"/>
      <c r="AR369" s="432"/>
      <c r="AS369" s="367"/>
      <c r="AT369" s="433"/>
      <c r="AU369" s="210"/>
      <c r="AV369" s="173"/>
      <c r="AW369" s="173"/>
      <c r="AX369" s="173"/>
      <c r="AY369" s="173"/>
      <c r="AZ369" s="158"/>
      <c r="BA369" s="173"/>
      <c r="BB369" s="432"/>
      <c r="BC369" s="431">
        <v>3666</v>
      </c>
      <c r="BD369" s="433"/>
      <c r="BE369" s="210"/>
      <c r="BF369" s="173"/>
      <c r="BG369" s="173"/>
      <c r="BH369" s="173"/>
      <c r="BI369" s="173"/>
      <c r="BJ369" s="158"/>
      <c r="BK369" s="173"/>
      <c r="BL369" s="432"/>
      <c r="BM369" s="472"/>
      <c r="BN369" s="433"/>
      <c r="BO369" s="210"/>
      <c r="BP369" s="173"/>
      <c r="BQ369" s="173"/>
      <c r="BR369" s="173"/>
      <c r="BS369" s="173"/>
      <c r="BT369" s="158"/>
      <c r="BU369" s="173"/>
      <c r="BV369" s="432"/>
      <c r="BW369" s="369"/>
      <c r="BX369" s="433"/>
      <c r="BY369" s="210"/>
      <c r="BZ369" s="173"/>
      <c r="CA369" s="173"/>
      <c r="CB369" s="173"/>
      <c r="CC369" s="173"/>
      <c r="CD369" s="158"/>
      <c r="CE369" s="173"/>
    </row>
    <row r="370" spans="1:83" ht="29.25" hidden="1" customHeight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6"/>
      <c r="O370" s="242" t="s">
        <v>386</v>
      </c>
      <c r="Q370" s="243">
        <v>316</v>
      </c>
      <c r="R370" s="242" t="s">
        <v>387</v>
      </c>
      <c r="S370" s="243"/>
      <c r="T370" s="244"/>
      <c r="U370" s="244"/>
      <c r="V370" s="244"/>
      <c r="W370" s="236"/>
      <c r="X370" s="236"/>
      <c r="Y370" s="291"/>
      <c r="Z370" s="245"/>
      <c r="AA370" s="243">
        <v>316</v>
      </c>
      <c r="AB370" s="242" t="s">
        <v>387</v>
      </c>
      <c r="AC370" s="243"/>
      <c r="AD370" s="244"/>
      <c r="AE370" s="244"/>
      <c r="AF370" s="244"/>
      <c r="AG370" s="236"/>
      <c r="AH370" s="236"/>
      <c r="AI370" s="291"/>
      <c r="AJ370" s="245"/>
      <c r="AK370" s="243">
        <v>316</v>
      </c>
      <c r="AL370" s="242" t="s">
        <v>387</v>
      </c>
      <c r="AM370" s="243"/>
      <c r="AN370" s="244"/>
      <c r="AO370" s="244"/>
      <c r="AP370" s="244"/>
      <c r="AQ370" s="236"/>
      <c r="AR370" s="236"/>
      <c r="AS370" s="291"/>
      <c r="AT370" s="245"/>
      <c r="AU370" s="243">
        <v>316</v>
      </c>
      <c r="AV370" s="242" t="s">
        <v>387</v>
      </c>
      <c r="AW370" s="243"/>
      <c r="AX370" s="244"/>
      <c r="AY370" s="244"/>
      <c r="AZ370" s="244"/>
      <c r="BA370" s="236"/>
      <c r="BB370" s="236"/>
      <c r="BC370" s="291"/>
      <c r="BD370" s="245"/>
      <c r="BE370" s="243">
        <v>316</v>
      </c>
      <c r="BF370" s="242" t="s">
        <v>387</v>
      </c>
      <c r="BG370" s="243"/>
      <c r="BH370" s="244"/>
      <c r="BI370" s="244"/>
      <c r="BJ370" s="244"/>
      <c r="BK370" s="236"/>
      <c r="BL370" s="236"/>
      <c r="BM370" s="291"/>
      <c r="BN370" s="245"/>
      <c r="BO370" s="243">
        <v>316</v>
      </c>
      <c r="BP370" s="242" t="s">
        <v>387</v>
      </c>
      <c r="BQ370" s="243"/>
      <c r="BR370" s="244"/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hidden="1">
      <c r="A371" s="239"/>
      <c r="B371" s="239"/>
      <c r="C371" s="239"/>
      <c r="D371" s="239"/>
      <c r="E371" s="239"/>
      <c r="F371" s="239"/>
      <c r="G371" s="240"/>
      <c r="H371" s="239"/>
      <c r="I371" s="241"/>
      <c r="J371" s="241"/>
      <c r="K371" s="237"/>
      <c r="L371" s="237"/>
      <c r="M371" s="237"/>
      <c r="N371" s="236"/>
      <c r="O371" s="242" t="s">
        <v>388</v>
      </c>
      <c r="P371" s="245"/>
      <c r="Q371" s="243"/>
      <c r="R371" s="242" t="s">
        <v>387</v>
      </c>
      <c r="S371" s="243">
        <v>0</v>
      </c>
      <c r="T371" s="242" t="s">
        <v>389</v>
      </c>
      <c r="U371" s="244"/>
      <c r="V371" s="244"/>
      <c r="W371" s="236"/>
      <c r="X371" s="236"/>
      <c r="Y371" s="292"/>
      <c r="Z371" s="245"/>
      <c r="AA371" s="243"/>
      <c r="AB371" s="242" t="s">
        <v>387</v>
      </c>
      <c r="AC371" s="243">
        <v>0</v>
      </c>
      <c r="AD371" s="242" t="s">
        <v>389</v>
      </c>
      <c r="AE371" s="244"/>
      <c r="AF371" s="244"/>
      <c r="AG371" s="236"/>
      <c r="AH371" s="236"/>
      <c r="AI371" s="292"/>
      <c r="AJ371" s="245"/>
      <c r="AK371" s="243"/>
      <c r="AL371" s="242" t="s">
        <v>387</v>
      </c>
      <c r="AM371" s="243">
        <v>0</v>
      </c>
      <c r="AN371" s="242" t="s">
        <v>389</v>
      </c>
      <c r="AO371" s="244"/>
      <c r="AP371" s="244"/>
      <c r="AQ371" s="236"/>
      <c r="AR371" s="236"/>
      <c r="AS371" s="292"/>
      <c r="AT371" s="245"/>
      <c r="AU371" s="243"/>
      <c r="AV371" s="242" t="s">
        <v>387</v>
      </c>
      <c r="AW371" s="243">
        <v>0</v>
      </c>
      <c r="AX371" s="242" t="s">
        <v>389</v>
      </c>
      <c r="AY371" s="244"/>
      <c r="AZ371" s="244"/>
      <c r="BA371" s="236"/>
      <c r="BB371" s="236"/>
      <c r="BC371" s="292"/>
      <c r="BD371" s="245"/>
      <c r="BE371" s="243"/>
      <c r="BF371" s="242" t="s">
        <v>387</v>
      </c>
      <c r="BG371" s="243">
        <v>0</v>
      </c>
      <c r="BH371" s="242" t="s">
        <v>389</v>
      </c>
      <c r="BI371" s="244"/>
      <c r="BJ371" s="244"/>
      <c r="BK371" s="236"/>
      <c r="BL371" s="236"/>
      <c r="BM371" s="292"/>
      <c r="BN371" s="245"/>
      <c r="BO371" s="243"/>
      <c r="BP371" s="242" t="s">
        <v>387</v>
      </c>
      <c r="BQ371" s="243">
        <v>0</v>
      </c>
      <c r="BR371" s="242" t="s">
        <v>389</v>
      </c>
      <c r="BS371" s="244"/>
      <c r="BT371" s="244"/>
      <c r="BU371" s="236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29.25" hidden="1">
      <c r="A372" s="239"/>
      <c r="B372" s="239"/>
      <c r="C372" s="239"/>
      <c r="D372" s="239"/>
      <c r="E372" s="239"/>
      <c r="F372" s="239"/>
      <c r="G372" s="240"/>
      <c r="H372" s="239"/>
      <c r="I372" s="241"/>
      <c r="J372" s="241"/>
      <c r="K372" s="237"/>
      <c r="L372" s="237"/>
      <c r="M372" s="237"/>
      <c r="N372" s="236"/>
      <c r="O372" s="242" t="s">
        <v>390</v>
      </c>
      <c r="P372" s="245"/>
      <c r="Q372" s="243"/>
      <c r="R372" s="242" t="s">
        <v>387</v>
      </c>
      <c r="S372" s="243">
        <v>0</v>
      </c>
      <c r="T372" s="242" t="s">
        <v>389</v>
      </c>
      <c r="U372" s="244"/>
      <c r="V372" s="244"/>
      <c r="W372" s="236"/>
      <c r="X372" s="236"/>
      <c r="Y372" s="292"/>
      <c r="Z372" s="245"/>
      <c r="AA372" s="243"/>
      <c r="AB372" s="242" t="s">
        <v>387</v>
      </c>
      <c r="AC372" s="243">
        <v>0</v>
      </c>
      <c r="AD372" s="242" t="s">
        <v>389</v>
      </c>
      <c r="AE372" s="244"/>
      <c r="AF372" s="244"/>
      <c r="AG372" s="236"/>
      <c r="AH372" s="236"/>
      <c r="AI372" s="292"/>
      <c r="AJ372" s="245"/>
      <c r="AK372" s="243"/>
      <c r="AL372" s="242" t="s">
        <v>387</v>
      </c>
      <c r="AM372" s="243">
        <v>0</v>
      </c>
      <c r="AN372" s="242" t="s">
        <v>389</v>
      </c>
      <c r="AO372" s="244"/>
      <c r="AP372" s="244"/>
      <c r="AQ372" s="236"/>
      <c r="AR372" s="236"/>
      <c r="AS372" s="292"/>
      <c r="AT372" s="245"/>
      <c r="AU372" s="243"/>
      <c r="AV372" s="242" t="s">
        <v>387</v>
      </c>
      <c r="AW372" s="243">
        <v>0</v>
      </c>
      <c r="AX372" s="242" t="s">
        <v>389</v>
      </c>
      <c r="AY372" s="244"/>
      <c r="AZ372" s="244"/>
      <c r="BA372" s="236"/>
      <c r="BB372" s="236"/>
      <c r="BC372" s="292"/>
      <c r="BD372" s="245"/>
      <c r="BE372" s="243"/>
      <c r="BF372" s="242" t="s">
        <v>387</v>
      </c>
      <c r="BG372" s="243">
        <v>0</v>
      </c>
      <c r="BH372" s="242" t="s">
        <v>389</v>
      </c>
      <c r="BI372" s="244"/>
      <c r="BJ372" s="244"/>
      <c r="BK372" s="236"/>
      <c r="BL372" s="236"/>
      <c r="BM372" s="292"/>
      <c r="BN372" s="245"/>
      <c r="BO372" s="243"/>
      <c r="BP372" s="242" t="s">
        <v>387</v>
      </c>
      <c r="BQ372" s="243">
        <v>0</v>
      </c>
      <c r="BR372" s="242" t="s">
        <v>389</v>
      </c>
      <c r="BS372" s="244"/>
      <c r="BT372" s="244"/>
      <c r="BU372" s="236"/>
      <c r="BV372" s="237"/>
      <c r="BW372" s="237"/>
      <c r="BX372" s="237"/>
      <c r="BY372" s="237"/>
      <c r="BZ372" s="237"/>
      <c r="CA372" s="237"/>
      <c r="CB372" s="237"/>
      <c r="CC372" s="237"/>
      <c r="CD372" s="237"/>
      <c r="CE372" s="237"/>
    </row>
    <row r="373" spans="1:83" ht="29.25" hidden="1" customHeight="1">
      <c r="A373" s="239"/>
      <c r="B373" s="239"/>
      <c r="C373" s="239"/>
      <c r="D373" s="239"/>
      <c r="E373" s="239"/>
      <c r="F373" s="239"/>
      <c r="G373" s="240"/>
      <c r="H373" s="239"/>
      <c r="I373" s="241"/>
      <c r="J373" s="241"/>
      <c r="K373" s="237"/>
      <c r="L373" s="237"/>
      <c r="M373" s="237"/>
      <c r="N373" s="237"/>
      <c r="O373" s="242" t="s">
        <v>391</v>
      </c>
      <c r="Q373" s="243"/>
      <c r="R373" s="242" t="s">
        <v>387</v>
      </c>
      <c r="S373" s="243">
        <v>0</v>
      </c>
      <c r="T373" s="242" t="s">
        <v>389</v>
      </c>
      <c r="U373" s="244"/>
      <c r="V373" s="244"/>
      <c r="W373" s="236"/>
      <c r="X373" s="236"/>
      <c r="Y373" s="292"/>
      <c r="Z373" s="245"/>
      <c r="AA373" s="243"/>
      <c r="AB373" s="242" t="s">
        <v>387</v>
      </c>
      <c r="AC373" s="243">
        <v>0</v>
      </c>
      <c r="AD373" s="242" t="s">
        <v>389</v>
      </c>
      <c r="AE373" s="244"/>
      <c r="AF373" s="244"/>
      <c r="AG373" s="236"/>
      <c r="AH373" s="236"/>
      <c r="AI373" s="292"/>
      <c r="AJ373" s="245"/>
      <c r="AK373" s="243"/>
      <c r="AL373" s="242" t="s">
        <v>387</v>
      </c>
      <c r="AM373" s="243">
        <v>0</v>
      </c>
      <c r="AN373" s="242" t="s">
        <v>389</v>
      </c>
      <c r="AO373" s="244"/>
      <c r="AP373" s="244"/>
      <c r="AQ373" s="236"/>
      <c r="AR373" s="236"/>
      <c r="AS373" s="292"/>
      <c r="AT373" s="245"/>
      <c r="AU373" s="243"/>
      <c r="AV373" s="242" t="s">
        <v>387</v>
      </c>
      <c r="AW373" s="243">
        <v>0</v>
      </c>
      <c r="AX373" s="242" t="s">
        <v>389</v>
      </c>
      <c r="AY373" s="244"/>
      <c r="AZ373" s="244"/>
      <c r="BA373" s="236"/>
      <c r="BB373" s="236"/>
      <c r="BC373" s="292"/>
      <c r="BD373" s="245"/>
      <c r="BE373" s="243"/>
      <c r="BF373" s="242" t="s">
        <v>387</v>
      </c>
      <c r="BG373" s="243">
        <v>0</v>
      </c>
      <c r="BH373" s="242" t="s">
        <v>389</v>
      </c>
      <c r="BI373" s="244"/>
      <c r="BJ373" s="244"/>
      <c r="BK373" s="236"/>
      <c r="BL373" s="236"/>
      <c r="BM373" s="292"/>
      <c r="BN373" s="245"/>
      <c r="BO373" s="243"/>
      <c r="BP373" s="242" t="s">
        <v>387</v>
      </c>
      <c r="BQ373" s="243">
        <v>0</v>
      </c>
      <c r="BR373" s="242" t="s">
        <v>389</v>
      </c>
      <c r="BS373" s="244"/>
      <c r="BT373" s="244"/>
      <c r="BU373" s="236"/>
      <c r="BV373" s="237"/>
      <c r="BW373" s="237"/>
      <c r="BX373" s="237"/>
      <c r="BY373" s="237"/>
      <c r="BZ373" s="237"/>
      <c r="CA373" s="237"/>
      <c r="CB373" s="237"/>
      <c r="CC373" s="237"/>
      <c r="CD373" s="237"/>
      <c r="CE373" s="237"/>
    </row>
    <row r="374" spans="1:83" ht="29.25" hidden="1" customHeight="1">
      <c r="A374" s="239"/>
      <c r="B374" s="239"/>
      <c r="C374" s="239"/>
      <c r="D374" s="239"/>
      <c r="E374" s="239"/>
      <c r="F374" s="239"/>
      <c r="G374" s="240"/>
      <c r="H374" s="239"/>
      <c r="I374" s="241"/>
      <c r="J374" s="241"/>
      <c r="K374" s="237"/>
      <c r="L374" s="237"/>
      <c r="M374" s="237"/>
      <c r="N374" s="237"/>
      <c r="O374" s="242" t="s">
        <v>392</v>
      </c>
      <c r="Q374" s="243"/>
      <c r="R374" s="242" t="s">
        <v>387</v>
      </c>
      <c r="S374" s="243">
        <v>0</v>
      </c>
      <c r="T374" s="242" t="s">
        <v>389</v>
      </c>
      <c r="U374" s="244"/>
      <c r="V374" s="244"/>
      <c r="W374" s="236"/>
      <c r="X374" s="236"/>
      <c r="Y374" s="292"/>
      <c r="Z374" s="245"/>
      <c r="AA374" s="243"/>
      <c r="AB374" s="242" t="s">
        <v>387</v>
      </c>
      <c r="AC374" s="243">
        <v>0</v>
      </c>
      <c r="AD374" s="242" t="s">
        <v>389</v>
      </c>
      <c r="AE374" s="244"/>
      <c r="AF374" s="244"/>
      <c r="AG374" s="236"/>
      <c r="AH374" s="236"/>
      <c r="AI374" s="292"/>
      <c r="AJ374" s="245"/>
      <c r="AK374" s="243"/>
      <c r="AL374" s="242" t="s">
        <v>387</v>
      </c>
      <c r="AM374" s="243">
        <v>0</v>
      </c>
      <c r="AN374" s="242" t="s">
        <v>389</v>
      </c>
      <c r="AO374" s="244"/>
      <c r="AP374" s="244"/>
      <c r="AQ374" s="236"/>
      <c r="AR374" s="236"/>
      <c r="AS374" s="292"/>
      <c r="AT374" s="245"/>
      <c r="AU374" s="243"/>
      <c r="AV374" s="242" t="s">
        <v>387</v>
      </c>
      <c r="AW374" s="243">
        <v>0</v>
      </c>
      <c r="AX374" s="242" t="s">
        <v>389</v>
      </c>
      <c r="AY374" s="244"/>
      <c r="AZ374" s="244"/>
      <c r="BA374" s="236"/>
      <c r="BB374" s="236"/>
      <c r="BC374" s="292"/>
      <c r="BD374" s="245"/>
      <c r="BE374" s="243"/>
      <c r="BF374" s="242" t="s">
        <v>387</v>
      </c>
      <c r="BG374" s="243">
        <v>0</v>
      </c>
      <c r="BH374" s="242" t="s">
        <v>389</v>
      </c>
      <c r="BI374" s="244"/>
      <c r="BJ374" s="244"/>
      <c r="BK374" s="236"/>
      <c r="BL374" s="236"/>
      <c r="BM374" s="292"/>
      <c r="BN374" s="245"/>
      <c r="BO374" s="243"/>
      <c r="BP374" s="242" t="s">
        <v>387</v>
      </c>
      <c r="BQ374" s="243">
        <v>0</v>
      </c>
      <c r="BR374" s="242" t="s">
        <v>389</v>
      </c>
      <c r="BS374" s="244"/>
      <c r="BT374" s="244"/>
      <c r="BU374" s="236"/>
      <c r="BV374" s="237"/>
      <c r="BW374" s="237"/>
      <c r="BX374" s="237"/>
      <c r="BY374" s="237"/>
      <c r="BZ374" s="237"/>
      <c r="CA374" s="237"/>
      <c r="CB374" s="237"/>
      <c r="CC374" s="237"/>
      <c r="CD374" s="237"/>
      <c r="CE374" s="237"/>
    </row>
    <row r="375" spans="1:83" ht="29.25" hidden="1" customHeight="1">
      <c r="A375" s="239"/>
      <c r="B375" s="239"/>
      <c r="C375" s="239"/>
      <c r="D375" s="239"/>
      <c r="E375" s="239"/>
      <c r="F375" s="239"/>
      <c r="G375" s="240"/>
      <c r="H375" s="239"/>
      <c r="I375" s="241"/>
      <c r="J375" s="241"/>
      <c r="K375" s="237"/>
      <c r="L375" s="237"/>
      <c r="M375" s="237"/>
      <c r="N375" s="237"/>
      <c r="O375" s="242" t="s">
        <v>393</v>
      </c>
      <c r="Q375" s="243"/>
      <c r="R375" s="242" t="s">
        <v>387</v>
      </c>
      <c r="S375" s="243">
        <v>0</v>
      </c>
      <c r="T375" s="242" t="s">
        <v>389</v>
      </c>
      <c r="U375" s="244"/>
      <c r="V375" s="244"/>
      <c r="W375" s="236"/>
      <c r="X375" s="236"/>
      <c r="Y375" s="292"/>
      <c r="Z375" s="245"/>
      <c r="AA375" s="243"/>
      <c r="AB375" s="242" t="s">
        <v>387</v>
      </c>
      <c r="AC375" s="243">
        <v>0</v>
      </c>
      <c r="AD375" s="242" t="s">
        <v>389</v>
      </c>
      <c r="AE375" s="244"/>
      <c r="AF375" s="244"/>
      <c r="AG375" s="236"/>
      <c r="AH375" s="236"/>
      <c r="AI375" s="292"/>
      <c r="AJ375" s="245"/>
      <c r="AK375" s="243"/>
      <c r="AL375" s="242" t="s">
        <v>387</v>
      </c>
      <c r="AM375" s="243">
        <v>0</v>
      </c>
      <c r="AN375" s="242" t="s">
        <v>389</v>
      </c>
      <c r="AO375" s="244"/>
      <c r="AP375" s="244"/>
      <c r="AQ375" s="236"/>
      <c r="AR375" s="236"/>
      <c r="AS375" s="292"/>
      <c r="AT375" s="245"/>
      <c r="AU375" s="243"/>
      <c r="AV375" s="242" t="s">
        <v>387</v>
      </c>
      <c r="AW375" s="243">
        <v>0</v>
      </c>
      <c r="AX375" s="242" t="s">
        <v>389</v>
      </c>
      <c r="AY375" s="244"/>
      <c r="AZ375" s="244"/>
      <c r="BA375" s="236"/>
      <c r="BB375" s="236"/>
      <c r="BC375" s="292"/>
      <c r="BD375" s="245"/>
      <c r="BE375" s="243"/>
      <c r="BF375" s="242" t="s">
        <v>387</v>
      </c>
      <c r="BG375" s="243">
        <v>0</v>
      </c>
      <c r="BH375" s="242" t="s">
        <v>389</v>
      </c>
      <c r="BI375" s="244"/>
      <c r="BJ375" s="244"/>
      <c r="BK375" s="236"/>
      <c r="BL375" s="236"/>
      <c r="BM375" s="292"/>
      <c r="BN375" s="245"/>
      <c r="BO375" s="243"/>
      <c r="BP375" s="242" t="s">
        <v>387</v>
      </c>
      <c r="BQ375" s="243">
        <v>0</v>
      </c>
      <c r="BR375" s="242" t="s">
        <v>389</v>
      </c>
      <c r="BS375" s="244"/>
      <c r="BT375" s="244"/>
      <c r="BU375" s="236"/>
      <c r="BV375" s="237"/>
      <c r="BW375" s="237"/>
      <c r="BX375" s="237"/>
      <c r="BY375" s="237"/>
      <c r="BZ375" s="237"/>
      <c r="CA375" s="237"/>
      <c r="CB375" s="237"/>
      <c r="CC375" s="237"/>
      <c r="CD375" s="237"/>
      <c r="CE375" s="237"/>
    </row>
  </sheetData>
  <autoFilter ref="H1:H375" xr:uid="{00000000-0001-0000-0300-000000000000}">
    <filterColumn colId="0">
      <filters>
        <filter val="Aeon"/>
      </filters>
    </filterColumn>
  </autoFilter>
  <mergeCells count="35"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  <mergeCell ref="A1:A4"/>
    <mergeCell ref="B1:B4"/>
    <mergeCell ref="C1:C4"/>
    <mergeCell ref="D1:D4"/>
    <mergeCell ref="E1:E4"/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35" t="s">
        <v>14</v>
      </c>
      <c r="B1" s="523"/>
      <c r="C1" s="523"/>
      <c r="D1" s="523"/>
      <c r="E1" s="523"/>
      <c r="F1" s="536"/>
      <c r="G1" s="116"/>
      <c r="H1" s="527" t="s">
        <v>15</v>
      </c>
      <c r="I1" s="528"/>
      <c r="J1" s="528"/>
      <c r="K1" s="528"/>
      <c r="L1" s="528"/>
      <c r="M1" s="534"/>
      <c r="N1" s="116"/>
      <c r="O1" s="527" t="s">
        <v>16</v>
      </c>
      <c r="P1" s="528"/>
      <c r="Q1" s="528"/>
      <c r="R1" s="528"/>
      <c r="S1" s="528"/>
      <c r="T1" s="528"/>
      <c r="U1" s="116"/>
      <c r="V1" s="527" t="s">
        <v>17</v>
      </c>
      <c r="W1" s="528"/>
      <c r="X1" s="528"/>
      <c r="Y1" s="528"/>
      <c r="Z1" s="528"/>
      <c r="AA1" s="528"/>
      <c r="AB1" s="116"/>
      <c r="AC1" s="527" t="s">
        <v>394</v>
      </c>
      <c r="AD1" s="528"/>
      <c r="AE1" s="528"/>
      <c r="AF1" s="528"/>
      <c r="AG1" s="528"/>
      <c r="AH1" s="528"/>
      <c r="AI1" s="116"/>
      <c r="AJ1" s="527" t="s">
        <v>19</v>
      </c>
      <c r="AK1" s="528"/>
      <c r="AL1" s="528"/>
      <c r="AM1" s="528"/>
      <c r="AN1" s="528"/>
      <c r="AO1" s="528"/>
      <c r="AP1" s="116"/>
      <c r="AQ1" s="527" t="s">
        <v>395</v>
      </c>
      <c r="AR1" s="528"/>
      <c r="AS1" s="528"/>
      <c r="AT1" s="528"/>
      <c r="AU1" s="528"/>
      <c r="AV1" s="52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29" t="s">
        <v>10</v>
      </c>
      <c r="CU1" s="525"/>
      <c r="CV1" s="525"/>
      <c r="CW1" s="525"/>
      <c r="CX1" s="525"/>
      <c r="CY1" s="525"/>
      <c r="CZ1" s="525"/>
      <c r="DA1" s="525"/>
      <c r="DB1" s="525"/>
      <c r="DC1" s="525"/>
      <c r="DD1" s="525"/>
      <c r="DE1" s="525"/>
      <c r="DF1" s="525"/>
      <c r="DG1" s="525"/>
      <c r="DH1" s="525"/>
      <c r="DI1" s="525"/>
      <c r="DJ1" s="525"/>
      <c r="DK1" s="525"/>
      <c r="DL1" s="525"/>
      <c r="DM1" s="525"/>
      <c r="DN1" s="52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24" t="s">
        <v>18</v>
      </c>
      <c r="BC2" s="525"/>
      <c r="BD2" s="525"/>
      <c r="BE2" s="526"/>
      <c r="BF2" s="530" t="s">
        <v>368</v>
      </c>
      <c r="BG2" s="531"/>
      <c r="BH2" s="531"/>
      <c r="BI2" s="531"/>
      <c r="BJ2" s="531"/>
      <c r="BK2" s="532"/>
      <c r="BL2" s="524" t="s">
        <v>19</v>
      </c>
      <c r="BM2" s="525"/>
      <c r="BN2" s="525"/>
      <c r="BO2" s="526"/>
      <c r="BP2" s="530" t="s">
        <v>368</v>
      </c>
      <c r="BQ2" s="531"/>
      <c r="BR2" s="531"/>
      <c r="BS2" s="531"/>
      <c r="BT2" s="531"/>
      <c r="BU2" s="532"/>
      <c r="BV2" s="524" t="s">
        <v>20</v>
      </c>
      <c r="BW2" s="52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24" t="s">
        <v>17</v>
      </c>
      <c r="CI2" s="525"/>
      <c r="CJ2" s="526"/>
      <c r="CK2" s="524" t="s">
        <v>18</v>
      </c>
      <c r="CL2" s="525"/>
      <c r="CM2" s="526"/>
      <c r="CN2" s="524" t="s">
        <v>19</v>
      </c>
      <c r="CO2" s="525"/>
      <c r="CP2" s="526"/>
      <c r="CQ2" s="524" t="s">
        <v>20</v>
      </c>
      <c r="CR2" s="525"/>
      <c r="CS2" s="526"/>
      <c r="CT2" s="524" t="s">
        <v>14</v>
      </c>
      <c r="CU2" s="525"/>
      <c r="CV2" s="526"/>
      <c r="CW2" s="524" t="s">
        <v>15</v>
      </c>
      <c r="CX2" s="525"/>
      <c r="CY2" s="526"/>
      <c r="CZ2" s="524" t="s">
        <v>16</v>
      </c>
      <c r="DA2" s="525"/>
      <c r="DB2" s="526"/>
      <c r="DC2" s="524" t="s">
        <v>17</v>
      </c>
      <c r="DD2" s="525"/>
      <c r="DE2" s="526"/>
      <c r="DF2" s="524" t="s">
        <v>18</v>
      </c>
      <c r="DG2" s="525"/>
      <c r="DH2" s="526"/>
      <c r="DI2" s="524" t="s">
        <v>19</v>
      </c>
      <c r="DJ2" s="525"/>
      <c r="DK2" s="526"/>
      <c r="DL2" s="524" t="s">
        <v>20</v>
      </c>
      <c r="DM2" s="525"/>
      <c r="DN2" s="52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24"/>
      <c r="BC3" s="525"/>
      <c r="BD3" s="525"/>
      <c r="BE3" s="526"/>
      <c r="BF3" s="533"/>
      <c r="BG3" s="528"/>
      <c r="BH3" s="528"/>
      <c r="BI3" s="528"/>
      <c r="BJ3" s="528"/>
      <c r="BK3" s="534"/>
      <c r="BL3" s="524"/>
      <c r="BM3" s="525"/>
      <c r="BN3" s="525"/>
      <c r="BO3" s="526"/>
      <c r="BP3" s="533"/>
      <c r="BQ3" s="528"/>
      <c r="BR3" s="528"/>
      <c r="BS3" s="528"/>
      <c r="BT3" s="528"/>
      <c r="BU3" s="534"/>
      <c r="BV3" s="524"/>
      <c r="BW3" s="52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24"/>
      <c r="DG3" s="525"/>
      <c r="DH3" s="526"/>
      <c r="DI3" s="524"/>
      <c r="DJ3" s="525"/>
      <c r="DK3" s="526"/>
      <c r="DL3" s="524"/>
      <c r="DM3" s="525"/>
      <c r="DN3" s="52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22" t="s">
        <v>386</v>
      </c>
      <c r="P359" s="52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22" t="s">
        <v>386</v>
      </c>
      <c r="Z359" s="52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22" t="s">
        <v>386</v>
      </c>
      <c r="AJ359" s="52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22" t="s">
        <v>386</v>
      </c>
      <c r="AT359" s="52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22" t="s">
        <v>386</v>
      </c>
      <c r="BD359" s="52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22" t="s">
        <v>386</v>
      </c>
      <c r="BN359" s="52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22" t="s">
        <v>386</v>
      </c>
      <c r="BX359" s="523"/>
      <c r="BY359" s="52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22" t="s">
        <v>391</v>
      </c>
      <c r="P362" s="52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22" t="s">
        <v>391</v>
      </c>
      <c r="Z362" s="52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22" t="s">
        <v>391</v>
      </c>
      <c r="AJ362" s="52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22" t="s">
        <v>391</v>
      </c>
      <c r="AT362" s="52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22" t="s">
        <v>391</v>
      </c>
      <c r="BD362" s="52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22" t="s">
        <v>391</v>
      </c>
      <c r="BN362" s="52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22" t="s">
        <v>391</v>
      </c>
      <c r="BX362" s="523"/>
      <c r="BY362" s="523"/>
      <c r="BZ362" s="523"/>
      <c r="CA362" s="523"/>
      <c r="CB362" s="523"/>
      <c r="CC362" s="523"/>
      <c r="CD362" s="523"/>
      <c r="CE362" s="52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22" t="s">
        <v>392</v>
      </c>
      <c r="P363" s="52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22" t="s">
        <v>392</v>
      </c>
      <c r="Z363" s="52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22" t="s">
        <v>392</v>
      </c>
      <c r="AJ363" s="52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22" t="s">
        <v>392</v>
      </c>
      <c r="AT363" s="52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22" t="s">
        <v>392</v>
      </c>
      <c r="BD363" s="52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22" t="s">
        <v>392</v>
      </c>
      <c r="BN363" s="52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22" t="s">
        <v>392</v>
      </c>
      <c r="BX363" s="523"/>
      <c r="BY363" s="523"/>
      <c r="BZ363" s="523"/>
      <c r="CA363" s="523"/>
      <c r="CB363" s="523"/>
      <c r="CC363" s="523"/>
      <c r="CD363" s="523"/>
      <c r="CE363" s="52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22" t="s">
        <v>393</v>
      </c>
      <c r="P364" s="52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22" t="s">
        <v>393</v>
      </c>
      <c r="Z364" s="52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22" t="s">
        <v>393</v>
      </c>
      <c r="AJ364" s="52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22" t="s">
        <v>393</v>
      </c>
      <c r="AT364" s="52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22" t="s">
        <v>393</v>
      </c>
      <c r="BD364" s="52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22" t="s">
        <v>393</v>
      </c>
      <c r="BN364" s="52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22" t="s">
        <v>393</v>
      </c>
      <c r="BX364" s="523"/>
      <c r="BY364" s="523"/>
      <c r="BZ364" s="523"/>
      <c r="CA364" s="523"/>
      <c r="CB364" s="523"/>
      <c r="CC364" s="523"/>
      <c r="CD364" s="523"/>
      <c r="CE364" s="523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1002"/>
  <sheetViews>
    <sheetView topLeftCell="B1" zoomScale="90" zoomScaleNormal="90" workbookViewId="0">
      <selection activeCell="CF174" sqref="CF174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8.710937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05" t="s">
        <v>0</v>
      </c>
      <c r="B1" s="506" t="s">
        <v>1</v>
      </c>
      <c r="C1" s="506" t="s">
        <v>2</v>
      </c>
      <c r="D1" s="506" t="s">
        <v>3</v>
      </c>
      <c r="E1" s="506" t="s">
        <v>4</v>
      </c>
      <c r="F1" s="500" t="s">
        <v>5</v>
      </c>
      <c r="G1" s="503" t="s">
        <v>6</v>
      </c>
      <c r="H1" s="155" t="s">
        <v>7</v>
      </c>
      <c r="I1" s="504" t="s">
        <v>8</v>
      </c>
      <c r="J1" s="494"/>
      <c r="K1" s="499"/>
      <c r="L1" s="507"/>
      <c r="M1" s="508"/>
      <c r="N1" s="515" t="s">
        <v>432</v>
      </c>
      <c r="O1" s="507"/>
      <c r="P1" s="507"/>
      <c r="Q1" s="507"/>
      <c r="R1" s="507"/>
      <c r="S1" s="507"/>
      <c r="T1" s="507"/>
      <c r="U1" s="507"/>
      <c r="V1" s="507"/>
      <c r="W1" s="507"/>
      <c r="X1" s="507"/>
      <c r="Y1" s="507"/>
      <c r="Z1" s="507"/>
      <c r="AA1" s="507"/>
      <c r="AB1" s="507"/>
      <c r="AC1" s="507"/>
      <c r="AD1" s="507"/>
      <c r="AE1" s="507"/>
      <c r="AF1" s="507"/>
      <c r="AG1" s="507"/>
      <c r="AH1" s="507"/>
      <c r="AI1" s="507"/>
      <c r="AJ1" s="507"/>
      <c r="AK1" s="507"/>
      <c r="AL1" s="507"/>
      <c r="AM1" s="507"/>
      <c r="AN1" s="507"/>
      <c r="AO1" s="507"/>
      <c r="AP1" s="507"/>
      <c r="AQ1" s="507"/>
      <c r="AR1" s="507"/>
      <c r="AS1" s="507"/>
      <c r="AT1" s="507"/>
      <c r="AU1" s="507"/>
      <c r="AV1" s="507"/>
      <c r="AW1" s="507"/>
      <c r="AX1" s="507"/>
      <c r="AY1" s="507"/>
      <c r="AZ1" s="507"/>
      <c r="BA1" s="507"/>
      <c r="BB1" s="507"/>
      <c r="BC1" s="507"/>
      <c r="BD1" s="507"/>
      <c r="BE1" s="507"/>
      <c r="BF1" s="507"/>
      <c r="BG1" s="507"/>
      <c r="BH1" s="507"/>
      <c r="BI1" s="507"/>
      <c r="BJ1" s="507"/>
      <c r="BK1" s="507"/>
      <c r="BL1" s="507"/>
      <c r="BM1" s="507"/>
      <c r="BN1" s="507"/>
      <c r="BO1" s="507"/>
      <c r="BP1" s="507"/>
      <c r="BQ1" s="507"/>
      <c r="BR1" s="507"/>
      <c r="BS1" s="507"/>
      <c r="BT1" s="507"/>
      <c r="BU1" s="507"/>
      <c r="BV1" s="507"/>
      <c r="BW1" s="507"/>
      <c r="BX1" s="507"/>
      <c r="BY1" s="507"/>
      <c r="BZ1" s="507"/>
      <c r="CA1" s="507"/>
      <c r="CB1" s="507"/>
      <c r="CC1" s="507"/>
      <c r="CD1" s="507"/>
      <c r="CE1" s="508"/>
    </row>
    <row r="2" spans="1:83" ht="26.25" hidden="1">
      <c r="A2" s="501"/>
      <c r="B2" s="501"/>
      <c r="C2" s="501"/>
      <c r="D2" s="501"/>
      <c r="E2" s="501"/>
      <c r="F2" s="501"/>
      <c r="G2" s="501"/>
      <c r="H2" s="246"/>
      <c r="I2" s="516" t="s">
        <v>11</v>
      </c>
      <c r="J2" s="516" t="s">
        <v>12</v>
      </c>
      <c r="K2" s="499" t="s">
        <v>13</v>
      </c>
      <c r="L2" s="507"/>
      <c r="M2" s="508"/>
      <c r="N2" s="492" t="s">
        <v>14</v>
      </c>
      <c r="O2" s="507"/>
      <c r="P2" s="507"/>
      <c r="Q2" s="508"/>
      <c r="R2" s="509" t="s">
        <v>368</v>
      </c>
      <c r="S2" s="510"/>
      <c r="T2" s="510"/>
      <c r="U2" s="510"/>
      <c r="V2" s="510"/>
      <c r="W2" s="511"/>
      <c r="X2" s="492" t="s">
        <v>15</v>
      </c>
      <c r="Y2" s="507"/>
      <c r="Z2" s="507"/>
      <c r="AA2" s="508"/>
      <c r="AB2" s="509" t="s">
        <v>368</v>
      </c>
      <c r="AC2" s="510"/>
      <c r="AD2" s="510"/>
      <c r="AE2" s="510"/>
      <c r="AF2" s="510"/>
      <c r="AG2" s="511"/>
      <c r="AH2" s="492" t="s">
        <v>16</v>
      </c>
      <c r="AI2" s="507"/>
      <c r="AJ2" s="507"/>
      <c r="AK2" s="508"/>
      <c r="AL2" s="509" t="s">
        <v>368</v>
      </c>
      <c r="AM2" s="510"/>
      <c r="AN2" s="510"/>
      <c r="AO2" s="510"/>
      <c r="AP2" s="510"/>
      <c r="AQ2" s="511"/>
      <c r="AR2" s="492" t="s">
        <v>17</v>
      </c>
      <c r="AS2" s="507"/>
      <c r="AT2" s="507"/>
      <c r="AU2" s="508"/>
      <c r="AV2" s="509" t="s">
        <v>368</v>
      </c>
      <c r="AW2" s="510"/>
      <c r="AX2" s="510"/>
      <c r="AY2" s="510"/>
      <c r="AZ2" s="510"/>
      <c r="BA2" s="511"/>
      <c r="BB2" s="492" t="s">
        <v>18</v>
      </c>
      <c r="BC2" s="507"/>
      <c r="BD2" s="507"/>
      <c r="BE2" s="508"/>
      <c r="BF2" s="509" t="s">
        <v>368</v>
      </c>
      <c r="BG2" s="510"/>
      <c r="BH2" s="510"/>
      <c r="BI2" s="510"/>
      <c r="BJ2" s="510"/>
      <c r="BK2" s="511"/>
      <c r="BL2" s="492" t="s">
        <v>19</v>
      </c>
      <c r="BM2" s="507"/>
      <c r="BN2" s="507"/>
      <c r="BO2" s="508"/>
      <c r="BP2" s="509" t="s">
        <v>368</v>
      </c>
      <c r="BQ2" s="510"/>
      <c r="BR2" s="510"/>
      <c r="BS2" s="510"/>
      <c r="BT2" s="510"/>
      <c r="BU2" s="511"/>
      <c r="BV2" s="492" t="s">
        <v>20</v>
      </c>
      <c r="BW2" s="507"/>
      <c r="BX2" s="507"/>
      <c r="BY2" s="508"/>
      <c r="BZ2" s="509" t="s">
        <v>368</v>
      </c>
      <c r="CA2" s="510"/>
      <c r="CB2" s="510"/>
      <c r="CC2" s="510"/>
      <c r="CD2" s="510"/>
      <c r="CE2" s="511"/>
    </row>
    <row r="3" spans="1:83" ht="26.25" hidden="1">
      <c r="A3" s="501"/>
      <c r="B3" s="501"/>
      <c r="C3" s="501"/>
      <c r="D3" s="501"/>
      <c r="E3" s="501"/>
      <c r="F3" s="501"/>
      <c r="G3" s="501"/>
      <c r="H3" s="246"/>
      <c r="I3" s="501"/>
      <c r="J3" s="501"/>
      <c r="K3" s="499" t="s">
        <v>21</v>
      </c>
      <c r="L3" s="507"/>
      <c r="M3" s="508"/>
      <c r="N3" s="492"/>
      <c r="O3" s="507"/>
      <c r="P3" s="507"/>
      <c r="Q3" s="508"/>
      <c r="R3" s="512"/>
      <c r="S3" s="513"/>
      <c r="T3" s="513"/>
      <c r="U3" s="513"/>
      <c r="V3" s="513"/>
      <c r="W3" s="514"/>
      <c r="X3" s="492"/>
      <c r="Y3" s="507"/>
      <c r="Z3" s="507"/>
      <c r="AA3" s="508"/>
      <c r="AB3" s="512"/>
      <c r="AC3" s="513"/>
      <c r="AD3" s="513"/>
      <c r="AE3" s="513"/>
      <c r="AF3" s="513"/>
      <c r="AG3" s="514"/>
      <c r="AH3" s="492"/>
      <c r="AI3" s="507"/>
      <c r="AJ3" s="507"/>
      <c r="AK3" s="508"/>
      <c r="AL3" s="512"/>
      <c r="AM3" s="513"/>
      <c r="AN3" s="513"/>
      <c r="AO3" s="513"/>
      <c r="AP3" s="513"/>
      <c r="AQ3" s="514"/>
      <c r="AR3" s="492"/>
      <c r="AS3" s="507"/>
      <c r="AT3" s="507"/>
      <c r="AU3" s="508"/>
      <c r="AV3" s="512"/>
      <c r="AW3" s="513"/>
      <c r="AX3" s="513"/>
      <c r="AY3" s="513"/>
      <c r="AZ3" s="513"/>
      <c r="BA3" s="514"/>
      <c r="BB3" s="492"/>
      <c r="BC3" s="507"/>
      <c r="BD3" s="507"/>
      <c r="BE3" s="508"/>
      <c r="BF3" s="512"/>
      <c r="BG3" s="513"/>
      <c r="BH3" s="513"/>
      <c r="BI3" s="513"/>
      <c r="BJ3" s="513"/>
      <c r="BK3" s="514"/>
      <c r="BL3" s="492"/>
      <c r="BM3" s="507"/>
      <c r="BN3" s="507"/>
      <c r="BO3" s="508"/>
      <c r="BP3" s="512"/>
      <c r="BQ3" s="513"/>
      <c r="BR3" s="513"/>
      <c r="BS3" s="513"/>
      <c r="BT3" s="513"/>
      <c r="BU3" s="514"/>
      <c r="BV3" s="492"/>
      <c r="BW3" s="507"/>
      <c r="BX3" s="507"/>
      <c r="BY3" s="508"/>
      <c r="BZ3" s="512"/>
      <c r="CA3" s="513"/>
      <c r="CB3" s="513"/>
      <c r="CC3" s="513"/>
      <c r="CD3" s="513"/>
      <c r="CE3" s="514"/>
    </row>
    <row r="4" spans="1:83" ht="56.25" hidden="1" customHeight="1">
      <c r="A4" s="502"/>
      <c r="B4" s="502"/>
      <c r="C4" s="502"/>
      <c r="D4" s="502"/>
      <c r="E4" s="502"/>
      <c r="F4" s="502"/>
      <c r="G4" s="502"/>
      <c r="H4" s="247"/>
      <c r="I4" s="502"/>
      <c r="J4" s="502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2590</v>
      </c>
      <c r="M9" s="172">
        <v>0</v>
      </c>
      <c r="N9" s="173"/>
      <c r="O9" s="218">
        <v>1560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1030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670</v>
      </c>
      <c r="M17" s="172">
        <v>0</v>
      </c>
      <c r="N17" s="173"/>
      <c r="O17" s="202">
        <v>120</v>
      </c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>
        <v>495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376">
        <v>55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35</v>
      </c>
      <c r="M32" s="172">
        <v>0</v>
      </c>
      <c r="N32" s="173"/>
      <c r="O32" s="202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349</v>
      </c>
      <c r="M62" s="172">
        <v>0</v>
      </c>
      <c r="N62" s="173"/>
      <c r="O62" s="202">
        <v>89</v>
      </c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>
        <v>141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6">
        <v>119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480">
        <v>1112036</v>
      </c>
      <c r="G92" s="481" t="s">
        <v>118</v>
      </c>
      <c r="H92" s="168" t="s">
        <v>33</v>
      </c>
      <c r="I92" s="168"/>
      <c r="J92" s="158"/>
      <c r="K92" s="172">
        <v>0</v>
      </c>
      <c r="L92" s="159">
        <f t="shared" si="0"/>
        <v>1577</v>
      </c>
      <c r="M92" s="172">
        <v>0</v>
      </c>
      <c r="N92" s="173"/>
      <c r="O92" s="202">
        <v>1577</v>
      </c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480">
        <v>1112038</v>
      </c>
      <c r="G94" s="481" t="s">
        <v>120</v>
      </c>
      <c r="H94" s="168" t="s">
        <v>33</v>
      </c>
      <c r="I94" s="168"/>
      <c r="J94" s="158"/>
      <c r="K94" s="172">
        <v>0</v>
      </c>
      <c r="L94" s="159">
        <f t="shared" si="0"/>
        <v>1406</v>
      </c>
      <c r="M94" s="172">
        <v>0</v>
      </c>
      <c r="N94" s="173"/>
      <c r="O94" s="202">
        <v>1406</v>
      </c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15</v>
      </c>
      <c r="M96" s="172">
        <v>0</v>
      </c>
      <c r="N96" s="173"/>
      <c r="O96" s="202">
        <v>7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16</v>
      </c>
      <c r="M97" s="172">
        <v>0</v>
      </c>
      <c r="N97" s="173"/>
      <c r="O97" s="202">
        <v>8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65</v>
      </c>
      <c r="M98" s="172">
        <v>0</v>
      </c>
      <c r="N98" s="173"/>
      <c r="O98" s="202">
        <v>35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65</v>
      </c>
      <c r="M99" s="172">
        <v>0</v>
      </c>
      <c r="N99" s="173"/>
      <c r="O99" s="202">
        <v>35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4">SUM(O101,Y101,AI101,AS101,BC101,BM101,BW101)</f>
        <v>336</v>
      </c>
      <c r="M101" s="172">
        <v>0</v>
      </c>
      <c r="N101" s="173"/>
      <c r="O101" s="202">
        <v>89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>
        <v>134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6">
        <v>113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50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5">SUM(O104,Y104,AI104,AS104,BC104,BM104,BW104)</f>
        <v>5111</v>
      </c>
      <c r="M104" s="172">
        <v>0</v>
      </c>
      <c r="N104" s="173"/>
      <c r="O104" s="218">
        <v>783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674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886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604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1064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2">
        <v>1100</v>
      </c>
      <c r="BX104" s="173"/>
      <c r="BY104" s="210">
        <f t="shared" si="1"/>
        <v>1100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1100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55</v>
      </c>
      <c r="M105" s="172">
        <v>0</v>
      </c>
      <c r="N105" s="173"/>
      <c r="O105" s="202">
        <v>25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30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35</v>
      </c>
      <c r="M107" s="172">
        <v>0</v>
      </c>
      <c r="N107" s="173"/>
      <c r="O107" s="202">
        <v>15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20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45</v>
      </c>
      <c r="M111" s="172">
        <v>0</v>
      </c>
      <c r="N111" s="173"/>
      <c r="O111" s="202">
        <v>25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6">SUM(O114,Y114,AI114,AS114,BC114,BM114,BW114)</f>
        <v>660</v>
      </c>
      <c r="M114" s="172">
        <v>0</v>
      </c>
      <c r="N114" s="173"/>
      <c r="O114" s="202">
        <v>85</v>
      </c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>
        <v>525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6">
        <v>50</v>
      </c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40</v>
      </c>
      <c r="M126" s="172">
        <v>0</v>
      </c>
      <c r="N126" s="173"/>
      <c r="O126" s="202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7">SUM(O141,Y141,AI141,AS141,BC141,BM141,BW141)</f>
        <v>6871</v>
      </c>
      <c r="M141" s="172">
        <v>0</v>
      </c>
      <c r="N141" s="173"/>
      <c r="O141" s="218">
        <v>1029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726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1124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854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1638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2">
        <v>1500</v>
      </c>
      <c r="BX141" s="173"/>
      <c r="BY141" s="210">
        <f t="shared" si="1"/>
        <v>1500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1500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8">SUM(O144,Y144,AI144,AS144,BC144,BM144,BW144)</f>
        <v>5173</v>
      </c>
      <c r="M144" s="172">
        <v>0</v>
      </c>
      <c r="N144" s="173"/>
      <c r="O144" s="218">
        <v>794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601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880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577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1221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2">
        <v>1100</v>
      </c>
      <c r="BX144" s="173"/>
      <c r="BY144" s="210">
        <f t="shared" si="1"/>
        <v>1100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1100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11300</v>
      </c>
      <c r="M145" s="172">
        <v>0</v>
      </c>
      <c r="N145" s="173"/>
      <c r="O145" s="218">
        <v>1900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1900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1900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1900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1900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35</v>
      </c>
      <c r="M155" s="172">
        <v>0</v>
      </c>
      <c r="N155" s="173"/>
      <c r="O155" s="202">
        <v>15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20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29</v>
      </c>
      <c r="M163" s="172">
        <v>0</v>
      </c>
      <c r="N163" s="173"/>
      <c r="O163" s="202">
        <v>14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444</v>
      </c>
      <c r="H164" s="168" t="s">
        <v>27</v>
      </c>
      <c r="I164" s="168"/>
      <c r="J164" s="158"/>
      <c r="K164" s="172">
        <v>0</v>
      </c>
      <c r="L164" s="159">
        <f t="shared" si="0"/>
        <v>65</v>
      </c>
      <c r="M164" s="172">
        <v>0</v>
      </c>
      <c r="N164" s="173"/>
      <c r="O164" s="339">
        <v>35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38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40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41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9">SUM(O169,Y169,AI169,AS169,BC169,BM169,BW169)</f>
        <v>4961</v>
      </c>
      <c r="M169" s="172">
        <v>0</v>
      </c>
      <c r="N169" s="173"/>
      <c r="O169" s="218">
        <v>836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641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923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668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1293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2">
        <v>600</v>
      </c>
      <c r="BX169" s="173"/>
      <c r="BY169" s="210">
        <f t="shared" si="1"/>
        <v>600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600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60</v>
      </c>
      <c r="M170" s="172">
        <v>0</v>
      </c>
      <c r="N170" s="173"/>
      <c r="O170" s="218">
        <v>30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30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17600</v>
      </c>
      <c r="M171" s="172">
        <v>0</v>
      </c>
      <c r="N171" s="173"/>
      <c r="O171" s="218">
        <v>3000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3000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2900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2900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2900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2900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60</v>
      </c>
      <c r="M173" s="172">
        <v>0</v>
      </c>
      <c r="N173" s="173"/>
      <c r="O173" s="202">
        <v>30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30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10">SUM(O174,Y174,AI174,AS174,BC174,BM174,BW174)</f>
        <v>597</v>
      </c>
      <c r="M174" s="172">
        <v>0</v>
      </c>
      <c r="N174" s="173"/>
      <c r="O174" s="202">
        <v>182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4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>
        <v>200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8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6">
        <v>173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2">
        <v>30</v>
      </c>
      <c r="BX174" s="173"/>
      <c r="BY174" s="210">
        <f t="shared" si="1"/>
        <v>30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30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400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400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1">SUM(O180,Y180,AI180,AS180,BC180,BM180,BW180)</f>
        <v>5529</v>
      </c>
      <c r="M180" s="172">
        <v>0</v>
      </c>
      <c r="N180" s="173"/>
      <c r="O180" s="218">
        <v>889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641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930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>
        <v>589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1280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2">
        <v>1200</v>
      </c>
      <c r="BX180" s="173"/>
      <c r="BY180" s="210">
        <f t="shared" si="1"/>
        <v>1200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1200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12600</v>
      </c>
      <c r="M185" s="172">
        <v>0</v>
      </c>
      <c r="N185" s="173"/>
      <c r="O185" s="218">
        <v>2100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2100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2100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v>2100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2100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2100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5800</v>
      </c>
      <c r="M204" s="172">
        <v>0</v>
      </c>
      <c r="N204" s="173"/>
      <c r="O204" s="218">
        <v>1200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1200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1100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v>100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1100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1100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14100</v>
      </c>
      <c r="M222" s="172">
        <v>0</v>
      </c>
      <c r="N222" s="173"/>
      <c r="O222" s="218">
        <v>2400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2400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2400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2300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2300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2300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13000</v>
      </c>
      <c r="M223" s="172">
        <v>0</v>
      </c>
      <c r="N223" s="173"/>
      <c r="O223" s="218">
        <v>2200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2300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2200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2100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2100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2100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12700</v>
      </c>
      <c r="M224" s="172">
        <v>0</v>
      </c>
      <c r="N224" s="173"/>
      <c r="O224" s="218">
        <v>2500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2100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2100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2000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2000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2000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12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13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14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2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3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4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2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3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4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2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3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4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2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3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4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2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3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4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2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3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4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2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3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4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2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3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4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2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3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4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2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3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4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2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3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4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2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3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4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2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3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4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2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3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4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2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3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4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2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3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4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2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3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4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2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3"/>
        <v>0</v>
      </c>
      <c r="BZ277" s="173"/>
      <c r="CA277" s="173"/>
      <c r="CB277" s="173"/>
      <c r="CC277" s="173"/>
      <c r="CD277" s="158">
        <f t="shared" si="14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2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3"/>
        <v>0</v>
      </c>
      <c r="BZ278" s="173"/>
      <c r="CA278" s="173"/>
      <c r="CB278" s="173"/>
      <c r="CC278" s="173"/>
      <c r="CD278" s="158">
        <f t="shared" si="14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2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3"/>
        <v>0</v>
      </c>
      <c r="BZ279" s="173"/>
      <c r="CA279" s="173"/>
      <c r="CB279" s="173"/>
      <c r="CC279" s="173"/>
      <c r="CD279" s="158">
        <f t="shared" si="14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2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3"/>
        <v>0</v>
      </c>
      <c r="BZ280" s="173"/>
      <c r="CA280" s="173"/>
      <c r="CB280" s="173"/>
      <c r="CC280" s="173"/>
      <c r="CD280" s="158">
        <f t="shared" si="14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2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3"/>
        <v>0</v>
      </c>
      <c r="BZ281" s="173"/>
      <c r="CA281" s="173"/>
      <c r="CB281" s="173"/>
      <c r="CC281" s="173"/>
      <c r="CD281" s="158">
        <f t="shared" si="14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2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3"/>
        <v>0</v>
      </c>
      <c r="BZ282" s="173"/>
      <c r="CA282" s="173"/>
      <c r="CB282" s="173"/>
      <c r="CC282" s="173"/>
      <c r="CD282" s="158">
        <f t="shared" si="14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2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3"/>
        <v>0</v>
      </c>
      <c r="BZ283" s="173"/>
      <c r="CA283" s="173"/>
      <c r="CB283" s="173"/>
      <c r="CC283" s="173"/>
      <c r="CD283" s="158">
        <f t="shared" si="14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2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3"/>
        <v>0</v>
      </c>
      <c r="BZ284" s="173"/>
      <c r="CA284" s="173"/>
      <c r="CB284" s="173"/>
      <c r="CC284" s="173"/>
      <c r="CD284" s="158">
        <f t="shared" si="14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2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3"/>
        <v>0</v>
      </c>
      <c r="BZ285" s="173"/>
      <c r="CA285" s="173"/>
      <c r="CB285" s="173"/>
      <c r="CC285" s="173"/>
      <c r="CD285" s="158">
        <f t="shared" si="14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2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3"/>
        <v>0</v>
      </c>
      <c r="BZ286" s="173"/>
      <c r="CA286" s="173"/>
      <c r="CB286" s="173"/>
      <c r="CC286" s="173"/>
      <c r="CD286" s="158">
        <f t="shared" si="14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2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3"/>
        <v>0</v>
      </c>
      <c r="BZ287" s="173"/>
      <c r="CA287" s="173"/>
      <c r="CB287" s="173"/>
      <c r="CC287" s="173"/>
      <c r="CD287" s="158">
        <f t="shared" si="14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2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3"/>
        <v>0</v>
      </c>
      <c r="BZ288" s="173"/>
      <c r="CA288" s="173"/>
      <c r="CB288" s="173"/>
      <c r="CC288" s="173"/>
      <c r="CD288" s="158">
        <f t="shared" si="14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2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3"/>
        <v>0</v>
      </c>
      <c r="BZ289" s="173"/>
      <c r="CA289" s="173"/>
      <c r="CB289" s="173"/>
      <c r="CC289" s="173"/>
      <c r="CD289" s="158">
        <f t="shared" si="14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2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3"/>
        <v>0</v>
      </c>
      <c r="BZ290" s="173"/>
      <c r="CA290" s="173"/>
      <c r="CB290" s="173"/>
      <c r="CC290" s="173"/>
      <c r="CD290" s="158">
        <f t="shared" si="14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2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3"/>
        <v>0</v>
      </c>
      <c r="BZ291" s="173"/>
      <c r="CA291" s="173"/>
      <c r="CB291" s="173"/>
      <c r="CC291" s="173"/>
      <c r="CD291" s="158">
        <f t="shared" si="14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2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3"/>
        <v>0</v>
      </c>
      <c r="BZ292" s="173"/>
      <c r="CA292" s="173"/>
      <c r="CB292" s="173"/>
      <c r="CC292" s="173"/>
      <c r="CD292" s="158">
        <f t="shared" si="14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2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3"/>
        <v>0</v>
      </c>
      <c r="BZ293" s="173"/>
      <c r="CA293" s="173"/>
      <c r="CB293" s="173"/>
      <c r="CC293" s="173"/>
      <c r="CD293" s="158">
        <f t="shared" si="14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2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3"/>
        <v>0</v>
      </c>
      <c r="BZ294" s="173"/>
      <c r="CA294" s="173"/>
      <c r="CB294" s="173"/>
      <c r="CC294" s="173"/>
      <c r="CD294" s="158">
        <f t="shared" si="14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2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3"/>
        <v>0</v>
      </c>
      <c r="BZ295" s="173"/>
      <c r="CA295" s="173"/>
      <c r="CB295" s="173"/>
      <c r="CC295" s="173"/>
      <c r="CD295" s="158">
        <f t="shared" si="14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2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3"/>
        <v>0</v>
      </c>
      <c r="BZ296" s="173"/>
      <c r="CA296" s="173"/>
      <c r="CB296" s="173"/>
      <c r="CC296" s="173"/>
      <c r="CD296" s="158">
        <f t="shared" si="14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2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3"/>
        <v>0</v>
      </c>
      <c r="BZ297" s="173"/>
      <c r="CA297" s="173"/>
      <c r="CB297" s="173"/>
      <c r="CC297" s="173"/>
      <c r="CD297" s="158">
        <f t="shared" si="14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2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3"/>
        <v>0</v>
      </c>
      <c r="BZ298" s="173"/>
      <c r="CA298" s="173"/>
      <c r="CB298" s="173"/>
      <c r="CC298" s="173"/>
      <c r="CD298" s="158">
        <f t="shared" si="14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2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3"/>
        <v>0</v>
      </c>
      <c r="BZ299" s="173"/>
      <c r="CA299" s="173"/>
      <c r="CB299" s="173"/>
      <c r="CC299" s="173"/>
      <c r="CD299" s="158">
        <f t="shared" si="14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2"/>
        <v>15700</v>
      </c>
      <c r="M300" s="172">
        <v>0</v>
      </c>
      <c r="N300" s="173"/>
      <c r="O300" s="218">
        <v>2600</v>
      </c>
      <c r="P300" s="221"/>
      <c r="Q300" s="222"/>
      <c r="R300" s="248"/>
      <c r="S300" s="223"/>
      <c r="T300" s="224"/>
      <c r="U300" s="173"/>
      <c r="V300" s="220"/>
      <c r="W300" s="173"/>
      <c r="X300" s="173"/>
      <c r="Y300" s="221">
        <v>2700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2600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>
        <v>2600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>
        <v>2600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>
        <v>2600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3"/>
        <v>0</v>
      </c>
      <c r="BZ300" s="173"/>
      <c r="CA300" s="173"/>
      <c r="CB300" s="173"/>
      <c r="CC300" s="173"/>
      <c r="CD300" s="158">
        <f t="shared" si="14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12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3"/>
        <v>0</v>
      </c>
      <c r="BZ301" s="219"/>
      <c r="CA301" s="173"/>
      <c r="CB301" s="173"/>
      <c r="CC301" s="219"/>
      <c r="CD301" s="158">
        <f t="shared" si="14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2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3"/>
        <v>0</v>
      </c>
      <c r="BZ302" s="219"/>
      <c r="CA302" s="173"/>
      <c r="CB302" s="173"/>
      <c r="CC302" s="219"/>
      <c r="CD302" s="158">
        <f t="shared" si="14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2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3"/>
        <v>0</v>
      </c>
      <c r="BZ303" s="173"/>
      <c r="CA303" s="173"/>
      <c r="CB303" s="173"/>
      <c r="CC303" s="173"/>
      <c r="CD303" s="158">
        <f t="shared" si="14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2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3"/>
        <v>0</v>
      </c>
      <c r="BZ304" s="173"/>
      <c r="CA304" s="173"/>
      <c r="CB304" s="173"/>
      <c r="CC304" s="173"/>
      <c r="CD304" s="158">
        <f t="shared" si="14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2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3"/>
        <v>0</v>
      </c>
      <c r="BZ305" s="173"/>
      <c r="CA305" s="173"/>
      <c r="CB305" s="173"/>
      <c r="CC305" s="173"/>
      <c r="CD305" s="158">
        <f t="shared" si="14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2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3"/>
        <v>0</v>
      </c>
      <c r="BZ306" s="173"/>
      <c r="CA306" s="173"/>
      <c r="CB306" s="173"/>
      <c r="CC306" s="173"/>
      <c r="CD306" s="158">
        <f t="shared" si="14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2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3"/>
        <v>0</v>
      </c>
      <c r="BZ307" s="173"/>
      <c r="CA307" s="173"/>
      <c r="CB307" s="173"/>
      <c r="CC307" s="173"/>
      <c r="CD307" s="158">
        <f t="shared" si="14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2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3"/>
        <v>0</v>
      </c>
      <c r="BZ308" s="173"/>
      <c r="CA308" s="173"/>
      <c r="CB308" s="173"/>
      <c r="CC308" s="173"/>
      <c r="CD308" s="158">
        <f t="shared" si="14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2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3"/>
        <v>0</v>
      </c>
      <c r="BZ309" s="173"/>
      <c r="CA309" s="173"/>
      <c r="CB309" s="173"/>
      <c r="CC309" s="173"/>
      <c r="CD309" s="158">
        <f t="shared" si="14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2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3"/>
        <v>0</v>
      </c>
      <c r="BZ310" s="173"/>
      <c r="CA310" s="173"/>
      <c r="CB310" s="173"/>
      <c r="CC310" s="173"/>
      <c r="CD310" s="158">
        <f t="shared" si="14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2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3"/>
        <v>0</v>
      </c>
      <c r="BZ311" s="231"/>
      <c r="CA311" s="231"/>
      <c r="CB311" s="231"/>
      <c r="CC311" s="231"/>
      <c r="CD311" s="158">
        <f t="shared" si="14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2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3"/>
        <v>0</v>
      </c>
      <c r="BZ312" s="173"/>
      <c r="CA312" s="173"/>
      <c r="CB312" s="173"/>
      <c r="CC312" s="173"/>
      <c r="CD312" s="158">
        <f t="shared" si="14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2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3"/>
        <v>0</v>
      </c>
      <c r="BZ313" s="173"/>
      <c r="CA313" s="173"/>
      <c r="CB313" s="173"/>
      <c r="CC313" s="173"/>
      <c r="CD313" s="158">
        <f t="shared" si="14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2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3"/>
        <v>0</v>
      </c>
      <c r="BZ314" s="173"/>
      <c r="CA314" s="173"/>
      <c r="CB314" s="173"/>
      <c r="CC314" s="173"/>
      <c r="CD314" s="158">
        <f t="shared" si="14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2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3"/>
        <v>0</v>
      </c>
      <c r="BZ315" s="173"/>
      <c r="CA315" s="173"/>
      <c r="CB315" s="173"/>
      <c r="CC315" s="173"/>
      <c r="CD315" s="158">
        <f t="shared" si="14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2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3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4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2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3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4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2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3"/>
        <v>0</v>
      </c>
      <c r="BZ318" s="173"/>
      <c r="CA318" s="173"/>
      <c r="CB318" s="173"/>
      <c r="CC318" s="173"/>
      <c r="CD318" s="158">
        <f t="shared" si="14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2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3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4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2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2"/>
      <c r="BX320" s="173">
        <v>0</v>
      </c>
      <c r="BY320" s="210">
        <f t="shared" si="13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4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2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2"/>
      <c r="BX321" s="173">
        <v>0</v>
      </c>
      <c r="BY321" s="210">
        <f t="shared" si="13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4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2"/>
        <v>4415</v>
      </c>
      <c r="M322" s="172">
        <v>0</v>
      </c>
      <c r="N322" s="173"/>
      <c r="O322" s="264">
        <v>678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666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803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539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929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2">
        <v>800</v>
      </c>
      <c r="BX322" s="173">
        <v>0</v>
      </c>
      <c r="BY322" s="210">
        <f t="shared" si="13"/>
        <v>800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4"/>
        <v>800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2"/>
        <v>4195</v>
      </c>
      <c r="M323" s="172">
        <v>0</v>
      </c>
      <c r="N323" s="173"/>
      <c r="O323" s="218">
        <v>606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647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721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488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833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2">
        <v>900</v>
      </c>
      <c r="BX323" s="173">
        <v>0</v>
      </c>
      <c r="BY323" s="210">
        <f t="shared" si="13"/>
        <v>900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4"/>
        <v>900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2"/>
        <v>9790</v>
      </c>
      <c r="M324" s="172">
        <v>0</v>
      </c>
      <c r="N324" s="173"/>
      <c r="O324" s="218">
        <v>1458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8">
        <v>2348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1379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>
        <v>1348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1757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2">
        <v>1500</v>
      </c>
      <c r="BX324" s="173">
        <v>0</v>
      </c>
      <c r="BY324" s="210">
        <f t="shared" si="13"/>
        <v>1500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4"/>
        <v>1500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2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2"/>
      <c r="BX325" s="173">
        <v>0</v>
      </c>
      <c r="BY325" s="210">
        <f t="shared" si="13"/>
        <v>0</v>
      </c>
      <c r="BZ325" s="173"/>
      <c r="CA325" s="173"/>
      <c r="CB325" s="173"/>
      <c r="CC325" s="219"/>
      <c r="CD325" s="158">
        <f t="shared" si="14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2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3"/>
        <v>0</v>
      </c>
      <c r="BZ326" s="173"/>
      <c r="CA326" s="173"/>
      <c r="CB326" s="173"/>
      <c r="CC326" s="173"/>
      <c r="CD326" s="158">
        <f t="shared" si="14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2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3"/>
        <v>0</v>
      </c>
      <c r="BZ327" s="173"/>
      <c r="CA327" s="173"/>
      <c r="CB327" s="173"/>
      <c r="CC327" s="173"/>
      <c r="CD327" s="158">
        <f t="shared" si="14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2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3"/>
        <v>0</v>
      </c>
      <c r="BZ328" s="219"/>
      <c r="CA328" s="173"/>
      <c r="CB328" s="173"/>
      <c r="CC328" s="173"/>
      <c r="CD328" s="158">
        <f t="shared" si="14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12"/>
        <v>5400</v>
      </c>
      <c r="M329" s="172">
        <v>0</v>
      </c>
      <c r="N329" s="173"/>
      <c r="O329" s="218">
        <v>900</v>
      </c>
      <c r="P329" s="173"/>
      <c r="Q329" s="210"/>
      <c r="R329" s="219"/>
      <c r="S329" s="173"/>
      <c r="T329" s="173"/>
      <c r="U329" s="173"/>
      <c r="V329" s="220"/>
      <c r="W329" s="173"/>
      <c r="X329" s="173"/>
      <c r="Y329" s="221">
        <v>900</v>
      </c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>
        <v>900</v>
      </c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>
        <v>900</v>
      </c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>
        <v>900</v>
      </c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>
        <v>900</v>
      </c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3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4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12"/>
        <v>1600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>
        <v>800</v>
      </c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>
        <v>800</v>
      </c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3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4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2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3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4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2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3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4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12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3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4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12"/>
        <v>12</v>
      </c>
      <c r="M334" s="172">
        <v>0</v>
      </c>
      <c r="N334" s="173"/>
      <c r="O334" s="280">
        <v>2</v>
      </c>
      <c r="P334" s="173"/>
      <c r="Q334" s="210"/>
      <c r="R334" s="173"/>
      <c r="S334" s="173"/>
      <c r="T334" s="173"/>
      <c r="U334" s="173"/>
      <c r="V334" s="210"/>
      <c r="W334" s="173"/>
      <c r="X334" s="173"/>
      <c r="Y334" s="281">
        <v>2</v>
      </c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>
        <v>2</v>
      </c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>
        <v>2</v>
      </c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>
        <v>2</v>
      </c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>
        <v>2</v>
      </c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3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4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2"/>
        <v>0</v>
      </c>
      <c r="M335" s="172">
        <v>0</v>
      </c>
      <c r="N335" s="173"/>
      <c r="O335" s="264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2"/>
      <c r="BX335" s="173">
        <v>0</v>
      </c>
      <c r="BY335" s="210">
        <f t="shared" si="13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4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12"/>
        <v>0</v>
      </c>
      <c r="M336" s="172">
        <v>0</v>
      </c>
      <c r="N336" s="173"/>
      <c r="O336" s="218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2"/>
      <c r="BX336" s="173">
        <v>0</v>
      </c>
      <c r="BY336" s="210">
        <f t="shared" si="13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4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12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3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4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12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3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4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2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3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4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2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3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4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12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3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4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12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3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4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98">
        <v>20058107</v>
      </c>
      <c r="G343" s="334" t="s">
        <v>424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9600</v>
      </c>
      <c r="M343" s="172">
        <v>0</v>
      </c>
      <c r="N343" s="173"/>
      <c r="O343" s="218">
        <v>1600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221">
        <v>1600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>
        <v>1600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>
        <v>1600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v>1600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1600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3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4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7">
        <v>1001001087</v>
      </c>
      <c r="G344" s="358" t="s">
        <v>377</v>
      </c>
      <c r="H344" s="359" t="s">
        <v>378</v>
      </c>
      <c r="I344" s="359"/>
      <c r="J344" s="360"/>
      <c r="K344" s="361">
        <v>0</v>
      </c>
      <c r="L344" s="362">
        <f t="shared" si="12"/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38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3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4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7">
        <v>1001001088</v>
      </c>
      <c r="G345" s="358" t="s">
        <v>379</v>
      </c>
      <c r="H345" s="359" t="s">
        <v>378</v>
      </c>
      <c r="I345" s="359"/>
      <c r="J345" s="360"/>
      <c r="K345" s="361">
        <v>0</v>
      </c>
      <c r="L345" s="362">
        <f t="shared" si="12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38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3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4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7">
        <v>1001001089</v>
      </c>
      <c r="G346" s="358" t="s">
        <v>380</v>
      </c>
      <c r="H346" s="359" t="s">
        <v>378</v>
      </c>
      <c r="I346" s="359"/>
      <c r="J346" s="360"/>
      <c r="K346" s="361">
        <v>0</v>
      </c>
      <c r="L346" s="362">
        <f t="shared" si="12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38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3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4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7">
        <v>1001001110</v>
      </c>
      <c r="G347" s="358" t="s">
        <v>381</v>
      </c>
      <c r="H347" s="359" t="s">
        <v>378</v>
      </c>
      <c r="I347" s="359"/>
      <c r="J347" s="360"/>
      <c r="K347" s="361">
        <v>0</v>
      </c>
      <c r="L347" s="363">
        <f t="shared" si="12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38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3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4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7">
        <v>1001001111</v>
      </c>
      <c r="G348" s="358" t="s">
        <v>382</v>
      </c>
      <c r="H348" s="359" t="s">
        <v>378</v>
      </c>
      <c r="I348" s="359"/>
      <c r="J348" s="360"/>
      <c r="K348" s="361">
        <v>0</v>
      </c>
      <c r="L348" s="363">
        <f t="shared" si="12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38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3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4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7">
        <v>1001001112</v>
      </c>
      <c r="G349" s="358" t="s">
        <v>383</v>
      </c>
      <c r="H349" s="359" t="s">
        <v>378</v>
      </c>
      <c r="I349" s="359"/>
      <c r="J349" s="360"/>
      <c r="K349" s="361">
        <v>0</v>
      </c>
      <c r="L349" s="363">
        <f t="shared" si="12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38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3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4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57">
        <v>1001001113</v>
      </c>
      <c r="G350" s="358" t="s">
        <v>384</v>
      </c>
      <c r="H350" s="359" t="s">
        <v>378</v>
      </c>
      <c r="I350" s="359"/>
      <c r="J350" s="360"/>
      <c r="K350" s="361">
        <v>0</v>
      </c>
      <c r="L350" s="362">
        <f t="shared" si="12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38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3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4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57">
        <v>1001001114</v>
      </c>
      <c r="G351" s="358" t="s">
        <v>385</v>
      </c>
      <c r="H351" s="359" t="s">
        <v>378</v>
      </c>
      <c r="I351" s="359"/>
      <c r="J351" s="360"/>
      <c r="K351" s="361">
        <v>0</v>
      </c>
      <c r="L351" s="362">
        <f t="shared" si="12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38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3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4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31">
        <v>20058428</v>
      </c>
      <c r="G352" s="238" t="s">
        <v>445</v>
      </c>
      <c r="H352" s="168" t="s">
        <v>69</v>
      </c>
      <c r="I352" s="168"/>
      <c r="J352" s="158"/>
      <c r="K352" s="172">
        <v>0</v>
      </c>
      <c r="L352" s="159">
        <f t="shared" si="12"/>
        <v>8100</v>
      </c>
      <c r="M352" s="172">
        <v>0</v>
      </c>
      <c r="N352" s="173"/>
      <c r="O352" s="339">
        <v>1300</v>
      </c>
      <c r="P352" s="173"/>
      <c r="Q352" s="210"/>
      <c r="R352" s="173"/>
      <c r="S352" s="173"/>
      <c r="T352" s="173"/>
      <c r="U352" s="173"/>
      <c r="V352" s="158"/>
      <c r="W352" s="173"/>
      <c r="X352" s="173"/>
      <c r="Y352" s="338">
        <v>1300</v>
      </c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>
        <v>1300</v>
      </c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>
        <v>1400</v>
      </c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>
        <v>1400</v>
      </c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1400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3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4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4">
        <v>20058608</v>
      </c>
      <c r="G353" s="238" t="s">
        <v>446</v>
      </c>
      <c r="H353" s="168" t="s">
        <v>69</v>
      </c>
      <c r="I353" s="168"/>
      <c r="J353" s="158"/>
      <c r="K353" s="172">
        <v>0</v>
      </c>
      <c r="L353" s="159">
        <f t="shared" si="12"/>
        <v>4200</v>
      </c>
      <c r="M353" s="172">
        <v>0</v>
      </c>
      <c r="N353" s="173"/>
      <c r="O353" s="339">
        <v>700</v>
      </c>
      <c r="P353" s="173"/>
      <c r="Q353" s="210"/>
      <c r="R353" s="173"/>
      <c r="S353" s="173"/>
      <c r="T353" s="173"/>
      <c r="U353" s="173"/>
      <c r="V353" s="158"/>
      <c r="W353" s="173"/>
      <c r="X353" s="173"/>
      <c r="Y353" s="338">
        <v>700</v>
      </c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>
        <v>700</v>
      </c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>
        <v>700</v>
      </c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>
        <v>700</v>
      </c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>
        <v>700</v>
      </c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3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4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194">
        <v>20058609</v>
      </c>
      <c r="G354" s="238" t="s">
        <v>439</v>
      </c>
      <c r="H354" s="168" t="s">
        <v>69</v>
      </c>
      <c r="I354" s="168"/>
      <c r="J354" s="158"/>
      <c r="K354" s="172">
        <v>0</v>
      </c>
      <c r="L354" s="159">
        <f t="shared" si="12"/>
        <v>5000</v>
      </c>
      <c r="M354" s="172">
        <v>0</v>
      </c>
      <c r="N354" s="173"/>
      <c r="O354" s="339">
        <v>1000</v>
      </c>
      <c r="P354" s="173"/>
      <c r="Q354" s="210"/>
      <c r="R354" s="173"/>
      <c r="S354" s="173"/>
      <c r="T354" s="173"/>
      <c r="U354" s="173"/>
      <c r="V354" s="158"/>
      <c r="W354" s="173"/>
      <c r="X354" s="173"/>
      <c r="Y354" s="338">
        <v>900</v>
      </c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>
        <v>1000</v>
      </c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>
        <v>100</v>
      </c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>
        <v>1000</v>
      </c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>
        <v>1000</v>
      </c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82"/>
      <c r="BX354" s="173">
        <v>0</v>
      </c>
      <c r="BY354" s="210">
        <f t="shared" si="13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4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198">
        <v>20059076</v>
      </c>
      <c r="G355" s="287" t="s">
        <v>440</v>
      </c>
      <c r="H355" s="385" t="s">
        <v>69</v>
      </c>
      <c r="I355" s="386"/>
      <c r="J355" s="387"/>
      <c r="K355" s="250"/>
      <c r="L355" s="159">
        <f t="shared" si="12"/>
        <v>4500</v>
      </c>
      <c r="M355" s="250"/>
      <c r="N355" s="231"/>
      <c r="O355" s="392">
        <v>700</v>
      </c>
      <c r="P355" s="231"/>
      <c r="Q355" s="210"/>
      <c r="R355" s="231"/>
      <c r="S355" s="231"/>
      <c r="T355" s="231"/>
      <c r="U355" s="231"/>
      <c r="V355" s="158"/>
      <c r="W355" s="231"/>
      <c r="X355" s="231"/>
      <c r="Y355" s="394">
        <v>700</v>
      </c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96">
        <v>800</v>
      </c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98">
        <v>800</v>
      </c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400">
        <v>700</v>
      </c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402">
        <v>800</v>
      </c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82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86"/>
      <c r="E356" s="253"/>
      <c r="F356" s="383">
        <v>20059086</v>
      </c>
      <c r="G356" s="384" t="s">
        <v>441</v>
      </c>
      <c r="H356" s="187" t="s">
        <v>69</v>
      </c>
      <c r="I356" s="187"/>
      <c r="J356" s="230"/>
      <c r="K356" s="250">
        <v>0</v>
      </c>
      <c r="L356" s="159">
        <f>SUM(O356,Y356,AI356,AS356,BC356,BM356,BW356)</f>
        <v>5700</v>
      </c>
      <c r="M356" s="388">
        <v>0</v>
      </c>
      <c r="N356" s="231"/>
      <c r="O356" s="393">
        <v>900</v>
      </c>
      <c r="P356" s="231"/>
      <c r="Q356" s="210"/>
      <c r="R356" s="231"/>
      <c r="S356" s="231"/>
      <c r="T356" s="231"/>
      <c r="U356" s="231"/>
      <c r="V356" s="158"/>
      <c r="W356" s="231"/>
      <c r="X356" s="231"/>
      <c r="Y356" s="395">
        <v>900</v>
      </c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97">
        <v>900</v>
      </c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99">
        <v>1000</v>
      </c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401">
        <v>1000</v>
      </c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403">
        <v>1000</v>
      </c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82"/>
      <c r="BX356" s="173">
        <v>0</v>
      </c>
      <c r="BY356" s="210">
        <f t="shared" ref="BY356:BY364" si="15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4" si="16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31">
        <v>1113219</v>
      </c>
      <c r="G357" s="332" t="s">
        <v>413</v>
      </c>
      <c r="H357" s="263" t="s">
        <v>42</v>
      </c>
      <c r="I357" s="190"/>
      <c r="J357" s="232"/>
      <c r="K357" s="172">
        <v>0</v>
      </c>
      <c r="L357" s="159">
        <f t="shared" ref="L357:L364" si="17">SUM(O357,Y357,AI357,AS357,BC357,BM357,BW357)</f>
        <v>8500</v>
      </c>
      <c r="M357" s="267">
        <v>0</v>
      </c>
      <c r="N357" s="173"/>
      <c r="O357" s="389">
        <v>1346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90">
        <v>2271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91">
        <v>1678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13">
        <v>1212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14">
        <v>1293</v>
      </c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77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82">
        <v>700</v>
      </c>
      <c r="BX357" s="173">
        <v>0</v>
      </c>
      <c r="BY357" s="210">
        <f t="shared" si="15"/>
        <v>700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16"/>
        <v>700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439">
        <v>1113220</v>
      </c>
      <c r="G358" s="440" t="s">
        <v>414</v>
      </c>
      <c r="H358" s="178" t="s">
        <v>42</v>
      </c>
      <c r="I358" s="168"/>
      <c r="J358" s="158"/>
      <c r="K358" s="172">
        <v>0</v>
      </c>
      <c r="L358" s="159">
        <f t="shared" si="17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82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31">
        <v>1113218</v>
      </c>
      <c r="G359" s="332" t="s">
        <v>415</v>
      </c>
      <c r="H359" s="178" t="s">
        <v>42</v>
      </c>
      <c r="I359" s="168"/>
      <c r="J359" s="158"/>
      <c r="K359" s="172">
        <v>0</v>
      </c>
      <c r="L359" s="159">
        <f t="shared" si="17"/>
        <v>2841</v>
      </c>
      <c r="M359" s="172">
        <v>0</v>
      </c>
      <c r="N359" s="173"/>
      <c r="O359" s="339">
        <v>329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38">
        <v>377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>
        <v>722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>
        <v>282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>
        <v>411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82">
        <v>720</v>
      </c>
      <c r="BX359" s="173">
        <v>0</v>
      </c>
      <c r="BY359" s="210">
        <f t="shared" si="15"/>
        <v>720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720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31">
        <v>1113221</v>
      </c>
      <c r="G360" s="332" t="s">
        <v>416</v>
      </c>
      <c r="H360" s="178" t="s">
        <v>42</v>
      </c>
      <c r="I360" s="168"/>
      <c r="J360" s="158"/>
      <c r="K360" s="172">
        <v>0</v>
      </c>
      <c r="L360" s="159">
        <f t="shared" si="17"/>
        <v>3634</v>
      </c>
      <c r="M360" s="172"/>
      <c r="N360" s="173"/>
      <c r="O360" s="339">
        <v>484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38">
        <v>446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>
        <v>901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>
        <v>328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>
        <v>535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82">
        <v>940</v>
      </c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31">
        <v>1113222</v>
      </c>
      <c r="G361" s="332" t="s">
        <v>426</v>
      </c>
      <c r="H361" s="178" t="s">
        <v>42</v>
      </c>
      <c r="I361" s="168"/>
      <c r="J361" s="158"/>
      <c r="K361" s="172"/>
      <c r="L361" s="159">
        <f t="shared" si="17"/>
        <v>3583</v>
      </c>
      <c r="M361" s="172"/>
      <c r="N361" s="173"/>
      <c r="O361" s="482">
        <v>492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38">
        <v>524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>
        <v>1049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>
        <v>500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>
        <v>618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82">
        <v>400</v>
      </c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95"/>
      <c r="F362" s="377">
        <v>1113223</v>
      </c>
      <c r="G362" s="378" t="s">
        <v>428</v>
      </c>
      <c r="H362" s="256" t="s">
        <v>42</v>
      </c>
      <c r="I362" s="187"/>
      <c r="J362" s="230"/>
      <c r="K362" s="250"/>
      <c r="L362" s="159">
        <f t="shared" si="17"/>
        <v>2502</v>
      </c>
      <c r="M362" s="172"/>
      <c r="N362" s="173"/>
      <c r="O362" s="339">
        <v>313</v>
      </c>
      <c r="P362" s="173"/>
      <c r="Q362" s="210"/>
      <c r="R362" s="173"/>
      <c r="S362" s="173"/>
      <c r="T362" s="173"/>
      <c r="U362" s="173"/>
      <c r="V362" s="158"/>
      <c r="W362" s="173"/>
      <c r="X362" s="173"/>
      <c r="Y362" s="338">
        <v>350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>
        <v>870</v>
      </c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>
        <v>264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>
        <v>305</v>
      </c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3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2">
        <v>400</v>
      </c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436">
        <v>362</v>
      </c>
      <c r="B363" s="298"/>
      <c r="C363" s="298"/>
      <c r="D363" s="298"/>
      <c r="E363" s="299"/>
      <c r="F363" s="379">
        <v>1113224</v>
      </c>
      <c r="G363" s="380" t="s">
        <v>430</v>
      </c>
      <c r="H363" s="430" t="s">
        <v>42</v>
      </c>
      <c r="I363" s="298"/>
      <c r="J363" s="312"/>
      <c r="K363" s="313"/>
      <c r="L363" s="159">
        <f t="shared" si="17"/>
        <v>3605</v>
      </c>
      <c r="M363" s="172"/>
      <c r="N363" s="173"/>
      <c r="O363" s="482">
        <v>638</v>
      </c>
      <c r="P363" s="173"/>
      <c r="Q363" s="210"/>
      <c r="R363" s="173"/>
      <c r="S363" s="173"/>
      <c r="T363" s="173"/>
      <c r="U363" s="173"/>
      <c r="V363" s="158"/>
      <c r="W363" s="173"/>
      <c r="X363" s="173"/>
      <c r="Y363" s="338">
        <v>830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>
        <v>860</v>
      </c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>
        <v>338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>
        <v>439</v>
      </c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33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82">
        <v>500</v>
      </c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436">
        <v>363</v>
      </c>
      <c r="B364" s="298"/>
      <c r="C364" s="298"/>
      <c r="D364" s="298"/>
      <c r="E364" s="299"/>
      <c r="F364" s="379">
        <v>1113225</v>
      </c>
      <c r="G364" s="380" t="s">
        <v>434</v>
      </c>
      <c r="H364" s="430" t="s">
        <v>42</v>
      </c>
      <c r="I364" s="298"/>
      <c r="J364" s="312"/>
      <c r="K364" s="313">
        <v>0</v>
      </c>
      <c r="L364" s="159">
        <f t="shared" si="17"/>
        <v>10749</v>
      </c>
      <c r="M364" s="172">
        <v>0</v>
      </c>
      <c r="N364" s="173"/>
      <c r="O364" s="339">
        <v>3865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38">
        <v>52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40">
        <v>3110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>
        <v>57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>
        <v>3615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33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82">
        <v>50</v>
      </c>
      <c r="BX364" s="173">
        <v>0</v>
      </c>
      <c r="BY364" s="210">
        <f t="shared" si="15"/>
        <v>50</v>
      </c>
      <c r="BZ364" s="173">
        <v>0</v>
      </c>
      <c r="CA364" s="173">
        <v>0</v>
      </c>
      <c r="CB364" s="173">
        <v>0</v>
      </c>
      <c r="CC364" s="173">
        <v>0</v>
      </c>
      <c r="CD364" s="158">
        <f t="shared" si="16"/>
        <v>50</v>
      </c>
      <c r="CE364" s="173"/>
    </row>
    <row r="365" spans="1:83" ht="29.25" hidden="1" customHeight="1">
      <c r="A365" s="239"/>
      <c r="B365" s="239"/>
      <c r="C365" s="239"/>
      <c r="D365" s="239"/>
      <c r="E365" s="239"/>
      <c r="F365" s="239"/>
      <c r="G365" s="240"/>
      <c r="H365" s="239"/>
      <c r="I365" s="241"/>
      <c r="J365" s="241"/>
      <c r="K365" s="237"/>
      <c r="L365" s="237"/>
      <c r="M365" s="237"/>
      <c r="N365" s="236"/>
      <c r="O365" s="242" t="s">
        <v>386</v>
      </c>
      <c r="Q365" s="243">
        <v>316</v>
      </c>
      <c r="R365" s="242" t="s">
        <v>387</v>
      </c>
      <c r="S365" s="243"/>
      <c r="T365" s="244"/>
      <c r="U365" s="244"/>
      <c r="V365" s="244"/>
      <c r="W365" s="236"/>
      <c r="X365" s="236"/>
      <c r="Y365" s="291"/>
      <c r="Z365" s="245"/>
      <c r="AA365" s="243">
        <v>316</v>
      </c>
      <c r="AB365" s="242" t="s">
        <v>387</v>
      </c>
      <c r="AC365" s="243"/>
      <c r="AD365" s="244"/>
      <c r="AE365" s="244"/>
      <c r="AF365" s="244"/>
      <c r="AG365" s="236"/>
      <c r="AH365" s="236"/>
      <c r="AI365" s="291"/>
      <c r="AJ365" s="245"/>
      <c r="AK365" s="243">
        <v>316</v>
      </c>
      <c r="AL365" s="242" t="s">
        <v>387</v>
      </c>
      <c r="AM365" s="243"/>
      <c r="AN365" s="244"/>
      <c r="AO365" s="244"/>
      <c r="AP365" s="244"/>
      <c r="AQ365" s="236"/>
      <c r="AR365" s="236"/>
      <c r="AS365" s="291"/>
      <c r="AT365" s="245"/>
      <c r="AU365" s="243">
        <v>316</v>
      </c>
      <c r="AV365" s="242" t="s">
        <v>387</v>
      </c>
      <c r="AW365" s="243"/>
      <c r="AX365" s="244"/>
      <c r="AY365" s="244"/>
      <c r="AZ365" s="244"/>
      <c r="BA365" s="236"/>
      <c r="BB365" s="236"/>
      <c r="BC365" s="291"/>
      <c r="BD365" s="245"/>
      <c r="BE365" s="243">
        <v>316</v>
      </c>
      <c r="BF365" s="242" t="s">
        <v>387</v>
      </c>
      <c r="BG365" s="243"/>
      <c r="BH365" s="244"/>
      <c r="BI365" s="244"/>
      <c r="BJ365" s="244"/>
      <c r="BK365" s="236"/>
      <c r="BL365" s="236"/>
      <c r="BM365" s="291"/>
      <c r="BN365" s="245"/>
      <c r="BO365" s="243">
        <v>316</v>
      </c>
      <c r="BP365" s="242" t="s">
        <v>387</v>
      </c>
      <c r="BQ365" s="243"/>
      <c r="BR365" s="244"/>
      <c r="BS365" s="244"/>
      <c r="BT365" s="244"/>
      <c r="BU365" s="236"/>
      <c r="BV365" s="237"/>
      <c r="BW365" s="237"/>
      <c r="BX365" s="237"/>
      <c r="BY365" s="237"/>
      <c r="BZ365" s="237"/>
      <c r="CA365" s="237"/>
      <c r="CB365" s="237"/>
      <c r="CC365" s="237"/>
      <c r="CD365" s="237"/>
      <c r="CE365" s="237"/>
    </row>
    <row r="366" spans="1:83" ht="29.25" hidden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6"/>
      <c r="O366" s="242" t="s">
        <v>388</v>
      </c>
      <c r="P366" s="245"/>
      <c r="Q366" s="243"/>
      <c r="R366" s="242" t="s">
        <v>387</v>
      </c>
      <c r="S366" s="243">
        <v>0</v>
      </c>
      <c r="T366" s="242" t="s">
        <v>389</v>
      </c>
      <c r="U366" s="244"/>
      <c r="V366" s="244"/>
      <c r="W366" s="236"/>
      <c r="X366" s="236"/>
      <c r="Y366" s="292"/>
      <c r="Z366" s="245"/>
      <c r="AA366" s="243"/>
      <c r="AB366" s="242" t="s">
        <v>387</v>
      </c>
      <c r="AC366" s="243">
        <v>0</v>
      </c>
      <c r="AD366" s="242" t="s">
        <v>389</v>
      </c>
      <c r="AE366" s="244"/>
      <c r="AF366" s="244"/>
      <c r="AG366" s="236"/>
      <c r="AH366" s="236"/>
      <c r="AI366" s="292"/>
      <c r="AJ366" s="245"/>
      <c r="AK366" s="243"/>
      <c r="AL366" s="242" t="s">
        <v>387</v>
      </c>
      <c r="AM366" s="243">
        <v>0</v>
      </c>
      <c r="AN366" s="242" t="s">
        <v>389</v>
      </c>
      <c r="AO366" s="244"/>
      <c r="AP366" s="244"/>
      <c r="AQ366" s="236"/>
      <c r="AR366" s="236"/>
      <c r="AS366" s="292"/>
      <c r="AT366" s="245"/>
      <c r="AU366" s="243"/>
      <c r="AV366" s="242" t="s">
        <v>387</v>
      </c>
      <c r="AW366" s="243">
        <v>0</v>
      </c>
      <c r="AX366" s="242" t="s">
        <v>389</v>
      </c>
      <c r="AY366" s="244"/>
      <c r="AZ366" s="244"/>
      <c r="BA366" s="236"/>
      <c r="BB366" s="236"/>
      <c r="BC366" s="292"/>
      <c r="BD366" s="245"/>
      <c r="BE366" s="243"/>
      <c r="BF366" s="242" t="s">
        <v>387</v>
      </c>
      <c r="BG366" s="243">
        <v>0</v>
      </c>
      <c r="BH366" s="242" t="s">
        <v>389</v>
      </c>
      <c r="BI366" s="244"/>
      <c r="BJ366" s="244"/>
      <c r="BK366" s="236"/>
      <c r="BL366" s="236"/>
      <c r="BM366" s="292"/>
      <c r="BN366" s="245"/>
      <c r="BO366" s="243"/>
      <c r="BP366" s="242" t="s">
        <v>387</v>
      </c>
      <c r="BQ366" s="243">
        <v>0</v>
      </c>
      <c r="BR366" s="242" t="s">
        <v>389</v>
      </c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83" ht="29.25" hidden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6"/>
      <c r="O367" s="242" t="s">
        <v>390</v>
      </c>
      <c r="P367" s="245"/>
      <c r="Q367" s="243"/>
      <c r="R367" s="242" t="s">
        <v>387</v>
      </c>
      <c r="S367" s="243">
        <v>0</v>
      </c>
      <c r="T367" s="242" t="s">
        <v>389</v>
      </c>
      <c r="U367" s="244"/>
      <c r="V367" s="244"/>
      <c r="W367" s="236"/>
      <c r="X367" s="236"/>
      <c r="Y367" s="292"/>
      <c r="Z367" s="245"/>
      <c r="AA367" s="243"/>
      <c r="AB367" s="242" t="s">
        <v>387</v>
      </c>
      <c r="AC367" s="243">
        <v>0</v>
      </c>
      <c r="AD367" s="242" t="s">
        <v>389</v>
      </c>
      <c r="AE367" s="244"/>
      <c r="AF367" s="244"/>
      <c r="AG367" s="236"/>
      <c r="AH367" s="236"/>
      <c r="AI367" s="292"/>
      <c r="AJ367" s="245"/>
      <c r="AK367" s="243"/>
      <c r="AL367" s="242" t="s">
        <v>387</v>
      </c>
      <c r="AM367" s="243">
        <v>0</v>
      </c>
      <c r="AN367" s="242" t="s">
        <v>389</v>
      </c>
      <c r="AO367" s="244"/>
      <c r="AP367" s="244"/>
      <c r="AQ367" s="236"/>
      <c r="AR367" s="236"/>
      <c r="AS367" s="292"/>
      <c r="AT367" s="245"/>
      <c r="AU367" s="243"/>
      <c r="AV367" s="242" t="s">
        <v>387</v>
      </c>
      <c r="AW367" s="243">
        <v>0</v>
      </c>
      <c r="AX367" s="242" t="s">
        <v>389</v>
      </c>
      <c r="AY367" s="244"/>
      <c r="AZ367" s="244"/>
      <c r="BA367" s="236"/>
      <c r="BB367" s="236"/>
      <c r="BC367" s="292"/>
      <c r="BD367" s="245"/>
      <c r="BE367" s="243"/>
      <c r="BF367" s="242" t="s">
        <v>387</v>
      </c>
      <c r="BG367" s="243">
        <v>0</v>
      </c>
      <c r="BH367" s="242" t="s">
        <v>389</v>
      </c>
      <c r="BI367" s="244"/>
      <c r="BJ367" s="244"/>
      <c r="BK367" s="236"/>
      <c r="BL367" s="236"/>
      <c r="BM367" s="292"/>
      <c r="BN367" s="245"/>
      <c r="BO367" s="243"/>
      <c r="BP367" s="242" t="s">
        <v>387</v>
      </c>
      <c r="BQ367" s="243">
        <v>0</v>
      </c>
      <c r="BR367" s="242" t="s">
        <v>389</v>
      </c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 hidden="1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7"/>
      <c r="O368" s="242" t="s">
        <v>391</v>
      </c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 customHeight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7"/>
      <c r="O369" s="242" t="s">
        <v>392</v>
      </c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hidden="1" customHeight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7"/>
      <c r="O370" s="242" t="s">
        <v>393</v>
      </c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292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15.75" hidden="1" customHeight="1"/>
    <row r="372" spans="1:83" ht="15.75" hidden="1" customHeight="1"/>
    <row r="373" spans="1:83" ht="15.75" hidden="1" customHeight="1"/>
    <row r="374" spans="1:83" ht="15.75" hidden="1" customHeight="1"/>
    <row r="375" spans="1:83" ht="15.75" hidden="1" customHeight="1"/>
    <row r="376" spans="1:83" ht="15.75" hidden="1" customHeight="1"/>
    <row r="377" spans="1:83" ht="15.75" hidden="1" customHeight="1"/>
    <row r="378" spans="1:83" ht="15.75" hidden="1" customHeight="1"/>
    <row r="379" spans="1:83" ht="15.75" hidden="1" customHeight="1"/>
    <row r="380" spans="1:83" ht="15.75" hidden="1" customHeight="1"/>
    <row r="381" spans="1:83" ht="15.75" hidden="1" customHeight="1"/>
    <row r="382" spans="1:83" ht="15.75" hidden="1" customHeight="1"/>
    <row r="383" spans="1:83" ht="15.75" hidden="1" customHeight="1"/>
    <row r="384" spans="1:83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spans="1:75" ht="15.75" hidden="1" customHeight="1"/>
    <row r="994" spans="1:75" ht="15.75" hidden="1" customHeight="1"/>
    <row r="995" spans="1:75" ht="15.75" hidden="1" customHeight="1"/>
    <row r="996" spans="1:75" ht="15.75" hidden="1" customHeight="1"/>
    <row r="997" spans="1:75" ht="15.75" hidden="1" customHeight="1"/>
    <row r="998" spans="1:75" ht="15.75" hidden="1" customHeight="1"/>
    <row r="999" spans="1:75" ht="15.75" hidden="1" customHeight="1"/>
    <row r="1000" spans="1:75" ht="15.75" hidden="1" customHeight="1"/>
    <row r="1001" spans="1:75" ht="21.75" hidden="1" customHeight="1">
      <c r="A1001" s="167">
        <v>355</v>
      </c>
      <c r="B1001" s="318"/>
      <c r="C1001" s="318"/>
      <c r="D1001" s="318"/>
      <c r="E1001" s="253"/>
      <c r="F1001" s="311">
        <v>20059084</v>
      </c>
      <c r="G1001" s="479" t="s">
        <v>442</v>
      </c>
      <c r="H1001" s="187" t="s">
        <v>69</v>
      </c>
      <c r="I1001" s="318"/>
      <c r="J1001" s="318"/>
      <c r="K1001" s="313">
        <v>0</v>
      </c>
      <c r="L1001" s="159">
        <f>SUM(O1001,Y1001,AI1001,AS1001,BC1001,BM1001,BW1001)</f>
        <v>15300</v>
      </c>
      <c r="M1001" s="388">
        <v>0</v>
      </c>
      <c r="N1001" s="318"/>
      <c r="O1001" s="393">
        <v>2600</v>
      </c>
      <c r="Y1001" s="395">
        <v>2600</v>
      </c>
      <c r="AI1001" s="397">
        <v>2600</v>
      </c>
      <c r="AS1001" s="399">
        <v>2500</v>
      </c>
      <c r="BC1001" s="401">
        <v>2500</v>
      </c>
      <c r="BM1001" s="403">
        <v>2500</v>
      </c>
      <c r="BW1001" s="382"/>
    </row>
    <row r="1002" spans="1:75" ht="24" hidden="1" customHeight="1">
      <c r="A1002" s="167">
        <v>357</v>
      </c>
      <c r="B1002" s="478"/>
      <c r="C1002" s="478"/>
      <c r="D1002" s="478"/>
      <c r="E1002" s="182"/>
      <c r="F1002" s="311">
        <v>20059085</v>
      </c>
      <c r="G1002" s="479" t="s">
        <v>443</v>
      </c>
      <c r="H1002" s="311" t="s">
        <v>69</v>
      </c>
      <c r="I1002" s="478"/>
      <c r="J1002" s="478"/>
      <c r="K1002" s="267">
        <f>SUBTOTAL(9,K319:K1000)</f>
        <v>0</v>
      </c>
      <c r="L1002" s="177">
        <f>SUM(O1002,Y1002,AI1002,AS1002,BC1002,BM1002,BW1002)</f>
        <v>6600</v>
      </c>
      <c r="M1002" s="177"/>
      <c r="N1002" s="478"/>
      <c r="O1002" s="218">
        <v>1100</v>
      </c>
      <c r="Y1002" s="221">
        <v>1100</v>
      </c>
      <c r="AI1002" s="222">
        <v>1100</v>
      </c>
      <c r="AS1002" s="248">
        <v>1100</v>
      </c>
      <c r="BC1002" s="223">
        <v>1100</v>
      </c>
      <c r="BM1002" s="224">
        <v>1100</v>
      </c>
      <c r="BW1002" s="275"/>
    </row>
  </sheetData>
  <autoFilter ref="H1:H1002" xr:uid="{00000000-0009-0000-0000-000005000000}">
    <filterColumn colId="0">
      <filters>
        <filter val="BC"/>
        <filter val="BC,Aeon"/>
      </filters>
    </filterColumn>
  </autoFilter>
  <mergeCells count="35"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R2:W3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35" t="s">
        <v>14</v>
      </c>
      <c r="B1" s="523"/>
      <c r="C1" s="523"/>
      <c r="D1" s="523"/>
      <c r="E1" s="523"/>
      <c r="F1" s="536"/>
      <c r="G1" s="116"/>
      <c r="H1" s="527" t="s">
        <v>15</v>
      </c>
      <c r="I1" s="528"/>
      <c r="J1" s="528"/>
      <c r="K1" s="528"/>
      <c r="L1" s="528"/>
      <c r="M1" s="534"/>
      <c r="N1" s="116"/>
      <c r="O1" s="527" t="s">
        <v>16</v>
      </c>
      <c r="P1" s="528"/>
      <c r="Q1" s="528"/>
      <c r="R1" s="528"/>
      <c r="S1" s="528"/>
      <c r="T1" s="528"/>
      <c r="U1" s="116"/>
      <c r="V1" s="527" t="s">
        <v>17</v>
      </c>
      <c r="W1" s="528"/>
      <c r="X1" s="528"/>
      <c r="Y1" s="528"/>
      <c r="Z1" s="528"/>
      <c r="AA1" s="528"/>
      <c r="AB1" s="116"/>
      <c r="AC1" s="527" t="s">
        <v>394</v>
      </c>
      <c r="AD1" s="528"/>
      <c r="AE1" s="528"/>
      <c r="AF1" s="528"/>
      <c r="AG1" s="528"/>
      <c r="AH1" s="528"/>
      <c r="AI1" s="116"/>
      <c r="AJ1" s="527" t="s">
        <v>19</v>
      </c>
      <c r="AK1" s="528"/>
      <c r="AL1" s="528"/>
      <c r="AM1" s="528"/>
      <c r="AN1" s="528"/>
      <c r="AO1" s="528"/>
      <c r="AP1" s="116"/>
      <c r="AQ1" s="527" t="s">
        <v>395</v>
      </c>
      <c r="AR1" s="528"/>
      <c r="AS1" s="528"/>
      <c r="AT1" s="528"/>
      <c r="AU1" s="528"/>
      <c r="AV1" s="52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29" t="s">
        <v>10</v>
      </c>
      <c r="CU1" s="525"/>
      <c r="CV1" s="525"/>
      <c r="CW1" s="525"/>
      <c r="CX1" s="525"/>
      <c r="CY1" s="525"/>
      <c r="CZ1" s="525"/>
      <c r="DA1" s="525"/>
      <c r="DB1" s="525"/>
      <c r="DC1" s="525"/>
      <c r="DD1" s="525"/>
      <c r="DE1" s="525"/>
      <c r="DF1" s="525"/>
      <c r="DG1" s="525"/>
      <c r="DH1" s="525"/>
      <c r="DI1" s="525"/>
      <c r="DJ1" s="525"/>
      <c r="DK1" s="525"/>
      <c r="DL1" s="525"/>
      <c r="DM1" s="525"/>
      <c r="DN1" s="52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24" t="s">
        <v>18</v>
      </c>
      <c r="BC2" s="525"/>
      <c r="BD2" s="525"/>
      <c r="BE2" s="526"/>
      <c r="BF2" s="530" t="s">
        <v>368</v>
      </c>
      <c r="BG2" s="531"/>
      <c r="BH2" s="531"/>
      <c r="BI2" s="531"/>
      <c r="BJ2" s="531"/>
      <c r="BK2" s="532"/>
      <c r="BL2" s="524" t="s">
        <v>19</v>
      </c>
      <c r="BM2" s="525"/>
      <c r="BN2" s="525"/>
      <c r="BO2" s="526"/>
      <c r="BP2" s="530" t="s">
        <v>368</v>
      </c>
      <c r="BQ2" s="531"/>
      <c r="BR2" s="531"/>
      <c r="BS2" s="531"/>
      <c r="BT2" s="531"/>
      <c r="BU2" s="532"/>
      <c r="BV2" s="524" t="s">
        <v>20</v>
      </c>
      <c r="BW2" s="52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24" t="s">
        <v>17</v>
      </c>
      <c r="CI2" s="525"/>
      <c r="CJ2" s="526"/>
      <c r="CK2" s="524" t="s">
        <v>18</v>
      </c>
      <c r="CL2" s="525"/>
      <c r="CM2" s="526"/>
      <c r="CN2" s="524" t="s">
        <v>19</v>
      </c>
      <c r="CO2" s="525"/>
      <c r="CP2" s="526"/>
      <c r="CQ2" s="524" t="s">
        <v>20</v>
      </c>
      <c r="CR2" s="525"/>
      <c r="CS2" s="526"/>
      <c r="CT2" s="524" t="s">
        <v>14</v>
      </c>
      <c r="CU2" s="525"/>
      <c r="CV2" s="526"/>
      <c r="CW2" s="524" t="s">
        <v>15</v>
      </c>
      <c r="CX2" s="525"/>
      <c r="CY2" s="526"/>
      <c r="CZ2" s="524" t="s">
        <v>16</v>
      </c>
      <c r="DA2" s="525"/>
      <c r="DB2" s="526"/>
      <c r="DC2" s="524" t="s">
        <v>17</v>
      </c>
      <c r="DD2" s="525"/>
      <c r="DE2" s="526"/>
      <c r="DF2" s="524" t="s">
        <v>18</v>
      </c>
      <c r="DG2" s="525"/>
      <c r="DH2" s="526"/>
      <c r="DI2" s="524" t="s">
        <v>19</v>
      </c>
      <c r="DJ2" s="525"/>
      <c r="DK2" s="526"/>
      <c r="DL2" s="524" t="s">
        <v>20</v>
      </c>
      <c r="DM2" s="525"/>
      <c r="DN2" s="52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24"/>
      <c r="BC3" s="525"/>
      <c r="BD3" s="525"/>
      <c r="BE3" s="526"/>
      <c r="BF3" s="533"/>
      <c r="BG3" s="528"/>
      <c r="BH3" s="528"/>
      <c r="BI3" s="528"/>
      <c r="BJ3" s="528"/>
      <c r="BK3" s="534"/>
      <c r="BL3" s="524"/>
      <c r="BM3" s="525"/>
      <c r="BN3" s="525"/>
      <c r="BO3" s="526"/>
      <c r="BP3" s="533"/>
      <c r="BQ3" s="528"/>
      <c r="BR3" s="528"/>
      <c r="BS3" s="528"/>
      <c r="BT3" s="528"/>
      <c r="BU3" s="534"/>
      <c r="BV3" s="524"/>
      <c r="BW3" s="52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24"/>
      <c r="DG3" s="525"/>
      <c r="DH3" s="526"/>
      <c r="DI3" s="524"/>
      <c r="DJ3" s="525"/>
      <c r="DK3" s="526"/>
      <c r="DL3" s="524"/>
      <c r="DM3" s="525"/>
      <c r="DN3" s="52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22" t="s">
        <v>386</v>
      </c>
      <c r="P359" s="52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22" t="s">
        <v>386</v>
      </c>
      <c r="Z359" s="52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22" t="s">
        <v>386</v>
      </c>
      <c r="AJ359" s="52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22" t="s">
        <v>386</v>
      </c>
      <c r="AT359" s="52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22" t="s">
        <v>386</v>
      </c>
      <c r="BD359" s="52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22" t="s">
        <v>386</v>
      </c>
      <c r="BN359" s="52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22" t="s">
        <v>386</v>
      </c>
      <c r="BX359" s="523"/>
      <c r="BY359" s="52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22" t="s">
        <v>391</v>
      </c>
      <c r="P362" s="52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22" t="s">
        <v>391</v>
      </c>
      <c r="Z362" s="52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22" t="s">
        <v>391</v>
      </c>
      <c r="AJ362" s="52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22" t="s">
        <v>391</v>
      </c>
      <c r="AT362" s="52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22" t="s">
        <v>391</v>
      </c>
      <c r="BD362" s="52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22" t="s">
        <v>391</v>
      </c>
      <c r="BN362" s="52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22" t="s">
        <v>391</v>
      </c>
      <c r="BX362" s="523"/>
      <c r="BY362" s="523"/>
      <c r="BZ362" s="523"/>
      <c r="CA362" s="523"/>
      <c r="CB362" s="523"/>
      <c r="CC362" s="523"/>
      <c r="CD362" s="523"/>
      <c r="CE362" s="52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22" t="s">
        <v>392</v>
      </c>
      <c r="P363" s="52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22" t="s">
        <v>392</v>
      </c>
      <c r="Z363" s="52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22" t="s">
        <v>392</v>
      </c>
      <c r="AJ363" s="52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22" t="s">
        <v>392</v>
      </c>
      <c r="AT363" s="52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22" t="s">
        <v>392</v>
      </c>
      <c r="BD363" s="52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22" t="s">
        <v>392</v>
      </c>
      <c r="BN363" s="52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22" t="s">
        <v>392</v>
      </c>
      <c r="BX363" s="523"/>
      <c r="BY363" s="523"/>
      <c r="BZ363" s="523"/>
      <c r="CA363" s="523"/>
      <c r="CB363" s="523"/>
      <c r="CC363" s="523"/>
      <c r="CD363" s="523"/>
      <c r="CE363" s="52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22" t="s">
        <v>393</v>
      </c>
      <c r="P364" s="52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22" t="s">
        <v>393</v>
      </c>
      <c r="Z364" s="52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22" t="s">
        <v>393</v>
      </c>
      <c r="AJ364" s="52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22" t="s">
        <v>393</v>
      </c>
      <c r="AT364" s="52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22" t="s">
        <v>393</v>
      </c>
      <c r="BD364" s="52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22" t="s">
        <v>393</v>
      </c>
      <c r="BN364" s="52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22" t="s">
        <v>393</v>
      </c>
      <c r="BX364" s="523"/>
      <c r="BY364" s="523"/>
      <c r="BZ364" s="523"/>
      <c r="CA364" s="523"/>
      <c r="CB364" s="523"/>
      <c r="CC364" s="523"/>
      <c r="CD364" s="523"/>
      <c r="CE364" s="523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367"/>
  <sheetViews>
    <sheetView tabSelected="1" topLeftCell="B169" zoomScale="90" zoomScaleNormal="90" workbookViewId="0">
      <selection activeCell="CH358" sqref="CH358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0" style="156" customWidth="1"/>
    <col min="8" max="8" width="12.5703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05" t="s">
        <v>0</v>
      </c>
      <c r="B1" s="506" t="s">
        <v>1</v>
      </c>
      <c r="C1" s="506" t="s">
        <v>2</v>
      </c>
      <c r="D1" s="506" t="s">
        <v>3</v>
      </c>
      <c r="E1" s="506" t="s">
        <v>4</v>
      </c>
      <c r="F1" s="500" t="s">
        <v>5</v>
      </c>
      <c r="G1" s="503" t="s">
        <v>6</v>
      </c>
      <c r="H1" s="155" t="s">
        <v>7</v>
      </c>
      <c r="I1" s="504" t="s">
        <v>8</v>
      </c>
      <c r="J1" s="508"/>
      <c r="K1" s="499"/>
      <c r="L1" s="507"/>
      <c r="M1" s="508"/>
      <c r="N1" s="515" t="s">
        <v>433</v>
      </c>
      <c r="O1" s="507"/>
      <c r="P1" s="507"/>
      <c r="Q1" s="507"/>
      <c r="R1" s="507"/>
      <c r="S1" s="507"/>
      <c r="T1" s="507"/>
      <c r="U1" s="507"/>
      <c r="V1" s="507"/>
      <c r="W1" s="507"/>
      <c r="X1" s="507"/>
      <c r="Y1" s="507"/>
      <c r="Z1" s="507"/>
      <c r="AA1" s="507"/>
      <c r="AB1" s="507"/>
      <c r="AC1" s="507"/>
      <c r="AD1" s="507"/>
      <c r="AE1" s="507"/>
      <c r="AF1" s="507"/>
      <c r="AG1" s="507"/>
      <c r="AH1" s="507"/>
      <c r="AI1" s="507"/>
      <c r="AJ1" s="507"/>
      <c r="AK1" s="507"/>
      <c r="AL1" s="507"/>
      <c r="AM1" s="507"/>
      <c r="AN1" s="507"/>
      <c r="AO1" s="507"/>
      <c r="AP1" s="507"/>
      <c r="AQ1" s="507"/>
      <c r="AR1" s="507"/>
      <c r="AS1" s="507"/>
      <c r="AT1" s="507"/>
      <c r="AU1" s="507"/>
      <c r="AV1" s="507"/>
      <c r="AW1" s="507"/>
      <c r="AX1" s="507"/>
      <c r="AY1" s="507"/>
      <c r="AZ1" s="507"/>
      <c r="BA1" s="507"/>
      <c r="BB1" s="507"/>
      <c r="BC1" s="507"/>
      <c r="BD1" s="507"/>
      <c r="BE1" s="507"/>
      <c r="BF1" s="507"/>
      <c r="BG1" s="507"/>
      <c r="BH1" s="507"/>
      <c r="BI1" s="507"/>
      <c r="BJ1" s="507"/>
      <c r="BK1" s="507"/>
      <c r="BL1" s="507"/>
      <c r="BM1" s="507"/>
      <c r="BN1" s="507"/>
      <c r="BO1" s="507"/>
      <c r="BP1" s="507"/>
      <c r="BQ1" s="507"/>
      <c r="BR1" s="507"/>
      <c r="BS1" s="507"/>
      <c r="BT1" s="507"/>
      <c r="BU1" s="507"/>
      <c r="BV1" s="507"/>
      <c r="BW1" s="507"/>
      <c r="BX1" s="507"/>
      <c r="BY1" s="507"/>
      <c r="BZ1" s="507"/>
      <c r="CA1" s="507"/>
      <c r="CB1" s="507"/>
      <c r="CC1" s="507"/>
      <c r="CD1" s="507"/>
      <c r="CE1" s="508"/>
    </row>
    <row r="2" spans="1:83" ht="26.25" hidden="1">
      <c r="A2" s="501"/>
      <c r="B2" s="501"/>
      <c r="C2" s="501"/>
      <c r="D2" s="501"/>
      <c r="E2" s="501"/>
      <c r="F2" s="501"/>
      <c r="G2" s="501"/>
      <c r="H2" s="246"/>
      <c r="I2" s="516" t="s">
        <v>11</v>
      </c>
      <c r="J2" s="516" t="s">
        <v>12</v>
      </c>
      <c r="K2" s="499" t="s">
        <v>13</v>
      </c>
      <c r="L2" s="507"/>
      <c r="M2" s="508"/>
      <c r="N2" s="492" t="s">
        <v>14</v>
      </c>
      <c r="O2" s="507"/>
      <c r="P2" s="507"/>
      <c r="Q2" s="508"/>
      <c r="R2" s="509" t="s">
        <v>368</v>
      </c>
      <c r="S2" s="510"/>
      <c r="T2" s="510"/>
      <c r="U2" s="510"/>
      <c r="V2" s="510"/>
      <c r="W2" s="511"/>
      <c r="X2" s="492" t="s">
        <v>15</v>
      </c>
      <c r="Y2" s="507"/>
      <c r="Z2" s="507"/>
      <c r="AA2" s="508"/>
      <c r="AB2" s="509" t="s">
        <v>368</v>
      </c>
      <c r="AC2" s="510"/>
      <c r="AD2" s="510"/>
      <c r="AE2" s="510"/>
      <c r="AF2" s="510"/>
      <c r="AG2" s="511"/>
      <c r="AH2" s="492" t="s">
        <v>16</v>
      </c>
      <c r="AI2" s="507"/>
      <c r="AJ2" s="507"/>
      <c r="AK2" s="508"/>
      <c r="AL2" s="509" t="s">
        <v>368</v>
      </c>
      <c r="AM2" s="510"/>
      <c r="AN2" s="510"/>
      <c r="AO2" s="510"/>
      <c r="AP2" s="510"/>
      <c r="AQ2" s="511"/>
      <c r="AR2" s="492" t="s">
        <v>17</v>
      </c>
      <c r="AS2" s="507"/>
      <c r="AT2" s="507"/>
      <c r="AU2" s="508"/>
      <c r="AV2" s="509" t="s">
        <v>368</v>
      </c>
      <c r="AW2" s="510"/>
      <c r="AX2" s="510"/>
      <c r="AY2" s="510"/>
      <c r="AZ2" s="510"/>
      <c r="BA2" s="511"/>
      <c r="BB2" s="492" t="s">
        <v>18</v>
      </c>
      <c r="BC2" s="507"/>
      <c r="BD2" s="507"/>
      <c r="BE2" s="508"/>
      <c r="BF2" s="509" t="s">
        <v>368</v>
      </c>
      <c r="BG2" s="510"/>
      <c r="BH2" s="510"/>
      <c r="BI2" s="510"/>
      <c r="BJ2" s="510"/>
      <c r="BK2" s="511"/>
      <c r="BL2" s="492" t="s">
        <v>19</v>
      </c>
      <c r="BM2" s="507"/>
      <c r="BN2" s="507"/>
      <c r="BO2" s="508"/>
      <c r="BP2" s="509" t="s">
        <v>368</v>
      </c>
      <c r="BQ2" s="510"/>
      <c r="BR2" s="510"/>
      <c r="BS2" s="510"/>
      <c r="BT2" s="510"/>
      <c r="BU2" s="511"/>
      <c r="BV2" s="492" t="s">
        <v>20</v>
      </c>
      <c r="BW2" s="507"/>
      <c r="BX2" s="507"/>
      <c r="BY2" s="508"/>
      <c r="BZ2" s="509" t="s">
        <v>368</v>
      </c>
      <c r="CA2" s="510"/>
      <c r="CB2" s="510"/>
      <c r="CC2" s="510"/>
      <c r="CD2" s="510"/>
      <c r="CE2" s="511"/>
    </row>
    <row r="3" spans="1:83" ht="26.25" hidden="1">
      <c r="A3" s="501"/>
      <c r="B3" s="501"/>
      <c r="C3" s="501"/>
      <c r="D3" s="501"/>
      <c r="E3" s="501"/>
      <c r="F3" s="501"/>
      <c r="G3" s="501"/>
      <c r="H3" s="246"/>
      <c r="I3" s="501"/>
      <c r="J3" s="501"/>
      <c r="K3" s="499" t="s">
        <v>21</v>
      </c>
      <c r="L3" s="507"/>
      <c r="M3" s="508"/>
      <c r="N3" s="492"/>
      <c r="O3" s="507"/>
      <c r="P3" s="507"/>
      <c r="Q3" s="508"/>
      <c r="R3" s="512"/>
      <c r="S3" s="513"/>
      <c r="T3" s="513"/>
      <c r="U3" s="513"/>
      <c r="V3" s="513"/>
      <c r="W3" s="514"/>
      <c r="X3" s="492"/>
      <c r="Y3" s="507"/>
      <c r="Z3" s="507"/>
      <c r="AA3" s="508"/>
      <c r="AB3" s="512"/>
      <c r="AC3" s="513"/>
      <c r="AD3" s="513"/>
      <c r="AE3" s="513"/>
      <c r="AF3" s="513"/>
      <c r="AG3" s="514"/>
      <c r="AH3" s="492"/>
      <c r="AI3" s="507"/>
      <c r="AJ3" s="507"/>
      <c r="AK3" s="508"/>
      <c r="AL3" s="512"/>
      <c r="AM3" s="513"/>
      <c r="AN3" s="513"/>
      <c r="AO3" s="513"/>
      <c r="AP3" s="513"/>
      <c r="AQ3" s="514"/>
      <c r="AR3" s="492"/>
      <c r="AS3" s="507"/>
      <c r="AT3" s="507"/>
      <c r="AU3" s="508"/>
      <c r="AV3" s="512"/>
      <c r="AW3" s="513"/>
      <c r="AX3" s="513"/>
      <c r="AY3" s="513"/>
      <c r="AZ3" s="513"/>
      <c r="BA3" s="514"/>
      <c r="BB3" s="492"/>
      <c r="BC3" s="507"/>
      <c r="BD3" s="507"/>
      <c r="BE3" s="508"/>
      <c r="BF3" s="512"/>
      <c r="BG3" s="513"/>
      <c r="BH3" s="513"/>
      <c r="BI3" s="513"/>
      <c r="BJ3" s="513"/>
      <c r="BK3" s="514"/>
      <c r="BL3" s="492"/>
      <c r="BM3" s="507"/>
      <c r="BN3" s="507"/>
      <c r="BO3" s="508"/>
      <c r="BP3" s="512"/>
      <c r="BQ3" s="513"/>
      <c r="BR3" s="513"/>
      <c r="BS3" s="513"/>
      <c r="BT3" s="513"/>
      <c r="BU3" s="514"/>
      <c r="BV3" s="492"/>
      <c r="BW3" s="507"/>
      <c r="BX3" s="507"/>
      <c r="BY3" s="508"/>
      <c r="BZ3" s="512"/>
      <c r="CA3" s="513"/>
      <c r="CB3" s="513"/>
      <c r="CC3" s="513"/>
      <c r="CD3" s="513"/>
      <c r="CE3" s="514"/>
    </row>
    <row r="4" spans="1:83" ht="56.25" hidden="1" customHeight="1">
      <c r="A4" s="502"/>
      <c r="B4" s="502"/>
      <c r="C4" s="502"/>
      <c r="D4" s="502"/>
      <c r="E4" s="502"/>
      <c r="F4" s="502"/>
      <c r="G4" s="502"/>
      <c r="H4" s="247"/>
      <c r="I4" s="502"/>
      <c r="J4" s="502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20</v>
      </c>
      <c r="M7" s="172">
        <v>0</v>
      </c>
      <c r="N7" s="173"/>
      <c r="O7" s="216">
        <v>20</v>
      </c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7</v>
      </c>
      <c r="M8" s="172">
        <v>0</v>
      </c>
      <c r="N8" s="173"/>
      <c r="O8" s="216">
        <v>7</v>
      </c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2990</v>
      </c>
      <c r="M9" s="172">
        <v>0</v>
      </c>
      <c r="N9" s="173"/>
      <c r="O9" s="218">
        <v>2130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860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35</v>
      </c>
      <c r="M10" s="172">
        <v>0</v>
      </c>
      <c r="N10" s="173"/>
      <c r="O10" s="216">
        <v>35</v>
      </c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35</v>
      </c>
      <c r="M11" s="172">
        <v>0</v>
      </c>
      <c r="N11" s="173"/>
      <c r="O11" s="216">
        <v>35</v>
      </c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25</v>
      </c>
      <c r="M12" s="172">
        <v>0</v>
      </c>
      <c r="N12" s="173"/>
      <c r="O12" s="216">
        <v>25</v>
      </c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25</v>
      </c>
      <c r="M13" s="172">
        <v>0</v>
      </c>
      <c r="N13" s="173"/>
      <c r="O13" s="216">
        <v>25</v>
      </c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15</v>
      </c>
      <c r="M14" s="172">
        <v>0</v>
      </c>
      <c r="N14" s="173"/>
      <c r="O14" s="216">
        <v>15</v>
      </c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25</v>
      </c>
      <c r="M16" s="172">
        <v>0</v>
      </c>
      <c r="N16" s="173"/>
      <c r="O16" s="216">
        <v>25</v>
      </c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685</v>
      </c>
      <c r="M17" s="172">
        <v>0</v>
      </c>
      <c r="N17" s="173"/>
      <c r="O17" s="202">
        <v>60</v>
      </c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>
        <v>520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376">
        <v>105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15</v>
      </c>
      <c r="M18" s="172">
        <v>0</v>
      </c>
      <c r="N18" s="173"/>
      <c r="O18" s="216">
        <v>15</v>
      </c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14</v>
      </c>
      <c r="M20" s="172">
        <v>0</v>
      </c>
      <c r="N20" s="173"/>
      <c r="O20" s="216">
        <v>14</v>
      </c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35</v>
      </c>
      <c r="M21" s="172">
        <v>0</v>
      </c>
      <c r="N21" s="173"/>
      <c r="O21" s="216">
        <v>35</v>
      </c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30</v>
      </c>
      <c r="M22" s="172">
        <v>0</v>
      </c>
      <c r="N22" s="173"/>
      <c r="O22" s="216">
        <v>30</v>
      </c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30</v>
      </c>
      <c r="M23" s="172">
        <v>0</v>
      </c>
      <c r="N23" s="173"/>
      <c r="O23" s="216">
        <v>30</v>
      </c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37</v>
      </c>
      <c r="M32" s="172">
        <v>0</v>
      </c>
      <c r="N32" s="173"/>
      <c r="O32" s="202">
        <v>17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344</v>
      </c>
      <c r="M62" s="172">
        <v>0</v>
      </c>
      <c r="N62" s="173"/>
      <c r="O62" s="202">
        <v>87</v>
      </c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>
        <v>148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6">
        <v>109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17</v>
      </c>
      <c r="M96" s="172">
        <v>0</v>
      </c>
      <c r="N96" s="173"/>
      <c r="O96" s="202">
        <v>8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9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16</v>
      </c>
      <c r="M97" s="172">
        <v>0</v>
      </c>
      <c r="N97" s="173"/>
      <c r="O97" s="202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9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70</v>
      </c>
      <c r="M98" s="172">
        <v>0</v>
      </c>
      <c r="N98" s="173"/>
      <c r="O98" s="202">
        <v>40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67</v>
      </c>
      <c r="M99" s="172">
        <v>0</v>
      </c>
      <c r="N99" s="173"/>
      <c r="O99" s="202">
        <v>37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346</v>
      </c>
      <c r="M101" s="172">
        <v>0</v>
      </c>
      <c r="N101" s="173"/>
      <c r="O101" s="202">
        <v>97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>
        <v>139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6">
        <v>110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48</v>
      </c>
      <c r="M102" s="172">
        <v>0</v>
      </c>
      <c r="N102" s="173"/>
      <c r="O102" s="202">
        <v>28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5693</v>
      </c>
      <c r="M104" s="172">
        <v>0</v>
      </c>
      <c r="N104" s="173"/>
      <c r="O104" s="218">
        <v>961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780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908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801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1243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2">
        <v>1000</v>
      </c>
      <c r="BX104" s="173"/>
      <c r="BY104" s="210">
        <f t="shared" si="1"/>
        <v>1000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1000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34</v>
      </c>
      <c r="M105" s="172">
        <v>0</v>
      </c>
      <c r="N105" s="173"/>
      <c r="O105" s="202">
        <v>14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20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25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43</v>
      </c>
      <c r="M111" s="172">
        <v>0</v>
      </c>
      <c r="N111" s="173"/>
      <c r="O111" s="202">
        <v>23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685</v>
      </c>
      <c r="M114" s="172">
        <v>0</v>
      </c>
      <c r="N114" s="173"/>
      <c r="O114" s="202">
        <v>55</v>
      </c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>
        <v>535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6">
        <v>95</v>
      </c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40</v>
      </c>
      <c r="M126" s="172">
        <v>0</v>
      </c>
      <c r="N126" s="173"/>
      <c r="O126" s="202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7130</v>
      </c>
      <c r="M141" s="172">
        <v>0</v>
      </c>
      <c r="N141" s="173"/>
      <c r="O141" s="218">
        <v>1311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844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1114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7">
        <v>1038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1623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2">
        <v>1200</v>
      </c>
      <c r="BX141" s="173"/>
      <c r="BY141" s="210">
        <f t="shared" si="1"/>
        <v>1200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1200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5816</v>
      </c>
      <c r="M144" s="172">
        <v>0</v>
      </c>
      <c r="N144" s="173"/>
      <c r="O144" s="218">
        <v>1021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754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896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831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1214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2">
        <v>1100</v>
      </c>
      <c r="BX144" s="173"/>
      <c r="BY144" s="210">
        <f t="shared" si="1"/>
        <v>1100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1100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11300</v>
      </c>
      <c r="M145" s="172">
        <v>0</v>
      </c>
      <c r="N145" s="173"/>
      <c r="O145" s="218">
        <f>660+1260</f>
        <v>1920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540+1260</f>
        <v>1800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540+1260</f>
        <v>1800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f>600+1380</f>
        <v>1980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1900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1900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22</v>
      </c>
      <c r="M155" s="172">
        <v>0</v>
      </c>
      <c r="N155" s="173"/>
      <c r="O155" s="202">
        <v>7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21</v>
      </c>
      <c r="M163" s="172">
        <v>0</v>
      </c>
      <c r="N163" s="173"/>
      <c r="O163" s="202">
        <v>7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14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59</v>
      </c>
      <c r="M164" s="172">
        <v>0</v>
      </c>
      <c r="N164" s="173"/>
      <c r="O164" s="339">
        <v>29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38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40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41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5780</v>
      </c>
      <c r="M169" s="172">
        <v>0</v>
      </c>
      <c r="N169" s="173"/>
      <c r="O169" s="218">
        <v>1103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738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1055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855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1429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2">
        <v>600</v>
      </c>
      <c r="BX169" s="173"/>
      <c r="BY169" s="210">
        <f t="shared" si="1"/>
        <v>600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600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47</v>
      </c>
      <c r="M170" s="172">
        <v>0</v>
      </c>
      <c r="N170" s="173"/>
      <c r="O170" s="218">
        <v>27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17455</v>
      </c>
      <c r="M171" s="172">
        <v>0</v>
      </c>
      <c r="N171" s="173"/>
      <c r="O171" s="218">
        <f>675+2160</f>
        <v>2835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720+2115</f>
        <v>2835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720+2115</f>
        <v>2835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f>765+2385</f>
        <v>3150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2900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2900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50</v>
      </c>
      <c r="M173" s="172">
        <v>0</v>
      </c>
      <c r="N173" s="173"/>
      <c r="O173" s="202">
        <v>30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20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9">SUM(O174,Y174,AI174,AS174,BC174,BM174,BW174)</f>
        <v>593</v>
      </c>
      <c r="M174" s="172">
        <v>0</v>
      </c>
      <c r="N174" s="173"/>
      <c r="O174" s="202">
        <v>145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10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>
        <v>212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18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6">
        <v>178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2">
        <v>30</v>
      </c>
      <c r="BX174" s="173"/>
      <c r="BY174" s="210">
        <f t="shared" si="1"/>
        <v>30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30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400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400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0">SUM(O180,Y180,AI180,AS180,BC180,BM180,BW180)</f>
        <v>6263</v>
      </c>
      <c r="M180" s="172">
        <v>0</v>
      </c>
      <c r="N180" s="173"/>
      <c r="O180" s="218">
        <v>1141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758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957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>
        <v>853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1354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2">
        <v>1200</v>
      </c>
      <c r="BX180" s="173"/>
      <c r="BY180" s="210">
        <f t="shared" si="1"/>
        <v>1200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1200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13080</v>
      </c>
      <c r="M185" s="172">
        <v>0</v>
      </c>
      <c r="N185" s="173"/>
      <c r="O185" s="218">
        <f>660+1500</f>
        <v>2160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f>660+1500</f>
        <v>2160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f>660+1500</f>
        <v>2160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f>720+1680</f>
        <v>2400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2100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2100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8120</v>
      </c>
      <c r="M204" s="172">
        <v>0</v>
      </c>
      <c r="N204" s="173"/>
      <c r="O204" s="218">
        <f>540+900</f>
        <v>1440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f>500+1060</f>
        <v>1560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f>500+680</f>
        <v>1180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f>440+700</f>
        <v>1140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1400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1400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13980</v>
      </c>
      <c r="M222" s="172">
        <v>0</v>
      </c>
      <c r="N222" s="173"/>
      <c r="O222" s="218">
        <f>720+1512</f>
        <v>2232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f>720+1512</f>
        <v>2232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f>720+1512</f>
        <v>2232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f>792+1692</f>
        <v>2484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2400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2400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13220</v>
      </c>
      <c r="M223" s="172">
        <v>0</v>
      </c>
      <c r="N223" s="173"/>
      <c r="O223" s="218">
        <f>648+1512</f>
        <v>2160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f>684+1476</f>
        <v>2160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f>648+1476</f>
        <v>2124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f>756+1620</f>
        <v>2376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2200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2200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13176</v>
      </c>
      <c r="M224" s="172">
        <v>0</v>
      </c>
      <c r="N224" s="173"/>
      <c r="O224" s="218">
        <f>832+1344</f>
        <v>2176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832+1280</f>
        <v>2112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832+1280</f>
        <v>2112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f>832+1344</f>
        <v>2176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2300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2300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2" si="11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12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13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1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2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3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/>
      <c r="CA277" s="173"/>
      <c r="CB277" s="173"/>
      <c r="CC277" s="173"/>
      <c r="CD277" s="158">
        <f t="shared" si="13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1"/>
        <v>16140</v>
      </c>
      <c r="M300" s="172">
        <v>0</v>
      </c>
      <c r="N300" s="173"/>
      <c r="O300" s="218">
        <f>1080+1740</f>
        <v>2820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f>1140+1740</f>
        <v>2880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f>1080+1680</f>
        <v>2760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>
        <f>1140+1740</f>
        <v>2880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>
        <v>2400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>
        <v>2400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48">
        <v>20054647</v>
      </c>
      <c r="G301" s="349" t="s">
        <v>329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2"/>
        <v>0</v>
      </c>
      <c r="BZ301" s="219"/>
      <c r="CA301" s="173"/>
      <c r="CB301" s="173"/>
      <c r="CC301" s="219"/>
      <c r="CD301" s="158">
        <f t="shared" si="13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1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2"/>
        <v>0</v>
      </c>
      <c r="BZ303" s="173"/>
      <c r="CA303" s="173"/>
      <c r="CB303" s="173"/>
      <c r="CC303" s="173"/>
      <c r="CD303" s="158">
        <f t="shared" si="13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1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1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2"/>
        <v>0</v>
      </c>
      <c r="BZ311" s="231"/>
      <c r="CA311" s="231"/>
      <c r="CB311" s="231"/>
      <c r="CC311" s="231"/>
      <c r="CD311" s="158">
        <f t="shared" si="13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1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2"/>
        <v>0</v>
      </c>
      <c r="BZ312" s="173"/>
      <c r="CA312" s="173"/>
      <c r="CB312" s="173"/>
      <c r="CC312" s="173"/>
      <c r="CD312" s="158">
        <f t="shared" si="13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1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2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3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1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2"/>
        <v>0</v>
      </c>
      <c r="BZ318" s="173"/>
      <c r="CA318" s="173"/>
      <c r="CB318" s="173"/>
      <c r="CC318" s="173"/>
      <c r="CD318" s="158">
        <f t="shared" si="13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1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2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3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1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53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2"/>
      <c r="BX320" s="173">
        <v>0</v>
      </c>
      <c r="BY320" s="210">
        <f t="shared" si="12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3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5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2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1"/>
        <v>5118</v>
      </c>
      <c r="M322" s="172">
        <v>0</v>
      </c>
      <c r="N322" s="173"/>
      <c r="O322" s="342">
        <v>826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793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833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768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1098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2">
        <v>800</v>
      </c>
      <c r="BX322" s="173">
        <v>0</v>
      </c>
      <c r="BY322" s="210">
        <f t="shared" si="12"/>
        <v>800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800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1"/>
        <v>4966</v>
      </c>
      <c r="M323" s="172">
        <v>0</v>
      </c>
      <c r="N323" s="173"/>
      <c r="O323" s="343">
        <v>777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736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793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746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1014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2">
        <v>900</v>
      </c>
      <c r="BX323" s="173">
        <v>0</v>
      </c>
      <c r="BY323" s="210">
        <f t="shared" si="12"/>
        <v>900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3"/>
        <v>900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1"/>
        <v>10282</v>
      </c>
      <c r="M324" s="172">
        <v>0</v>
      </c>
      <c r="N324" s="173"/>
      <c r="O324" s="343">
        <v>1701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453">
        <v>2421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1418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7">
        <v>1482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1760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2">
        <v>1500</v>
      </c>
      <c r="BX324" s="173">
        <v>0</v>
      </c>
      <c r="BY324" s="210">
        <f t="shared" si="12"/>
        <v>1500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1500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2"/>
      <c r="BX325" s="173">
        <v>0</v>
      </c>
      <c r="BY325" s="210">
        <f t="shared" si="12"/>
        <v>0</v>
      </c>
      <c r="BZ325" s="173"/>
      <c r="CA325" s="173"/>
      <c r="CB325" s="173"/>
      <c r="CC325" s="219"/>
      <c r="CD325" s="158">
        <f t="shared" si="13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1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2"/>
        <v>0</v>
      </c>
      <c r="BZ326" s="173"/>
      <c r="CA326" s="173"/>
      <c r="CB326" s="173"/>
      <c r="CC326" s="173"/>
      <c r="CD326" s="158">
        <f t="shared" si="13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1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1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219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11"/>
        <v>5160</v>
      </c>
      <c r="M329" s="172">
        <v>0</v>
      </c>
      <c r="N329" s="173"/>
      <c r="O329" s="218">
        <f>300+540</f>
        <v>840</v>
      </c>
      <c r="P329" s="173"/>
      <c r="Q329" s="210"/>
      <c r="R329" s="219"/>
      <c r="S329" s="173"/>
      <c r="T329" s="173"/>
      <c r="U329" s="173"/>
      <c r="V329" s="220"/>
      <c r="W329" s="173"/>
      <c r="X329" s="173"/>
      <c r="Y329" s="221">
        <f>300+540</f>
        <v>840</v>
      </c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>
        <f>300+540</f>
        <v>840</v>
      </c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>
        <f>300+540</f>
        <v>840</v>
      </c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>
        <v>900</v>
      </c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>
        <v>900</v>
      </c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2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3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11"/>
        <v>4940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>
        <f>720+960</f>
        <v>1680</v>
      </c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>
        <f>720+1140</f>
        <v>1860</v>
      </c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>
        <v>700</v>
      </c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>
        <v>700</v>
      </c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2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3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11"/>
        <v>12</v>
      </c>
      <c r="M334" s="172">
        <v>0</v>
      </c>
      <c r="N334" s="173"/>
      <c r="O334" s="280">
        <v>3</v>
      </c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>
        <v>2</v>
      </c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>
        <v>3</v>
      </c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>
        <v>2</v>
      </c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>
        <v>2</v>
      </c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2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3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1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2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11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2"/>
      <c r="BX336" s="173">
        <v>0</v>
      </c>
      <c r="BY336" s="210">
        <f t="shared" ref="BY336:BY360" si="14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60" si="15">BW336-CA336</f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298">
        <v>20058107</v>
      </c>
      <c r="G337" s="334" t="s">
        <v>424</v>
      </c>
      <c r="H337" s="168" t="s">
        <v>69</v>
      </c>
      <c r="I337" s="168"/>
      <c r="J337" s="158"/>
      <c r="K337" s="267">
        <v>0</v>
      </c>
      <c r="L337" s="177">
        <f t="shared" si="11"/>
        <v>9220</v>
      </c>
      <c r="M337" s="267">
        <v>0</v>
      </c>
      <c r="N337" s="268"/>
      <c r="O337" s="218">
        <f>600+1020</f>
        <v>1620</v>
      </c>
      <c r="P337" s="173"/>
      <c r="Q337" s="210"/>
      <c r="R337" s="219"/>
      <c r="S337" s="173"/>
      <c r="T337" s="173"/>
      <c r="U337" s="219"/>
      <c r="V337" s="220"/>
      <c r="W337" s="173"/>
      <c r="X337" s="219"/>
      <c r="Y337" s="221">
        <f>600+1020</f>
        <v>1620</v>
      </c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>
        <f>600+960</f>
        <v>1560</v>
      </c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>
        <f>600+1020</f>
        <v>1620</v>
      </c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>
        <v>1400</v>
      </c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>
        <v>1400</v>
      </c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9.25" hidden="1">
      <c r="A338" s="167">
        <v>337</v>
      </c>
      <c r="B338" s="168"/>
      <c r="C338" s="168"/>
      <c r="D338" s="196"/>
      <c r="E338" s="182"/>
      <c r="F338" s="331">
        <v>20058428</v>
      </c>
      <c r="G338" s="238" t="s">
        <v>445</v>
      </c>
      <c r="H338" s="168" t="s">
        <v>69</v>
      </c>
      <c r="I338" s="168"/>
      <c r="J338" s="158"/>
      <c r="K338" s="172">
        <v>0</v>
      </c>
      <c r="L338" s="177">
        <f t="shared" si="11"/>
        <v>6510</v>
      </c>
      <c r="M338" s="172">
        <v>0</v>
      </c>
      <c r="N338" s="173"/>
      <c r="O338" s="218">
        <f>450+720</f>
        <v>1170</v>
      </c>
      <c r="P338" s="173"/>
      <c r="Q338" s="210"/>
      <c r="R338" s="173"/>
      <c r="S338" s="173"/>
      <c r="T338" s="173"/>
      <c r="U338" s="173"/>
      <c r="V338" s="220"/>
      <c r="W338" s="173"/>
      <c r="X338" s="173"/>
      <c r="Y338" s="221">
        <f>450+720</f>
        <v>1170</v>
      </c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>
        <f>450+720</f>
        <v>1170</v>
      </c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>
        <v>1000</v>
      </c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>
        <v>1000</v>
      </c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>
        <v>1000</v>
      </c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339</v>
      </c>
      <c r="B339" s="168"/>
      <c r="C339" s="168"/>
      <c r="D339" s="196"/>
      <c r="E339" s="182"/>
      <c r="F339" s="194">
        <v>20058609</v>
      </c>
      <c r="G339" s="238" t="s">
        <v>439</v>
      </c>
      <c r="H339" s="168" t="s">
        <v>69</v>
      </c>
      <c r="I339" s="168"/>
      <c r="J339" s="158"/>
      <c r="K339" s="172">
        <v>0</v>
      </c>
      <c r="L339" s="177">
        <f t="shared" si="11"/>
        <v>5544</v>
      </c>
      <c r="M339" s="172">
        <v>0</v>
      </c>
      <c r="N339" s="173"/>
      <c r="O339" s="482">
        <f>252+648</f>
        <v>900</v>
      </c>
      <c r="P339" s="173"/>
      <c r="Q339" s="210"/>
      <c r="R339" s="219"/>
      <c r="S339" s="173"/>
      <c r="T339" s="173"/>
      <c r="U339" s="219"/>
      <c r="V339" s="220"/>
      <c r="W339" s="173"/>
      <c r="X339" s="219"/>
      <c r="Y339" s="338">
        <f>252+648</f>
        <v>900</v>
      </c>
      <c r="Z339" s="173"/>
      <c r="AA339" s="210"/>
      <c r="AB339" s="219"/>
      <c r="AC339" s="173"/>
      <c r="AD339" s="173"/>
      <c r="AE339" s="219"/>
      <c r="AF339" s="158"/>
      <c r="AG339" s="173"/>
      <c r="AH339" s="173"/>
      <c r="AI339" s="340">
        <f>252+648</f>
        <v>900</v>
      </c>
      <c r="AJ339" s="219"/>
      <c r="AK339" s="210"/>
      <c r="AL339" s="219"/>
      <c r="AM339" s="173"/>
      <c r="AN339" s="173"/>
      <c r="AO339" s="219"/>
      <c r="AP339" s="158"/>
      <c r="AQ339" s="173"/>
      <c r="AR339" s="173"/>
      <c r="AS339" s="347">
        <f>288+756</f>
        <v>1044</v>
      </c>
      <c r="AT339" s="173"/>
      <c r="AU339" s="210"/>
      <c r="AV339" s="219"/>
      <c r="AW339" s="173"/>
      <c r="AX339" s="173"/>
      <c r="AY339" s="219"/>
      <c r="AZ339" s="220"/>
      <c r="BA339" s="173"/>
      <c r="BB339" s="173"/>
      <c r="BC339" s="310">
        <v>900</v>
      </c>
      <c r="BD339" s="173"/>
      <c r="BE339" s="210"/>
      <c r="BF339" s="219"/>
      <c r="BG339" s="173"/>
      <c r="BH339" s="173"/>
      <c r="BI339" s="219"/>
      <c r="BJ339" s="158"/>
      <c r="BK339" s="219"/>
      <c r="BL339" s="173"/>
      <c r="BM339" s="333">
        <v>900</v>
      </c>
      <c r="BN339" s="219"/>
      <c r="BO339" s="210"/>
      <c r="BP339" s="219"/>
      <c r="BQ339" s="173"/>
      <c r="BR339" s="173"/>
      <c r="BS339" s="219"/>
      <c r="BT339" s="158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340</v>
      </c>
      <c r="B340" s="168"/>
      <c r="C340" s="168"/>
      <c r="D340" s="196"/>
      <c r="E340" s="182"/>
      <c r="F340" s="198">
        <v>20059076</v>
      </c>
      <c r="G340" s="287" t="s">
        <v>440</v>
      </c>
      <c r="H340" s="187" t="s">
        <v>69</v>
      </c>
      <c r="I340" s="168"/>
      <c r="J340" s="158"/>
      <c r="K340" s="172">
        <v>0</v>
      </c>
      <c r="L340" s="468">
        <f t="shared" si="11"/>
        <v>8370</v>
      </c>
      <c r="M340" s="172">
        <v>0</v>
      </c>
      <c r="N340" s="173"/>
      <c r="O340" s="218">
        <f>270+810</f>
        <v>1080</v>
      </c>
      <c r="P340" s="173"/>
      <c r="Q340" s="210"/>
      <c r="R340" s="219"/>
      <c r="S340" s="173"/>
      <c r="T340" s="173"/>
      <c r="U340" s="219"/>
      <c r="V340" s="220"/>
      <c r="W340" s="173"/>
      <c r="X340" s="219"/>
      <c r="Y340" s="221">
        <f>720+1170</f>
        <v>1890</v>
      </c>
      <c r="Z340" s="173"/>
      <c r="AA340" s="210"/>
      <c r="AB340" s="219"/>
      <c r="AC340" s="173"/>
      <c r="AD340" s="173"/>
      <c r="AE340" s="219"/>
      <c r="AF340" s="220"/>
      <c r="AG340" s="173"/>
      <c r="AH340" s="173"/>
      <c r="AI340" s="222">
        <f>720+1170</f>
        <v>1890</v>
      </c>
      <c r="AJ340" s="219"/>
      <c r="AK340" s="210"/>
      <c r="AL340" s="219"/>
      <c r="AM340" s="173"/>
      <c r="AN340" s="173"/>
      <c r="AO340" s="219"/>
      <c r="AP340" s="220"/>
      <c r="AQ340" s="173"/>
      <c r="AR340" s="173"/>
      <c r="AS340" s="248">
        <f>540+1170</f>
        <v>1710</v>
      </c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23">
        <v>900</v>
      </c>
      <c r="BD340" s="173"/>
      <c r="BE340" s="210"/>
      <c r="BF340" s="219"/>
      <c r="BG340" s="173"/>
      <c r="BH340" s="173"/>
      <c r="BI340" s="219"/>
      <c r="BJ340" s="220"/>
      <c r="BK340" s="219"/>
      <c r="BL340" s="173"/>
      <c r="BM340" s="224">
        <v>900</v>
      </c>
      <c r="BN340" s="219"/>
      <c r="BO340" s="210"/>
      <c r="BP340" s="219"/>
      <c r="BQ340" s="173"/>
      <c r="BR340" s="173"/>
      <c r="BS340" s="219"/>
      <c r="BT340" s="220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294">
        <v>341</v>
      </c>
      <c r="B341" s="187"/>
      <c r="C341" s="187"/>
      <c r="D341" s="286"/>
      <c r="E341" s="253"/>
      <c r="F341" s="356">
        <v>20059086</v>
      </c>
      <c r="G341" s="334" t="s">
        <v>441</v>
      </c>
      <c r="H341" s="298" t="s">
        <v>69</v>
      </c>
      <c r="I341" s="187"/>
      <c r="J341" s="230"/>
      <c r="K341" s="486">
        <v>0</v>
      </c>
      <c r="L341" s="484">
        <f t="shared" si="11"/>
        <v>3920</v>
      </c>
      <c r="M341" s="462">
        <v>0</v>
      </c>
      <c r="N341" s="173"/>
      <c r="O341" s="218">
        <f>180+360</f>
        <v>540</v>
      </c>
      <c r="P341" s="173"/>
      <c r="Q341" s="210"/>
      <c r="R341" s="173"/>
      <c r="S341" s="173"/>
      <c r="T341" s="173"/>
      <c r="U341" s="173"/>
      <c r="V341" s="220"/>
      <c r="W341" s="173"/>
      <c r="X341" s="173"/>
      <c r="Y341" s="221">
        <f>180+480</f>
        <v>660</v>
      </c>
      <c r="Z341" s="173"/>
      <c r="AA341" s="210"/>
      <c r="AB341" s="173"/>
      <c r="AC341" s="173"/>
      <c r="AD341" s="173"/>
      <c r="AE341" s="173"/>
      <c r="AF341" s="220"/>
      <c r="AG341" s="173"/>
      <c r="AH341" s="173"/>
      <c r="AI341" s="222">
        <f>180+480</f>
        <v>660</v>
      </c>
      <c r="AJ341" s="219"/>
      <c r="AK341" s="210"/>
      <c r="AL341" s="173"/>
      <c r="AM341" s="173"/>
      <c r="AN341" s="173"/>
      <c r="AO341" s="173"/>
      <c r="AP341" s="220"/>
      <c r="AQ341" s="173"/>
      <c r="AR341" s="173"/>
      <c r="AS341" s="248">
        <f>180+480</f>
        <v>660</v>
      </c>
      <c r="AT341" s="173"/>
      <c r="AU341" s="210"/>
      <c r="AV341" s="173"/>
      <c r="AW341" s="173"/>
      <c r="AX341" s="173"/>
      <c r="AY341" s="173"/>
      <c r="AZ341" s="220"/>
      <c r="BA341" s="173"/>
      <c r="BB341" s="173"/>
      <c r="BC341" s="223">
        <v>700</v>
      </c>
      <c r="BD341" s="173"/>
      <c r="BE341" s="210"/>
      <c r="BF341" s="173"/>
      <c r="BG341" s="173"/>
      <c r="BH341" s="173"/>
      <c r="BI341" s="173"/>
      <c r="BJ341" s="220"/>
      <c r="BK341" s="173"/>
      <c r="BL341" s="173"/>
      <c r="BM341" s="224">
        <v>700</v>
      </c>
      <c r="BN341" s="173"/>
      <c r="BO341" s="210"/>
      <c r="BP341" s="173"/>
      <c r="BQ341" s="173"/>
      <c r="BR341" s="173"/>
      <c r="BS341" s="173"/>
      <c r="BT341" s="220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297"/>
      <c r="B342" s="298"/>
      <c r="C342" s="298"/>
      <c r="D342" s="356"/>
      <c r="E342" s="299"/>
      <c r="F342" s="311">
        <v>20059084</v>
      </c>
      <c r="G342" s="479" t="s">
        <v>442</v>
      </c>
      <c r="H342" s="298" t="s">
        <v>69</v>
      </c>
      <c r="I342" s="485"/>
      <c r="J342" s="312"/>
      <c r="K342" s="487"/>
      <c r="L342" s="484">
        <f t="shared" si="11"/>
        <v>13000</v>
      </c>
      <c r="M342" s="462"/>
      <c r="N342" s="173"/>
      <c r="O342" s="218">
        <f>720+1530</f>
        <v>2250</v>
      </c>
      <c r="P342" s="173"/>
      <c r="Q342" s="210"/>
      <c r="R342" s="173"/>
      <c r="S342" s="173"/>
      <c r="T342" s="173"/>
      <c r="U342" s="173"/>
      <c r="V342" s="220"/>
      <c r="W342" s="173"/>
      <c r="X342" s="173"/>
      <c r="Y342" s="221">
        <f>720+1530</f>
        <v>2250</v>
      </c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>
        <f>720+1530</f>
        <v>2250</v>
      </c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>
        <f>720+1530</f>
        <v>2250</v>
      </c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>
        <v>2000</v>
      </c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>
        <v>2000</v>
      </c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/>
      <c r="BY342" s="210"/>
      <c r="BZ342" s="173"/>
      <c r="CA342" s="173"/>
      <c r="CB342" s="173"/>
      <c r="CC342" s="173"/>
      <c r="CD342" s="158"/>
      <c r="CE342" s="173"/>
    </row>
    <row r="343" spans="1:83" ht="26.25" hidden="1">
      <c r="A343" s="297"/>
      <c r="B343" s="298"/>
      <c r="C343" s="298"/>
      <c r="D343" s="356"/>
      <c r="E343" s="299"/>
      <c r="F343" s="356"/>
      <c r="G343" s="334" t="s">
        <v>447</v>
      </c>
      <c r="H343" s="298" t="s">
        <v>69</v>
      </c>
      <c r="I343" s="485"/>
      <c r="J343" s="312"/>
      <c r="K343" s="487"/>
      <c r="L343" s="484">
        <f t="shared" si="11"/>
        <v>2980</v>
      </c>
      <c r="M343" s="462"/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>
        <f>160+680</f>
        <v>840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>
        <f>160+680</f>
        <v>840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v>650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650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/>
      <c r="BY343" s="210"/>
      <c r="BZ343" s="173"/>
      <c r="CA343" s="173"/>
      <c r="CB343" s="173"/>
      <c r="CC343" s="173"/>
      <c r="CD343" s="158"/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311"/>
      <c r="G344" s="479" t="s">
        <v>448</v>
      </c>
      <c r="H344" s="298" t="s">
        <v>69</v>
      </c>
      <c r="I344" s="168"/>
      <c r="J344" s="158"/>
      <c r="K344" s="488">
        <v>0</v>
      </c>
      <c r="L344" s="484">
        <f t="shared" si="11"/>
        <v>2980</v>
      </c>
      <c r="M344" s="46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f>150+690</f>
        <v>840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>
        <f>150+690</f>
        <v>840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650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650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11">
        <v>20059085</v>
      </c>
      <c r="G345" s="479" t="s">
        <v>443</v>
      </c>
      <c r="H345" s="359" t="s">
        <v>378</v>
      </c>
      <c r="I345" s="359"/>
      <c r="J345" s="360"/>
      <c r="K345" s="361">
        <v>0</v>
      </c>
      <c r="L345" s="362">
        <f t="shared" si="11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57">
        <v>1001001088</v>
      </c>
      <c r="G346" s="358" t="s">
        <v>379</v>
      </c>
      <c r="H346" s="359" t="s">
        <v>378</v>
      </c>
      <c r="I346" s="359"/>
      <c r="J346" s="360"/>
      <c r="K346" s="361">
        <v>0</v>
      </c>
      <c r="L346" s="362">
        <f t="shared" si="11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33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57">
        <v>1001001089</v>
      </c>
      <c r="G347" s="358" t="s">
        <v>380</v>
      </c>
      <c r="H347" s="359" t="s">
        <v>378</v>
      </c>
      <c r="I347" s="359"/>
      <c r="J347" s="360"/>
      <c r="K347" s="361">
        <v>0</v>
      </c>
      <c r="L347" s="362">
        <f t="shared" si="11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357">
        <v>1001001110</v>
      </c>
      <c r="G348" s="358" t="s">
        <v>381</v>
      </c>
      <c r="H348" s="359" t="s">
        <v>378</v>
      </c>
      <c r="I348" s="359"/>
      <c r="J348" s="360"/>
      <c r="K348" s="361">
        <v>0</v>
      </c>
      <c r="L348" s="363">
        <f t="shared" si="11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57">
        <v>1001001111</v>
      </c>
      <c r="G349" s="358" t="s">
        <v>382</v>
      </c>
      <c r="H349" s="359" t="s">
        <v>378</v>
      </c>
      <c r="I349" s="359"/>
      <c r="J349" s="360"/>
      <c r="K349" s="361">
        <v>0</v>
      </c>
      <c r="L349" s="363">
        <f t="shared" si="11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33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57">
        <v>1001001112</v>
      </c>
      <c r="G350" s="358" t="s">
        <v>383</v>
      </c>
      <c r="H350" s="359" t="s">
        <v>378</v>
      </c>
      <c r="I350" s="359"/>
      <c r="J350" s="360"/>
      <c r="K350" s="361">
        <v>0</v>
      </c>
      <c r="L350" s="363">
        <f t="shared" si="11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 hidden="1">
      <c r="A351" s="294">
        <v>349</v>
      </c>
      <c r="B351" s="187"/>
      <c r="C351" s="187"/>
      <c r="D351" s="286"/>
      <c r="E351" s="253"/>
      <c r="F351" s="404">
        <v>1001001113</v>
      </c>
      <c r="G351" s="405" t="s">
        <v>384</v>
      </c>
      <c r="H351" s="406" t="s">
        <v>378</v>
      </c>
      <c r="I351" s="406"/>
      <c r="J351" s="407"/>
      <c r="K351" s="408">
        <v>0</v>
      </c>
      <c r="L351" s="409">
        <f t="shared" si="11"/>
        <v>60</v>
      </c>
      <c r="M351" s="250">
        <v>0</v>
      </c>
      <c r="N351" s="231"/>
      <c r="O351" s="288"/>
      <c r="P351" s="231"/>
      <c r="Q351" s="410"/>
      <c r="R351" s="231"/>
      <c r="S351" s="231"/>
      <c r="T351" s="231"/>
      <c r="U351" s="231"/>
      <c r="V351" s="230"/>
      <c r="W351" s="231"/>
      <c r="X351" s="231"/>
      <c r="Y351" s="258"/>
      <c r="Z351" s="231"/>
      <c r="AA351" s="410"/>
      <c r="AB351" s="231"/>
      <c r="AC351" s="231"/>
      <c r="AD351" s="231"/>
      <c r="AE351" s="231"/>
      <c r="AF351" s="230"/>
      <c r="AG351" s="231"/>
      <c r="AH351" s="231"/>
      <c r="AI351" s="289"/>
      <c r="AJ351" s="231"/>
      <c r="AK351" s="410"/>
      <c r="AL351" s="231"/>
      <c r="AM351" s="231"/>
      <c r="AN351" s="231"/>
      <c r="AO351" s="231"/>
      <c r="AP351" s="230"/>
      <c r="AQ351" s="231"/>
      <c r="AR351" s="231"/>
      <c r="AS351" s="260"/>
      <c r="AT351" s="231"/>
      <c r="AU351" s="410"/>
      <c r="AV351" s="231"/>
      <c r="AW351" s="231"/>
      <c r="AX351" s="231"/>
      <c r="AY351" s="231"/>
      <c r="AZ351" s="230"/>
      <c r="BA351" s="231"/>
      <c r="BB351" s="231"/>
      <c r="BC351" s="290"/>
      <c r="BD351" s="231"/>
      <c r="BE351" s="410"/>
      <c r="BF351" s="231"/>
      <c r="BG351" s="231"/>
      <c r="BH351" s="231"/>
      <c r="BI351" s="231"/>
      <c r="BJ351" s="230"/>
      <c r="BK351" s="231"/>
      <c r="BL351" s="231"/>
      <c r="BM351" s="402">
        <v>60</v>
      </c>
      <c r="BN351" s="231"/>
      <c r="BO351" s="410"/>
      <c r="BP351" s="231"/>
      <c r="BQ351" s="231"/>
      <c r="BR351" s="231"/>
      <c r="BS351" s="231"/>
      <c r="BT351" s="230"/>
      <c r="BU351" s="231"/>
      <c r="BV351" s="231"/>
      <c r="BW351" s="411"/>
      <c r="BX351" s="173">
        <v>0</v>
      </c>
      <c r="BY351" s="210">
        <f t="shared" si="1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5"/>
        <v>0</v>
      </c>
      <c r="CE351" s="173"/>
    </row>
    <row r="352" spans="1:83" ht="29.25" hidden="1">
      <c r="A352" s="297">
        <v>350</v>
      </c>
      <c r="B352" s="298"/>
      <c r="C352" s="298"/>
      <c r="D352" s="356"/>
      <c r="E352" s="299"/>
      <c r="F352" s="424">
        <v>1001001114</v>
      </c>
      <c r="G352" s="425" t="s">
        <v>385</v>
      </c>
      <c r="H352" s="424" t="s">
        <v>378</v>
      </c>
      <c r="I352" s="424"/>
      <c r="J352" s="426"/>
      <c r="K352" s="427">
        <v>0</v>
      </c>
      <c r="L352" s="428">
        <f t="shared" si="11"/>
        <v>60</v>
      </c>
      <c r="M352" s="313">
        <v>0</v>
      </c>
      <c r="N352" s="314"/>
      <c r="O352" s="416"/>
      <c r="P352" s="314"/>
      <c r="Q352" s="315"/>
      <c r="R352" s="314"/>
      <c r="S352" s="314"/>
      <c r="T352" s="314"/>
      <c r="U352" s="314"/>
      <c r="V352" s="312"/>
      <c r="W352" s="314"/>
      <c r="X352" s="314"/>
      <c r="Y352" s="417"/>
      <c r="Z352" s="314"/>
      <c r="AA352" s="315"/>
      <c r="AB352" s="314"/>
      <c r="AC352" s="314"/>
      <c r="AD352" s="314"/>
      <c r="AE352" s="314"/>
      <c r="AF352" s="312"/>
      <c r="AG352" s="314"/>
      <c r="AH352" s="314"/>
      <c r="AI352" s="418"/>
      <c r="AJ352" s="314"/>
      <c r="AK352" s="315"/>
      <c r="AL352" s="314"/>
      <c r="AM352" s="314"/>
      <c r="AN352" s="314"/>
      <c r="AO352" s="314"/>
      <c r="AP352" s="312"/>
      <c r="AQ352" s="314"/>
      <c r="AR352" s="314"/>
      <c r="AS352" s="419"/>
      <c r="AT352" s="314"/>
      <c r="AU352" s="315"/>
      <c r="AV352" s="314"/>
      <c r="AW352" s="314"/>
      <c r="AX352" s="314"/>
      <c r="AY352" s="314"/>
      <c r="AZ352" s="312"/>
      <c r="BA352" s="314"/>
      <c r="BB352" s="314"/>
      <c r="BC352" s="420"/>
      <c r="BD352" s="314"/>
      <c r="BE352" s="315"/>
      <c r="BF352" s="314"/>
      <c r="BG352" s="314"/>
      <c r="BH352" s="314"/>
      <c r="BI352" s="314"/>
      <c r="BJ352" s="312"/>
      <c r="BK352" s="314"/>
      <c r="BL352" s="314"/>
      <c r="BM352" s="429">
        <v>60</v>
      </c>
      <c r="BN352" s="314"/>
      <c r="BO352" s="315"/>
      <c r="BP352" s="314"/>
      <c r="BQ352" s="314"/>
      <c r="BR352" s="314"/>
      <c r="BS352" s="314"/>
      <c r="BT352" s="312"/>
      <c r="BU352" s="314"/>
      <c r="BV352" s="314"/>
      <c r="BW352" s="421"/>
      <c r="BX352" s="422">
        <v>0</v>
      </c>
      <c r="BY352" s="410">
        <f t="shared" si="14"/>
        <v>0</v>
      </c>
      <c r="BZ352" s="231">
        <v>0</v>
      </c>
      <c r="CA352" s="231">
        <v>0</v>
      </c>
      <c r="CB352" s="231">
        <v>0</v>
      </c>
      <c r="CC352" s="231">
        <v>0</v>
      </c>
      <c r="CD352" s="230">
        <f t="shared" si="15"/>
        <v>0</v>
      </c>
      <c r="CE352" s="231"/>
    </row>
    <row r="353" spans="1:83" ht="29.25">
      <c r="A353" s="297">
        <v>355</v>
      </c>
      <c r="B353" s="298"/>
      <c r="C353" s="298"/>
      <c r="D353" s="298"/>
      <c r="E353" s="299"/>
      <c r="F353" s="379">
        <v>1113219</v>
      </c>
      <c r="G353" s="380" t="s">
        <v>413</v>
      </c>
      <c r="H353" s="430" t="s">
        <v>42</v>
      </c>
      <c r="I353" s="298"/>
      <c r="J353" s="312"/>
      <c r="K353" s="313">
        <v>0</v>
      </c>
      <c r="L353" s="159">
        <f t="shared" ref="L353:L360" si="16">SUM(O353,Y353,AI353,AS353,BC353,BM353,BW353)</f>
        <v>8989</v>
      </c>
      <c r="M353" s="313">
        <v>0</v>
      </c>
      <c r="N353" s="314"/>
      <c r="O353" s="364">
        <v>1472</v>
      </c>
      <c r="P353" s="314"/>
      <c r="Q353" s="315"/>
      <c r="R353" s="314"/>
      <c r="S353" s="314"/>
      <c r="T353" s="314"/>
      <c r="U353" s="314"/>
      <c r="V353" s="312"/>
      <c r="W353" s="314"/>
      <c r="X353" s="314"/>
      <c r="Y353" s="454">
        <v>2316</v>
      </c>
      <c r="Z353" s="314"/>
      <c r="AA353" s="315"/>
      <c r="AB353" s="314"/>
      <c r="AC353" s="314"/>
      <c r="AD353" s="314"/>
      <c r="AE353" s="314"/>
      <c r="AF353" s="312"/>
      <c r="AG353" s="314"/>
      <c r="AH353" s="314"/>
      <c r="AI353" s="455">
        <v>1651</v>
      </c>
      <c r="AJ353" s="314"/>
      <c r="AK353" s="315"/>
      <c r="AL353" s="314"/>
      <c r="AM353" s="314"/>
      <c r="AN353" s="314"/>
      <c r="AO353" s="314"/>
      <c r="AP353" s="312"/>
      <c r="AQ353" s="314"/>
      <c r="AR353" s="314"/>
      <c r="AS353" s="491">
        <v>1423</v>
      </c>
      <c r="AT353" s="314"/>
      <c r="AU353" s="315"/>
      <c r="AV353" s="314"/>
      <c r="AW353" s="314"/>
      <c r="AX353" s="314"/>
      <c r="AY353" s="314"/>
      <c r="AZ353" s="312"/>
      <c r="BA353" s="314"/>
      <c r="BB353" s="314"/>
      <c r="BC353" s="368">
        <v>1427</v>
      </c>
      <c r="BD353" s="314"/>
      <c r="BE353" s="315"/>
      <c r="BF353" s="314"/>
      <c r="BG353" s="314"/>
      <c r="BH353" s="314"/>
      <c r="BI353" s="314"/>
      <c r="BJ353" s="312"/>
      <c r="BK353" s="314"/>
      <c r="BL353" s="314"/>
      <c r="BM353" s="429"/>
      <c r="BN353" s="314"/>
      <c r="BO353" s="315"/>
      <c r="BP353" s="314"/>
      <c r="BQ353" s="314"/>
      <c r="BR353" s="314"/>
      <c r="BS353" s="314"/>
      <c r="BT353" s="312"/>
      <c r="BU353" s="314"/>
      <c r="BV353" s="314"/>
      <c r="BW353" s="369">
        <v>700</v>
      </c>
      <c r="BX353" s="423">
        <v>0</v>
      </c>
      <c r="BY353" s="412">
        <f t="shared" si="14"/>
        <v>700</v>
      </c>
      <c r="BZ353" s="268">
        <v>0</v>
      </c>
      <c r="CA353" s="268">
        <v>0</v>
      </c>
      <c r="CB353" s="268">
        <v>0</v>
      </c>
      <c r="CC353" s="268">
        <v>0</v>
      </c>
      <c r="CD353" s="158">
        <f t="shared" si="15"/>
        <v>700</v>
      </c>
      <c r="CE353" s="268"/>
    </row>
    <row r="354" spans="1:83" ht="29.25">
      <c r="A354" s="167">
        <v>356</v>
      </c>
      <c r="B354" s="168"/>
      <c r="C354" s="168"/>
      <c r="D354" s="168"/>
      <c r="E354" s="170"/>
      <c r="F354" s="439">
        <v>1113220</v>
      </c>
      <c r="G354" s="440" t="s">
        <v>414</v>
      </c>
      <c r="H354" s="178" t="s">
        <v>42</v>
      </c>
      <c r="I354" s="168"/>
      <c r="J354" s="158"/>
      <c r="K354" s="267">
        <v>0</v>
      </c>
      <c r="L354" s="159">
        <f t="shared" si="16"/>
        <v>0</v>
      </c>
      <c r="M354" s="267">
        <v>0</v>
      </c>
      <c r="N354" s="268"/>
      <c r="O354" s="389"/>
      <c r="P354" s="268"/>
      <c r="Q354" s="412"/>
      <c r="R354" s="268"/>
      <c r="S354" s="268"/>
      <c r="T354" s="268"/>
      <c r="U354" s="268"/>
      <c r="V354" s="158"/>
      <c r="W354" s="268"/>
      <c r="X354" s="268"/>
      <c r="Y354" s="390"/>
      <c r="Z354" s="268"/>
      <c r="AA354" s="412"/>
      <c r="AB354" s="268"/>
      <c r="AC354" s="268"/>
      <c r="AD354" s="268"/>
      <c r="AE354" s="268"/>
      <c r="AF354" s="158"/>
      <c r="AG354" s="268"/>
      <c r="AH354" s="268"/>
      <c r="AI354" s="391"/>
      <c r="AJ354" s="268"/>
      <c r="AK354" s="412"/>
      <c r="AL354" s="268"/>
      <c r="AM354" s="268"/>
      <c r="AN354" s="268"/>
      <c r="AO354" s="268"/>
      <c r="AP354" s="158"/>
      <c r="AQ354" s="268"/>
      <c r="AR354" s="268"/>
      <c r="AS354" s="413"/>
      <c r="AT354" s="268"/>
      <c r="AU354" s="412"/>
      <c r="AV354" s="268"/>
      <c r="AW354" s="268"/>
      <c r="AX354" s="268"/>
      <c r="AY354" s="268"/>
      <c r="AZ354" s="158"/>
      <c r="BA354" s="268"/>
      <c r="BB354" s="268"/>
      <c r="BC354" s="414"/>
      <c r="BD354" s="268"/>
      <c r="BE354" s="412"/>
      <c r="BF354" s="268"/>
      <c r="BG354" s="268"/>
      <c r="BH354" s="268"/>
      <c r="BI354" s="268"/>
      <c r="BJ354" s="158"/>
      <c r="BK354" s="268"/>
      <c r="BL354" s="268"/>
      <c r="BM354" s="477"/>
      <c r="BN354" s="268"/>
      <c r="BO354" s="412"/>
      <c r="BP354" s="268"/>
      <c r="BQ354" s="268"/>
      <c r="BR354" s="268"/>
      <c r="BS354" s="268"/>
      <c r="BT354" s="158"/>
      <c r="BU354" s="268"/>
      <c r="BV354" s="268"/>
      <c r="BW354" s="483"/>
      <c r="BX354" s="173">
        <v>0</v>
      </c>
      <c r="BY354" s="210">
        <f t="shared" si="1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5"/>
        <v>0</v>
      </c>
      <c r="CE354" s="173"/>
    </row>
    <row r="355" spans="1:83" ht="29.25">
      <c r="A355" s="167">
        <v>357</v>
      </c>
      <c r="B355" s="168"/>
      <c r="C355" s="168"/>
      <c r="D355" s="168"/>
      <c r="E355" s="170"/>
      <c r="F355" s="331">
        <v>1113218</v>
      </c>
      <c r="G355" s="332" t="s">
        <v>415</v>
      </c>
      <c r="H355" s="178" t="s">
        <v>42</v>
      </c>
      <c r="I355" s="168"/>
      <c r="J355" s="158"/>
      <c r="K355" s="172">
        <v>0</v>
      </c>
      <c r="L355" s="159">
        <f t="shared" si="16"/>
        <v>3141</v>
      </c>
      <c r="M355" s="172">
        <v>0</v>
      </c>
      <c r="N355" s="173"/>
      <c r="O355" s="339">
        <v>420</v>
      </c>
      <c r="P355" s="173"/>
      <c r="Q355" s="210"/>
      <c r="R355" s="173"/>
      <c r="S355" s="173"/>
      <c r="T355" s="173"/>
      <c r="U355" s="173"/>
      <c r="V355" s="158"/>
      <c r="W355" s="173"/>
      <c r="X355" s="173"/>
      <c r="Y355" s="338">
        <v>399</v>
      </c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>
        <v>706</v>
      </c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>
        <v>418</v>
      </c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>
        <v>478</v>
      </c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82">
        <v>720</v>
      </c>
      <c r="BX355" s="173">
        <v>0</v>
      </c>
      <c r="BY355" s="210">
        <f t="shared" si="14"/>
        <v>720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5"/>
        <v>720</v>
      </c>
      <c r="CE355" s="173"/>
    </row>
    <row r="356" spans="1:83" ht="29.25">
      <c r="A356" s="167">
        <v>358</v>
      </c>
      <c r="B356" s="168"/>
      <c r="C356" s="168"/>
      <c r="D356" s="168"/>
      <c r="E356" s="170"/>
      <c r="F356" s="331">
        <v>1113221</v>
      </c>
      <c r="G356" s="332" t="s">
        <v>416</v>
      </c>
      <c r="H356" s="178" t="s">
        <v>42</v>
      </c>
      <c r="I356" s="168"/>
      <c r="J356" s="158"/>
      <c r="K356" s="172">
        <v>0</v>
      </c>
      <c r="L356" s="159">
        <f t="shared" si="16"/>
        <v>3917</v>
      </c>
      <c r="M356" s="172"/>
      <c r="N356" s="173"/>
      <c r="O356" s="339">
        <v>513</v>
      </c>
      <c r="P356" s="173"/>
      <c r="Q356" s="210"/>
      <c r="R356" s="173"/>
      <c r="S356" s="173"/>
      <c r="T356" s="173"/>
      <c r="U356" s="173"/>
      <c r="V356" s="158"/>
      <c r="W356" s="173"/>
      <c r="X356" s="173"/>
      <c r="Y356" s="338">
        <v>485</v>
      </c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>
        <v>887</v>
      </c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>
        <v>482</v>
      </c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>
        <v>610</v>
      </c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382">
        <v>940</v>
      </c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9.25">
      <c r="A357" s="167">
        <v>359</v>
      </c>
      <c r="B357" s="168"/>
      <c r="C357" s="187"/>
      <c r="D357" s="187"/>
      <c r="E357" s="295"/>
      <c r="F357" s="377">
        <v>1113222</v>
      </c>
      <c r="G357" s="378" t="s">
        <v>426</v>
      </c>
      <c r="H357" s="178" t="s">
        <v>42</v>
      </c>
      <c r="I357" s="168"/>
      <c r="J357" s="158"/>
      <c r="K357" s="172"/>
      <c r="L357" s="159">
        <f t="shared" si="16"/>
        <v>4282</v>
      </c>
      <c r="M357" s="172"/>
      <c r="N357" s="173"/>
      <c r="O357" s="339">
        <v>632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38">
        <v>710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90">
        <v>1064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>
        <v>742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>
        <v>734</v>
      </c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82">
        <v>400</v>
      </c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>
      <c r="A358" s="167">
        <v>360</v>
      </c>
      <c r="B358" s="197"/>
      <c r="C358" s="298"/>
      <c r="D358" s="298"/>
      <c r="E358" s="299"/>
      <c r="F358" s="379">
        <v>1113223</v>
      </c>
      <c r="G358" s="380" t="s">
        <v>428</v>
      </c>
      <c r="H358" s="178" t="s">
        <v>42</v>
      </c>
      <c r="I358" s="168"/>
      <c r="J358" s="158"/>
      <c r="K358" s="172"/>
      <c r="L358" s="159">
        <f t="shared" si="16"/>
        <v>3001</v>
      </c>
      <c r="M358" s="172"/>
      <c r="N358" s="173"/>
      <c r="O358" s="339">
        <v>392</v>
      </c>
      <c r="P358" s="173"/>
      <c r="Q358" s="210"/>
      <c r="R358" s="173"/>
      <c r="S358" s="173"/>
      <c r="T358" s="173"/>
      <c r="U358" s="173"/>
      <c r="V358" s="158"/>
      <c r="W358" s="173"/>
      <c r="X358" s="173"/>
      <c r="Y358" s="338">
        <v>436</v>
      </c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>
        <v>799</v>
      </c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>
        <v>459</v>
      </c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>
        <v>515</v>
      </c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82">
        <v>400</v>
      </c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>
      <c r="A359" s="167">
        <v>361</v>
      </c>
      <c r="B359" s="197"/>
      <c r="C359" s="298"/>
      <c r="D359" s="298"/>
      <c r="E359" s="299"/>
      <c r="F359" s="379">
        <v>1113224</v>
      </c>
      <c r="G359" s="380" t="s">
        <v>430</v>
      </c>
      <c r="H359" s="178" t="s">
        <v>42</v>
      </c>
      <c r="I359" s="168"/>
      <c r="J359" s="158"/>
      <c r="K359" s="172"/>
      <c r="L359" s="159">
        <f t="shared" si="16"/>
        <v>3895</v>
      </c>
      <c r="M359" s="172"/>
      <c r="N359" s="173"/>
      <c r="O359" s="339">
        <v>502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38">
        <v>403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>
        <v>877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>
        <v>553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53">
        <v>1060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82">
        <v>500</v>
      </c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362</v>
      </c>
      <c r="B360" s="197"/>
      <c r="C360" s="298"/>
      <c r="D360" s="298"/>
      <c r="E360" s="299"/>
      <c r="F360" s="379">
        <v>1113225</v>
      </c>
      <c r="G360" s="380" t="s">
        <v>434</v>
      </c>
      <c r="H360" s="178" t="s">
        <v>42</v>
      </c>
      <c r="I360" s="168"/>
      <c r="J360" s="158"/>
      <c r="K360" s="172">
        <v>0</v>
      </c>
      <c r="L360" s="159">
        <f t="shared" si="16"/>
        <v>8179</v>
      </c>
      <c r="M360" s="172">
        <v>0</v>
      </c>
      <c r="N360" s="173"/>
      <c r="O360" s="339">
        <v>4077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38">
        <v>88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90">
        <v>3042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>
        <v>161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>
        <v>761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82">
        <v>50</v>
      </c>
      <c r="BX360" s="173">
        <v>0</v>
      </c>
      <c r="BY360" s="210">
        <f t="shared" si="14"/>
        <v>50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5"/>
        <v>50</v>
      </c>
      <c r="CE360" s="173"/>
    </row>
    <row r="361" spans="1:83" ht="29.25" hidden="1">
      <c r="A361" s="239"/>
      <c r="B361" s="239"/>
      <c r="C361" s="239"/>
      <c r="D361" s="239"/>
      <c r="E361" s="239"/>
      <c r="F361" s="239"/>
      <c r="G361" s="240"/>
      <c r="H361" s="239"/>
      <c r="I361" s="241"/>
      <c r="J361" s="241"/>
      <c r="K361" s="237"/>
      <c r="L361" s="237"/>
      <c r="M361" s="237"/>
      <c r="N361" s="236"/>
      <c r="O361" s="244" t="s">
        <v>386</v>
      </c>
      <c r="Q361" s="243">
        <v>316</v>
      </c>
      <c r="R361" s="242" t="s">
        <v>387</v>
      </c>
      <c r="S361" s="243"/>
      <c r="T361" s="244"/>
      <c r="U361" s="244"/>
      <c r="V361" s="244"/>
      <c r="W361" s="236"/>
      <c r="X361" s="236"/>
      <c r="Y361" s="291"/>
      <c r="Z361" s="245"/>
      <c r="AA361" s="243">
        <v>316</v>
      </c>
      <c r="AB361" s="242" t="s">
        <v>387</v>
      </c>
      <c r="AC361" s="243"/>
      <c r="AD361" s="244"/>
      <c r="AE361" s="244"/>
      <c r="AF361" s="244"/>
      <c r="AG361" s="236"/>
      <c r="AH361" s="236"/>
      <c r="AI361" s="291"/>
      <c r="AJ361" s="245"/>
      <c r="AK361" s="243">
        <v>316</v>
      </c>
      <c r="AL361" s="242" t="s">
        <v>387</v>
      </c>
      <c r="AM361" s="243"/>
      <c r="AN361" s="244"/>
      <c r="AO361" s="244"/>
      <c r="AP361" s="244"/>
      <c r="AQ361" s="236"/>
      <c r="AR361" s="236"/>
      <c r="AS361" s="291"/>
      <c r="AT361" s="245"/>
      <c r="AU361" s="243">
        <v>316</v>
      </c>
      <c r="AV361" s="242" t="s">
        <v>387</v>
      </c>
      <c r="AW361" s="243"/>
      <c r="AX361" s="244"/>
      <c r="AY361" s="244"/>
      <c r="AZ361" s="244"/>
      <c r="BA361" s="236"/>
      <c r="BB361" s="236"/>
      <c r="BC361" s="291"/>
      <c r="BD361" s="245"/>
      <c r="BE361" s="243">
        <v>316</v>
      </c>
      <c r="BF361" s="242" t="s">
        <v>387</v>
      </c>
      <c r="BG361" s="243"/>
      <c r="BH361" s="244"/>
      <c r="BI361" s="244"/>
      <c r="BJ361" s="244"/>
      <c r="BK361" s="236"/>
      <c r="BL361" s="236"/>
      <c r="BM361" s="291"/>
      <c r="BN361" s="245"/>
      <c r="BO361" s="243">
        <v>316</v>
      </c>
      <c r="BP361" s="242" t="s">
        <v>387</v>
      </c>
      <c r="BQ361" s="243"/>
      <c r="BR361" s="244"/>
      <c r="BS361" s="244"/>
      <c r="BT361" s="244"/>
      <c r="BU361" s="236"/>
      <c r="BV361" s="237"/>
      <c r="BW361" s="237"/>
      <c r="BX361" s="237"/>
      <c r="BY361" s="237"/>
      <c r="BZ361" s="237"/>
      <c r="CA361" s="237"/>
      <c r="CB361" s="237"/>
      <c r="CC361" s="237"/>
      <c r="CD361" s="237"/>
      <c r="CE361" s="237"/>
    </row>
    <row r="362" spans="1:83" ht="29.25" hidden="1">
      <c r="A362" s="239"/>
      <c r="B362" s="239"/>
      <c r="C362" s="239"/>
      <c r="D362" s="239"/>
      <c r="E362" s="239"/>
      <c r="F362" s="239"/>
      <c r="G362" s="240"/>
      <c r="H362" s="239"/>
      <c r="I362" s="241"/>
      <c r="J362" s="241"/>
      <c r="K362" s="237"/>
      <c r="L362" s="237"/>
      <c r="M362" s="237"/>
      <c r="N362" s="236"/>
      <c r="O362" s="242" t="s">
        <v>388</v>
      </c>
      <c r="P362" s="245"/>
      <c r="Q362" s="243"/>
      <c r="R362" s="242" t="s">
        <v>387</v>
      </c>
      <c r="S362" s="243">
        <v>0</v>
      </c>
      <c r="T362" s="242" t="s">
        <v>389</v>
      </c>
      <c r="U362" s="244"/>
      <c r="V362" s="244"/>
      <c r="W362" s="236"/>
      <c r="X362" s="236"/>
      <c r="Y362" s="292"/>
      <c r="Z362" s="245"/>
      <c r="AA362" s="243"/>
      <c r="AB362" s="242" t="s">
        <v>387</v>
      </c>
      <c r="AC362" s="243">
        <v>0</v>
      </c>
      <c r="AD362" s="242" t="s">
        <v>389</v>
      </c>
      <c r="AE362" s="244"/>
      <c r="AF362" s="244"/>
      <c r="AG362" s="236"/>
      <c r="AH362" s="236"/>
      <c r="AI362" s="292"/>
      <c r="AJ362" s="245"/>
      <c r="AK362" s="243"/>
      <c r="AL362" s="242" t="s">
        <v>387</v>
      </c>
      <c r="AM362" s="243">
        <v>0</v>
      </c>
      <c r="AN362" s="242" t="s">
        <v>389</v>
      </c>
      <c r="AO362" s="244"/>
      <c r="AP362" s="244"/>
      <c r="AQ362" s="236"/>
      <c r="AR362" s="236"/>
      <c r="AS362" s="292"/>
      <c r="AT362" s="245"/>
      <c r="AU362" s="243"/>
      <c r="AV362" s="242" t="s">
        <v>387</v>
      </c>
      <c r="AW362" s="243">
        <v>0</v>
      </c>
      <c r="AX362" s="242" t="s">
        <v>389</v>
      </c>
      <c r="AY362" s="244"/>
      <c r="AZ362" s="244"/>
      <c r="BA362" s="236"/>
      <c r="BB362" s="236"/>
      <c r="BC362" s="292"/>
      <c r="BD362" s="245"/>
      <c r="BE362" s="243"/>
      <c r="BF362" s="242" t="s">
        <v>387</v>
      </c>
      <c r="BG362" s="243">
        <v>0</v>
      </c>
      <c r="BH362" s="242" t="s">
        <v>389</v>
      </c>
      <c r="BI362" s="244"/>
      <c r="BJ362" s="244"/>
      <c r="BK362" s="236"/>
      <c r="BL362" s="236"/>
      <c r="BM362" s="292"/>
      <c r="BN362" s="245"/>
      <c r="BO362" s="243"/>
      <c r="BP362" s="242" t="s">
        <v>387</v>
      </c>
      <c r="BQ362" s="243">
        <v>0</v>
      </c>
      <c r="BR362" s="242" t="s">
        <v>389</v>
      </c>
      <c r="BS362" s="244"/>
      <c r="BT362" s="244"/>
      <c r="BU362" s="236"/>
      <c r="BV362" s="237"/>
      <c r="BW362" s="237"/>
      <c r="BX362" s="237"/>
      <c r="BY362" s="237"/>
      <c r="BZ362" s="237"/>
      <c r="CA362" s="237"/>
      <c r="CB362" s="237"/>
      <c r="CC362" s="237"/>
      <c r="CD362" s="237"/>
      <c r="CE362" s="237"/>
    </row>
    <row r="363" spans="1:83" ht="29.25" hidden="1">
      <c r="A363" s="239"/>
      <c r="B363" s="239"/>
      <c r="C363" s="239"/>
      <c r="D363" s="239"/>
      <c r="E363" s="239"/>
      <c r="F363" s="239"/>
      <c r="G363" s="240"/>
      <c r="H363" s="239"/>
      <c r="I363" s="241"/>
      <c r="J363" s="241"/>
      <c r="K363" s="237"/>
      <c r="L363" s="237"/>
      <c r="M363" s="237"/>
      <c r="N363" s="236"/>
      <c r="O363" s="242" t="s">
        <v>390</v>
      </c>
      <c r="P363" s="245"/>
      <c r="Q363" s="243"/>
      <c r="R363" s="242" t="s">
        <v>387</v>
      </c>
      <c r="S363" s="243">
        <v>0</v>
      </c>
      <c r="T363" s="242" t="s">
        <v>389</v>
      </c>
      <c r="U363" s="244"/>
      <c r="V363" s="244"/>
      <c r="W363" s="236"/>
      <c r="X363" s="236"/>
      <c r="Y363" s="292"/>
      <c r="Z363" s="245"/>
      <c r="AA363" s="243"/>
      <c r="AB363" s="242" t="s">
        <v>387</v>
      </c>
      <c r="AC363" s="243">
        <v>0</v>
      </c>
      <c r="AD363" s="242" t="s">
        <v>389</v>
      </c>
      <c r="AE363" s="244"/>
      <c r="AF363" s="244"/>
      <c r="AG363" s="236"/>
      <c r="AH363" s="236"/>
      <c r="AI363" s="292"/>
      <c r="AJ363" s="245"/>
      <c r="AK363" s="243"/>
      <c r="AL363" s="242" t="s">
        <v>387</v>
      </c>
      <c r="AM363" s="243">
        <v>0</v>
      </c>
      <c r="AN363" s="242" t="s">
        <v>389</v>
      </c>
      <c r="AO363" s="244"/>
      <c r="AP363" s="244"/>
      <c r="AQ363" s="236"/>
      <c r="AR363" s="236"/>
      <c r="AS363" s="292"/>
      <c r="AT363" s="245"/>
      <c r="AU363" s="243"/>
      <c r="AV363" s="242" t="s">
        <v>387</v>
      </c>
      <c r="AW363" s="243">
        <v>0</v>
      </c>
      <c r="AX363" s="242" t="s">
        <v>389</v>
      </c>
      <c r="AY363" s="244"/>
      <c r="AZ363" s="244"/>
      <c r="BA363" s="236"/>
      <c r="BB363" s="236"/>
      <c r="BC363" s="292"/>
      <c r="BD363" s="245"/>
      <c r="BE363" s="243"/>
      <c r="BF363" s="242" t="s">
        <v>387</v>
      </c>
      <c r="BG363" s="243">
        <v>0</v>
      </c>
      <c r="BH363" s="242" t="s">
        <v>389</v>
      </c>
      <c r="BI363" s="244"/>
      <c r="BJ363" s="244"/>
      <c r="BK363" s="236"/>
      <c r="BL363" s="236"/>
      <c r="BM363" s="292"/>
      <c r="BN363" s="245"/>
      <c r="BO363" s="243"/>
      <c r="BP363" s="242" t="s">
        <v>387</v>
      </c>
      <c r="BQ363" s="243">
        <v>0</v>
      </c>
      <c r="BR363" s="242" t="s">
        <v>389</v>
      </c>
      <c r="BS363" s="244"/>
      <c r="BT363" s="244"/>
      <c r="BU363" s="236"/>
      <c r="BV363" s="237"/>
      <c r="BW363" s="237"/>
      <c r="BX363" s="237"/>
      <c r="BY363" s="237"/>
      <c r="BZ363" s="237"/>
      <c r="CA363" s="237"/>
      <c r="CB363" s="237"/>
      <c r="CC363" s="237"/>
      <c r="CD363" s="237"/>
      <c r="CE363" s="237"/>
    </row>
    <row r="364" spans="1:83" ht="29.25" hidden="1" customHeight="1">
      <c r="A364" s="239"/>
      <c r="B364" s="239"/>
      <c r="C364" s="239"/>
      <c r="D364" s="239"/>
      <c r="E364" s="239"/>
      <c r="F364" s="239"/>
      <c r="G364" s="240"/>
      <c r="H364" s="239"/>
      <c r="I364" s="241"/>
      <c r="J364" s="241"/>
      <c r="K364" s="237"/>
      <c r="L364" s="237"/>
      <c r="M364" s="237"/>
      <c r="N364" s="237"/>
      <c r="O364" s="242" t="s">
        <v>391</v>
      </c>
      <c r="Q364" s="243"/>
      <c r="R364" s="242" t="s">
        <v>387</v>
      </c>
      <c r="S364" s="243">
        <v>0</v>
      </c>
      <c r="T364" s="242" t="s">
        <v>389</v>
      </c>
      <c r="U364" s="244"/>
      <c r="V364" s="244"/>
      <c r="W364" s="236"/>
      <c r="X364" s="236"/>
      <c r="Y364" s="292"/>
      <c r="Z364" s="245"/>
      <c r="AA364" s="243"/>
      <c r="AB364" s="242" t="s">
        <v>387</v>
      </c>
      <c r="AC364" s="243">
        <v>0</v>
      </c>
      <c r="AD364" s="242" t="s">
        <v>389</v>
      </c>
      <c r="AE364" s="244"/>
      <c r="AF364" s="244"/>
      <c r="AG364" s="236"/>
      <c r="AH364" s="236"/>
      <c r="AI364" s="292"/>
      <c r="AJ364" s="245"/>
      <c r="AK364" s="243"/>
      <c r="AL364" s="242" t="s">
        <v>387</v>
      </c>
      <c r="AM364" s="243">
        <v>0</v>
      </c>
      <c r="AN364" s="242" t="s">
        <v>389</v>
      </c>
      <c r="AO364" s="244"/>
      <c r="AP364" s="244"/>
      <c r="AQ364" s="236"/>
      <c r="AR364" s="236"/>
      <c r="AS364" s="292"/>
      <c r="AT364" s="245"/>
      <c r="AU364" s="243"/>
      <c r="AV364" s="242" t="s">
        <v>387</v>
      </c>
      <c r="AW364" s="243">
        <v>0</v>
      </c>
      <c r="AX364" s="242" t="s">
        <v>389</v>
      </c>
      <c r="AY364" s="244"/>
      <c r="AZ364" s="244"/>
      <c r="BA364" s="236"/>
      <c r="BB364" s="236"/>
      <c r="BC364" s="292"/>
      <c r="BD364" s="245"/>
      <c r="BE364" s="243"/>
      <c r="BF364" s="242" t="s">
        <v>387</v>
      </c>
      <c r="BG364" s="243">
        <v>0</v>
      </c>
      <c r="BH364" s="242" t="s">
        <v>389</v>
      </c>
      <c r="BI364" s="244"/>
      <c r="BJ364" s="244"/>
      <c r="BK364" s="236"/>
      <c r="BL364" s="236"/>
      <c r="BM364" s="292"/>
      <c r="BN364" s="245"/>
      <c r="BO364" s="243"/>
      <c r="BP364" s="242" t="s">
        <v>387</v>
      </c>
      <c r="BQ364" s="243">
        <v>0</v>
      </c>
      <c r="BR364" s="242" t="s">
        <v>389</v>
      </c>
      <c r="BS364" s="244"/>
      <c r="BT364" s="244"/>
      <c r="BU364" s="236"/>
      <c r="BV364" s="237"/>
      <c r="BW364" s="237"/>
      <c r="BX364" s="237"/>
      <c r="BY364" s="237"/>
      <c r="BZ364" s="237"/>
      <c r="CA364" s="237"/>
      <c r="CB364" s="237"/>
      <c r="CC364" s="237"/>
      <c r="CD364" s="237"/>
      <c r="CE364" s="237"/>
    </row>
    <row r="365" spans="1:83" ht="29.25" hidden="1" customHeight="1">
      <c r="A365" s="239"/>
      <c r="B365" s="239"/>
      <c r="C365" s="239"/>
      <c r="D365" s="239"/>
      <c r="E365" s="239"/>
      <c r="F365" s="239"/>
      <c r="G365" s="240"/>
      <c r="H365" s="239"/>
      <c r="I365" s="241"/>
      <c r="J365" s="241"/>
      <c r="K365" s="237"/>
      <c r="L365" s="237"/>
      <c r="M365" s="237"/>
      <c r="N365" s="237"/>
      <c r="O365" s="242" t="s">
        <v>392</v>
      </c>
      <c r="Q365" s="243"/>
      <c r="R365" s="242" t="s">
        <v>387</v>
      </c>
      <c r="S365" s="243">
        <v>0</v>
      </c>
      <c r="T365" s="242" t="s">
        <v>389</v>
      </c>
      <c r="U365" s="244"/>
      <c r="V365" s="244"/>
      <c r="W365" s="236"/>
      <c r="X365" s="236"/>
      <c r="Y365" s="292"/>
      <c r="Z365" s="245"/>
      <c r="AA365" s="243"/>
      <c r="AB365" s="242" t="s">
        <v>387</v>
      </c>
      <c r="AC365" s="243">
        <v>0</v>
      </c>
      <c r="AD365" s="242" t="s">
        <v>389</v>
      </c>
      <c r="AE365" s="244"/>
      <c r="AF365" s="244"/>
      <c r="AG365" s="236"/>
      <c r="AH365" s="236"/>
      <c r="AI365" s="292"/>
      <c r="AJ365" s="245"/>
      <c r="AK365" s="243"/>
      <c r="AL365" s="242" t="s">
        <v>387</v>
      </c>
      <c r="AM365" s="243">
        <v>0</v>
      </c>
      <c r="AN365" s="242" t="s">
        <v>389</v>
      </c>
      <c r="AO365" s="244"/>
      <c r="AP365" s="244"/>
      <c r="AQ365" s="236"/>
      <c r="AR365" s="236"/>
      <c r="AS365" s="292"/>
      <c r="AT365" s="245"/>
      <c r="AU365" s="243"/>
      <c r="AV365" s="242" t="s">
        <v>387</v>
      </c>
      <c r="AW365" s="243">
        <v>0</v>
      </c>
      <c r="AX365" s="242" t="s">
        <v>389</v>
      </c>
      <c r="AY365" s="244"/>
      <c r="AZ365" s="244"/>
      <c r="BA365" s="236"/>
      <c r="BB365" s="236"/>
      <c r="BC365" s="292"/>
      <c r="BD365" s="245"/>
      <c r="BE365" s="243"/>
      <c r="BF365" s="242" t="s">
        <v>387</v>
      </c>
      <c r="BG365" s="243">
        <v>0</v>
      </c>
      <c r="BH365" s="242" t="s">
        <v>389</v>
      </c>
      <c r="BI365" s="244"/>
      <c r="BJ365" s="244"/>
      <c r="BK365" s="236"/>
      <c r="BL365" s="236"/>
      <c r="BM365" s="292"/>
      <c r="BN365" s="245"/>
      <c r="BO365" s="243"/>
      <c r="BP365" s="242" t="s">
        <v>387</v>
      </c>
      <c r="BQ365" s="243">
        <v>0</v>
      </c>
      <c r="BR365" s="242" t="s">
        <v>389</v>
      </c>
      <c r="BS365" s="244"/>
      <c r="BT365" s="244"/>
      <c r="BU365" s="236"/>
      <c r="BV365" s="237"/>
      <c r="BW365" s="237"/>
      <c r="BX365" s="237"/>
      <c r="BY365" s="237"/>
      <c r="BZ365" s="237"/>
      <c r="CA365" s="237"/>
      <c r="CB365" s="237"/>
      <c r="CC365" s="237"/>
      <c r="CD365" s="237"/>
      <c r="CE365" s="237"/>
    </row>
    <row r="366" spans="1:83" ht="29.25" hidden="1" customHeight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7"/>
      <c r="O366" s="242" t="s">
        <v>393</v>
      </c>
      <c r="Q366" s="243"/>
      <c r="R366" s="242" t="s">
        <v>387</v>
      </c>
      <c r="S366" s="243">
        <v>0</v>
      </c>
      <c r="T366" s="242" t="s">
        <v>389</v>
      </c>
      <c r="U366" s="244"/>
      <c r="V366" s="244"/>
      <c r="W366" s="236"/>
      <c r="X366" s="236"/>
      <c r="Y366" s="292"/>
      <c r="Z366" s="245"/>
      <c r="AA366" s="243"/>
      <c r="AB366" s="242" t="s">
        <v>387</v>
      </c>
      <c r="AC366" s="243">
        <v>0</v>
      </c>
      <c r="AD366" s="242" t="s">
        <v>389</v>
      </c>
      <c r="AE366" s="244"/>
      <c r="AF366" s="244"/>
      <c r="AG366" s="236"/>
      <c r="AH366" s="236"/>
      <c r="AI366" s="292"/>
      <c r="AJ366" s="245"/>
      <c r="AK366" s="243"/>
      <c r="AL366" s="242" t="s">
        <v>387</v>
      </c>
      <c r="AM366" s="243">
        <v>0</v>
      </c>
      <c r="AN366" s="242" t="s">
        <v>389</v>
      </c>
      <c r="AO366" s="244"/>
      <c r="AP366" s="244"/>
      <c r="AQ366" s="236"/>
      <c r="AR366" s="236"/>
      <c r="AS366" s="292"/>
      <c r="AT366" s="245"/>
      <c r="AU366" s="243"/>
      <c r="AV366" s="242" t="s">
        <v>387</v>
      </c>
      <c r="AW366" s="243">
        <v>0</v>
      </c>
      <c r="AX366" s="242" t="s">
        <v>389</v>
      </c>
      <c r="AY366" s="244"/>
      <c r="AZ366" s="244"/>
      <c r="BA366" s="236"/>
      <c r="BB366" s="236"/>
      <c r="BC366" s="292"/>
      <c r="BD366" s="245"/>
      <c r="BE366" s="243"/>
      <c r="BF366" s="242" t="s">
        <v>387</v>
      </c>
      <c r="BG366" s="243">
        <v>0</v>
      </c>
      <c r="BH366" s="242" t="s">
        <v>389</v>
      </c>
      <c r="BI366" s="244"/>
      <c r="BJ366" s="244"/>
      <c r="BK366" s="236"/>
      <c r="BL366" s="236"/>
      <c r="BM366" s="292"/>
      <c r="BN366" s="245"/>
      <c r="BO366" s="243"/>
      <c r="BP366" s="242" t="s">
        <v>387</v>
      </c>
      <c r="BQ366" s="243">
        <v>0</v>
      </c>
      <c r="BR366" s="242" t="s">
        <v>389</v>
      </c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83" ht="15.75" customHeight="1">
      <c r="Y367" s="489"/>
    </row>
  </sheetData>
  <autoFilter ref="H1:H366" xr:uid="{00000000-0001-0000-07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  <mergeCell ref="A1:A4"/>
    <mergeCell ref="B1:B4"/>
    <mergeCell ref="C1:C4"/>
    <mergeCell ref="D1:D4"/>
    <mergeCell ref="E1:E4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35" t="s">
        <v>14</v>
      </c>
      <c r="B1" s="523"/>
      <c r="C1" s="523"/>
      <c r="D1" s="523"/>
      <c r="E1" s="523"/>
      <c r="F1" s="536"/>
      <c r="G1" s="116"/>
      <c r="H1" s="527" t="s">
        <v>15</v>
      </c>
      <c r="I1" s="528"/>
      <c r="J1" s="528"/>
      <c r="K1" s="528"/>
      <c r="L1" s="528"/>
      <c r="M1" s="534"/>
      <c r="N1" s="116"/>
      <c r="O1" s="527" t="s">
        <v>16</v>
      </c>
      <c r="P1" s="528"/>
      <c r="Q1" s="528"/>
      <c r="R1" s="528"/>
      <c r="S1" s="528"/>
      <c r="T1" s="528"/>
      <c r="U1" s="116"/>
      <c r="V1" s="527" t="s">
        <v>17</v>
      </c>
      <c r="W1" s="528"/>
      <c r="X1" s="528"/>
      <c r="Y1" s="528"/>
      <c r="Z1" s="528"/>
      <c r="AA1" s="528"/>
      <c r="AB1" s="116"/>
      <c r="AC1" s="527" t="s">
        <v>394</v>
      </c>
      <c r="AD1" s="528"/>
      <c r="AE1" s="528"/>
      <c r="AF1" s="528"/>
      <c r="AG1" s="528"/>
      <c r="AH1" s="528"/>
      <c r="AI1" s="116"/>
      <c r="AJ1" s="527" t="s">
        <v>19</v>
      </c>
      <c r="AK1" s="528"/>
      <c r="AL1" s="528"/>
      <c r="AM1" s="528"/>
      <c r="AN1" s="528"/>
      <c r="AO1" s="528"/>
      <c r="AP1" s="116"/>
      <c r="AQ1" s="527" t="s">
        <v>395</v>
      </c>
      <c r="AR1" s="528"/>
      <c r="AS1" s="528"/>
      <c r="AT1" s="528"/>
      <c r="AU1" s="528"/>
      <c r="AV1" s="52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29" t="s">
        <v>10</v>
      </c>
      <c r="CU1" s="525"/>
      <c r="CV1" s="525"/>
      <c r="CW1" s="525"/>
      <c r="CX1" s="525"/>
      <c r="CY1" s="525"/>
      <c r="CZ1" s="525"/>
      <c r="DA1" s="525"/>
      <c r="DB1" s="525"/>
      <c r="DC1" s="525"/>
      <c r="DD1" s="525"/>
      <c r="DE1" s="525"/>
      <c r="DF1" s="525"/>
      <c r="DG1" s="525"/>
      <c r="DH1" s="525"/>
      <c r="DI1" s="525"/>
      <c r="DJ1" s="525"/>
      <c r="DK1" s="525"/>
      <c r="DL1" s="525"/>
      <c r="DM1" s="525"/>
      <c r="DN1" s="52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24" t="s">
        <v>18</v>
      </c>
      <c r="BC2" s="525"/>
      <c r="BD2" s="525"/>
      <c r="BE2" s="526"/>
      <c r="BF2" s="530" t="s">
        <v>368</v>
      </c>
      <c r="BG2" s="531"/>
      <c r="BH2" s="531"/>
      <c r="BI2" s="531"/>
      <c r="BJ2" s="531"/>
      <c r="BK2" s="532"/>
      <c r="BL2" s="524" t="s">
        <v>19</v>
      </c>
      <c r="BM2" s="525"/>
      <c r="BN2" s="525"/>
      <c r="BO2" s="526"/>
      <c r="BP2" s="530" t="s">
        <v>368</v>
      </c>
      <c r="BQ2" s="531"/>
      <c r="BR2" s="531"/>
      <c r="BS2" s="531"/>
      <c r="BT2" s="531"/>
      <c r="BU2" s="532"/>
      <c r="BV2" s="524" t="s">
        <v>20</v>
      </c>
      <c r="BW2" s="52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24" t="s">
        <v>17</v>
      </c>
      <c r="CI2" s="525"/>
      <c r="CJ2" s="526"/>
      <c r="CK2" s="524" t="s">
        <v>18</v>
      </c>
      <c r="CL2" s="525"/>
      <c r="CM2" s="526"/>
      <c r="CN2" s="524" t="s">
        <v>19</v>
      </c>
      <c r="CO2" s="525"/>
      <c r="CP2" s="526"/>
      <c r="CQ2" s="524" t="s">
        <v>20</v>
      </c>
      <c r="CR2" s="525"/>
      <c r="CS2" s="526"/>
      <c r="CT2" s="524" t="s">
        <v>14</v>
      </c>
      <c r="CU2" s="525"/>
      <c r="CV2" s="526"/>
      <c r="CW2" s="524" t="s">
        <v>15</v>
      </c>
      <c r="CX2" s="525"/>
      <c r="CY2" s="526"/>
      <c r="CZ2" s="524" t="s">
        <v>16</v>
      </c>
      <c r="DA2" s="525"/>
      <c r="DB2" s="526"/>
      <c r="DC2" s="524" t="s">
        <v>17</v>
      </c>
      <c r="DD2" s="525"/>
      <c r="DE2" s="526"/>
      <c r="DF2" s="524" t="s">
        <v>18</v>
      </c>
      <c r="DG2" s="525"/>
      <c r="DH2" s="526"/>
      <c r="DI2" s="524" t="s">
        <v>19</v>
      </c>
      <c r="DJ2" s="525"/>
      <c r="DK2" s="526"/>
      <c r="DL2" s="524" t="s">
        <v>20</v>
      </c>
      <c r="DM2" s="525"/>
      <c r="DN2" s="52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24"/>
      <c r="BC3" s="525"/>
      <c r="BD3" s="525"/>
      <c r="BE3" s="526"/>
      <c r="BF3" s="533"/>
      <c r="BG3" s="528"/>
      <c r="BH3" s="528"/>
      <c r="BI3" s="528"/>
      <c r="BJ3" s="528"/>
      <c r="BK3" s="534"/>
      <c r="BL3" s="524"/>
      <c r="BM3" s="525"/>
      <c r="BN3" s="525"/>
      <c r="BO3" s="526"/>
      <c r="BP3" s="533"/>
      <c r="BQ3" s="528"/>
      <c r="BR3" s="528"/>
      <c r="BS3" s="528"/>
      <c r="BT3" s="528"/>
      <c r="BU3" s="534"/>
      <c r="BV3" s="524"/>
      <c r="BW3" s="52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24"/>
      <c r="DG3" s="525"/>
      <c r="DH3" s="526"/>
      <c r="DI3" s="524"/>
      <c r="DJ3" s="525"/>
      <c r="DK3" s="526"/>
      <c r="DL3" s="524"/>
      <c r="DM3" s="525"/>
      <c r="DN3" s="52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22" t="s">
        <v>386</v>
      </c>
      <c r="P359" s="52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22" t="s">
        <v>386</v>
      </c>
      <c r="Z359" s="52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22" t="s">
        <v>386</v>
      </c>
      <c r="AJ359" s="52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22" t="s">
        <v>386</v>
      </c>
      <c r="AT359" s="52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22" t="s">
        <v>386</v>
      </c>
      <c r="BD359" s="52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22" t="s">
        <v>386</v>
      </c>
      <c r="BN359" s="52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22" t="s">
        <v>386</v>
      </c>
      <c r="BX359" s="523"/>
      <c r="BY359" s="52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22" t="s">
        <v>391</v>
      </c>
      <c r="P362" s="52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22" t="s">
        <v>391</v>
      </c>
      <c r="Z362" s="52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22" t="s">
        <v>391</v>
      </c>
      <c r="AJ362" s="52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22" t="s">
        <v>391</v>
      </c>
      <c r="AT362" s="52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22" t="s">
        <v>391</v>
      </c>
      <c r="BD362" s="52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22" t="s">
        <v>391</v>
      </c>
      <c r="BN362" s="52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22" t="s">
        <v>391</v>
      </c>
      <c r="BX362" s="523"/>
      <c r="BY362" s="523"/>
      <c r="BZ362" s="523"/>
      <c r="CA362" s="523"/>
      <c r="CB362" s="523"/>
      <c r="CC362" s="523"/>
      <c r="CD362" s="523"/>
      <c r="CE362" s="52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22" t="s">
        <v>392</v>
      </c>
      <c r="P363" s="52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22" t="s">
        <v>392</v>
      </c>
      <c r="Z363" s="52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22" t="s">
        <v>392</v>
      </c>
      <c r="AJ363" s="52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22" t="s">
        <v>392</v>
      </c>
      <c r="AT363" s="52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22" t="s">
        <v>392</v>
      </c>
      <c r="BD363" s="52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22" t="s">
        <v>392</v>
      </c>
      <c r="BN363" s="52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22" t="s">
        <v>392</v>
      </c>
      <c r="BX363" s="523"/>
      <c r="BY363" s="523"/>
      <c r="BZ363" s="523"/>
      <c r="CA363" s="523"/>
      <c r="CB363" s="523"/>
      <c r="CC363" s="523"/>
      <c r="CD363" s="523"/>
      <c r="CE363" s="52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22" t="s">
        <v>393</v>
      </c>
      <c r="P364" s="52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22" t="s">
        <v>393</v>
      </c>
      <c r="Z364" s="52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22" t="s">
        <v>393</v>
      </c>
      <c r="AJ364" s="52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22" t="s">
        <v>393</v>
      </c>
      <c r="AT364" s="52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22" t="s">
        <v>393</v>
      </c>
      <c r="BD364" s="52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22" t="s">
        <v>393</v>
      </c>
      <c r="BN364" s="52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22" t="s">
        <v>393</v>
      </c>
      <c r="BX364" s="523"/>
      <c r="BY364" s="523"/>
      <c r="BZ364" s="523"/>
      <c r="CA364" s="523"/>
      <c r="CB364" s="523"/>
      <c r="CC364" s="523"/>
      <c r="CD364" s="523"/>
      <c r="CE364" s="523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369"/>
  <sheetViews>
    <sheetView workbookViewId="0">
      <selection activeCell="K356" sqref="K356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2.7109375" style="156"/>
    <col min="7" max="7" width="41.28515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05" t="s">
        <v>0</v>
      </c>
      <c r="B1" s="506" t="s">
        <v>1</v>
      </c>
      <c r="C1" s="506" t="s">
        <v>2</v>
      </c>
      <c r="D1" s="506" t="s">
        <v>3</v>
      </c>
      <c r="E1" s="506" t="s">
        <v>4</v>
      </c>
      <c r="F1" s="500" t="s">
        <v>5</v>
      </c>
      <c r="G1" s="503" t="s">
        <v>6</v>
      </c>
      <c r="H1" s="155" t="s">
        <v>7</v>
      </c>
      <c r="I1" s="504" t="s">
        <v>8</v>
      </c>
      <c r="J1" s="508"/>
      <c r="K1" s="499"/>
      <c r="L1" s="507"/>
      <c r="M1" s="508"/>
      <c r="N1" s="515" t="s">
        <v>436</v>
      </c>
      <c r="O1" s="507"/>
      <c r="P1" s="507"/>
      <c r="Q1" s="507"/>
      <c r="R1" s="507"/>
      <c r="S1" s="507"/>
      <c r="T1" s="507"/>
      <c r="U1" s="507"/>
      <c r="V1" s="507"/>
      <c r="W1" s="507"/>
      <c r="X1" s="507"/>
      <c r="Y1" s="507"/>
      <c r="Z1" s="507"/>
      <c r="AA1" s="507"/>
      <c r="AB1" s="507"/>
      <c r="AC1" s="507"/>
      <c r="AD1" s="507"/>
      <c r="AE1" s="507"/>
      <c r="AF1" s="507"/>
      <c r="AG1" s="507"/>
      <c r="AH1" s="507"/>
      <c r="AI1" s="507"/>
      <c r="AJ1" s="507"/>
      <c r="AK1" s="507"/>
      <c r="AL1" s="507"/>
      <c r="AM1" s="507"/>
      <c r="AN1" s="507"/>
      <c r="AO1" s="507"/>
      <c r="AP1" s="507"/>
      <c r="AQ1" s="507"/>
      <c r="AR1" s="507"/>
      <c r="AS1" s="507"/>
      <c r="AT1" s="507"/>
      <c r="AU1" s="507"/>
      <c r="AV1" s="507"/>
      <c r="AW1" s="507"/>
      <c r="AX1" s="507"/>
      <c r="AY1" s="507"/>
      <c r="AZ1" s="507"/>
      <c r="BA1" s="507"/>
      <c r="BB1" s="507"/>
      <c r="BC1" s="507"/>
      <c r="BD1" s="507"/>
      <c r="BE1" s="507"/>
      <c r="BF1" s="507"/>
      <c r="BG1" s="507"/>
      <c r="BH1" s="507"/>
      <c r="BI1" s="507"/>
      <c r="BJ1" s="507"/>
      <c r="BK1" s="507"/>
      <c r="BL1" s="507"/>
      <c r="BM1" s="507"/>
      <c r="BN1" s="507"/>
      <c r="BO1" s="507"/>
      <c r="BP1" s="507"/>
      <c r="BQ1" s="507"/>
      <c r="BR1" s="507"/>
      <c r="BS1" s="507"/>
      <c r="BT1" s="507"/>
      <c r="BU1" s="507"/>
      <c r="BV1" s="507"/>
      <c r="BW1" s="507"/>
      <c r="BX1" s="507"/>
      <c r="BY1" s="507"/>
      <c r="BZ1" s="507"/>
      <c r="CA1" s="507"/>
      <c r="CB1" s="507"/>
      <c r="CC1" s="507"/>
      <c r="CD1" s="507"/>
      <c r="CE1" s="508"/>
    </row>
    <row r="2" spans="1:83" ht="26.25" hidden="1">
      <c r="A2" s="501"/>
      <c r="B2" s="501"/>
      <c r="C2" s="501"/>
      <c r="D2" s="501"/>
      <c r="E2" s="501"/>
      <c r="F2" s="501"/>
      <c r="G2" s="501"/>
      <c r="H2" s="246"/>
      <c r="I2" s="516" t="s">
        <v>11</v>
      </c>
      <c r="J2" s="516" t="s">
        <v>12</v>
      </c>
      <c r="K2" s="499" t="s">
        <v>13</v>
      </c>
      <c r="L2" s="507"/>
      <c r="M2" s="508"/>
      <c r="N2" s="492" t="s">
        <v>14</v>
      </c>
      <c r="O2" s="507"/>
      <c r="P2" s="507"/>
      <c r="Q2" s="508"/>
      <c r="R2" s="509" t="s">
        <v>368</v>
      </c>
      <c r="S2" s="510"/>
      <c r="T2" s="510"/>
      <c r="U2" s="510"/>
      <c r="V2" s="510"/>
      <c r="W2" s="511"/>
      <c r="X2" s="492" t="s">
        <v>15</v>
      </c>
      <c r="Y2" s="507"/>
      <c r="Z2" s="507"/>
      <c r="AA2" s="508"/>
      <c r="AB2" s="509" t="s">
        <v>368</v>
      </c>
      <c r="AC2" s="510"/>
      <c r="AD2" s="510"/>
      <c r="AE2" s="510"/>
      <c r="AF2" s="510"/>
      <c r="AG2" s="511"/>
      <c r="AH2" s="492" t="s">
        <v>16</v>
      </c>
      <c r="AI2" s="507"/>
      <c r="AJ2" s="507"/>
      <c r="AK2" s="508"/>
      <c r="AL2" s="509" t="s">
        <v>368</v>
      </c>
      <c r="AM2" s="510"/>
      <c r="AN2" s="510"/>
      <c r="AO2" s="510"/>
      <c r="AP2" s="510"/>
      <c r="AQ2" s="511"/>
      <c r="AR2" s="492" t="s">
        <v>17</v>
      </c>
      <c r="AS2" s="507"/>
      <c r="AT2" s="507"/>
      <c r="AU2" s="508"/>
      <c r="AV2" s="509" t="s">
        <v>368</v>
      </c>
      <c r="AW2" s="510"/>
      <c r="AX2" s="510"/>
      <c r="AY2" s="510"/>
      <c r="AZ2" s="510"/>
      <c r="BA2" s="511"/>
      <c r="BB2" s="492" t="s">
        <v>18</v>
      </c>
      <c r="BC2" s="507"/>
      <c r="BD2" s="507"/>
      <c r="BE2" s="508"/>
      <c r="BF2" s="509" t="s">
        <v>368</v>
      </c>
      <c r="BG2" s="510"/>
      <c r="BH2" s="510"/>
      <c r="BI2" s="510"/>
      <c r="BJ2" s="510"/>
      <c r="BK2" s="511"/>
      <c r="BL2" s="492" t="s">
        <v>19</v>
      </c>
      <c r="BM2" s="507"/>
      <c r="BN2" s="507"/>
      <c r="BO2" s="508"/>
      <c r="BP2" s="509" t="s">
        <v>368</v>
      </c>
      <c r="BQ2" s="510"/>
      <c r="BR2" s="510"/>
      <c r="BS2" s="510"/>
      <c r="BT2" s="510"/>
      <c r="BU2" s="511"/>
      <c r="BV2" s="492" t="s">
        <v>20</v>
      </c>
      <c r="BW2" s="507"/>
      <c r="BX2" s="507"/>
      <c r="BY2" s="508"/>
      <c r="BZ2" s="509" t="s">
        <v>368</v>
      </c>
      <c r="CA2" s="510"/>
      <c r="CB2" s="510"/>
      <c r="CC2" s="510"/>
      <c r="CD2" s="510"/>
      <c r="CE2" s="511"/>
    </row>
    <row r="3" spans="1:83" ht="26.25" hidden="1">
      <c r="A3" s="501"/>
      <c r="B3" s="501"/>
      <c r="C3" s="501"/>
      <c r="D3" s="501"/>
      <c r="E3" s="501"/>
      <c r="F3" s="501"/>
      <c r="G3" s="501"/>
      <c r="H3" s="246"/>
      <c r="I3" s="501"/>
      <c r="J3" s="501"/>
      <c r="K3" s="499" t="s">
        <v>21</v>
      </c>
      <c r="L3" s="507"/>
      <c r="M3" s="508"/>
      <c r="N3" s="492"/>
      <c r="O3" s="507"/>
      <c r="P3" s="507"/>
      <c r="Q3" s="508"/>
      <c r="R3" s="512"/>
      <c r="S3" s="513"/>
      <c r="T3" s="513"/>
      <c r="U3" s="513"/>
      <c r="V3" s="513"/>
      <c r="W3" s="514"/>
      <c r="X3" s="492"/>
      <c r="Y3" s="507"/>
      <c r="Z3" s="507"/>
      <c r="AA3" s="508"/>
      <c r="AB3" s="512"/>
      <c r="AC3" s="513"/>
      <c r="AD3" s="513"/>
      <c r="AE3" s="513"/>
      <c r="AF3" s="513"/>
      <c r="AG3" s="514"/>
      <c r="AH3" s="492"/>
      <c r="AI3" s="507"/>
      <c r="AJ3" s="507"/>
      <c r="AK3" s="508"/>
      <c r="AL3" s="512"/>
      <c r="AM3" s="513"/>
      <c r="AN3" s="513"/>
      <c r="AO3" s="513"/>
      <c r="AP3" s="513"/>
      <c r="AQ3" s="514"/>
      <c r="AR3" s="492"/>
      <c r="AS3" s="507"/>
      <c r="AT3" s="507"/>
      <c r="AU3" s="508"/>
      <c r="AV3" s="512"/>
      <c r="AW3" s="513"/>
      <c r="AX3" s="513"/>
      <c r="AY3" s="513"/>
      <c r="AZ3" s="513"/>
      <c r="BA3" s="514"/>
      <c r="BB3" s="492"/>
      <c r="BC3" s="507"/>
      <c r="BD3" s="507"/>
      <c r="BE3" s="508"/>
      <c r="BF3" s="512"/>
      <c r="BG3" s="513"/>
      <c r="BH3" s="513"/>
      <c r="BI3" s="513"/>
      <c r="BJ3" s="513"/>
      <c r="BK3" s="514"/>
      <c r="BL3" s="492"/>
      <c r="BM3" s="507"/>
      <c r="BN3" s="507"/>
      <c r="BO3" s="508"/>
      <c r="BP3" s="512"/>
      <c r="BQ3" s="513"/>
      <c r="BR3" s="513"/>
      <c r="BS3" s="513"/>
      <c r="BT3" s="513"/>
      <c r="BU3" s="514"/>
      <c r="BV3" s="492"/>
      <c r="BW3" s="507"/>
      <c r="BX3" s="507"/>
      <c r="BY3" s="508"/>
      <c r="BZ3" s="512"/>
      <c r="CA3" s="513"/>
      <c r="CB3" s="513"/>
      <c r="CC3" s="513"/>
      <c r="CD3" s="513"/>
      <c r="CE3" s="514"/>
    </row>
    <row r="4" spans="1:83" ht="56.25" hidden="1" customHeight="1">
      <c r="A4" s="502"/>
      <c r="B4" s="502"/>
      <c r="C4" s="502"/>
      <c r="D4" s="502"/>
      <c r="E4" s="502"/>
      <c r="F4" s="502"/>
      <c r="G4" s="502"/>
      <c r="H4" s="247"/>
      <c r="I4" s="502"/>
      <c r="J4" s="502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11"/>
      <c r="Z17" s="173"/>
      <c r="AA17" s="210"/>
      <c r="AB17" s="173"/>
      <c r="AC17" s="173"/>
      <c r="AD17" s="173"/>
      <c r="AE17" s="173"/>
      <c r="AF17" s="158"/>
      <c r="AG17" s="173"/>
      <c r="AH17" s="173"/>
      <c r="AI17" s="205"/>
      <c r="AJ17" s="173"/>
      <c r="AK17" s="210"/>
      <c r="AL17" s="173"/>
      <c r="AM17" s="173"/>
      <c r="AN17" s="173"/>
      <c r="AO17" s="173"/>
      <c r="AP17" s="158"/>
      <c r="AQ17" s="173"/>
      <c r="AR17" s="173"/>
      <c r="AS17" s="213"/>
      <c r="AT17" s="173"/>
      <c r="AU17" s="210"/>
      <c r="AV17" s="173"/>
      <c r="AW17" s="173"/>
      <c r="AX17" s="173"/>
      <c r="AY17" s="173"/>
      <c r="AZ17" s="158"/>
      <c r="BA17" s="173"/>
      <c r="BB17" s="173"/>
      <c r="BC17" s="207"/>
      <c r="BD17" s="173"/>
      <c r="BE17" s="210"/>
      <c r="BF17" s="173"/>
      <c r="BG17" s="173"/>
      <c r="BH17" s="173"/>
      <c r="BI17" s="173"/>
      <c r="BJ17" s="158"/>
      <c r="BK17" s="173"/>
      <c r="BL17" s="173"/>
      <c r="BM17" s="214"/>
      <c r="BN17" s="173"/>
      <c r="BO17" s="210"/>
      <c r="BP17" s="173"/>
      <c r="BQ17" s="173"/>
      <c r="BR17" s="173"/>
      <c r="BS17" s="173"/>
      <c r="BT17" s="158"/>
      <c r="BU17" s="173"/>
      <c r="BV17" s="173"/>
      <c r="BW17" s="21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11"/>
      <c r="Z62" s="173"/>
      <c r="AA62" s="210"/>
      <c r="AB62" s="173"/>
      <c r="AC62" s="173"/>
      <c r="AD62" s="173"/>
      <c r="AE62" s="173"/>
      <c r="AF62" s="158"/>
      <c r="AG62" s="173"/>
      <c r="AH62" s="173"/>
      <c r="AI62" s="205"/>
      <c r="AJ62" s="173"/>
      <c r="AK62" s="210"/>
      <c r="AL62" s="173"/>
      <c r="AM62" s="173"/>
      <c r="AN62" s="173"/>
      <c r="AO62" s="173"/>
      <c r="AP62" s="158"/>
      <c r="AQ62" s="173"/>
      <c r="AR62" s="173"/>
      <c r="AS62" s="213"/>
      <c r="AT62" s="173"/>
      <c r="AU62" s="210"/>
      <c r="AV62" s="173"/>
      <c r="AW62" s="173"/>
      <c r="AX62" s="173"/>
      <c r="AY62" s="173"/>
      <c r="AZ62" s="158"/>
      <c r="BA62" s="173"/>
      <c r="BB62" s="173"/>
      <c r="BC62" s="207"/>
      <c r="BD62" s="173"/>
      <c r="BE62" s="210"/>
      <c r="BF62" s="173"/>
      <c r="BG62" s="173"/>
      <c r="BH62" s="173"/>
      <c r="BI62" s="173"/>
      <c r="BJ62" s="158"/>
      <c r="BK62" s="173"/>
      <c r="BL62" s="173"/>
      <c r="BM62" s="214"/>
      <c r="BN62" s="173"/>
      <c r="BO62" s="210"/>
      <c r="BP62" s="173"/>
      <c r="BQ62" s="173"/>
      <c r="BR62" s="173"/>
      <c r="BS62" s="173"/>
      <c r="BT62" s="158"/>
      <c r="BU62" s="173"/>
      <c r="BV62" s="173"/>
      <c r="BW62" s="21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11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20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213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20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214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21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77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11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2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21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2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214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21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11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20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213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20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214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21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77">
        <f t="shared" si="0"/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11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2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213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2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214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21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77">
        <f t="shared" si="0"/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11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2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213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2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214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21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77">
        <f t="shared" si="0"/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11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2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213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2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214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21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0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77">
        <f t="shared" si="0"/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8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9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168">
        <v>20054647</v>
      </c>
      <c r="G301" s="171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194">
        <v>20055120</v>
      </c>
      <c r="G315" s="171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194">
        <v>20055943</v>
      </c>
      <c r="G316" s="171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194">
        <v>20055949</v>
      </c>
      <c r="G317" s="171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211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212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213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1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214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211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212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213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1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214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215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77">
        <f t="shared" si="3"/>
        <v>0</v>
      </c>
      <c r="M322" s="172">
        <v>0</v>
      </c>
      <c r="N322" s="173"/>
      <c r="O322" s="264"/>
      <c r="P322" s="173"/>
      <c r="Q322" s="210"/>
      <c r="R322" s="173"/>
      <c r="S322" s="173"/>
      <c r="T322" s="173"/>
      <c r="U322" s="173"/>
      <c r="V322" s="220"/>
      <c r="W322" s="173"/>
      <c r="X322" s="173"/>
      <c r="Y322" s="211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265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213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6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214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215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77">
        <f t="shared" si="3"/>
        <v>0</v>
      </c>
      <c r="M323" s="172">
        <v>0</v>
      </c>
      <c r="N323" s="173"/>
      <c r="O323" s="218"/>
      <c r="P323" s="173"/>
      <c r="Q323" s="210"/>
      <c r="R323" s="173"/>
      <c r="S323" s="173"/>
      <c r="T323" s="173"/>
      <c r="U323" s="219"/>
      <c r="V323" s="220"/>
      <c r="W323" s="173"/>
      <c r="X323" s="173"/>
      <c r="Y323" s="211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2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213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2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214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215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77">
        <f t="shared" si="3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11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2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213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2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214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215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77">
        <f t="shared" si="3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211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2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213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2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214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215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194">
        <v>20056841</v>
      </c>
      <c r="G327" s="171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198">
        <v>20056840</v>
      </c>
      <c r="G328" s="189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194">
        <v>22057022</v>
      </c>
      <c r="G333" s="201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77">
        <f t="shared" si="3"/>
        <v>0</v>
      </c>
      <c r="M335" s="172">
        <v>0</v>
      </c>
      <c r="N335" s="173"/>
      <c r="O335" s="264"/>
      <c r="P335" s="173"/>
      <c r="Q335" s="210"/>
      <c r="R335" s="173"/>
      <c r="S335" s="173"/>
      <c r="T335" s="173"/>
      <c r="U335" s="173"/>
      <c r="V335" s="220"/>
      <c r="W335" s="173"/>
      <c r="X335" s="173"/>
      <c r="Y335" s="211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265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213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26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214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77">
        <f t="shared" si="3"/>
        <v>0</v>
      </c>
      <c r="M336" s="172">
        <v>0</v>
      </c>
      <c r="N336" s="173"/>
      <c r="O336" s="218"/>
      <c r="P336" s="173"/>
      <c r="Q336" s="210"/>
      <c r="R336" s="219"/>
      <c r="S336" s="173"/>
      <c r="T336" s="173"/>
      <c r="U336" s="219"/>
      <c r="V336" s="220"/>
      <c r="W336" s="173"/>
      <c r="X336" s="219"/>
      <c r="Y336" s="211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2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2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2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214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215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194">
        <v>1124045</v>
      </c>
      <c r="G339" s="171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194">
        <v>1124046</v>
      </c>
      <c r="G340" s="171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/>
      <c r="G343" s="171" t="s">
        <v>411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6.25" hidden="1">
      <c r="A344" s="167">
        <v>343</v>
      </c>
      <c r="B344" s="168"/>
      <c r="C344" s="168"/>
      <c r="D344" s="196"/>
      <c r="E344" s="182"/>
      <c r="F344" s="329">
        <v>1001001087</v>
      </c>
      <c r="G344" s="330" t="s">
        <v>377</v>
      </c>
      <c r="H344" s="168" t="s">
        <v>378</v>
      </c>
      <c r="I344" s="168"/>
      <c r="J344" s="158"/>
      <c r="K344" s="172">
        <v>0</v>
      </c>
      <c r="L344" s="159">
        <f t="shared" si="3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6.25" hidden="1">
      <c r="A345" s="167">
        <v>344</v>
      </c>
      <c r="B345" s="168"/>
      <c r="C345" s="168"/>
      <c r="D345" s="196"/>
      <c r="E345" s="182"/>
      <c r="F345" s="329">
        <v>1001001088</v>
      </c>
      <c r="G345" s="330" t="s">
        <v>379</v>
      </c>
      <c r="H345" s="168" t="s">
        <v>378</v>
      </c>
      <c r="I345" s="168"/>
      <c r="J345" s="158"/>
      <c r="K345" s="172">
        <v>0</v>
      </c>
      <c r="L345" s="159">
        <f t="shared" si="3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6.25" hidden="1">
      <c r="A346" s="167">
        <v>345</v>
      </c>
      <c r="B346" s="168"/>
      <c r="C346" s="168"/>
      <c r="D346" s="196"/>
      <c r="E346" s="182"/>
      <c r="F346" s="329">
        <v>1001001089</v>
      </c>
      <c r="G346" s="330" t="s">
        <v>380</v>
      </c>
      <c r="H346" s="168" t="s">
        <v>378</v>
      </c>
      <c r="I346" s="168"/>
      <c r="J346" s="158"/>
      <c r="K346" s="172">
        <v>0</v>
      </c>
      <c r="L346" s="159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6.25" hidden="1">
      <c r="A347" s="167">
        <v>346</v>
      </c>
      <c r="B347" s="168"/>
      <c r="C347" s="168"/>
      <c r="D347" s="196"/>
      <c r="E347" s="182"/>
      <c r="F347" s="329">
        <v>1001001110</v>
      </c>
      <c r="G347" s="330" t="s">
        <v>381</v>
      </c>
      <c r="H347" s="168" t="s">
        <v>378</v>
      </c>
      <c r="I347" s="168"/>
      <c r="J347" s="158"/>
      <c r="K347" s="172">
        <v>0</v>
      </c>
      <c r="L347" s="177">
        <f t="shared" si="3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6.25" hidden="1">
      <c r="A348" s="167">
        <v>347</v>
      </c>
      <c r="B348" s="168"/>
      <c r="C348" s="168"/>
      <c r="D348" s="196"/>
      <c r="E348" s="182"/>
      <c r="F348" s="329">
        <v>1001001111</v>
      </c>
      <c r="G348" s="330" t="s">
        <v>382</v>
      </c>
      <c r="H348" s="168" t="s">
        <v>378</v>
      </c>
      <c r="I348" s="168"/>
      <c r="J348" s="158"/>
      <c r="K348" s="172">
        <v>0</v>
      </c>
      <c r="L348" s="177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6.25" hidden="1">
      <c r="A349" s="167">
        <v>348</v>
      </c>
      <c r="B349" s="168"/>
      <c r="C349" s="168"/>
      <c r="D349" s="196"/>
      <c r="E349" s="182"/>
      <c r="F349" s="329">
        <v>1001001112</v>
      </c>
      <c r="G349" s="330" t="s">
        <v>383</v>
      </c>
      <c r="H349" s="168" t="s">
        <v>378</v>
      </c>
      <c r="I349" s="168"/>
      <c r="J349" s="158"/>
      <c r="K349" s="172">
        <v>0</v>
      </c>
      <c r="L349" s="177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6.25" hidden="1">
      <c r="A350" s="167">
        <v>349</v>
      </c>
      <c r="B350" s="168"/>
      <c r="C350" s="168"/>
      <c r="D350" s="196"/>
      <c r="E350" s="182"/>
      <c r="F350" s="329">
        <v>1001001113</v>
      </c>
      <c r="G350" s="330" t="s">
        <v>384</v>
      </c>
      <c r="H350" s="168" t="s">
        <v>378</v>
      </c>
      <c r="I350" s="168"/>
      <c r="J350" s="158"/>
      <c r="K350" s="172">
        <v>0</v>
      </c>
      <c r="L350" s="159">
        <f t="shared" si="3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6.25" hidden="1">
      <c r="A351" s="167">
        <v>350</v>
      </c>
      <c r="B351" s="168"/>
      <c r="C351" s="168"/>
      <c r="D351" s="196"/>
      <c r="E351" s="182"/>
      <c r="F351" s="329">
        <v>1001001114</v>
      </c>
      <c r="G351" s="330" t="s">
        <v>385</v>
      </c>
      <c r="H351" s="168" t="s">
        <v>378</v>
      </c>
      <c r="I351" s="168"/>
      <c r="J351" s="158"/>
      <c r="K351" s="172">
        <v>0</v>
      </c>
      <c r="L351" s="159">
        <f t="shared" si="3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94"/>
      <c r="G352" s="238"/>
      <c r="H352" s="168"/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214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4"/>
      <c r="G353" s="238"/>
      <c r="H353" s="168"/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1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214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194"/>
      <c r="G354" s="238"/>
      <c r="H354" s="168"/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216"/>
      <c r="P354" s="173"/>
      <c r="Q354" s="210"/>
      <c r="R354" s="173"/>
      <c r="S354" s="173"/>
      <c r="T354" s="173"/>
      <c r="U354" s="173"/>
      <c r="V354" s="158"/>
      <c r="W354" s="173"/>
      <c r="X354" s="173"/>
      <c r="Y354" s="211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212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213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1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214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198"/>
      <c r="G355" s="287"/>
      <c r="H355" s="187"/>
      <c r="I355" s="187"/>
      <c r="J355" s="230"/>
      <c r="K355" s="250">
        <v>0</v>
      </c>
      <c r="L355" s="159">
        <f t="shared" si="3"/>
        <v>0</v>
      </c>
      <c r="M355" s="250">
        <v>0</v>
      </c>
      <c r="N355" s="231"/>
      <c r="O355" s="288"/>
      <c r="P355" s="231"/>
      <c r="Q355" s="210"/>
      <c r="R355" s="231"/>
      <c r="S355" s="231"/>
      <c r="T355" s="231"/>
      <c r="U355" s="231"/>
      <c r="V355" s="158"/>
      <c r="W355" s="231"/>
      <c r="X355" s="231"/>
      <c r="Y355" s="258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289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260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290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262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215"/>
      <c r="BX355" s="173">
        <v>0</v>
      </c>
      <c r="BY355" s="210">
        <f t="shared" ref="BY355:BY363" si="6">SUM(BV355:BX355)</f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ref="CD355:CD363" si="7">BW355-CA355</f>
        <v>0</v>
      </c>
      <c r="CE355" s="173"/>
    </row>
    <row r="356" spans="1:83" ht="29.25">
      <c r="A356" s="167">
        <v>355</v>
      </c>
      <c r="B356" s="190"/>
      <c r="C356" s="190"/>
      <c r="D356" s="190"/>
      <c r="E356" s="191"/>
      <c r="F356" s="331">
        <v>1113219</v>
      </c>
      <c r="G356" s="332" t="s">
        <v>413</v>
      </c>
      <c r="H356" s="263" t="s">
        <v>42</v>
      </c>
      <c r="I356" s="190"/>
      <c r="J356" s="232"/>
      <c r="K356" s="172">
        <v>0</v>
      </c>
      <c r="L356" s="159">
        <f t="shared" ref="L356:L363" si="8">SUM(O356,Y356,AI356,AS356,BC356,BM356,BW356)</f>
        <v>0</v>
      </c>
      <c r="M356" s="172">
        <v>0</v>
      </c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214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>
        <v>0</v>
      </c>
      <c r="BY356" s="210">
        <f t="shared" si="6"/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si="7"/>
        <v>0</v>
      </c>
      <c r="CE356" s="173"/>
    </row>
    <row r="357" spans="1:83" ht="29.25">
      <c r="A357" s="167">
        <v>356</v>
      </c>
      <c r="B357" s="168"/>
      <c r="C357" s="168"/>
      <c r="D357" s="168"/>
      <c r="E357" s="170"/>
      <c r="F357" s="439">
        <v>1113220</v>
      </c>
      <c r="G357" s="440" t="s">
        <v>414</v>
      </c>
      <c r="H357" s="178" t="s">
        <v>42</v>
      </c>
      <c r="I357" s="168"/>
      <c r="J357" s="158"/>
      <c r="K357" s="172">
        <v>0</v>
      </c>
      <c r="L357" s="159">
        <f t="shared" si="8"/>
        <v>0</v>
      </c>
      <c r="M357" s="172">
        <v>0</v>
      </c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214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>
        <v>0</v>
      </c>
      <c r="BY357" s="210">
        <f t="shared" si="6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7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77">
        <v>1113218</v>
      </c>
      <c r="G358" s="378" t="s">
        <v>415</v>
      </c>
      <c r="H358" s="178" t="s">
        <v>42</v>
      </c>
      <c r="I358" s="168"/>
      <c r="J358" s="158"/>
      <c r="K358" s="172">
        <v>0</v>
      </c>
      <c r="L358" s="159">
        <f t="shared" si="8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21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>
        <v>0</v>
      </c>
      <c r="BY358" s="210">
        <f t="shared" si="6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7"/>
        <v>0</v>
      </c>
      <c r="CE358" s="173"/>
    </row>
    <row r="359" spans="1:83" ht="29.25">
      <c r="A359" s="167">
        <v>358</v>
      </c>
      <c r="B359" s="168"/>
      <c r="C359" s="168"/>
      <c r="D359" s="168"/>
      <c r="E359" s="182"/>
      <c r="F359" s="379">
        <v>1113221</v>
      </c>
      <c r="G359" s="380" t="s">
        <v>416</v>
      </c>
      <c r="H359" s="178" t="s">
        <v>42</v>
      </c>
      <c r="I359" s="168"/>
      <c r="J359" s="158"/>
      <c r="K359" s="172"/>
      <c r="L359" s="159">
        <v>0</v>
      </c>
      <c r="M359" s="172"/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214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359</v>
      </c>
      <c r="B360" s="168"/>
      <c r="C360" s="187"/>
      <c r="D360" s="187"/>
      <c r="E360" s="253"/>
      <c r="F360" s="377">
        <v>1113222</v>
      </c>
      <c r="G360" s="378" t="s">
        <v>426</v>
      </c>
      <c r="H360" s="178" t="s">
        <v>42</v>
      </c>
      <c r="I360" s="168"/>
      <c r="J360" s="158"/>
      <c r="K360" s="172"/>
      <c r="L360" s="159"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214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97"/>
      <c r="C361" s="298"/>
      <c r="D361" s="298"/>
      <c r="E361" s="299"/>
      <c r="F361" s="379">
        <v>1113223</v>
      </c>
      <c r="G361" s="380" t="s">
        <v>428</v>
      </c>
      <c r="H361" s="178" t="s">
        <v>42</v>
      </c>
      <c r="I361" s="168"/>
      <c r="J361" s="158"/>
      <c r="K361" s="172"/>
      <c r="L361" s="159">
        <f t="shared" si="8"/>
        <v>0</v>
      </c>
      <c r="M361" s="172"/>
      <c r="N361" s="173"/>
      <c r="O361" s="339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214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215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97"/>
      <c r="C362" s="298"/>
      <c r="D362" s="298"/>
      <c r="E362" s="299"/>
      <c r="F362" s="379">
        <v>1113224</v>
      </c>
      <c r="G362" s="380" t="s">
        <v>430</v>
      </c>
      <c r="H362" s="178" t="s">
        <v>42</v>
      </c>
      <c r="I362" s="168"/>
      <c r="J362" s="158"/>
      <c r="K362" s="172"/>
      <c r="L362" s="159">
        <v>0</v>
      </c>
      <c r="M362" s="172"/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214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215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362</v>
      </c>
      <c r="B363" s="197"/>
      <c r="C363" s="298"/>
      <c r="D363" s="298"/>
      <c r="E363" s="299"/>
      <c r="F363" s="379">
        <v>1113225</v>
      </c>
      <c r="G363" s="380" t="s">
        <v>434</v>
      </c>
      <c r="H363" s="178" t="s">
        <v>42</v>
      </c>
      <c r="I363" s="168"/>
      <c r="J363" s="158"/>
      <c r="K363" s="172">
        <v>0</v>
      </c>
      <c r="L363" s="159">
        <f t="shared" si="8"/>
        <v>0</v>
      </c>
      <c r="M363" s="172">
        <v>0</v>
      </c>
      <c r="N363" s="173"/>
      <c r="O363" s="339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214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215"/>
      <c r="BX363" s="173">
        <v>0</v>
      </c>
      <c r="BY363" s="210">
        <f t="shared" si="6"/>
        <v>0</v>
      </c>
      <c r="BZ363" s="173">
        <v>0</v>
      </c>
      <c r="CA363" s="173">
        <v>0</v>
      </c>
      <c r="CB363" s="173">
        <v>0</v>
      </c>
      <c r="CC363" s="173">
        <v>0</v>
      </c>
      <c r="CD363" s="158">
        <f t="shared" si="7"/>
        <v>0</v>
      </c>
      <c r="CE363" s="173"/>
    </row>
    <row r="364" spans="1:83" ht="29.25" hidden="1" customHeight="1">
      <c r="A364" s="239"/>
      <c r="B364" s="239"/>
      <c r="C364" s="239"/>
      <c r="D364" s="239"/>
      <c r="E364" s="239"/>
      <c r="F364" s="239"/>
      <c r="G364" s="240"/>
      <c r="H364" s="239"/>
      <c r="I364" s="241"/>
      <c r="J364" s="241"/>
      <c r="K364" s="237"/>
      <c r="L364" s="237"/>
      <c r="M364" s="237"/>
      <c r="N364" s="236"/>
      <c r="O364" s="242" t="s">
        <v>386</v>
      </c>
      <c r="Q364" s="243">
        <v>316</v>
      </c>
      <c r="R364" s="242" t="s">
        <v>387</v>
      </c>
      <c r="S364" s="243"/>
      <c r="T364" s="244"/>
      <c r="U364" s="244"/>
      <c r="V364" s="244"/>
      <c r="W364" s="236"/>
      <c r="X364" s="236"/>
      <c r="Y364" s="291"/>
      <c r="Z364" s="245"/>
      <c r="AA364" s="243">
        <v>316</v>
      </c>
      <c r="AB364" s="242" t="s">
        <v>387</v>
      </c>
      <c r="AC364" s="243"/>
      <c r="AD364" s="244"/>
      <c r="AE364" s="244"/>
      <c r="AF364" s="244"/>
      <c r="AG364" s="236"/>
      <c r="AH364" s="236"/>
      <c r="AI364" s="291"/>
      <c r="AJ364" s="245"/>
      <c r="AK364" s="243">
        <v>316</v>
      </c>
      <c r="AL364" s="242" t="s">
        <v>387</v>
      </c>
      <c r="AM364" s="243"/>
      <c r="AN364" s="244"/>
      <c r="AO364" s="244"/>
      <c r="AP364" s="244"/>
      <c r="AQ364" s="236"/>
      <c r="AR364" s="236"/>
      <c r="AS364" s="291"/>
      <c r="AT364" s="245"/>
      <c r="AU364" s="243">
        <v>316</v>
      </c>
      <c r="AV364" s="242" t="s">
        <v>387</v>
      </c>
      <c r="AW364" s="243"/>
      <c r="AX364" s="244"/>
      <c r="AY364" s="244"/>
      <c r="AZ364" s="244"/>
      <c r="BA364" s="236"/>
      <c r="BB364" s="236"/>
      <c r="BC364" s="291"/>
      <c r="BD364" s="245"/>
      <c r="BE364" s="243">
        <v>316</v>
      </c>
      <c r="BF364" s="242" t="s">
        <v>387</v>
      </c>
      <c r="BG364" s="243"/>
      <c r="BH364" s="244"/>
      <c r="BI364" s="244"/>
      <c r="BJ364" s="244"/>
      <c r="BK364" s="236"/>
      <c r="BL364" s="236"/>
      <c r="BM364" s="291"/>
      <c r="BN364" s="245"/>
      <c r="BO364" s="243">
        <v>316</v>
      </c>
      <c r="BP364" s="242" t="s">
        <v>387</v>
      </c>
      <c r="BQ364" s="243"/>
      <c r="BR364" s="244"/>
      <c r="BS364" s="244"/>
      <c r="BT364" s="244"/>
      <c r="BU364" s="236"/>
      <c r="BV364" s="237"/>
      <c r="BW364" s="237"/>
      <c r="BX364" s="237"/>
      <c r="BY364" s="237"/>
      <c r="BZ364" s="237"/>
      <c r="CA364" s="237"/>
      <c r="CB364" s="237"/>
      <c r="CC364" s="237"/>
      <c r="CD364" s="237"/>
      <c r="CE364" s="237"/>
    </row>
    <row r="365" spans="1:83" ht="29.25" hidden="1">
      <c r="A365" s="239"/>
      <c r="B365" s="239"/>
      <c r="C365" s="239"/>
      <c r="D365" s="239"/>
      <c r="E365" s="239"/>
      <c r="F365" s="239"/>
      <c r="G365" s="240"/>
      <c r="H365" s="239"/>
      <c r="I365" s="241"/>
      <c r="J365" s="241"/>
      <c r="K365" s="237"/>
      <c r="L365" s="237"/>
      <c r="M365" s="237"/>
      <c r="N365" s="236"/>
      <c r="O365" s="242" t="s">
        <v>388</v>
      </c>
      <c r="P365" s="245"/>
      <c r="Q365" s="243"/>
      <c r="R365" s="242" t="s">
        <v>387</v>
      </c>
      <c r="S365" s="243">
        <v>0</v>
      </c>
      <c r="T365" s="242" t="s">
        <v>389</v>
      </c>
      <c r="U365" s="244"/>
      <c r="V365" s="244"/>
      <c r="W365" s="236"/>
      <c r="X365" s="236"/>
      <c r="Y365" s="292"/>
      <c r="Z365" s="245"/>
      <c r="AA365" s="243"/>
      <c r="AB365" s="242" t="s">
        <v>387</v>
      </c>
      <c r="AC365" s="243">
        <v>0</v>
      </c>
      <c r="AD365" s="242" t="s">
        <v>389</v>
      </c>
      <c r="AE365" s="244"/>
      <c r="AF365" s="244"/>
      <c r="AG365" s="236"/>
      <c r="AH365" s="236"/>
      <c r="AI365" s="292"/>
      <c r="AJ365" s="245"/>
      <c r="AK365" s="243"/>
      <c r="AL365" s="242" t="s">
        <v>387</v>
      </c>
      <c r="AM365" s="243">
        <v>0</v>
      </c>
      <c r="AN365" s="242" t="s">
        <v>389</v>
      </c>
      <c r="AO365" s="244"/>
      <c r="AP365" s="244"/>
      <c r="AQ365" s="236"/>
      <c r="AR365" s="236"/>
      <c r="AS365" s="292"/>
      <c r="AT365" s="245"/>
      <c r="AU365" s="243"/>
      <c r="AV365" s="242" t="s">
        <v>387</v>
      </c>
      <c r="AW365" s="243">
        <v>0</v>
      </c>
      <c r="AX365" s="242" t="s">
        <v>389</v>
      </c>
      <c r="AY365" s="244"/>
      <c r="AZ365" s="244"/>
      <c r="BA365" s="236"/>
      <c r="BB365" s="236"/>
      <c r="BC365" s="292"/>
      <c r="BD365" s="245"/>
      <c r="BE365" s="243"/>
      <c r="BF365" s="242" t="s">
        <v>387</v>
      </c>
      <c r="BG365" s="243">
        <v>0</v>
      </c>
      <c r="BH365" s="242" t="s">
        <v>389</v>
      </c>
      <c r="BI365" s="244"/>
      <c r="BJ365" s="244"/>
      <c r="BK365" s="236"/>
      <c r="BL365" s="236"/>
      <c r="BM365" s="292"/>
      <c r="BN365" s="245"/>
      <c r="BO365" s="243"/>
      <c r="BP365" s="242" t="s">
        <v>387</v>
      </c>
      <c r="BQ365" s="243">
        <v>0</v>
      </c>
      <c r="BR365" s="242" t="s">
        <v>389</v>
      </c>
      <c r="BS365" s="244"/>
      <c r="BT365" s="244"/>
      <c r="BU365" s="236"/>
      <c r="BV365" s="237"/>
      <c r="BW365" s="237"/>
      <c r="BX365" s="237"/>
      <c r="BY365" s="237"/>
      <c r="BZ365" s="237"/>
      <c r="CA365" s="237"/>
      <c r="CB365" s="237"/>
      <c r="CC365" s="237"/>
      <c r="CD365" s="237"/>
      <c r="CE365" s="237"/>
    </row>
    <row r="366" spans="1:83" ht="29.25" hidden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6"/>
      <c r="O366" s="242" t="s">
        <v>390</v>
      </c>
      <c r="P366" s="245"/>
      <c r="Q366" s="243"/>
      <c r="R366" s="242" t="s">
        <v>387</v>
      </c>
      <c r="S366" s="243">
        <v>0</v>
      </c>
      <c r="T366" s="242" t="s">
        <v>389</v>
      </c>
      <c r="U366" s="244"/>
      <c r="V366" s="244"/>
      <c r="W366" s="236"/>
      <c r="X366" s="236"/>
      <c r="Y366" s="292"/>
      <c r="Z366" s="245"/>
      <c r="AA366" s="243"/>
      <c r="AB366" s="242" t="s">
        <v>387</v>
      </c>
      <c r="AC366" s="243">
        <v>0</v>
      </c>
      <c r="AD366" s="242" t="s">
        <v>389</v>
      </c>
      <c r="AE366" s="244"/>
      <c r="AF366" s="244"/>
      <c r="AG366" s="236"/>
      <c r="AH366" s="236"/>
      <c r="AI366" s="292"/>
      <c r="AJ366" s="245"/>
      <c r="AK366" s="243"/>
      <c r="AL366" s="242" t="s">
        <v>387</v>
      </c>
      <c r="AM366" s="243">
        <v>0</v>
      </c>
      <c r="AN366" s="242" t="s">
        <v>389</v>
      </c>
      <c r="AO366" s="244"/>
      <c r="AP366" s="244"/>
      <c r="AQ366" s="236"/>
      <c r="AR366" s="236"/>
      <c r="AS366" s="292"/>
      <c r="AT366" s="245"/>
      <c r="AU366" s="243"/>
      <c r="AV366" s="242" t="s">
        <v>387</v>
      </c>
      <c r="AW366" s="243">
        <v>0</v>
      </c>
      <c r="AX366" s="242" t="s">
        <v>389</v>
      </c>
      <c r="AY366" s="244"/>
      <c r="AZ366" s="244"/>
      <c r="BA366" s="236"/>
      <c r="BB366" s="236"/>
      <c r="BC366" s="292"/>
      <c r="BD366" s="245"/>
      <c r="BE366" s="243"/>
      <c r="BF366" s="242" t="s">
        <v>387</v>
      </c>
      <c r="BG366" s="243">
        <v>0</v>
      </c>
      <c r="BH366" s="242" t="s">
        <v>389</v>
      </c>
      <c r="BI366" s="244"/>
      <c r="BJ366" s="244"/>
      <c r="BK366" s="236"/>
      <c r="BL366" s="236"/>
      <c r="BM366" s="292"/>
      <c r="BN366" s="245"/>
      <c r="BO366" s="243"/>
      <c r="BP366" s="242" t="s">
        <v>387</v>
      </c>
      <c r="BQ366" s="243">
        <v>0</v>
      </c>
      <c r="BR366" s="242" t="s">
        <v>389</v>
      </c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83" ht="29.25" hidden="1" customHeight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7"/>
      <c r="O367" s="242" t="s">
        <v>391</v>
      </c>
      <c r="Q367" s="243"/>
      <c r="R367" s="242" t="s">
        <v>387</v>
      </c>
      <c r="S367" s="243">
        <v>0</v>
      </c>
      <c r="T367" s="242" t="s">
        <v>389</v>
      </c>
      <c r="U367" s="244"/>
      <c r="V367" s="244"/>
      <c r="W367" s="236"/>
      <c r="X367" s="236"/>
      <c r="Y367" s="292"/>
      <c r="Z367" s="245"/>
      <c r="AA367" s="243"/>
      <c r="AB367" s="242" t="s">
        <v>387</v>
      </c>
      <c r="AC367" s="243">
        <v>0</v>
      </c>
      <c r="AD367" s="242" t="s">
        <v>389</v>
      </c>
      <c r="AE367" s="244"/>
      <c r="AF367" s="244"/>
      <c r="AG367" s="236"/>
      <c r="AH367" s="236"/>
      <c r="AI367" s="292"/>
      <c r="AJ367" s="245"/>
      <c r="AK367" s="243"/>
      <c r="AL367" s="242" t="s">
        <v>387</v>
      </c>
      <c r="AM367" s="243">
        <v>0</v>
      </c>
      <c r="AN367" s="242" t="s">
        <v>389</v>
      </c>
      <c r="AO367" s="244"/>
      <c r="AP367" s="244"/>
      <c r="AQ367" s="236"/>
      <c r="AR367" s="236"/>
      <c r="AS367" s="292"/>
      <c r="AT367" s="245"/>
      <c r="AU367" s="243"/>
      <c r="AV367" s="242" t="s">
        <v>387</v>
      </c>
      <c r="AW367" s="243">
        <v>0</v>
      </c>
      <c r="AX367" s="242" t="s">
        <v>389</v>
      </c>
      <c r="AY367" s="244"/>
      <c r="AZ367" s="244"/>
      <c r="BA367" s="236"/>
      <c r="BB367" s="236"/>
      <c r="BC367" s="292"/>
      <c r="BD367" s="245"/>
      <c r="BE367" s="243"/>
      <c r="BF367" s="242" t="s">
        <v>387</v>
      </c>
      <c r="BG367" s="243">
        <v>0</v>
      </c>
      <c r="BH367" s="242" t="s">
        <v>389</v>
      </c>
      <c r="BI367" s="244"/>
      <c r="BJ367" s="244"/>
      <c r="BK367" s="236"/>
      <c r="BL367" s="236"/>
      <c r="BM367" s="292"/>
      <c r="BN367" s="245"/>
      <c r="BO367" s="243"/>
      <c r="BP367" s="242" t="s">
        <v>387</v>
      </c>
      <c r="BQ367" s="243">
        <v>0</v>
      </c>
      <c r="BR367" s="242" t="s">
        <v>389</v>
      </c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 hidden="1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7"/>
      <c r="O368" s="242" t="s">
        <v>392</v>
      </c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 customHeight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7"/>
      <c r="O369" s="242" t="s">
        <v>393</v>
      </c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</sheetData>
  <autoFilter ref="A1:CE369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F1:F4"/>
    <mergeCell ref="G1:G4"/>
    <mergeCell ref="A1:A4"/>
    <mergeCell ref="B1:B4"/>
    <mergeCell ref="C1:C4"/>
    <mergeCell ref="D1:D4"/>
    <mergeCell ref="E1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35" t="s">
        <v>14</v>
      </c>
      <c r="B1" s="523"/>
      <c r="C1" s="523"/>
      <c r="D1" s="523"/>
      <c r="E1" s="523"/>
      <c r="F1" s="536"/>
      <c r="G1" s="116"/>
      <c r="H1" s="527" t="s">
        <v>15</v>
      </c>
      <c r="I1" s="528"/>
      <c r="J1" s="528"/>
      <c r="K1" s="528"/>
      <c r="L1" s="528"/>
      <c r="M1" s="534"/>
      <c r="N1" s="116"/>
      <c r="O1" s="527" t="s">
        <v>16</v>
      </c>
      <c r="P1" s="528"/>
      <c r="Q1" s="528"/>
      <c r="R1" s="528"/>
      <c r="S1" s="528"/>
      <c r="T1" s="528"/>
      <c r="U1" s="116"/>
      <c r="V1" s="527" t="s">
        <v>17</v>
      </c>
      <c r="W1" s="528"/>
      <c r="X1" s="528"/>
      <c r="Y1" s="528"/>
      <c r="Z1" s="528"/>
      <c r="AA1" s="528"/>
      <c r="AB1" s="116"/>
      <c r="AC1" s="527" t="s">
        <v>394</v>
      </c>
      <c r="AD1" s="528"/>
      <c r="AE1" s="528"/>
      <c r="AF1" s="528"/>
      <c r="AG1" s="528"/>
      <c r="AH1" s="528"/>
      <c r="AI1" s="116"/>
      <c r="AJ1" s="527" t="s">
        <v>19</v>
      </c>
      <c r="AK1" s="528"/>
      <c r="AL1" s="528"/>
      <c r="AM1" s="528"/>
      <c r="AN1" s="528"/>
      <c r="AO1" s="528"/>
      <c r="AP1" s="116"/>
      <c r="AQ1" s="527" t="s">
        <v>395</v>
      </c>
      <c r="AR1" s="528"/>
      <c r="AS1" s="528"/>
      <c r="AT1" s="528"/>
      <c r="AU1" s="528"/>
      <c r="AV1" s="52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29" t="s">
        <v>10</v>
      </c>
      <c r="CU1" s="525"/>
      <c r="CV1" s="525"/>
      <c r="CW1" s="525"/>
      <c r="CX1" s="525"/>
      <c r="CY1" s="525"/>
      <c r="CZ1" s="525"/>
      <c r="DA1" s="525"/>
      <c r="DB1" s="525"/>
      <c r="DC1" s="525"/>
      <c r="DD1" s="525"/>
      <c r="DE1" s="525"/>
      <c r="DF1" s="525"/>
      <c r="DG1" s="525"/>
      <c r="DH1" s="525"/>
      <c r="DI1" s="525"/>
      <c r="DJ1" s="525"/>
      <c r="DK1" s="525"/>
      <c r="DL1" s="525"/>
      <c r="DM1" s="525"/>
      <c r="DN1" s="52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24" t="s">
        <v>18</v>
      </c>
      <c r="BC2" s="525"/>
      <c r="BD2" s="525"/>
      <c r="BE2" s="526"/>
      <c r="BF2" s="530" t="s">
        <v>368</v>
      </c>
      <c r="BG2" s="531"/>
      <c r="BH2" s="531"/>
      <c r="BI2" s="531"/>
      <c r="BJ2" s="531"/>
      <c r="BK2" s="532"/>
      <c r="BL2" s="524" t="s">
        <v>19</v>
      </c>
      <c r="BM2" s="525"/>
      <c r="BN2" s="525"/>
      <c r="BO2" s="526"/>
      <c r="BP2" s="530" t="s">
        <v>368</v>
      </c>
      <c r="BQ2" s="531"/>
      <c r="BR2" s="531"/>
      <c r="BS2" s="531"/>
      <c r="BT2" s="531"/>
      <c r="BU2" s="532"/>
      <c r="BV2" s="524" t="s">
        <v>20</v>
      </c>
      <c r="BW2" s="52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24" t="s">
        <v>17</v>
      </c>
      <c r="CI2" s="525"/>
      <c r="CJ2" s="526"/>
      <c r="CK2" s="524" t="s">
        <v>18</v>
      </c>
      <c r="CL2" s="525"/>
      <c r="CM2" s="526"/>
      <c r="CN2" s="524" t="s">
        <v>19</v>
      </c>
      <c r="CO2" s="525"/>
      <c r="CP2" s="526"/>
      <c r="CQ2" s="524" t="s">
        <v>20</v>
      </c>
      <c r="CR2" s="525"/>
      <c r="CS2" s="526"/>
      <c r="CT2" s="524" t="s">
        <v>14</v>
      </c>
      <c r="CU2" s="525"/>
      <c r="CV2" s="526"/>
      <c r="CW2" s="524" t="s">
        <v>15</v>
      </c>
      <c r="CX2" s="525"/>
      <c r="CY2" s="526"/>
      <c r="CZ2" s="524" t="s">
        <v>16</v>
      </c>
      <c r="DA2" s="525"/>
      <c r="DB2" s="526"/>
      <c r="DC2" s="524" t="s">
        <v>17</v>
      </c>
      <c r="DD2" s="525"/>
      <c r="DE2" s="526"/>
      <c r="DF2" s="524" t="s">
        <v>18</v>
      </c>
      <c r="DG2" s="525"/>
      <c r="DH2" s="526"/>
      <c r="DI2" s="524" t="s">
        <v>19</v>
      </c>
      <c r="DJ2" s="525"/>
      <c r="DK2" s="526"/>
      <c r="DL2" s="524" t="s">
        <v>20</v>
      </c>
      <c r="DM2" s="525"/>
      <c r="DN2" s="52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24"/>
      <c r="BC3" s="525"/>
      <c r="BD3" s="525"/>
      <c r="BE3" s="526"/>
      <c r="BF3" s="533"/>
      <c r="BG3" s="528"/>
      <c r="BH3" s="528"/>
      <c r="BI3" s="528"/>
      <c r="BJ3" s="528"/>
      <c r="BK3" s="534"/>
      <c r="BL3" s="524"/>
      <c r="BM3" s="525"/>
      <c r="BN3" s="525"/>
      <c r="BO3" s="526"/>
      <c r="BP3" s="533"/>
      <c r="BQ3" s="528"/>
      <c r="BR3" s="528"/>
      <c r="BS3" s="528"/>
      <c r="BT3" s="528"/>
      <c r="BU3" s="534"/>
      <c r="BV3" s="524"/>
      <c r="BW3" s="52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24"/>
      <c r="DG3" s="525"/>
      <c r="DH3" s="526"/>
      <c r="DI3" s="524"/>
      <c r="DJ3" s="525"/>
      <c r="DK3" s="526"/>
      <c r="DL3" s="524"/>
      <c r="DM3" s="525"/>
      <c r="DN3" s="52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22" t="s">
        <v>386</v>
      </c>
      <c r="P359" s="52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22" t="s">
        <v>386</v>
      </c>
      <c r="Z359" s="52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22" t="s">
        <v>386</v>
      </c>
      <c r="AJ359" s="52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22" t="s">
        <v>386</v>
      </c>
      <c r="AT359" s="52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22" t="s">
        <v>386</v>
      </c>
      <c r="BD359" s="52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22" t="s">
        <v>386</v>
      </c>
      <c r="BN359" s="52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22" t="s">
        <v>386</v>
      </c>
      <c r="BX359" s="523"/>
      <c r="BY359" s="52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22" t="s">
        <v>391</v>
      </c>
      <c r="P362" s="52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22" t="s">
        <v>391</v>
      </c>
      <c r="Z362" s="52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22" t="s">
        <v>391</v>
      </c>
      <c r="AJ362" s="52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22" t="s">
        <v>391</v>
      </c>
      <c r="AT362" s="52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22" t="s">
        <v>391</v>
      </c>
      <c r="BD362" s="52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22" t="s">
        <v>391</v>
      </c>
      <c r="BN362" s="52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22" t="s">
        <v>391</v>
      </c>
      <c r="BX362" s="523"/>
      <c r="BY362" s="523"/>
      <c r="BZ362" s="523"/>
      <c r="CA362" s="523"/>
      <c r="CB362" s="523"/>
      <c r="CC362" s="523"/>
      <c r="CD362" s="523"/>
      <c r="CE362" s="52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22" t="s">
        <v>392</v>
      </c>
      <c r="P363" s="52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22" t="s">
        <v>392</v>
      </c>
      <c r="Z363" s="52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22" t="s">
        <v>392</v>
      </c>
      <c r="AJ363" s="52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22" t="s">
        <v>392</v>
      </c>
      <c r="AT363" s="52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22" t="s">
        <v>392</v>
      </c>
      <c r="BD363" s="52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22" t="s">
        <v>392</v>
      </c>
      <c r="BN363" s="52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22" t="s">
        <v>392</v>
      </c>
      <c r="BX363" s="523"/>
      <c r="BY363" s="523"/>
      <c r="BZ363" s="523"/>
      <c r="CA363" s="523"/>
      <c r="CB363" s="523"/>
      <c r="CC363" s="523"/>
      <c r="CD363" s="523"/>
      <c r="CE363" s="52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22" t="s">
        <v>393</v>
      </c>
      <c r="P364" s="52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22" t="s">
        <v>393</v>
      </c>
      <c r="Z364" s="52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22" t="s">
        <v>393</v>
      </c>
      <c r="AJ364" s="52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22" t="s">
        <v>393</v>
      </c>
      <c r="AT364" s="52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22" t="s">
        <v>393</v>
      </c>
      <c r="BD364" s="52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22" t="s">
        <v>393</v>
      </c>
      <c r="BN364" s="52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22" t="s">
        <v>393</v>
      </c>
      <c r="BX364" s="523"/>
      <c r="BY364" s="523"/>
      <c r="BZ364" s="523"/>
      <c r="CA364" s="523"/>
      <c r="CB364" s="523"/>
      <c r="CC364" s="523"/>
      <c r="CD364" s="523"/>
      <c r="CE364" s="523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2025-04-22T09:41:57Z</dcterms:modified>
</cp:coreProperties>
</file>