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-15" windowWidth="10230" windowHeight="8115" activeTab="1"/>
  </bookViews>
  <sheets>
    <sheet name="zona 1" sheetId="1" r:id="rId1"/>
    <sheet name="zona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9" i="1"/>
  <c r="J8"/>
  <c r="I9"/>
  <c r="I10"/>
  <c r="I11"/>
  <c r="I12"/>
  <c r="I13"/>
  <c r="I8"/>
  <c r="I16" i="2"/>
  <c r="I17"/>
  <c r="M17" s="1"/>
  <c r="N17" s="1"/>
  <c r="I18"/>
  <c r="I15"/>
  <c r="I9"/>
  <c r="I10"/>
  <c r="M10" s="1"/>
  <c r="N10" s="1"/>
  <c r="I11"/>
  <c r="I12"/>
  <c r="I13"/>
  <c r="M12"/>
  <c r="N12" s="1"/>
  <c r="M15"/>
  <c r="N15" s="1"/>
  <c r="M14"/>
  <c r="N14" s="1"/>
  <c r="M16"/>
  <c r="N16" s="1"/>
  <c r="M18"/>
  <c r="N18" s="1"/>
  <c r="I8"/>
  <c r="M8" s="1"/>
  <c r="N9" i="1"/>
  <c r="N11"/>
  <c r="N13"/>
  <c r="M9"/>
  <c r="M10"/>
  <c r="N10" s="1"/>
  <c r="M11"/>
  <c r="M12"/>
  <c r="N12" s="1"/>
  <c r="M13"/>
  <c r="M8"/>
  <c r="M14" s="1"/>
  <c r="N14" s="1"/>
  <c r="D9"/>
  <c r="D10"/>
  <c r="D11"/>
  <c r="D12"/>
  <c r="D13"/>
  <c r="D8"/>
  <c r="M9" i="2"/>
  <c r="N9" s="1"/>
  <c r="M11"/>
  <c r="N11" s="1"/>
  <c r="M13"/>
  <c r="N13" s="1"/>
  <c r="D9"/>
  <c r="D10"/>
  <c r="D11"/>
  <c r="D12"/>
  <c r="D13"/>
  <c r="D14"/>
  <c r="D15"/>
  <c r="D16"/>
  <c r="D17"/>
  <c r="D18"/>
  <c r="D8"/>
  <c r="N8" i="1" l="1"/>
  <c r="M19" i="2"/>
  <c r="N8"/>
  <c r="N19" s="1"/>
  <c r="B22"/>
  <c r="B21" l="1"/>
  <c r="C25" i="3"/>
  <c r="C19"/>
  <c r="C16"/>
  <c r="C13"/>
</calcChain>
</file>

<file path=xl/sharedStrings.xml><?xml version="1.0" encoding="utf-8"?>
<sst xmlns="http://schemas.openxmlformats.org/spreadsheetml/2006/main" count="148" uniqueCount="81">
  <si>
    <t>Hari          :</t>
  </si>
  <si>
    <t>Waktu     :</t>
  </si>
  <si>
    <t>Anggota  :</t>
  </si>
  <si>
    <t>Tempat   :</t>
  </si>
  <si>
    <t>Senin</t>
  </si>
  <si>
    <t>10.15-15.10</t>
  </si>
  <si>
    <t>Sebelah gerbang masuk utama</t>
  </si>
  <si>
    <t>Himma, Aknan,Devi,Lala,Ridho,TP,Nisaa</t>
  </si>
  <si>
    <t>No.</t>
  </si>
  <si>
    <t>Nama Pohon</t>
  </si>
  <si>
    <t>Keliling (cm)</t>
  </si>
  <si>
    <t>Tinggi Total</t>
  </si>
  <si>
    <t>Tinggi Bebas Cabang</t>
  </si>
  <si>
    <t>Keterangan</t>
  </si>
  <si>
    <t>Derajat Klinometer (cm)</t>
  </si>
  <si>
    <t>Tinggi penembak (cm)</t>
  </si>
  <si>
    <t>Jarak Penembak (cm)</t>
  </si>
  <si>
    <t>Tinggi Bebas Cabang (cm)</t>
  </si>
  <si>
    <t>Asem Londo</t>
  </si>
  <si>
    <t>Bercabang</t>
  </si>
  <si>
    <t>Palem</t>
  </si>
  <si>
    <t>Angsana</t>
  </si>
  <si>
    <t>Data Lapangan</t>
  </si>
  <si>
    <t>Plot</t>
  </si>
  <si>
    <t>Berat Basah Total (gram)</t>
  </si>
  <si>
    <t>Berat wadah (gram)</t>
  </si>
  <si>
    <t>2. Himma</t>
  </si>
  <si>
    <t>1. Aknan</t>
  </si>
  <si>
    <t xml:space="preserve">anggota tim : </t>
  </si>
  <si>
    <t>3. Ridho</t>
  </si>
  <si>
    <t>4. Nissa</t>
  </si>
  <si>
    <t>5. TP</t>
  </si>
  <si>
    <t>6. Nina</t>
  </si>
  <si>
    <t>7. Devi</t>
  </si>
  <si>
    <t>8. Lala</t>
  </si>
  <si>
    <t>10.00</t>
  </si>
  <si>
    <t xml:space="preserve"> Waktu :</t>
  </si>
  <si>
    <t>Cerah</t>
  </si>
  <si>
    <t>Cuaca :</t>
  </si>
  <si>
    <t>lokasi:</t>
  </si>
  <si>
    <t>Zona 1</t>
  </si>
  <si>
    <t>Luas Area :</t>
  </si>
  <si>
    <t>Berat basah sampel + wadah (gram)</t>
  </si>
  <si>
    <t>Berat wadah + serasah (gram)</t>
  </si>
  <si>
    <t>Analisa berat kering</t>
  </si>
  <si>
    <t>Basah</t>
  </si>
  <si>
    <t>Lembab</t>
  </si>
  <si>
    <t>Tingkat Kelembaban serasah</t>
  </si>
  <si>
    <t>Kering</t>
  </si>
  <si>
    <t>A= 10,4</t>
  </si>
  <si>
    <t>B= 5</t>
  </si>
  <si>
    <t>C= 5</t>
  </si>
  <si>
    <t>B= 105</t>
  </si>
  <si>
    <t>C= 105</t>
  </si>
  <si>
    <t>A= 110,4</t>
  </si>
  <si>
    <t>A= 5,2</t>
  </si>
  <si>
    <t>C= 10,4</t>
  </si>
  <si>
    <t>A= 105,4</t>
  </si>
  <si>
    <t>C= 110,4</t>
  </si>
  <si>
    <t>Ka=  5,2</t>
  </si>
  <si>
    <t>Kb= 5,2</t>
  </si>
  <si>
    <t>Kc= 7,6</t>
  </si>
  <si>
    <t>Ka= 46,8</t>
  </si>
  <si>
    <t>Kc= 69,2</t>
  </si>
  <si>
    <t>Kb= 42</t>
  </si>
  <si>
    <t>B= 5,2</t>
  </si>
  <si>
    <t>A= 116,8</t>
  </si>
  <si>
    <t>B= 114,8</t>
  </si>
  <si>
    <t>C= 123,4</t>
  </si>
  <si>
    <t>Berat sampel serasah basah</t>
  </si>
  <si>
    <t>-</t>
  </si>
  <si>
    <t>Tdk Bercabang</t>
  </si>
  <si>
    <t>Luas         :</t>
  </si>
  <si>
    <t>m2</t>
  </si>
  <si>
    <t>Flamboyan</t>
  </si>
  <si>
    <t>Tinggi Total (cm)</t>
  </si>
  <si>
    <t>ha</t>
  </si>
  <si>
    <t>Berat Jenis</t>
  </si>
  <si>
    <t>Biomassa Pohon</t>
  </si>
  <si>
    <t>Diameter (cm)</t>
  </si>
  <si>
    <t>Carbon (%)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</si>
</sst>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E13" sqref="E13"/>
    </sheetView>
  </sheetViews>
  <sheetFormatPr defaultRowHeight="15"/>
  <cols>
    <col min="2" max="2" width="16" customWidth="1"/>
    <col min="3" max="3" width="12.140625" bestFit="1" customWidth="1"/>
    <col min="4" max="4" width="13.85546875" bestFit="1" customWidth="1"/>
    <col min="5" max="5" width="22.7109375" bestFit="1" customWidth="1"/>
    <col min="6" max="6" width="22.7109375" customWidth="1"/>
    <col min="7" max="7" width="20.85546875" bestFit="1" customWidth="1"/>
    <col min="8" max="8" width="20" bestFit="1" customWidth="1"/>
    <col min="9" max="9" width="20" customWidth="1"/>
    <col min="10" max="10" width="23.7109375" bestFit="1" customWidth="1"/>
    <col min="11" max="11" width="11.140625" bestFit="1" customWidth="1"/>
    <col min="12" max="12" width="10.5703125" bestFit="1" customWidth="1"/>
    <col min="13" max="13" width="15.5703125" bestFit="1" customWidth="1"/>
    <col min="14" max="14" width="12.85546875" customWidth="1"/>
  </cols>
  <sheetData>
    <row r="1" spans="1:14">
      <c r="A1" t="s">
        <v>0</v>
      </c>
      <c r="B1" t="s">
        <v>4</v>
      </c>
    </row>
    <row r="2" spans="1:14">
      <c r="A2" t="s">
        <v>1</v>
      </c>
      <c r="B2" t="s">
        <v>5</v>
      </c>
    </row>
    <row r="3" spans="1:14">
      <c r="A3" t="s">
        <v>3</v>
      </c>
      <c r="B3" t="s">
        <v>6</v>
      </c>
    </row>
    <row r="4" spans="1:14">
      <c r="A4" t="s">
        <v>2</v>
      </c>
      <c r="B4" t="s">
        <v>7</v>
      </c>
    </row>
    <row r="6" spans="1:14" s="2" customFormat="1">
      <c r="A6" s="2" t="s">
        <v>8</v>
      </c>
      <c r="B6" s="2" t="s">
        <v>9</v>
      </c>
      <c r="C6" s="2" t="s">
        <v>10</v>
      </c>
      <c r="D6" s="7" t="s">
        <v>79</v>
      </c>
      <c r="E6" s="18" t="s">
        <v>14</v>
      </c>
      <c r="F6" s="18"/>
      <c r="G6" s="2" t="s">
        <v>15</v>
      </c>
      <c r="H6" s="2" t="s">
        <v>16</v>
      </c>
      <c r="I6" s="7" t="s">
        <v>75</v>
      </c>
      <c r="J6" s="2" t="s">
        <v>17</v>
      </c>
      <c r="K6" s="2" t="s">
        <v>13</v>
      </c>
      <c r="L6" s="13" t="s">
        <v>77</v>
      </c>
      <c r="M6" s="13" t="s">
        <v>78</v>
      </c>
      <c r="N6" s="7" t="s">
        <v>80</v>
      </c>
    </row>
    <row r="7" spans="1:14" s="2" customFormat="1">
      <c r="D7" s="7"/>
      <c r="E7" s="2" t="s">
        <v>11</v>
      </c>
      <c r="F7" s="2" t="s">
        <v>12</v>
      </c>
      <c r="I7" s="7"/>
      <c r="L7" s="12"/>
      <c r="M7" s="12"/>
    </row>
    <row r="8" spans="1:14">
      <c r="A8" s="1">
        <v>1</v>
      </c>
      <c r="B8" s="3" t="s">
        <v>18</v>
      </c>
      <c r="C8" s="1">
        <v>174</v>
      </c>
      <c r="D8" s="10">
        <f>C8/PI()</f>
        <v>55.38592019597958</v>
      </c>
      <c r="E8" s="1">
        <v>53</v>
      </c>
      <c r="F8" s="1">
        <v>13</v>
      </c>
      <c r="G8" s="1">
        <v>150</v>
      </c>
      <c r="H8" s="1">
        <v>500</v>
      </c>
      <c r="I8" s="10">
        <f>((TAN(RADIANS(E8))*H8)+G8)</f>
        <v>813.52241081020486</v>
      </c>
      <c r="J8" s="10">
        <f>((TAN(RADIANS(F8))*H8)+G8)</f>
        <v>265.43409556278158</v>
      </c>
      <c r="K8" s="1"/>
      <c r="L8">
        <v>0.55100000000000005</v>
      </c>
      <c r="M8" s="15">
        <f>0.112*(L8*(D8^2)*(I8/100))^0.92</f>
        <v>718.57533217167872</v>
      </c>
      <c r="N8" s="15">
        <f>M8*0.47</f>
        <v>337.730406120689</v>
      </c>
    </row>
    <row r="9" spans="1:14">
      <c r="A9" s="1">
        <v>2</v>
      </c>
      <c r="B9" s="3" t="s">
        <v>18</v>
      </c>
      <c r="C9" s="1">
        <v>80</v>
      </c>
      <c r="D9" s="10">
        <f t="shared" ref="D9:D13" si="0">C9/PI()</f>
        <v>25.464790894703256</v>
      </c>
      <c r="E9" s="1">
        <v>51</v>
      </c>
      <c r="F9" s="1">
        <v>11</v>
      </c>
      <c r="G9" s="1">
        <v>150</v>
      </c>
      <c r="H9" s="1">
        <v>750</v>
      </c>
      <c r="I9" s="10">
        <f t="shared" ref="I9:I13" si="1">((TAN(RADIANS(E9))*H9)+G9)</f>
        <v>1076.1728674012886</v>
      </c>
      <c r="J9" s="10">
        <f>((TAN(RADIANS(F9))*H9)+G9)</f>
        <v>295.78523185328885</v>
      </c>
      <c r="K9" s="1"/>
      <c r="L9">
        <v>0.55100000000000005</v>
      </c>
      <c r="M9" s="15">
        <f t="shared" ref="M9:M13" si="2">0.112*(L9*(D9^2)*(I9/100))^0.92</f>
        <v>222.50449001193695</v>
      </c>
      <c r="N9" s="15">
        <f t="shared" ref="N9:N14" si="3">M9*0.47</f>
        <v>104.57711030561036</v>
      </c>
    </row>
    <row r="10" spans="1:14">
      <c r="A10" s="1">
        <v>3</v>
      </c>
      <c r="B10" s="3" t="s">
        <v>18</v>
      </c>
      <c r="C10" s="1">
        <v>57</v>
      </c>
      <c r="D10" s="10">
        <f t="shared" si="0"/>
        <v>18.143663512476071</v>
      </c>
      <c r="E10" s="1">
        <v>51</v>
      </c>
      <c r="F10" s="1"/>
      <c r="G10" s="1">
        <v>150</v>
      </c>
      <c r="H10" s="1">
        <v>750</v>
      </c>
      <c r="I10" s="10">
        <f t="shared" si="1"/>
        <v>1076.1728674012886</v>
      </c>
      <c r="J10" s="1">
        <v>77</v>
      </c>
      <c r="K10" s="19" t="s">
        <v>19</v>
      </c>
      <c r="L10">
        <v>0.55100000000000005</v>
      </c>
      <c r="M10" s="15">
        <f t="shared" si="2"/>
        <v>119.25124932664058</v>
      </c>
      <c r="N10" s="15">
        <f t="shared" si="3"/>
        <v>56.048087183521069</v>
      </c>
    </row>
    <row r="11" spans="1:14">
      <c r="A11" s="1"/>
      <c r="B11" s="3"/>
      <c r="C11" s="1">
        <v>62</v>
      </c>
      <c r="D11" s="10">
        <f t="shared" si="0"/>
        <v>19.735212943395023</v>
      </c>
      <c r="E11" s="1">
        <v>56</v>
      </c>
      <c r="F11" s="1"/>
      <c r="G11" s="1">
        <v>150</v>
      </c>
      <c r="H11" s="1">
        <v>750</v>
      </c>
      <c r="I11" s="10">
        <f t="shared" si="1"/>
        <v>1261.9207263845553</v>
      </c>
      <c r="J11" s="1">
        <v>77</v>
      </c>
      <c r="K11" s="19"/>
      <c r="L11">
        <v>0.55100000000000005</v>
      </c>
      <c r="M11" s="15">
        <f t="shared" si="2"/>
        <v>161.16544962157801</v>
      </c>
      <c r="N11" s="15">
        <f t="shared" si="3"/>
        <v>75.747761322141656</v>
      </c>
    </row>
    <row r="12" spans="1:14">
      <c r="A12" s="1">
        <v>4</v>
      </c>
      <c r="B12" s="3" t="s">
        <v>18</v>
      </c>
      <c r="C12" s="1">
        <v>89.5</v>
      </c>
      <c r="D12" s="10">
        <f t="shared" si="0"/>
        <v>28.488734813449266</v>
      </c>
      <c r="E12" s="1">
        <v>38</v>
      </c>
      <c r="F12" s="1"/>
      <c r="G12" s="1">
        <v>150</v>
      </c>
      <c r="H12" s="1">
        <v>750</v>
      </c>
      <c r="I12" s="10">
        <f t="shared" si="1"/>
        <v>735.96421988003806</v>
      </c>
      <c r="J12" s="1">
        <v>48</v>
      </c>
      <c r="K12" s="19" t="s">
        <v>19</v>
      </c>
      <c r="L12">
        <v>0.55100000000000005</v>
      </c>
      <c r="M12" s="15">
        <f t="shared" si="2"/>
        <v>192.83429645004389</v>
      </c>
      <c r="N12" s="15">
        <f t="shared" si="3"/>
        <v>90.632119331520627</v>
      </c>
    </row>
    <row r="13" spans="1:14">
      <c r="A13" s="1"/>
      <c r="B13" s="3"/>
      <c r="C13" s="1">
        <v>67.5</v>
      </c>
      <c r="D13" s="10">
        <f t="shared" si="0"/>
        <v>21.485917317405871</v>
      </c>
      <c r="E13" s="1">
        <v>53</v>
      </c>
      <c r="F13" s="1"/>
      <c r="G13" s="1">
        <v>150</v>
      </c>
      <c r="H13" s="1">
        <v>750</v>
      </c>
      <c r="I13" s="10">
        <f t="shared" si="1"/>
        <v>1145.2836162153073</v>
      </c>
      <c r="J13" s="1">
        <v>48</v>
      </c>
      <c r="K13" s="19"/>
      <c r="L13">
        <v>0.55100000000000005</v>
      </c>
      <c r="M13" s="15">
        <f t="shared" si="2"/>
        <v>172.36166235277415</v>
      </c>
      <c r="N13" s="15">
        <f t="shared" si="3"/>
        <v>81.009981305803848</v>
      </c>
    </row>
    <row r="14" spans="1:14">
      <c r="M14" s="15">
        <f>SUM(M8:M13)</f>
        <v>1586.6924799346523</v>
      </c>
      <c r="N14" s="16">
        <f t="shared" si="3"/>
        <v>745.74546556928658</v>
      </c>
    </row>
  </sheetData>
  <mergeCells count="3">
    <mergeCell ref="E6:F6"/>
    <mergeCell ref="K10:K11"/>
    <mergeCell ref="K12:K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tabSelected="1" topLeftCell="A2" workbookViewId="0">
      <selection activeCell="I8" sqref="I8"/>
    </sheetView>
  </sheetViews>
  <sheetFormatPr defaultRowHeight="15"/>
  <cols>
    <col min="2" max="2" width="14.28515625" customWidth="1"/>
    <col min="3" max="4" width="17.5703125" style="1" customWidth="1"/>
    <col min="5" max="5" width="14.28515625" customWidth="1"/>
    <col min="6" max="6" width="20" style="1" customWidth="1"/>
    <col min="7" max="7" width="21.85546875" style="1" customWidth="1"/>
    <col min="8" max="8" width="20" style="1" bestFit="1" customWidth="1"/>
    <col min="9" max="9" width="20" style="1" customWidth="1"/>
    <col min="10" max="10" width="23.7109375" style="1" bestFit="1" customWidth="1"/>
    <col min="11" max="11" width="13.85546875" bestFit="1" customWidth="1"/>
    <col min="12" max="12" width="10.5703125" bestFit="1" customWidth="1"/>
    <col min="13" max="13" width="15.5703125" bestFit="1" customWidth="1"/>
    <col min="14" max="14" width="10.7109375" bestFit="1" customWidth="1"/>
  </cols>
  <sheetData>
    <row r="1" spans="1:14">
      <c r="A1" t="s">
        <v>0</v>
      </c>
      <c r="B1" t="s">
        <v>4</v>
      </c>
    </row>
    <row r="2" spans="1:14">
      <c r="A2" t="s">
        <v>1</v>
      </c>
      <c r="B2" t="s">
        <v>5</v>
      </c>
    </row>
    <row r="3" spans="1:14">
      <c r="A3" t="s">
        <v>3</v>
      </c>
      <c r="B3" t="s">
        <v>6</v>
      </c>
    </row>
    <row r="4" spans="1:14">
      <c r="A4" t="s">
        <v>2</v>
      </c>
      <c r="B4" t="s">
        <v>7</v>
      </c>
    </row>
    <row r="6" spans="1:14">
      <c r="A6" s="2" t="s">
        <v>8</v>
      </c>
      <c r="B6" s="2" t="s">
        <v>9</v>
      </c>
      <c r="C6" s="2" t="s">
        <v>10</v>
      </c>
      <c r="D6" s="7" t="s">
        <v>79</v>
      </c>
      <c r="E6" s="18" t="s">
        <v>14</v>
      </c>
      <c r="F6" s="18"/>
      <c r="G6" s="2" t="s">
        <v>15</v>
      </c>
      <c r="H6" s="2" t="s">
        <v>16</v>
      </c>
      <c r="I6" s="7" t="s">
        <v>75</v>
      </c>
      <c r="J6" s="2" t="s">
        <v>17</v>
      </c>
      <c r="K6" s="2" t="s">
        <v>13</v>
      </c>
      <c r="L6" s="13" t="s">
        <v>77</v>
      </c>
      <c r="M6" s="13" t="s">
        <v>78</v>
      </c>
      <c r="N6" s="13" t="s">
        <v>80</v>
      </c>
    </row>
    <row r="7" spans="1:14">
      <c r="A7" s="2"/>
      <c r="B7" s="2"/>
      <c r="C7" s="2"/>
      <c r="D7" s="7"/>
      <c r="E7" s="2" t="s">
        <v>11</v>
      </c>
      <c r="F7" s="2" t="s">
        <v>12</v>
      </c>
      <c r="G7" s="2"/>
      <c r="H7" s="2"/>
      <c r="I7" s="7"/>
      <c r="J7" s="2"/>
      <c r="K7" s="2"/>
    </row>
    <row r="8" spans="1:14">
      <c r="A8" s="1">
        <v>1</v>
      </c>
      <c r="B8" t="s">
        <v>20</v>
      </c>
      <c r="C8" s="1">
        <v>105.6</v>
      </c>
      <c r="D8" s="10">
        <f>C8/PI()</f>
        <v>33.613523981008292</v>
      </c>
      <c r="E8" s="1">
        <v>53</v>
      </c>
      <c r="F8" s="1" t="s">
        <v>70</v>
      </c>
      <c r="G8" s="1">
        <v>150</v>
      </c>
      <c r="H8" s="1">
        <v>500</v>
      </c>
      <c r="I8" s="10">
        <f>((TAN(RADIANS(E8))*H8)+G8)</f>
        <v>813.52241081020486</v>
      </c>
      <c r="J8" s="1" t="s">
        <v>70</v>
      </c>
      <c r="K8" t="s">
        <v>71</v>
      </c>
      <c r="L8" s="1">
        <v>0.7</v>
      </c>
      <c r="M8" s="14">
        <f>0.112*(L8*(D8^2)*(I8/100))^0.92</f>
        <v>357.30082816709296</v>
      </c>
      <c r="N8">
        <f>0.47*M8</f>
        <v>167.93138923853368</v>
      </c>
    </row>
    <row r="9" spans="1:14">
      <c r="A9" s="1">
        <v>2</v>
      </c>
      <c r="B9" t="s">
        <v>21</v>
      </c>
      <c r="C9" s="1">
        <v>107.5</v>
      </c>
      <c r="D9" s="10">
        <f t="shared" ref="D9:D18" si="0">C9/PI()</f>
        <v>34.218312764757499</v>
      </c>
      <c r="E9" s="1">
        <v>70</v>
      </c>
      <c r="F9" s="1" t="s">
        <v>70</v>
      </c>
      <c r="G9" s="1">
        <v>150</v>
      </c>
      <c r="H9" s="1">
        <v>500</v>
      </c>
      <c r="I9" s="10">
        <f t="shared" ref="I9:I13" si="1">((TAN(RADIANS(E9))*H9)+G9)</f>
        <v>1523.7387097273108</v>
      </c>
      <c r="J9" s="1" t="s">
        <v>70</v>
      </c>
      <c r="L9" s="1">
        <v>0.62</v>
      </c>
      <c r="M9" s="14">
        <f t="shared" ref="M9:M18" si="2">0.112*(L9*(D9^2)*(I9/100))^0.92</f>
        <v>588.20924499812088</v>
      </c>
      <c r="N9">
        <f t="shared" ref="N9:N18" si="3">0.47*M9</f>
        <v>276.45834514911678</v>
      </c>
    </row>
    <row r="10" spans="1:14">
      <c r="A10" s="1">
        <v>3</v>
      </c>
      <c r="B10" t="s">
        <v>21</v>
      </c>
      <c r="C10" s="1">
        <v>99.7</v>
      </c>
      <c r="D10" s="10">
        <f t="shared" si="0"/>
        <v>31.735495652523934</v>
      </c>
      <c r="E10" s="1">
        <v>40</v>
      </c>
      <c r="F10" s="1" t="s">
        <v>70</v>
      </c>
      <c r="G10" s="1">
        <v>150</v>
      </c>
      <c r="H10" s="1">
        <v>500</v>
      </c>
      <c r="I10" s="10">
        <f t="shared" si="1"/>
        <v>569.54981558863994</v>
      </c>
      <c r="J10" s="1">
        <v>0</v>
      </c>
      <c r="K10" s="19" t="s">
        <v>19</v>
      </c>
      <c r="L10" s="1">
        <v>0.62</v>
      </c>
      <c r="M10" s="14">
        <f t="shared" si="2"/>
        <v>207.08606740804058</v>
      </c>
      <c r="N10">
        <f t="shared" si="3"/>
        <v>97.330451681779067</v>
      </c>
    </row>
    <row r="11" spans="1:14">
      <c r="A11" s="1"/>
      <c r="C11" s="1">
        <v>129</v>
      </c>
      <c r="D11" s="10">
        <f t="shared" si="0"/>
        <v>41.061975317708999</v>
      </c>
      <c r="E11" s="1">
        <v>64</v>
      </c>
      <c r="F11" s="1" t="s">
        <v>70</v>
      </c>
      <c r="G11" s="1">
        <v>150</v>
      </c>
      <c r="H11" s="1">
        <v>500</v>
      </c>
      <c r="I11" s="10">
        <f t="shared" si="1"/>
        <v>1175.1519207896481</v>
      </c>
      <c r="J11" s="1">
        <v>0</v>
      </c>
      <c r="K11" s="19"/>
      <c r="L11" s="1">
        <v>0.62</v>
      </c>
      <c r="M11" s="14">
        <f t="shared" si="2"/>
        <v>647.78989904378739</v>
      </c>
      <c r="N11">
        <f t="shared" si="3"/>
        <v>304.46125255058007</v>
      </c>
    </row>
    <row r="12" spans="1:14">
      <c r="A12" s="1">
        <v>4</v>
      </c>
      <c r="B12" t="s">
        <v>21</v>
      </c>
      <c r="C12" s="1">
        <v>42</v>
      </c>
      <c r="D12" s="10">
        <f t="shared" si="0"/>
        <v>13.369015219719209</v>
      </c>
      <c r="E12" s="1">
        <v>63</v>
      </c>
      <c r="F12" s="1" t="s">
        <v>70</v>
      </c>
      <c r="G12" s="1">
        <v>150</v>
      </c>
      <c r="H12" s="1">
        <v>500</v>
      </c>
      <c r="I12" s="10">
        <f t="shared" si="1"/>
        <v>1131.3052527525751</v>
      </c>
      <c r="J12" s="1" t="s">
        <v>70</v>
      </c>
      <c r="L12" s="1">
        <v>0.62</v>
      </c>
      <c r="M12" s="14">
        <f t="shared" si="2"/>
        <v>79.347769835583819</v>
      </c>
      <c r="N12">
        <f t="shared" si="3"/>
        <v>37.293451822724393</v>
      </c>
    </row>
    <row r="13" spans="1:14">
      <c r="A13" s="1">
        <v>5</v>
      </c>
      <c r="B13" t="s">
        <v>21</v>
      </c>
      <c r="C13" s="1">
        <v>40</v>
      </c>
      <c r="D13" s="10">
        <f t="shared" si="0"/>
        <v>12.732395447351628</v>
      </c>
      <c r="E13" s="1">
        <v>40</v>
      </c>
      <c r="F13" s="1" t="s">
        <v>70</v>
      </c>
      <c r="G13" s="1">
        <v>150</v>
      </c>
      <c r="H13" s="1">
        <v>500</v>
      </c>
      <c r="I13" s="10">
        <f t="shared" si="1"/>
        <v>569.54981558863994</v>
      </c>
      <c r="J13" s="1" t="s">
        <v>70</v>
      </c>
      <c r="L13" s="1">
        <v>0.62</v>
      </c>
      <c r="M13" s="14">
        <f t="shared" si="2"/>
        <v>38.578218953056925</v>
      </c>
      <c r="N13">
        <f t="shared" si="3"/>
        <v>18.131762907936753</v>
      </c>
    </row>
    <row r="14" spans="1:14" s="9" customFormat="1">
      <c r="A14" s="8">
        <v>6</v>
      </c>
      <c r="B14" s="9" t="s">
        <v>20</v>
      </c>
      <c r="C14" s="8">
        <v>49</v>
      </c>
      <c r="D14" s="10">
        <f t="shared" si="0"/>
        <v>15.597184423005743</v>
      </c>
      <c r="E14" s="8" t="s">
        <v>70</v>
      </c>
      <c r="F14" s="8" t="s">
        <v>70</v>
      </c>
      <c r="G14" s="8">
        <v>150</v>
      </c>
      <c r="H14" s="8">
        <v>500</v>
      </c>
      <c r="I14" s="11">
        <v>331</v>
      </c>
      <c r="J14" s="8" t="s">
        <v>70</v>
      </c>
      <c r="K14" s="9" t="s">
        <v>71</v>
      </c>
      <c r="L14" s="8">
        <v>0.7</v>
      </c>
      <c r="M14" s="14">
        <f t="shared" si="2"/>
        <v>38.032510623721933</v>
      </c>
      <c r="N14">
        <f t="shared" si="3"/>
        <v>17.875279993149306</v>
      </c>
    </row>
    <row r="15" spans="1:14">
      <c r="A15" s="1">
        <v>7</v>
      </c>
      <c r="B15" t="s">
        <v>20</v>
      </c>
      <c r="C15" s="1">
        <v>45</v>
      </c>
      <c r="D15" s="10">
        <f t="shared" si="0"/>
        <v>14.323944878270581</v>
      </c>
      <c r="E15" s="1">
        <v>38</v>
      </c>
      <c r="F15" s="1" t="s">
        <v>70</v>
      </c>
      <c r="G15" s="1">
        <v>150</v>
      </c>
      <c r="H15" s="1">
        <v>500</v>
      </c>
      <c r="I15" s="10">
        <f>((TAN(RADIANS(E15))*H15)+G15)</f>
        <v>540.64281325335878</v>
      </c>
      <c r="J15" s="1" t="s">
        <v>70</v>
      </c>
      <c r="K15" t="s">
        <v>71</v>
      </c>
      <c r="L15" s="8">
        <v>0.7</v>
      </c>
      <c r="M15" s="14">
        <f t="shared" si="2"/>
        <v>51.067086219305445</v>
      </c>
      <c r="N15">
        <f t="shared" si="3"/>
        <v>24.001530523073558</v>
      </c>
    </row>
    <row r="16" spans="1:14">
      <c r="A16" s="1">
        <v>8</v>
      </c>
      <c r="B16" t="s">
        <v>74</v>
      </c>
      <c r="C16" s="1">
        <v>94</v>
      </c>
      <c r="D16" s="10">
        <f t="shared" si="0"/>
        <v>29.921129301276324</v>
      </c>
      <c r="E16" s="1">
        <v>35</v>
      </c>
      <c r="F16" s="1" t="s">
        <v>70</v>
      </c>
      <c r="G16" s="1">
        <v>150</v>
      </c>
      <c r="H16" s="1">
        <v>500</v>
      </c>
      <c r="I16" s="10">
        <f t="shared" ref="I16:I18" si="4">((TAN(RADIANS(E16))*H16)+G16)</f>
        <v>500.10376910485485</v>
      </c>
      <c r="J16" s="1">
        <v>87</v>
      </c>
      <c r="K16" s="19" t="s">
        <v>19</v>
      </c>
      <c r="L16" s="1">
        <v>0.44700000000000001</v>
      </c>
      <c r="M16" s="14">
        <f t="shared" si="2"/>
        <v>122.02132772709346</v>
      </c>
      <c r="N16">
        <f t="shared" si="3"/>
        <v>57.350024031733923</v>
      </c>
    </row>
    <row r="17" spans="1:14">
      <c r="A17" s="1"/>
      <c r="C17" s="1">
        <v>47.8</v>
      </c>
      <c r="D17" s="10">
        <f t="shared" si="0"/>
        <v>15.215212559585193</v>
      </c>
      <c r="E17" s="1">
        <v>61</v>
      </c>
      <c r="F17" s="1" t="s">
        <v>70</v>
      </c>
      <c r="G17" s="1">
        <v>150</v>
      </c>
      <c r="H17" s="1">
        <v>500</v>
      </c>
      <c r="I17" s="10">
        <f t="shared" si="4"/>
        <v>1052.0238776357119</v>
      </c>
      <c r="J17" s="1">
        <v>87</v>
      </c>
      <c r="K17" s="19"/>
      <c r="L17" s="1">
        <v>0.44700000000000001</v>
      </c>
      <c r="M17" s="14">
        <f t="shared" si="2"/>
        <v>69.68768814411078</v>
      </c>
      <c r="N17">
        <f t="shared" si="3"/>
        <v>32.753213427732064</v>
      </c>
    </row>
    <row r="18" spans="1:14">
      <c r="A18" s="1"/>
      <c r="C18" s="1">
        <v>72.5</v>
      </c>
      <c r="D18" s="10">
        <f t="shared" si="0"/>
        <v>23.077466748324824</v>
      </c>
      <c r="E18" s="1">
        <v>53</v>
      </c>
      <c r="F18" s="1" t="s">
        <v>70</v>
      </c>
      <c r="G18" s="1">
        <v>150</v>
      </c>
      <c r="H18" s="1">
        <v>750</v>
      </c>
      <c r="I18" s="10">
        <f t="shared" si="4"/>
        <v>1145.2836162153073</v>
      </c>
      <c r="J18" s="1">
        <v>87</v>
      </c>
      <c r="K18" s="19"/>
      <c r="L18" s="1">
        <v>0.44700000000000001</v>
      </c>
      <c r="M18" s="14">
        <f t="shared" si="2"/>
        <v>162.16872956130695</v>
      </c>
      <c r="N18">
        <f t="shared" si="3"/>
        <v>76.219302893814259</v>
      </c>
    </row>
    <row r="19" spans="1:14">
      <c r="M19" s="14">
        <f>SUM(M8:M18)</f>
        <v>2361.289370681221</v>
      </c>
      <c r="N19" s="17">
        <f>SUM(N8:N18)</f>
        <v>1109.8060042201739</v>
      </c>
    </row>
    <row r="21" spans="1:14">
      <c r="A21" t="s">
        <v>72</v>
      </c>
      <c r="B21">
        <f>67.1*53.5</f>
        <v>3589.85</v>
      </c>
      <c r="C21" s="6" t="s">
        <v>73</v>
      </c>
      <c r="D21" s="6"/>
    </row>
    <row r="22" spans="1:14">
      <c r="B22">
        <f>B21/100</f>
        <v>35.898499999999999</v>
      </c>
      <c r="C22" s="6" t="s">
        <v>76</v>
      </c>
      <c r="D22" s="6"/>
    </row>
  </sheetData>
  <mergeCells count="3">
    <mergeCell ref="E6:F6"/>
    <mergeCell ref="K16:K18"/>
    <mergeCell ref="K10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topLeftCell="A10" workbookViewId="0">
      <selection activeCell="E28" sqref="E28"/>
    </sheetView>
  </sheetViews>
  <sheetFormatPr defaultRowHeight="15"/>
  <cols>
    <col min="1" max="1" width="15.85546875" customWidth="1"/>
    <col min="2" max="2" width="26.42578125" customWidth="1"/>
    <col min="3" max="3" width="22.42578125" customWidth="1"/>
    <col min="4" max="4" width="18.28515625" customWidth="1"/>
    <col min="5" max="5" width="32" customWidth="1"/>
    <col min="6" max="6" width="33.42578125" customWidth="1"/>
    <col min="7" max="7" width="27.5703125" customWidth="1"/>
  </cols>
  <sheetData>
    <row r="1" spans="1:7">
      <c r="A1" t="s">
        <v>28</v>
      </c>
      <c r="B1" t="s">
        <v>27</v>
      </c>
      <c r="C1" t="s">
        <v>32</v>
      </c>
    </row>
    <row r="2" spans="1:7">
      <c r="B2" t="s">
        <v>26</v>
      </c>
      <c r="C2" t="s">
        <v>33</v>
      </c>
    </row>
    <row r="3" spans="1:7">
      <c r="B3" t="s">
        <v>29</v>
      </c>
      <c r="C3" t="s">
        <v>34</v>
      </c>
    </row>
    <row r="4" spans="1:7">
      <c r="B4" t="s">
        <v>30</v>
      </c>
    </row>
    <row r="5" spans="1:7">
      <c r="B5" t="s">
        <v>31</v>
      </c>
    </row>
    <row r="6" spans="1:7">
      <c r="A6" t="s">
        <v>36</v>
      </c>
      <c r="B6" t="s">
        <v>35</v>
      </c>
    </row>
    <row r="7" spans="1:7">
      <c r="A7" t="s">
        <v>38</v>
      </c>
      <c r="B7" t="s">
        <v>37</v>
      </c>
    </row>
    <row r="8" spans="1:7">
      <c r="A8" t="s">
        <v>39</v>
      </c>
      <c r="B8" t="s">
        <v>40</v>
      </c>
    </row>
    <row r="9" spans="1:7">
      <c r="A9" t="s">
        <v>41</v>
      </c>
    </row>
    <row r="11" spans="1:7">
      <c r="A11" s="20" t="s">
        <v>22</v>
      </c>
      <c r="B11" s="20"/>
      <c r="C11" s="20" t="s">
        <v>44</v>
      </c>
      <c r="D11" s="20"/>
      <c r="E11" s="20"/>
      <c r="F11" s="20"/>
      <c r="G11" s="20"/>
    </row>
    <row r="12" spans="1:7">
      <c r="A12" s="4" t="s">
        <v>23</v>
      </c>
      <c r="B12" s="4" t="s">
        <v>47</v>
      </c>
      <c r="C12" s="4" t="s">
        <v>24</v>
      </c>
      <c r="D12" s="4" t="s">
        <v>25</v>
      </c>
      <c r="E12" s="4" t="s">
        <v>42</v>
      </c>
      <c r="F12" s="4" t="s">
        <v>69</v>
      </c>
      <c r="G12" s="4" t="s">
        <v>43</v>
      </c>
    </row>
    <row r="13" spans="1:7">
      <c r="A13" s="4">
        <v>1</v>
      </c>
      <c r="B13" s="4" t="s">
        <v>45</v>
      </c>
      <c r="C13" s="4">
        <f>(0.33+0.625+0.57+0.365+0.429)*1000</f>
        <v>2319</v>
      </c>
      <c r="D13" s="4" t="s">
        <v>49</v>
      </c>
      <c r="E13" s="4" t="s">
        <v>54</v>
      </c>
      <c r="F13" s="4">
        <v>100</v>
      </c>
      <c r="G13" s="4"/>
    </row>
    <row r="14" spans="1:7">
      <c r="A14" s="4">
        <v>1</v>
      </c>
      <c r="B14" s="4"/>
      <c r="C14" s="4"/>
      <c r="D14" s="4" t="s">
        <v>50</v>
      </c>
      <c r="E14" s="4" t="s">
        <v>52</v>
      </c>
      <c r="F14" s="4">
        <v>100</v>
      </c>
      <c r="G14" s="4"/>
    </row>
    <row r="15" spans="1:7">
      <c r="A15" s="4">
        <v>1</v>
      </c>
      <c r="B15" s="4"/>
      <c r="C15" s="4"/>
      <c r="D15" s="4" t="s">
        <v>51</v>
      </c>
      <c r="E15" s="4" t="s">
        <v>53</v>
      </c>
      <c r="F15" s="4">
        <v>100</v>
      </c>
      <c r="G15" s="4"/>
    </row>
    <row r="16" spans="1:7">
      <c r="A16" s="4">
        <v>1</v>
      </c>
      <c r="B16" s="4" t="s">
        <v>46</v>
      </c>
      <c r="C16" s="4">
        <f>(0.09+0.12+0.22)*1000</f>
        <v>430</v>
      </c>
      <c r="D16" s="4" t="s">
        <v>55</v>
      </c>
      <c r="E16" s="4" t="s">
        <v>57</v>
      </c>
      <c r="F16" s="4">
        <v>100.2</v>
      </c>
      <c r="G16" s="4"/>
    </row>
    <row r="17" spans="1:7">
      <c r="A17" s="4">
        <v>1</v>
      </c>
      <c r="B17" s="4"/>
      <c r="C17" s="4"/>
      <c r="D17" s="4" t="s">
        <v>50</v>
      </c>
      <c r="E17" s="4" t="s">
        <v>52</v>
      </c>
      <c r="F17" s="4">
        <v>100</v>
      </c>
      <c r="G17" s="4"/>
    </row>
    <row r="18" spans="1:7">
      <c r="A18" s="4">
        <v>1</v>
      </c>
      <c r="B18" s="4"/>
      <c r="C18" s="4"/>
      <c r="D18" s="4" t="s">
        <v>56</v>
      </c>
      <c r="E18" s="4" t="s">
        <v>58</v>
      </c>
      <c r="F18" s="4">
        <v>100</v>
      </c>
      <c r="G18" s="4"/>
    </row>
    <row r="19" spans="1:7">
      <c r="A19" s="4">
        <v>1</v>
      </c>
      <c r="B19" s="4" t="s">
        <v>48</v>
      </c>
      <c r="C19" s="4">
        <f>(0.085+0.065)*1000</f>
        <v>150.00000000000003</v>
      </c>
      <c r="D19" s="4" t="s">
        <v>59</v>
      </c>
      <c r="E19" s="4" t="s">
        <v>62</v>
      </c>
      <c r="F19" s="4">
        <v>41.6</v>
      </c>
      <c r="G19" s="4"/>
    </row>
    <row r="20" spans="1:7">
      <c r="A20" s="4">
        <v>1</v>
      </c>
      <c r="B20" s="4"/>
      <c r="C20" s="4"/>
      <c r="D20" s="4" t="s">
        <v>60</v>
      </c>
      <c r="E20" s="4" t="s">
        <v>64</v>
      </c>
      <c r="F20" s="4">
        <v>36.799999999999997</v>
      </c>
      <c r="G20" s="4"/>
    </row>
    <row r="21" spans="1:7">
      <c r="A21" s="4">
        <v>1</v>
      </c>
      <c r="B21" s="4"/>
      <c r="C21" s="4"/>
      <c r="D21" s="4" t="s">
        <v>61</v>
      </c>
      <c r="E21" s="4" t="s">
        <v>63</v>
      </c>
      <c r="F21" s="4">
        <v>61.6</v>
      </c>
      <c r="G21" s="4"/>
    </row>
    <row r="23" spans="1:7">
      <c r="A23" s="20" t="s">
        <v>22</v>
      </c>
      <c r="B23" s="20"/>
      <c r="C23" s="20" t="s">
        <v>44</v>
      </c>
      <c r="D23" s="20"/>
      <c r="E23" s="20"/>
      <c r="F23" s="20"/>
      <c r="G23" s="5"/>
    </row>
    <row r="24" spans="1:7">
      <c r="A24" s="4" t="s">
        <v>23</v>
      </c>
      <c r="B24" s="4" t="s">
        <v>47</v>
      </c>
      <c r="C24" s="4" t="s">
        <v>24</v>
      </c>
      <c r="D24" s="4" t="s">
        <v>25</v>
      </c>
      <c r="E24" s="4" t="s">
        <v>42</v>
      </c>
      <c r="F24" s="4" t="s">
        <v>69</v>
      </c>
      <c r="G24" s="4" t="s">
        <v>43</v>
      </c>
    </row>
    <row r="25" spans="1:7">
      <c r="A25" s="4">
        <v>2</v>
      </c>
      <c r="B25" s="4" t="s">
        <v>46</v>
      </c>
      <c r="C25" s="4">
        <f>(0.32+0.435+0.32)*1000</f>
        <v>1075</v>
      </c>
      <c r="D25" s="4" t="s">
        <v>55</v>
      </c>
      <c r="E25" s="4" t="s">
        <v>66</v>
      </c>
      <c r="F25" s="4">
        <v>111.6</v>
      </c>
      <c r="G25" s="5"/>
    </row>
    <row r="26" spans="1:7">
      <c r="A26" s="4">
        <v>2</v>
      </c>
      <c r="B26" s="4"/>
      <c r="C26" s="4"/>
      <c r="D26" s="4" t="s">
        <v>65</v>
      </c>
      <c r="E26" s="4" t="s">
        <v>67</v>
      </c>
      <c r="F26" s="4">
        <v>109.6</v>
      </c>
      <c r="G26" s="5"/>
    </row>
    <row r="27" spans="1:7">
      <c r="A27" s="4">
        <v>2</v>
      </c>
      <c r="B27" s="4"/>
      <c r="C27" s="4"/>
      <c r="D27" s="4" t="s">
        <v>51</v>
      </c>
      <c r="E27" s="4" t="s">
        <v>68</v>
      </c>
      <c r="F27" s="4">
        <v>118.4</v>
      </c>
      <c r="G27" s="5"/>
    </row>
  </sheetData>
  <mergeCells count="4">
    <mergeCell ref="A11:B11"/>
    <mergeCell ref="C11:G11"/>
    <mergeCell ref="A23:B23"/>
    <mergeCell ref="C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zona 1</vt:lpstr>
      <vt:lpstr>zona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himma</dc:creator>
  <cp:lastModifiedBy>himma</cp:lastModifiedBy>
  <dcterms:created xsi:type="dcterms:W3CDTF">2015-02-02T08:30:02Z</dcterms:created>
  <dcterms:modified xsi:type="dcterms:W3CDTF">2015-02-24T15:08:59Z</dcterms:modified>
</cp:coreProperties>
</file>