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560"/>
  </bookViews>
  <sheets>
    <sheet name="zona 4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25" i="1"/>
  <c r="M22" l="1"/>
  <c r="M23"/>
  <c r="M24"/>
  <c r="M21"/>
  <c r="M14"/>
  <c r="M4"/>
  <c r="M5"/>
  <c r="M6"/>
  <c r="M7"/>
  <c r="M8"/>
  <c r="M9"/>
  <c r="M10"/>
  <c r="M3"/>
  <c r="L22"/>
  <c r="L23"/>
  <c r="L24"/>
  <c r="L21"/>
  <c r="L14"/>
  <c r="L4"/>
  <c r="L5"/>
  <c r="L6"/>
  <c r="L7"/>
  <c r="L8"/>
  <c r="L9"/>
  <c r="L10"/>
  <c r="L3"/>
  <c r="K10"/>
  <c r="I10"/>
  <c r="G10"/>
  <c r="H22"/>
  <c r="H21"/>
  <c r="G21"/>
  <c r="G22"/>
  <c r="G23"/>
  <c r="F27"/>
  <c r="G14"/>
  <c r="F26"/>
  <c r="I22"/>
  <c r="K22" s="1"/>
  <c r="I23"/>
  <c r="K23" s="1"/>
  <c r="I24"/>
  <c r="K24" s="1"/>
  <c r="I21"/>
  <c r="K21" s="1"/>
  <c r="I14"/>
  <c r="K14" s="1"/>
  <c r="I4"/>
  <c r="K4" s="1"/>
  <c r="I5"/>
  <c r="K5" s="1"/>
  <c r="I6"/>
  <c r="K6" s="1"/>
  <c r="I7"/>
  <c r="K7" s="1"/>
  <c r="I8"/>
  <c r="K8" s="1"/>
  <c r="I9"/>
  <c r="K9" s="1"/>
  <c r="I3"/>
  <c r="K3" s="1"/>
</calcChain>
</file>

<file path=xl/sharedStrings.xml><?xml version="1.0" encoding="utf-8"?>
<sst xmlns="http://schemas.openxmlformats.org/spreadsheetml/2006/main" count="58" uniqueCount="23">
  <si>
    <t>No</t>
  </si>
  <si>
    <t>Nama Pohon</t>
  </si>
  <si>
    <t>Derajat Klino</t>
  </si>
  <si>
    <t>Tinggi Total (m)</t>
  </si>
  <si>
    <t>Jarak Penembak (m)</t>
  </si>
  <si>
    <t>Tinggi Penembak (m)</t>
  </si>
  <si>
    <t>Tinggi bebas cabang (m)</t>
  </si>
  <si>
    <t>Diameter (cm)</t>
  </si>
  <si>
    <t>Keliling (cm)</t>
  </si>
  <si>
    <t>biomassa</t>
  </si>
  <si>
    <t>C tersimpan</t>
  </si>
  <si>
    <t>Daya serap</t>
  </si>
  <si>
    <t>POHON</t>
  </si>
  <si>
    <t>TIANG</t>
  </si>
  <si>
    <t>Tanjung</t>
  </si>
  <si>
    <t>PANCANG</t>
  </si>
  <si>
    <t>Mahoni</t>
  </si>
  <si>
    <t>derajat klino TBC</t>
  </si>
  <si>
    <t>a</t>
  </si>
  <si>
    <t>Berat Jenis</t>
  </si>
  <si>
    <t>Akasia</t>
  </si>
  <si>
    <t>Trembesi</t>
  </si>
  <si>
    <t>Pedoman Alometrik Pendugaan Biomassa untuk Acasia Auriculiformis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</si>
</sst>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topLeftCell="A7" workbookViewId="0">
      <selection activeCell="H21" sqref="H21"/>
    </sheetView>
  </sheetViews>
  <sheetFormatPr defaultRowHeight="15"/>
  <cols>
    <col min="2" max="2" width="12.7109375" customWidth="1"/>
    <col min="3" max="3" width="11.5703125" customWidth="1"/>
    <col min="4" max="4" width="13" customWidth="1"/>
    <col min="5" max="5" width="21.85546875" customWidth="1"/>
    <col min="6" max="6" width="19.42578125" customWidth="1"/>
    <col min="7" max="7" width="17.140625" customWidth="1"/>
    <col min="8" max="8" width="23.5703125" customWidth="1"/>
    <col min="9" max="10" width="15.85546875" customWidth="1"/>
    <col min="11" max="11" width="14.42578125" customWidth="1"/>
    <col min="12" max="12" width="11.7109375" customWidth="1"/>
    <col min="13" max="13" width="11.140625" customWidth="1"/>
    <col min="14" max="14" width="17.7109375" customWidth="1"/>
  </cols>
  <sheetData>
    <row r="1" spans="1:14">
      <c r="A1" s="1" t="s">
        <v>12</v>
      </c>
    </row>
    <row r="2" spans="1:14">
      <c r="A2" t="s">
        <v>0</v>
      </c>
      <c r="B2" t="s">
        <v>1</v>
      </c>
      <c r="C2" t="s">
        <v>8</v>
      </c>
      <c r="D2" t="s">
        <v>2</v>
      </c>
      <c r="E2" t="s">
        <v>5</v>
      </c>
      <c r="F2" t="s">
        <v>4</v>
      </c>
      <c r="G2" t="s">
        <v>3</v>
      </c>
      <c r="H2" t="s">
        <v>6</v>
      </c>
      <c r="I2" t="s">
        <v>7</v>
      </c>
      <c r="J2" t="s">
        <v>19</v>
      </c>
      <c r="K2" t="s">
        <v>9</v>
      </c>
      <c r="L2" t="s">
        <v>10</v>
      </c>
      <c r="M2" t="s">
        <v>11</v>
      </c>
      <c r="N2" t="s">
        <v>22</v>
      </c>
    </row>
    <row r="3" spans="1:14">
      <c r="B3" t="s">
        <v>21</v>
      </c>
      <c r="C3">
        <v>109</v>
      </c>
      <c r="G3">
        <v>8</v>
      </c>
      <c r="H3">
        <v>2.2999999999999998</v>
      </c>
      <c r="I3">
        <f>C3/3.14</f>
        <v>34.71337579617834</v>
      </c>
      <c r="J3">
        <v>0.49</v>
      </c>
      <c r="K3">
        <f>0.112*(J3*(I3^2)*G3)^0.92</f>
        <v>268.87808607670792</v>
      </c>
      <c r="L3">
        <f>K3*0.47</f>
        <v>126.37270045605271</v>
      </c>
      <c r="M3">
        <f>(44/12)*L3</f>
        <v>463.36656833885991</v>
      </c>
    </row>
    <row r="4" spans="1:14">
      <c r="B4" t="s">
        <v>21</v>
      </c>
      <c r="C4">
        <v>89</v>
      </c>
      <c r="G4">
        <v>8</v>
      </c>
      <c r="H4">
        <v>1.8</v>
      </c>
      <c r="I4">
        <f t="shared" ref="I4:I9" si="0">C4/3.14</f>
        <v>28.343949044585987</v>
      </c>
      <c r="J4">
        <v>0.49</v>
      </c>
      <c r="K4">
        <f t="shared" ref="K4:K9" si="1">0.112*(J4*(I4^2)*G4)^0.92</f>
        <v>185.16899271783518</v>
      </c>
      <c r="L4">
        <f t="shared" ref="L4:L10" si="2">K4*0.47</f>
        <v>87.029426577382523</v>
      </c>
      <c r="M4">
        <f t="shared" ref="M4:M10" si="3">(44/12)*L4</f>
        <v>319.10789745040256</v>
      </c>
    </row>
    <row r="5" spans="1:14">
      <c r="B5" t="s">
        <v>21</v>
      </c>
      <c r="C5">
        <v>100.7</v>
      </c>
      <c r="G5">
        <v>8</v>
      </c>
      <c r="H5">
        <v>1.77</v>
      </c>
      <c r="I5">
        <f t="shared" si="0"/>
        <v>32.070063694267517</v>
      </c>
      <c r="J5">
        <v>0.49</v>
      </c>
      <c r="K5">
        <f t="shared" si="1"/>
        <v>232.41538735859837</v>
      </c>
      <c r="L5">
        <f t="shared" si="2"/>
        <v>109.23523205854123</v>
      </c>
      <c r="M5">
        <f t="shared" si="3"/>
        <v>400.52918421465114</v>
      </c>
    </row>
    <row r="6" spans="1:14">
      <c r="B6" t="s">
        <v>21</v>
      </c>
      <c r="C6">
        <v>72</v>
      </c>
      <c r="G6">
        <v>8</v>
      </c>
      <c r="H6">
        <v>2.7</v>
      </c>
      <c r="I6">
        <f t="shared" si="0"/>
        <v>22.929936305732483</v>
      </c>
      <c r="J6">
        <v>0.49</v>
      </c>
      <c r="K6">
        <f t="shared" si="1"/>
        <v>125.36677249365435</v>
      </c>
      <c r="L6">
        <f t="shared" si="2"/>
        <v>58.922383072017546</v>
      </c>
      <c r="M6">
        <f t="shared" si="3"/>
        <v>216.04873793073099</v>
      </c>
    </row>
    <row r="7" spans="1:14">
      <c r="B7" t="s">
        <v>21</v>
      </c>
      <c r="C7">
        <v>84</v>
      </c>
      <c r="G7">
        <v>8</v>
      </c>
      <c r="H7">
        <v>1.4</v>
      </c>
      <c r="I7">
        <f t="shared" si="0"/>
        <v>26.751592356687897</v>
      </c>
      <c r="J7">
        <v>0.49</v>
      </c>
      <c r="K7">
        <f t="shared" si="1"/>
        <v>166.48094723133576</v>
      </c>
      <c r="L7">
        <f t="shared" si="2"/>
        <v>78.246045198727799</v>
      </c>
      <c r="M7">
        <f t="shared" si="3"/>
        <v>286.90216572866859</v>
      </c>
    </row>
    <row r="8" spans="1:14">
      <c r="B8" t="s">
        <v>21</v>
      </c>
      <c r="C8">
        <v>96</v>
      </c>
      <c r="G8">
        <v>8</v>
      </c>
      <c r="H8">
        <v>1.4</v>
      </c>
      <c r="I8">
        <f t="shared" si="0"/>
        <v>30.573248407643312</v>
      </c>
      <c r="J8">
        <v>0.49</v>
      </c>
      <c r="K8">
        <f t="shared" si="1"/>
        <v>212.84807201017483</v>
      </c>
      <c r="L8">
        <f t="shared" si="2"/>
        <v>100.03859384478217</v>
      </c>
      <c r="M8">
        <f t="shared" si="3"/>
        <v>366.80817743086794</v>
      </c>
    </row>
    <row r="9" spans="1:14">
      <c r="B9" t="s">
        <v>21</v>
      </c>
      <c r="C9">
        <v>99</v>
      </c>
      <c r="G9">
        <v>8</v>
      </c>
      <c r="H9">
        <v>2.2000000000000002</v>
      </c>
      <c r="I9">
        <f t="shared" si="0"/>
        <v>31.528662420382165</v>
      </c>
      <c r="J9">
        <v>0.49</v>
      </c>
      <c r="K9">
        <f t="shared" si="1"/>
        <v>225.24720460115401</v>
      </c>
      <c r="L9">
        <f t="shared" si="2"/>
        <v>105.86618616254238</v>
      </c>
      <c r="M9">
        <f t="shared" si="3"/>
        <v>388.17601592932203</v>
      </c>
    </row>
    <row r="10" spans="1:14">
      <c r="B10" t="s">
        <v>20</v>
      </c>
      <c r="C10">
        <v>81</v>
      </c>
      <c r="D10">
        <v>60</v>
      </c>
      <c r="E10">
        <v>1.5</v>
      </c>
      <c r="F10">
        <v>7</v>
      </c>
      <c r="G10">
        <f>(TAN(RADIANS(D10))*F10)+E10</f>
        <v>13.624355652982137</v>
      </c>
      <c r="H10">
        <v>2.6</v>
      </c>
      <c r="I10">
        <f>(C10/3.14)</f>
        <v>25.796178343949045</v>
      </c>
      <c r="J10">
        <v>0.80100000000000005</v>
      </c>
      <c r="K10">
        <f>0.078*((I10^2)*G10)^0.902</f>
        <v>289.52995202642478</v>
      </c>
      <c r="L10">
        <f t="shared" si="2"/>
        <v>136.07907745241963</v>
      </c>
      <c r="M10">
        <f t="shared" si="3"/>
        <v>498.95661732553862</v>
      </c>
    </row>
    <row r="12" spans="1:14">
      <c r="A12" s="1" t="s">
        <v>13</v>
      </c>
    </row>
    <row r="13" spans="1:14">
      <c r="A13" t="s">
        <v>0</v>
      </c>
      <c r="B13" t="s">
        <v>1</v>
      </c>
      <c r="C13" t="s">
        <v>8</v>
      </c>
      <c r="D13" t="s">
        <v>2</v>
      </c>
      <c r="E13" t="s">
        <v>5</v>
      </c>
      <c r="F13" t="s">
        <v>4</v>
      </c>
      <c r="G13" t="s">
        <v>3</v>
      </c>
      <c r="H13" t="s">
        <v>6</v>
      </c>
      <c r="I13" t="s">
        <v>7</v>
      </c>
      <c r="J13" t="s">
        <v>19</v>
      </c>
      <c r="K13" t="s">
        <v>9</v>
      </c>
      <c r="L13" t="s">
        <v>10</v>
      </c>
      <c r="M13" t="s">
        <v>11</v>
      </c>
    </row>
    <row r="14" spans="1:14">
      <c r="B14" t="s">
        <v>14</v>
      </c>
      <c r="C14">
        <v>33.5</v>
      </c>
      <c r="D14">
        <v>50</v>
      </c>
      <c r="E14">
        <v>1.5</v>
      </c>
      <c r="F14">
        <v>3</v>
      </c>
      <c r="G14">
        <f>(TAN(RADIANS(D14))*F14)+E14</f>
        <v>5.0752607777826295</v>
      </c>
      <c r="H14">
        <v>1.34</v>
      </c>
      <c r="I14">
        <f>(C14/3.14)</f>
        <v>10.668789808917197</v>
      </c>
      <c r="J14">
        <v>0.81</v>
      </c>
      <c r="K14">
        <f>0.112*(J14*(I14^2)*G14)^0.92</f>
        <v>32.046294960237176</v>
      </c>
      <c r="L14">
        <f>K14*0.47</f>
        <v>15.061758631311472</v>
      </c>
      <c r="M14">
        <f>(44/12)*L14</f>
        <v>55.226448314808728</v>
      </c>
    </row>
    <row r="19" spans="1:14">
      <c r="A19" s="1" t="s">
        <v>15</v>
      </c>
    </row>
    <row r="20" spans="1:14">
      <c r="A20" t="s">
        <v>0</v>
      </c>
      <c r="B20" t="s">
        <v>1</v>
      </c>
      <c r="C20" t="s">
        <v>8</v>
      </c>
      <c r="D20" t="s">
        <v>2</v>
      </c>
      <c r="E20" t="s">
        <v>5</v>
      </c>
      <c r="F20" t="s">
        <v>4</v>
      </c>
      <c r="G20" t="s">
        <v>3</v>
      </c>
      <c r="H20" t="s">
        <v>6</v>
      </c>
      <c r="I20" t="s">
        <v>7</v>
      </c>
      <c r="J20" t="s">
        <v>19</v>
      </c>
      <c r="K20" t="s">
        <v>9</v>
      </c>
      <c r="L20" t="s">
        <v>10</v>
      </c>
      <c r="M20" t="s">
        <v>11</v>
      </c>
      <c r="N20" t="s">
        <v>17</v>
      </c>
    </row>
    <row r="21" spans="1:14">
      <c r="B21" t="s">
        <v>16</v>
      </c>
      <c r="C21">
        <v>15</v>
      </c>
      <c r="D21">
        <v>75</v>
      </c>
      <c r="E21">
        <v>1.48</v>
      </c>
      <c r="F21">
        <v>1.5</v>
      </c>
      <c r="G21">
        <f>(TAN(RADIANS(D21))*F21)+E21</f>
        <v>7.0780762113533164</v>
      </c>
      <c r="H21">
        <f>(TAN(RADIANS(N21))*F21)+E21</f>
        <v>2.7386494467659199</v>
      </c>
      <c r="I21">
        <f>(C21/3.14)</f>
        <v>4.7770700636942669</v>
      </c>
      <c r="J21">
        <v>0.51</v>
      </c>
      <c r="K21">
        <f>0.048 *(I21^2.68)</f>
        <v>3.1724468499259841</v>
      </c>
      <c r="L21">
        <f>K21*0.47</f>
        <v>1.4910500194652125</v>
      </c>
      <c r="M21">
        <f>(44/12)*L21</f>
        <v>5.4671834047057795</v>
      </c>
      <c r="N21">
        <v>40</v>
      </c>
    </row>
    <row r="22" spans="1:14">
      <c r="B22" t="s">
        <v>16</v>
      </c>
      <c r="C22">
        <v>20</v>
      </c>
      <c r="D22">
        <v>62</v>
      </c>
      <c r="E22">
        <v>1.48</v>
      </c>
      <c r="F22">
        <v>1.5</v>
      </c>
      <c r="G22">
        <f t="shared" ref="G22:G23" si="4">(TAN(RADIANS(D22))*F22)+E22</f>
        <v>4.3010896980194975</v>
      </c>
      <c r="H22">
        <f>(TAN(RADIANS(N22))*F22)+E22</f>
        <v>2.1167122243144072</v>
      </c>
      <c r="I22">
        <f t="shared" ref="I22:I24" si="5">(C22/3.14)</f>
        <v>6.3694267515923562</v>
      </c>
      <c r="J22">
        <v>0.51</v>
      </c>
      <c r="K22">
        <f t="shared" ref="K22:K24" si="6">0.048 *(I22^2.68)</f>
        <v>6.8585162020463475</v>
      </c>
      <c r="L22">
        <f t="shared" ref="L22:L24" si="7">K22*0.47</f>
        <v>3.2235026149617831</v>
      </c>
      <c r="M22">
        <f t="shared" ref="M22:M25" si="8">(44/12)*L22</f>
        <v>11.819509588193204</v>
      </c>
      <c r="N22">
        <v>23</v>
      </c>
    </row>
    <row r="23" spans="1:14">
      <c r="B23" t="s">
        <v>16</v>
      </c>
      <c r="C23">
        <v>16.2</v>
      </c>
      <c r="D23">
        <v>66</v>
      </c>
      <c r="E23">
        <v>1.48</v>
      </c>
      <c r="F23">
        <v>1.5</v>
      </c>
      <c r="G23">
        <f t="shared" si="4"/>
        <v>4.8490551608563246</v>
      </c>
      <c r="I23">
        <f t="shared" si="5"/>
        <v>5.1592356687898082</v>
      </c>
      <c r="J23">
        <v>0.51</v>
      </c>
      <c r="K23">
        <f t="shared" si="6"/>
        <v>3.8991506888827283</v>
      </c>
      <c r="L23">
        <f t="shared" si="7"/>
        <v>1.8326008237748821</v>
      </c>
      <c r="M23">
        <f t="shared" si="8"/>
        <v>6.7195363538412343</v>
      </c>
    </row>
    <row r="24" spans="1:14">
      <c r="B24" t="s">
        <v>16</v>
      </c>
      <c r="C24">
        <v>14</v>
      </c>
      <c r="G24">
        <v>5.05</v>
      </c>
      <c r="I24">
        <f t="shared" si="5"/>
        <v>4.4585987261146496</v>
      </c>
      <c r="J24">
        <v>0.51</v>
      </c>
      <c r="K24">
        <f t="shared" si="6"/>
        <v>2.6368954823018291</v>
      </c>
      <c r="L24">
        <f t="shared" si="7"/>
        <v>1.2393408766818597</v>
      </c>
      <c r="M24">
        <f t="shared" si="8"/>
        <v>4.5442498811668184</v>
      </c>
    </row>
    <row r="25" spans="1:14">
      <c r="L25">
        <f>SUM(L3:L10,L14,L21:L24)</f>
        <v>824.63789778866123</v>
      </c>
    </row>
    <row r="26" spans="1:14">
      <c r="E26">
        <v>45</v>
      </c>
      <c r="F26">
        <f>TANH(E26)</f>
        <v>1</v>
      </c>
    </row>
    <row r="27" spans="1:14">
      <c r="F27">
        <f>TAN(RADIANS(E26))</f>
        <v>0.99999999999999989</v>
      </c>
    </row>
    <row r="28" spans="1:14">
      <c r="F2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zona 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himma</cp:lastModifiedBy>
  <dcterms:created xsi:type="dcterms:W3CDTF">2015-02-07T08:53:46Z</dcterms:created>
  <dcterms:modified xsi:type="dcterms:W3CDTF">2015-02-18T15:43:23Z</dcterms:modified>
</cp:coreProperties>
</file>