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nye/Development/go/pw-slippymap/slippymap/"/>
    </mc:Choice>
  </mc:AlternateContent>
  <xr:revisionPtr revIDLastSave="0" documentId="13_ncr:1_{807E0063-EC44-0D48-ABE4-2AFB27B76196}" xr6:coauthVersionLast="47" xr6:coauthVersionMax="47" xr10:uidLastSave="{00000000-0000-0000-0000-000000000000}"/>
  <bookViews>
    <workbookView xWindow="17440" yWindow="460" windowWidth="17880" windowHeight="15740" xr2:uid="{6004D991-FB74-DD42-9A94-6DD95AE03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9" i="1" l="1"/>
  <c r="B18" i="1"/>
  <c r="B13" i="1"/>
  <c r="B15" i="1" s="1"/>
  <c r="B12" i="1"/>
  <c r="B16" i="1" s="1"/>
  <c r="B22" i="1" l="1"/>
  <c r="B21" i="1"/>
  <c r="B25" i="1" l="1"/>
  <c r="F6" i="1" s="1"/>
  <c r="F3" i="1"/>
  <c r="F9" i="1" s="1"/>
  <c r="F12" i="1" s="1"/>
  <c r="B24" i="1"/>
  <c r="F5" i="1" s="1"/>
  <c r="F2" i="1"/>
  <c r="F8" i="1" l="1"/>
  <c r="F11" i="1" s="1"/>
</calcChain>
</file>

<file path=xl/sharedStrings.xml><?xml version="1.0" encoding="utf-8"?>
<sst xmlns="http://schemas.openxmlformats.org/spreadsheetml/2006/main" count="37" uniqueCount="23">
  <si>
    <t>Longitude</t>
  </si>
  <si>
    <t>Geodetic Latitude</t>
  </si>
  <si>
    <t>x</t>
  </si>
  <si>
    <t>y</t>
  </si>
  <si>
    <t>https://en.wikipedia.org/wiki/Web_Mercator_projection#Formulas</t>
  </si>
  <si>
    <t>Zoom Level</t>
  </si>
  <si>
    <t>2^zoom</t>
  </si>
  <si>
    <t>pixels</t>
  </si>
  <si>
    <t>Latitude in Radians</t>
  </si>
  <si>
    <t>Longitude in Radians</t>
  </si>
  <si>
    <t>tile width</t>
  </si>
  <si>
    <t>tile height</t>
  </si>
  <si>
    <t>total map width</t>
  </si>
  <si>
    <t>total map height</t>
  </si>
  <si>
    <t>N(+) / S(-)</t>
  </si>
  <si>
    <t>E(+) / W(-)</t>
  </si>
  <si>
    <t>OSM Tile X</t>
  </si>
  <si>
    <t>OSM Tile Y</t>
  </si>
  <si>
    <t>X offset</t>
  </si>
  <si>
    <t>Y offset</t>
  </si>
  <si>
    <t>radians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</si>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</sst>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F4DC-64C4-8E44-AB6E-50E766A39665}">
  <dimension ref="A2:F28"/>
  <sheetViews>
    <sheetView tabSelected="1" topLeftCell="A3" workbookViewId="0">
      <selection activeCell="F11" sqref="F11"/>
    </sheetView>
  </sheetViews>
  <sheetFormatPr baseColWidth="10" defaultRowHeight="16" x14ac:dyDescent="0.2"/>
  <cols>
    <col min="1" max="1" width="18.6640625" style="1" customWidth="1"/>
    <col min="2" max="2" width="16.33203125" customWidth="1"/>
  </cols>
  <sheetData>
    <row r="2" spans="1:6" x14ac:dyDescent="0.2">
      <c r="A2" s="1" t="s">
        <v>1</v>
      </c>
      <c r="B2" s="3">
        <v>-31.952300000000001</v>
      </c>
      <c r="C2" t="s">
        <v>14</v>
      </c>
      <c r="E2" s="1" t="s">
        <v>16</v>
      </c>
      <c r="F2">
        <f>B21</f>
        <v>420</v>
      </c>
    </row>
    <row r="3" spans="1:6" x14ac:dyDescent="0.2">
      <c r="A3" s="1" t="s">
        <v>0</v>
      </c>
      <c r="B3" s="3">
        <v>115.8613</v>
      </c>
      <c r="C3" t="s">
        <v>15</v>
      </c>
      <c r="E3" s="1" t="s">
        <v>17</v>
      </c>
      <c r="F3">
        <f>B22</f>
        <v>304</v>
      </c>
    </row>
    <row r="4" spans="1:6" x14ac:dyDescent="0.2">
      <c r="E4" s="1"/>
    </row>
    <row r="5" spans="1:6" x14ac:dyDescent="0.2">
      <c r="A5" s="1" t="s">
        <v>5</v>
      </c>
      <c r="B5" s="3">
        <v>9</v>
      </c>
      <c r="E5" s="1" t="s">
        <v>18</v>
      </c>
      <c r="F5">
        <f>B24</f>
        <v>199.81198222220701</v>
      </c>
    </row>
    <row r="6" spans="1:6" x14ac:dyDescent="0.2">
      <c r="E6" s="1" t="s">
        <v>19</v>
      </c>
      <c r="F6">
        <f>B25</f>
        <v>5.9113987910677679E-2</v>
      </c>
    </row>
    <row r="7" spans="1:6" x14ac:dyDescent="0.2">
      <c r="A7" s="1" t="s">
        <v>10</v>
      </c>
      <c r="B7" s="3">
        <v>256</v>
      </c>
      <c r="C7" t="s">
        <v>7</v>
      </c>
    </row>
    <row r="8" spans="1:6" x14ac:dyDescent="0.2">
      <c r="A8" s="1" t="s">
        <v>11</v>
      </c>
      <c r="B8" s="3">
        <v>256</v>
      </c>
      <c r="C8" t="s">
        <v>7</v>
      </c>
      <c r="E8" s="1" t="s">
        <v>2</v>
      </c>
      <c r="F8">
        <f>((F2*B7)+F5)/B7</f>
        <v>420.7805155555555</v>
      </c>
    </row>
    <row r="9" spans="1:6" x14ac:dyDescent="0.2">
      <c r="E9" s="1" t="s">
        <v>3</v>
      </c>
      <c r="F9">
        <f>((F3*B8)+F6)/B8</f>
        <v>304.00023091401528</v>
      </c>
    </row>
    <row r="10" spans="1:6" x14ac:dyDescent="0.2">
      <c r="A10" s="1" t="s">
        <v>6</v>
      </c>
      <c r="B10">
        <f>2^B5</f>
        <v>512</v>
      </c>
    </row>
    <row r="11" spans="1:6" x14ac:dyDescent="0.2">
      <c r="E11" s="1" t="s">
        <v>21</v>
      </c>
      <c r="F11">
        <f>(F8/B10)*360-180</f>
        <v>115.86129999999997</v>
      </c>
    </row>
    <row r="12" spans="1:6" x14ac:dyDescent="0.2">
      <c r="A12" s="1" t="s">
        <v>8</v>
      </c>
      <c r="B12">
        <f>RADIANS(B2)</f>
        <v>-0.55767283858498418</v>
      </c>
      <c r="C12" t="s">
        <v>20</v>
      </c>
      <c r="E12" s="1" t="s">
        <v>22</v>
      </c>
      <c r="F12">
        <f>ATAN(SINH(PI()-((F9/B10)*(2*PI()))))*(180/PI())</f>
        <v>-31.952299999999994</v>
      </c>
    </row>
    <row r="13" spans="1:6" x14ac:dyDescent="0.2">
      <c r="A13" s="1" t="s">
        <v>9</v>
      </c>
      <c r="B13">
        <f>RADIANS(B3)</f>
        <v>2.022161160640906</v>
      </c>
      <c r="C13" t="s">
        <v>20</v>
      </c>
    </row>
    <row r="15" spans="1:6" x14ac:dyDescent="0.2">
      <c r="A15" s="1" t="s">
        <v>2</v>
      </c>
      <c r="B15">
        <f>((B7/(2*PI()))*B10)*(B13+PI())</f>
        <v>107719.81198222221</v>
      </c>
      <c r="C15" t="s">
        <v>7</v>
      </c>
    </row>
    <row r="16" spans="1:6" x14ac:dyDescent="0.2">
      <c r="A16" s="1" t="s">
        <v>3</v>
      </c>
      <c r="B16">
        <f>((B8/(2*PI()))*B10)*(PI()-LN(TAN((PI()/4)+(B12/2))))</f>
        <v>77824.059113987911</v>
      </c>
      <c r="C16" t="s">
        <v>7</v>
      </c>
    </row>
    <row r="18" spans="1:3" x14ac:dyDescent="0.2">
      <c r="A18" s="1" t="s">
        <v>12</v>
      </c>
      <c r="B18">
        <f>B10*B7</f>
        <v>131072</v>
      </c>
      <c r="C18" t="s">
        <v>7</v>
      </c>
    </row>
    <row r="19" spans="1:3" x14ac:dyDescent="0.2">
      <c r="A19" s="1" t="s">
        <v>13</v>
      </c>
      <c r="B19">
        <f>B10*B8</f>
        <v>131072</v>
      </c>
      <c r="C19" t="s">
        <v>7</v>
      </c>
    </row>
    <row r="21" spans="1:3" x14ac:dyDescent="0.2">
      <c r="A21" s="1" t="s">
        <v>16</v>
      </c>
      <c r="B21">
        <f>ROUNDDOWN(B15/B7,0)</f>
        <v>420</v>
      </c>
    </row>
    <row r="22" spans="1:3" x14ac:dyDescent="0.2">
      <c r="A22" s="1" t="s">
        <v>17</v>
      </c>
      <c r="B22">
        <f>ROUNDDOWN(B16/B8,0)</f>
        <v>304</v>
      </c>
    </row>
    <row r="24" spans="1:3" x14ac:dyDescent="0.2">
      <c r="A24" s="1" t="s">
        <v>18</v>
      </c>
      <c r="B24">
        <f>B15-(B21*B7)</f>
        <v>199.81198222220701</v>
      </c>
      <c r="C24" t="s">
        <v>7</v>
      </c>
    </row>
    <row r="25" spans="1:3" x14ac:dyDescent="0.2">
      <c r="A25" s="1" t="s">
        <v>19</v>
      </c>
      <c r="B25">
        <f>B16-(B22*B8)</f>
        <v>5.9113987910677679E-2</v>
      </c>
      <c r="C25" t="s">
        <v>7</v>
      </c>
    </row>
    <row r="28" spans="1:3" x14ac:dyDescent="0.2">
      <c r="A28" s="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Nye</dc:creator>
  <cp:lastModifiedBy>Mike Nye</cp:lastModifiedBy>
  <dcterms:created xsi:type="dcterms:W3CDTF">2022-04-20T12:36:11Z</dcterms:created>
  <dcterms:modified xsi:type="dcterms:W3CDTF">2022-04-20T15:22:26Z</dcterms:modified>
</cp:coreProperties>
</file>