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Cucumber" sheetId="1" r:id="rId1"/>
    <sheet name="Peppers_Chili" sheetId="3" r:id="rId2"/>
    <sheet name="Peppers_Bell" sheetId="4" r:id="rId3"/>
    <sheet name="Eggplant" sheetId="5" r:id="rId4"/>
    <sheet name="Tomatoes_Fresh" sheetId="6" r:id="rId5"/>
    <sheet name="Template" sheetId="2" r:id="rId6"/>
  </sheets>
  <calcPr calcId="145621"/>
</workbook>
</file>

<file path=xl/calcChain.xml><?xml version="1.0" encoding="utf-8"?>
<calcChain xmlns="http://schemas.openxmlformats.org/spreadsheetml/2006/main">
  <c r="T29" i="4" l="1"/>
  <c r="T28" i="4"/>
  <c r="T27" i="4"/>
  <c r="G90" i="5" l="1"/>
  <c r="P51" i="5"/>
  <c r="P52" i="5"/>
  <c r="P53" i="5"/>
  <c r="P50" i="5"/>
  <c r="M51" i="5"/>
  <c r="M52" i="5"/>
  <c r="M53" i="5"/>
  <c r="M50" i="5"/>
  <c r="P44" i="5"/>
  <c r="P45" i="5"/>
  <c r="P46" i="5"/>
  <c r="P47" i="5"/>
  <c r="P48" i="5"/>
  <c r="P49" i="5"/>
  <c r="P43" i="5"/>
  <c r="P37" i="5"/>
  <c r="P38" i="5"/>
  <c r="P39" i="5"/>
  <c r="P40" i="5"/>
  <c r="P41" i="5"/>
  <c r="P42" i="5"/>
  <c r="P36" i="5"/>
  <c r="P30" i="5"/>
  <c r="P31" i="5"/>
  <c r="P32" i="5"/>
  <c r="P33" i="5"/>
  <c r="P34" i="5"/>
  <c r="P35" i="5"/>
  <c r="P29" i="5"/>
  <c r="P28" i="5"/>
  <c r="P22" i="5"/>
  <c r="P23" i="5"/>
  <c r="P24" i="5"/>
  <c r="P25" i="5"/>
  <c r="P26" i="5"/>
  <c r="P27" i="5"/>
  <c r="P21" i="5"/>
  <c r="M44" i="5"/>
  <c r="M45" i="5"/>
  <c r="M46" i="5"/>
  <c r="M47" i="5"/>
  <c r="M48" i="5"/>
  <c r="M49" i="5"/>
  <c r="M43" i="5"/>
  <c r="M37" i="5"/>
  <c r="M38" i="5"/>
  <c r="M39" i="5"/>
  <c r="M40" i="5"/>
  <c r="M41" i="5"/>
  <c r="M42" i="5"/>
  <c r="M36" i="5"/>
  <c r="G29" i="5"/>
  <c r="M30" i="5"/>
  <c r="M31" i="5"/>
  <c r="M32" i="5"/>
  <c r="M33" i="5"/>
  <c r="M34" i="5"/>
  <c r="M35" i="5"/>
  <c r="M29" i="5"/>
  <c r="P14" i="5"/>
  <c r="P15" i="5"/>
  <c r="P16" i="5"/>
  <c r="P17" i="5"/>
  <c r="P18" i="5"/>
  <c r="P19" i="5"/>
  <c r="P20" i="5"/>
  <c r="P13" i="5"/>
  <c r="P6" i="5"/>
  <c r="P7" i="5"/>
  <c r="P8" i="5"/>
  <c r="P9" i="5"/>
  <c r="P10" i="5"/>
  <c r="P11" i="5"/>
  <c r="P12" i="5"/>
  <c r="P5" i="5"/>
  <c r="G5" i="5"/>
  <c r="M22" i="5"/>
  <c r="M23" i="5"/>
  <c r="M24" i="5"/>
  <c r="M25" i="5"/>
  <c r="M26" i="5"/>
  <c r="M27" i="5"/>
  <c r="M28" i="5"/>
  <c r="M21" i="5"/>
  <c r="M14" i="5"/>
  <c r="M15" i="5"/>
  <c r="M16" i="5"/>
  <c r="M17" i="5"/>
  <c r="M18" i="5"/>
  <c r="M19" i="5"/>
  <c r="M20" i="5"/>
  <c r="M13" i="5"/>
  <c r="M6" i="5"/>
  <c r="M7" i="5"/>
  <c r="M8" i="5"/>
  <c r="M9" i="5"/>
  <c r="M10" i="5"/>
  <c r="M11" i="5"/>
  <c r="M12" i="5"/>
  <c r="M5" i="5"/>
  <c r="P48" i="4" l="1"/>
  <c r="P49" i="4"/>
  <c r="P50" i="4"/>
  <c r="P51" i="4"/>
  <c r="P47" i="4"/>
  <c r="P43" i="4"/>
  <c r="P44" i="4"/>
  <c r="P45" i="4"/>
  <c r="P46" i="4"/>
  <c r="P42" i="4"/>
  <c r="P38" i="4"/>
  <c r="P39" i="4"/>
  <c r="P40" i="4"/>
  <c r="P41" i="4"/>
  <c r="P37" i="4"/>
  <c r="P33" i="4"/>
  <c r="P34" i="4"/>
  <c r="P35" i="4"/>
  <c r="P36" i="4"/>
  <c r="P32" i="4"/>
  <c r="P28" i="4"/>
  <c r="P29" i="4"/>
  <c r="P30" i="4"/>
  <c r="P31" i="4"/>
  <c r="P27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28" i="4"/>
  <c r="M29" i="4"/>
  <c r="M30" i="4"/>
  <c r="M31" i="4"/>
  <c r="M27" i="4"/>
  <c r="I42" i="4"/>
  <c r="I32" i="4"/>
  <c r="I27" i="4"/>
  <c r="H27" i="4"/>
  <c r="P26" i="4"/>
  <c r="M26" i="4"/>
  <c r="P25" i="4"/>
  <c r="M25" i="4"/>
  <c r="P24" i="4"/>
  <c r="M24" i="4"/>
  <c r="P23" i="4"/>
  <c r="M23" i="4"/>
  <c r="P22" i="4"/>
  <c r="M22" i="4"/>
  <c r="P21" i="4"/>
  <c r="M21" i="4"/>
  <c r="P20" i="4"/>
  <c r="M20" i="4"/>
  <c r="I20" i="4"/>
  <c r="H20" i="4"/>
  <c r="P19" i="4"/>
  <c r="M19" i="4"/>
  <c r="P18" i="4"/>
  <c r="M18" i="4"/>
  <c r="P17" i="4"/>
  <c r="M17" i="4"/>
  <c r="P16" i="4"/>
  <c r="M16" i="4"/>
  <c r="P15" i="4"/>
  <c r="M15" i="4"/>
  <c r="P14" i="4"/>
  <c r="M14" i="4"/>
  <c r="P13" i="4"/>
  <c r="M13" i="4"/>
  <c r="H13" i="4"/>
  <c r="P12" i="4"/>
  <c r="M12" i="4"/>
  <c r="P11" i="4"/>
  <c r="M11" i="4"/>
  <c r="P10" i="4"/>
  <c r="M10" i="4"/>
  <c r="P9" i="4"/>
  <c r="M9" i="4"/>
  <c r="P8" i="4"/>
  <c r="M8" i="4"/>
  <c r="P7" i="4"/>
  <c r="M7" i="4"/>
  <c r="P6" i="4"/>
  <c r="M6" i="4"/>
  <c r="P5" i="4"/>
  <c r="M5" i="4"/>
  <c r="G5" i="4"/>
  <c r="P56" i="3"/>
  <c r="M56" i="3"/>
  <c r="P55" i="3"/>
  <c r="M55" i="3"/>
  <c r="P54" i="3"/>
  <c r="M54" i="3"/>
  <c r="P53" i="3"/>
  <c r="M53" i="3"/>
  <c r="P52" i="3"/>
  <c r="M52" i="3"/>
  <c r="I52" i="3"/>
  <c r="P51" i="3"/>
  <c r="M51" i="3"/>
  <c r="P50" i="3"/>
  <c r="M50" i="3"/>
  <c r="P49" i="3"/>
  <c r="M49" i="3"/>
  <c r="P48" i="3"/>
  <c r="M48" i="3"/>
  <c r="P47" i="3"/>
  <c r="M47" i="3"/>
  <c r="P46" i="3"/>
  <c r="M46" i="3"/>
  <c r="I46" i="3"/>
  <c r="P45" i="3"/>
  <c r="M45" i="3"/>
  <c r="P44" i="3"/>
  <c r="M44" i="3"/>
  <c r="P43" i="3"/>
  <c r="M43" i="3"/>
  <c r="P42" i="3"/>
  <c r="M42" i="3"/>
  <c r="P41" i="3"/>
  <c r="M41" i="3"/>
  <c r="I41" i="3"/>
  <c r="P40" i="3"/>
  <c r="M40" i="3"/>
  <c r="P39" i="3"/>
  <c r="M39" i="3"/>
  <c r="P38" i="3"/>
  <c r="M38" i="3"/>
  <c r="P37" i="3"/>
  <c r="M37" i="3"/>
  <c r="P36" i="3"/>
  <c r="M36" i="3"/>
  <c r="I36" i="3"/>
  <c r="P35" i="3"/>
  <c r="M35" i="3"/>
  <c r="P34" i="3"/>
  <c r="M34" i="3"/>
  <c r="P33" i="3"/>
  <c r="M33" i="3"/>
  <c r="P32" i="3"/>
  <c r="M32" i="3"/>
  <c r="P31" i="3"/>
  <c r="M31" i="3"/>
  <c r="I31" i="3"/>
  <c r="P30" i="3"/>
  <c r="M30" i="3"/>
  <c r="P29" i="3"/>
  <c r="M29" i="3"/>
  <c r="P28" i="3"/>
  <c r="M28" i="3"/>
  <c r="P27" i="3"/>
  <c r="M27" i="3"/>
  <c r="P26" i="3"/>
  <c r="M26" i="3"/>
  <c r="I26" i="3"/>
  <c r="P25" i="3"/>
  <c r="M25" i="3"/>
  <c r="P24" i="3"/>
  <c r="M24" i="3"/>
  <c r="P23" i="3"/>
  <c r="M23" i="3"/>
  <c r="P22" i="3"/>
  <c r="M22" i="3"/>
  <c r="P21" i="3"/>
  <c r="M21" i="3"/>
  <c r="I21" i="3"/>
  <c r="P20" i="3"/>
  <c r="M20" i="3"/>
  <c r="P19" i="3"/>
  <c r="M19" i="3"/>
  <c r="P18" i="3"/>
  <c r="M18" i="3"/>
  <c r="P17" i="3"/>
  <c r="M17" i="3"/>
  <c r="P16" i="3"/>
  <c r="M16" i="3"/>
  <c r="I16" i="3"/>
  <c r="P15" i="3"/>
  <c r="M15" i="3"/>
  <c r="P14" i="3"/>
  <c r="M14" i="3"/>
  <c r="P13" i="3"/>
  <c r="M13" i="3"/>
  <c r="P12" i="3"/>
  <c r="M12" i="3"/>
  <c r="P11" i="3"/>
  <c r="M11" i="3"/>
  <c r="P10" i="3"/>
  <c r="M10" i="3"/>
  <c r="I10" i="3"/>
  <c r="P9" i="3"/>
  <c r="M9" i="3"/>
  <c r="P8" i="3"/>
  <c r="M8" i="3"/>
  <c r="P7" i="3"/>
  <c r="M7" i="3"/>
  <c r="P6" i="3"/>
  <c r="M6" i="3"/>
  <c r="P5" i="3"/>
  <c r="M5" i="3"/>
  <c r="I5" i="3"/>
  <c r="P78" i="1"/>
  <c r="M78" i="1"/>
  <c r="P77" i="1"/>
  <c r="M77" i="1"/>
  <c r="P76" i="1"/>
  <c r="M76" i="1"/>
  <c r="P75" i="1"/>
  <c r="M75" i="1"/>
  <c r="P74" i="1"/>
  <c r="M74" i="1"/>
  <c r="P73" i="1"/>
  <c r="M73" i="1"/>
  <c r="P72" i="1"/>
  <c r="M72" i="1"/>
  <c r="H72" i="1"/>
  <c r="P71" i="1"/>
  <c r="M71" i="1"/>
  <c r="P70" i="1"/>
  <c r="M70" i="1"/>
  <c r="P69" i="1"/>
  <c r="M69" i="1"/>
  <c r="P68" i="1"/>
  <c r="M68" i="1"/>
  <c r="P67" i="1"/>
  <c r="M67" i="1"/>
  <c r="P66" i="1"/>
  <c r="M66" i="1"/>
  <c r="P65" i="1"/>
  <c r="M65" i="1"/>
  <c r="H65" i="1"/>
  <c r="P64" i="1"/>
  <c r="M64" i="1"/>
  <c r="I64" i="1"/>
  <c r="P63" i="1"/>
  <c r="M63" i="1"/>
  <c r="I63" i="1"/>
  <c r="P62" i="1"/>
  <c r="M62" i="1"/>
  <c r="I62" i="1"/>
  <c r="P61" i="1"/>
  <c r="M61" i="1"/>
  <c r="I61" i="1"/>
  <c r="P60" i="1"/>
  <c r="M60" i="1"/>
  <c r="I60" i="1"/>
  <c r="H60" i="1"/>
  <c r="P59" i="1"/>
  <c r="M59" i="1"/>
  <c r="I59" i="1"/>
  <c r="P58" i="1"/>
  <c r="M58" i="1"/>
  <c r="I58" i="1"/>
  <c r="P57" i="1"/>
  <c r="M57" i="1"/>
  <c r="I57" i="1"/>
  <c r="P56" i="1"/>
  <c r="M56" i="1"/>
  <c r="I56" i="1"/>
  <c r="P55" i="1"/>
  <c r="M55" i="1"/>
  <c r="I55" i="1"/>
  <c r="H55" i="1"/>
  <c r="P54" i="1"/>
  <c r="M54" i="1"/>
  <c r="P53" i="1"/>
  <c r="M53" i="1"/>
  <c r="P52" i="1"/>
  <c r="M52" i="1"/>
  <c r="P51" i="1"/>
  <c r="M51" i="1"/>
  <c r="P50" i="1"/>
  <c r="M50" i="1"/>
  <c r="H50" i="1"/>
  <c r="P49" i="1"/>
  <c r="M49" i="1"/>
  <c r="I49" i="1"/>
  <c r="P48" i="1"/>
  <c r="M48" i="1"/>
  <c r="I48" i="1"/>
  <c r="P47" i="1"/>
  <c r="M47" i="1"/>
  <c r="I47" i="1"/>
  <c r="P46" i="1"/>
  <c r="M46" i="1"/>
  <c r="I46" i="1"/>
  <c r="P45" i="1"/>
  <c r="M45" i="1"/>
  <c r="I45" i="1"/>
  <c r="H45" i="1"/>
  <c r="P44" i="1"/>
  <c r="M44" i="1"/>
  <c r="I44" i="1"/>
  <c r="P43" i="1"/>
  <c r="M43" i="1"/>
  <c r="I43" i="1"/>
  <c r="P42" i="1"/>
  <c r="M42" i="1"/>
  <c r="I42" i="1"/>
  <c r="P41" i="1"/>
  <c r="M41" i="1"/>
  <c r="I41" i="1"/>
  <c r="P40" i="1"/>
  <c r="M40" i="1"/>
  <c r="I40" i="1"/>
  <c r="H40" i="1"/>
  <c r="P39" i="1"/>
  <c r="M39" i="1"/>
  <c r="P38" i="1"/>
  <c r="M38" i="1"/>
  <c r="P37" i="1"/>
  <c r="M37" i="1"/>
  <c r="P36" i="1"/>
  <c r="M36" i="1"/>
  <c r="P35" i="1"/>
  <c r="M35" i="1"/>
  <c r="H35" i="1"/>
  <c r="P34" i="1"/>
  <c r="M34" i="1"/>
  <c r="I34" i="1"/>
  <c r="P33" i="1"/>
  <c r="M33" i="1"/>
  <c r="I33" i="1"/>
  <c r="P32" i="1"/>
  <c r="M32" i="1"/>
  <c r="I32" i="1"/>
  <c r="P31" i="1"/>
  <c r="M31" i="1"/>
  <c r="I31" i="1"/>
  <c r="P30" i="1"/>
  <c r="M30" i="1"/>
  <c r="I30" i="1"/>
  <c r="H30" i="1"/>
  <c r="P29" i="1"/>
  <c r="M29" i="1"/>
  <c r="I29" i="1"/>
  <c r="P28" i="1"/>
  <c r="M28" i="1"/>
  <c r="I28" i="1"/>
  <c r="P27" i="1"/>
  <c r="M27" i="1"/>
  <c r="I27" i="1"/>
  <c r="P26" i="1"/>
  <c r="M26" i="1"/>
  <c r="I26" i="1"/>
  <c r="P25" i="1"/>
  <c r="M25" i="1"/>
  <c r="I25" i="1"/>
  <c r="H25" i="1"/>
  <c r="P24" i="1"/>
  <c r="M24" i="1"/>
  <c r="P23" i="1"/>
  <c r="M23" i="1"/>
  <c r="P22" i="1"/>
  <c r="M22" i="1"/>
  <c r="P21" i="1"/>
  <c r="M21" i="1"/>
  <c r="P20" i="1"/>
  <c r="M20" i="1"/>
  <c r="H20" i="1"/>
  <c r="P19" i="1"/>
  <c r="M19" i="1"/>
  <c r="I19" i="1"/>
  <c r="P18" i="1"/>
  <c r="M18" i="1"/>
  <c r="I18" i="1"/>
  <c r="P17" i="1"/>
  <c r="M17" i="1"/>
  <c r="I17" i="1"/>
  <c r="P16" i="1"/>
  <c r="M16" i="1"/>
  <c r="I16" i="1"/>
  <c r="P15" i="1"/>
  <c r="M15" i="1"/>
  <c r="I15" i="1"/>
  <c r="H15" i="1"/>
  <c r="P14" i="1"/>
  <c r="M14" i="1"/>
  <c r="I14" i="1"/>
  <c r="P13" i="1"/>
  <c r="M13" i="1"/>
  <c r="I13" i="1"/>
  <c r="P12" i="1"/>
  <c r="M12" i="1"/>
  <c r="I12" i="1"/>
  <c r="P11" i="1"/>
  <c r="M11" i="1"/>
  <c r="I11" i="1"/>
  <c r="P10" i="1"/>
  <c r="M10" i="1"/>
  <c r="I10" i="1"/>
  <c r="H10" i="1"/>
  <c r="P9" i="1"/>
  <c r="M9" i="1"/>
  <c r="P8" i="1"/>
  <c r="M8" i="1"/>
  <c r="P7" i="1"/>
  <c r="M7" i="1"/>
  <c r="P6" i="1"/>
  <c r="M6" i="1"/>
  <c r="P5" i="1"/>
  <c r="M5" i="1"/>
  <c r="H5" i="1"/>
</calcChain>
</file>

<file path=xl/comments1.xml><?xml version="1.0" encoding="utf-8"?>
<comments xmlns="http://schemas.openxmlformats.org/spreadsheetml/2006/main">
  <authors>
    <author>Patricia Ann Lazicki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Patricia Ann Lazicki:</t>
        </r>
        <r>
          <rPr>
            <sz val="9"/>
            <color indexed="81"/>
            <rFont val="Tahoma"/>
            <family val="2"/>
          </rPr>
          <t xml:space="preserve">
Assumes 14% DM at dry harvest and 16% DM at red harvest (NRCS tool)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Patricia Ann Lazicki:</t>
        </r>
        <r>
          <rPr>
            <sz val="9"/>
            <color indexed="81"/>
            <rFont val="Tahoma"/>
            <family val="2"/>
          </rPr>
          <t xml:space="preserve">
New Mexico chile cultivars; Capsicum annuum</t>
        </r>
      </text>
    </comment>
  </commentList>
</comments>
</file>

<file path=xl/comments2.xml><?xml version="1.0" encoding="utf-8"?>
<comments xmlns="http://schemas.openxmlformats.org/spreadsheetml/2006/main">
  <authors>
    <author>Patricia Ann Lazicki</author>
  </authors>
  <commentList>
    <comment ref="I37" authorId="0">
      <text>
        <r>
          <rPr>
            <sz val="9"/>
            <color indexed="81"/>
            <rFont val="Tahoma"/>
            <family val="2"/>
          </rPr>
          <t>K1=193 kg/ha; k2=290 kg/ha</t>
        </r>
      </text>
    </comment>
  </commentList>
</comments>
</file>

<file path=xl/sharedStrings.xml><?xml version="1.0" encoding="utf-8"?>
<sst xmlns="http://schemas.openxmlformats.org/spreadsheetml/2006/main" count="501" uniqueCount="158">
  <si>
    <t>Source</t>
  </si>
  <si>
    <t>Planting date</t>
  </si>
  <si>
    <t>Harvest Date</t>
  </si>
  <si>
    <t>Sampling Date</t>
  </si>
  <si>
    <t>Season length</t>
  </si>
  <si>
    <t>% of season</t>
  </si>
  <si>
    <t>lbs N/acre</t>
  </si>
  <si>
    <t>(days)</t>
  </si>
  <si>
    <t xml:space="preserve">N application </t>
  </si>
  <si>
    <t>(lbs N/acre)</t>
  </si>
  <si>
    <t>Location</t>
  </si>
  <si>
    <t>China (in-soil greenhouse)</t>
  </si>
  <si>
    <t>% of max</t>
  </si>
  <si>
    <t>Season</t>
  </si>
  <si>
    <t>Spring</t>
  </si>
  <si>
    <t>Fall</t>
  </si>
  <si>
    <t>Gallardo et al., 2015</t>
  </si>
  <si>
    <t>Spain, Greenhouse</t>
  </si>
  <si>
    <t>conventional</t>
  </si>
  <si>
    <t>Days after transplanting</t>
  </si>
  <si>
    <t>TIME</t>
  </si>
  <si>
    <t>N UPTAKE</t>
  </si>
  <si>
    <t>Notes</t>
  </si>
  <si>
    <t>First harvest (spring 2005): 4/21/2005</t>
  </si>
  <si>
    <t>First harvest (fall 2005): 10/18/2005</t>
  </si>
  <si>
    <t>First harvest (spring 2006): 4/9/2006</t>
  </si>
  <si>
    <t>First harvest (fall 2006): 10/9/2006</t>
  </si>
  <si>
    <t>Tons/acre</t>
  </si>
  <si>
    <t>Yields (cumulative)</t>
  </si>
  <si>
    <t>(days 41-71)</t>
  </si>
  <si>
    <t>(days 71-101)</t>
  </si>
  <si>
    <t>(days 40-80)</t>
  </si>
  <si>
    <t>(days 81-121)</t>
  </si>
  <si>
    <t>(days 49-77)</t>
  </si>
  <si>
    <t>(days 77-122)</t>
  </si>
  <si>
    <t>(days 30-69)</t>
  </si>
  <si>
    <t>(days 69-116)</t>
  </si>
  <si>
    <t>References:</t>
  </si>
  <si>
    <t>Guo et al., 2008</t>
  </si>
  <si>
    <t xml:space="preserve">Guo, R., Li, X., Christie, P., Chen, Q., Fusuo, Z., 2008. Seasonal temperatures have more influence than nitrogen fertilizer rates on cucumber yield and nitrogen uptake in a double cropping system. Environmental Pollution 151, 443-451. </t>
  </si>
  <si>
    <t>Gallardo, M., Gimenez, R.B.C., Fernández, M.D., Padilla, F.M., Thompson, R.B., 2015. Use of the VegSyst model to calculate crop N uptake and ETc of autumn and spring grown cucumber in Mediterranean greenhouses. Oral Presentation at MODEL-IT 2015. http://hortilink.nl/hams/hams-model-it/modules/request.php?module=oc_proceedings&amp;action=summary.php&amp;id=13&amp;a=Accept+Oral</t>
  </si>
  <si>
    <t xml:space="preserve">Overall Notes:                                                                                                                Spring and Fall found to have different and characteristic uptake patterns in both China and Spain; separate curves may be appropriate. </t>
  </si>
  <si>
    <t xml:space="preserve">Overall Notes:                                                                                                                </t>
  </si>
  <si>
    <t>Variety</t>
  </si>
  <si>
    <t>Various Chinese varieties (Jinglu, Zhongte); length 25-30 cm;         2.5 -3.0 cm in diameter</t>
  </si>
  <si>
    <t xml:space="preserve">cv 'Strategos'; Dutch type long fruit </t>
  </si>
  <si>
    <t>Soto-Ortiz, 2008</t>
  </si>
  <si>
    <t>Cochise County, AZ</t>
  </si>
  <si>
    <t>Esquina</t>
  </si>
  <si>
    <t>AZ 20</t>
  </si>
  <si>
    <t>AZ 8</t>
  </si>
  <si>
    <t>AZ 21</t>
  </si>
  <si>
    <t>AZ 335-270</t>
  </si>
  <si>
    <t>Ancho x chile</t>
  </si>
  <si>
    <t>B58</t>
  </si>
  <si>
    <t>LB 25</t>
  </si>
  <si>
    <t>Unit</t>
  </si>
  <si>
    <t>Value</t>
  </si>
  <si>
    <t>3/23-5/2003-5</t>
  </si>
  <si>
    <t>4/01-03/2003+5</t>
  </si>
  <si>
    <t>3/23/04&amp;4/12/05</t>
  </si>
  <si>
    <t>Mar-Oct</t>
  </si>
  <si>
    <t>First bloom</t>
  </si>
  <si>
    <t>Early bloom</t>
  </si>
  <si>
    <t>Peak bloom</t>
  </si>
  <si>
    <t>First green harvest</t>
  </si>
  <si>
    <t>Red harvest</t>
  </si>
  <si>
    <t>Hidalgo County, NM</t>
  </si>
  <si>
    <t>Highest dry matter accumulation 1006-1329</t>
  </si>
  <si>
    <t>`+/-</t>
  </si>
  <si>
    <t>measurements @ 14 day intervals</t>
  </si>
  <si>
    <t>very slow vegetative growth, prior</t>
  </si>
  <si>
    <t>Heat units after planting (30/13 °C)</t>
  </si>
  <si>
    <t>AVERAGE:</t>
  </si>
  <si>
    <t>Heat units after planting (HUAP)(30/13 °C)</t>
  </si>
  <si>
    <t>Planting</t>
  </si>
  <si>
    <t xml:space="preserve">Between green and red harvest, uptake slows, accumulation in the fruit </t>
  </si>
  <si>
    <t>12.9 (red)</t>
  </si>
  <si>
    <t>10.73 (red harvest)</t>
  </si>
  <si>
    <t>Marcussi et al., 2004</t>
  </si>
  <si>
    <t>`Elisa' (Capsicum annuum)</t>
  </si>
  <si>
    <t>days after transplanting</t>
  </si>
  <si>
    <t>5.95 g/plant</t>
  </si>
  <si>
    <t>Commercial-size fruit started to be harvested at 80 DAT</t>
  </si>
  <si>
    <t>amount</t>
  </si>
  <si>
    <t>mg N/plant</t>
  </si>
  <si>
    <t>Gimenez et al., 2013</t>
  </si>
  <si>
    <t>Spain (greenhouse)</t>
  </si>
  <si>
    <t>Brazil (greenhouse)</t>
  </si>
  <si>
    <t>'Vergasa'(Capsicum annuum)</t>
  </si>
  <si>
    <t>Fruit harvested 8 times</t>
  </si>
  <si>
    <t>Conventional--2006</t>
  </si>
  <si>
    <t>Improved, 2005</t>
  </si>
  <si>
    <t>Winter-spring</t>
  </si>
  <si>
    <t>Summer-winter</t>
  </si>
  <si>
    <t>Variety matures in 80 days, according to Syngenta</t>
  </si>
  <si>
    <t>Before 60 DAP: slow uptake</t>
  </si>
  <si>
    <t>60 DAP: beginning of fruiting, start of increased uptake</t>
  </si>
  <si>
    <t>maximum dry matter and N accumulation rate 120-140 DAT</t>
  </si>
  <si>
    <t>(Green)</t>
  </si>
  <si>
    <t>season shortened by virus</t>
  </si>
  <si>
    <t>Soto-Ortiz, R., 2008. Crop phenology, dry matter production, and nutrient uptake and partitioning in cantaloupe
(Cucumis melo L.) and chile (Capsicum annuum L.). Dissertation. Available online
at: http://hdl.handle.net/10150/194813</t>
  </si>
  <si>
    <t>(If green and red harvests are included on the same graph, distorts shape of the curve if x axis is % of season bc red season is longer)</t>
  </si>
  <si>
    <t xml:space="preserve">Marcussi, F.F.N., Villas Boas, R.L., Godoy, L.J.G.d., Goto, R., 2004. Macronutrient accumulation and partioning in fertigated sweet pepper plants. Scientia Agricola (Piracicaba, Brazil) 61, 62-68. </t>
  </si>
  <si>
    <t xml:space="preserve">Gimenez, C., Gallardo, M., Martinez-Gaitan, C., Stockle, C.O., Thompson, R.B., Granados, M.R., 2013. VegSyst, a simulation model of daily crop growth, nitrogen uptake and evapotranspiration for pepper crops for use in an on-farm decision support system. Irrigation Science 2013, 464-477. </t>
  </si>
  <si>
    <t>value</t>
  </si>
  <si>
    <t>Contreras et al., 2013</t>
  </si>
  <si>
    <t>'Aifos' (Capsicum annuum)</t>
  </si>
  <si>
    <t>112+K2</t>
  </si>
  <si>
    <t>168+K2</t>
  </si>
  <si>
    <t>0-56 DAT</t>
  </si>
  <si>
    <t>Early growth</t>
  </si>
  <si>
    <t>57-84</t>
  </si>
  <si>
    <t>Flowering, early fruit devt</t>
  </si>
  <si>
    <t>85-113</t>
  </si>
  <si>
    <t>Ripening, early harvesting</t>
  </si>
  <si>
    <t>114-155</t>
  </si>
  <si>
    <t>harvesting</t>
  </si>
  <si>
    <t>From pictures, looks like Aifos is harvested red?</t>
  </si>
  <si>
    <t>Contreras, J.I., Lopez, J.G., Lao, M.T., Eymar, E.E., Segura, M.L., 2013. Dry-Matter allocation and nutrient uptake dynamic in pepper plant irrigated with recycled water by different nitrogen and potassium rate. Communications in Soil Science and Plant Analysis 44, 758-766.</t>
  </si>
  <si>
    <t>Italy</t>
  </si>
  <si>
    <t>Amount</t>
  </si>
  <si>
    <t>Summer</t>
  </si>
  <si>
    <t>Rosati and Troisi, 2001</t>
  </si>
  <si>
    <t>Rosati, A., Troisi, A., 2001. Seasonal patterns of N uptake in eggplant (Solanum melongena L.) grown with different N fertigation levels. Acta Horticulturae 563, 195-200.</t>
  </si>
  <si>
    <t>Pessarakli and Tucker, 1988</t>
  </si>
  <si>
    <t>'Syria'</t>
  </si>
  <si>
    <t>Arizona, hydroponic,  growth chamber</t>
  </si>
  <si>
    <t>Days after transfering seedlings to nutrient solution</t>
  </si>
  <si>
    <t>mg</t>
  </si>
  <si>
    <t xml:space="preserve">Pessarakli, M., Tucker, T.C., 1988. Nitrogen-15 uptake by eggplant under sodium chloride stress. Soil Science Society of America Journal 52, 1673-1676. </t>
  </si>
  <si>
    <t>40 DAP</t>
  </si>
  <si>
    <t>41 DAP</t>
  </si>
  <si>
    <t>53 DAP</t>
  </si>
  <si>
    <t>29 DAP</t>
  </si>
  <si>
    <t>% of total uptake</t>
  </si>
  <si>
    <t>Green harvest</t>
  </si>
  <si>
    <t>Very slow growth prior to first bloom</t>
  </si>
  <si>
    <t>Highest dry  matter and nutrient accumulation occurs at peak bloom</t>
  </si>
  <si>
    <t>Spring harvest began (China greenhouse only) 41-53 DAT, ~40% of the way through the season</t>
  </si>
  <si>
    <t>Fall harvest began (China greenhouse only) 29-43 DAT; ~30% of the way through the season</t>
  </si>
  <si>
    <t>Winter-to-spring: Little uptake until about 40% of the way through the season, at early fruiting</t>
  </si>
  <si>
    <t>Maximum accumulation in the last third of the season (120-140 DAT)</t>
  </si>
  <si>
    <t>%</t>
  </si>
  <si>
    <t>More vegetative growth before fruiting begins, accumulation may be somewhat less steep during the main harvest</t>
  </si>
  <si>
    <t>Summer-to-winter: Harvest begins about 40-50% of the way through the season. May depend on the variety.</t>
  </si>
  <si>
    <t xml:space="preserve">Overall Notes:                                                                                                               May be differences between summer-winter, winter-srping plantings? Contreras and Gimenez curves are pretty different for summer-winter, try using average.  Plantings are done all times of the year in different parts of California. Both transplanting and direct seeding done. Greenhouse-grown peppers aren't common. </t>
  </si>
  <si>
    <t>Total uptake values include an estimate of the root N</t>
  </si>
  <si>
    <t>No information on physiological stage given</t>
  </si>
  <si>
    <t>In both studies, very little uptake occurred during the first third of the season</t>
  </si>
  <si>
    <t>Looking up Italian eggplant varieties, most start harvesting about 60-70 days after planting</t>
  </si>
  <si>
    <t>Based on TRANSPLANTING</t>
  </si>
  <si>
    <t xml:space="preserve">Overall Notes:                                                                      N Values (% season) are days after transplanting. Transplanting is the common planting method in CA, though direct seeding is also practiced (as of 1998)                                                                                                     </t>
  </si>
  <si>
    <t>In California, harvest starts around 75-90 DAT per the production manual, but in most places we also plant earlier</t>
  </si>
  <si>
    <t>1st harvest</t>
  </si>
  <si>
    <t>SPRING</t>
  </si>
  <si>
    <t>FALL</t>
  </si>
  <si>
    <t>Average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</si>
</sst>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1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164" fontId="1" fillId="2" borderId="0" xfId="0" applyNumberFormat="1" applyFont="1" applyFill="1"/>
    <xf numFmtId="1" fontId="0" fillId="0" borderId="0" xfId="0" applyNumberFormat="1" applyBorder="1"/>
    <xf numFmtId="0" fontId="1" fillId="2" borderId="0" xfId="0" applyFont="1" applyFill="1"/>
    <xf numFmtId="0" fontId="0" fillId="0" borderId="0" xfId="0" quotePrefix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 wrapText="1"/>
    </xf>
    <xf numFmtId="1" fontId="0" fillId="0" borderId="0" xfId="0" applyNumberFormat="1" applyAlignment="1">
      <alignment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quotePrefix="1" applyBorder="1"/>
    <xf numFmtId="1" fontId="0" fillId="2" borderId="0" xfId="0" applyNumberFormat="1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 wrapText="1"/>
    </xf>
    <xf numFmtId="1" fontId="0" fillId="0" borderId="1" xfId="0" applyNumberFormat="1" applyBorder="1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3" borderId="0" xfId="0" applyFill="1"/>
    <xf numFmtId="0" fontId="4" fillId="3" borderId="0" xfId="0" applyFont="1" applyFill="1"/>
    <xf numFmtId="1" fontId="0" fillId="3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center" wrapText="1"/>
    </xf>
    <xf numFmtId="1" fontId="0" fillId="0" borderId="3" xfId="0" applyNumberFormat="1" applyBorder="1" applyAlignment="1">
      <alignment horizontal="left" wrapText="1"/>
    </xf>
    <xf numFmtId="1" fontId="0" fillId="0" borderId="0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Fall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(Cucumber!$M$20:$M$34,Cucumber!$M$50:$M$64,Cucumber!$M$72:$M$78)</c:f>
              <c:numCache>
                <c:formatCode>0</c:formatCode>
                <c:ptCount val="37"/>
                <c:pt idx="0">
                  <c:v>0</c:v>
                </c:pt>
                <c:pt idx="1">
                  <c:v>33.333333333333336</c:v>
                </c:pt>
                <c:pt idx="2">
                  <c:v>50.450450450450447</c:v>
                </c:pt>
                <c:pt idx="3">
                  <c:v>66.966966966966964</c:v>
                </c:pt>
                <c:pt idx="4">
                  <c:v>100</c:v>
                </c:pt>
                <c:pt idx="5">
                  <c:v>0</c:v>
                </c:pt>
                <c:pt idx="6">
                  <c:v>33.333333333333336</c:v>
                </c:pt>
                <c:pt idx="7">
                  <c:v>50.450450450450447</c:v>
                </c:pt>
                <c:pt idx="8">
                  <c:v>66.966966966966964</c:v>
                </c:pt>
                <c:pt idx="9">
                  <c:v>100</c:v>
                </c:pt>
                <c:pt idx="10">
                  <c:v>0</c:v>
                </c:pt>
                <c:pt idx="11">
                  <c:v>33.333333333333336</c:v>
                </c:pt>
                <c:pt idx="12">
                  <c:v>50.450450450450447</c:v>
                </c:pt>
                <c:pt idx="13">
                  <c:v>66.966966966966964</c:v>
                </c:pt>
                <c:pt idx="14">
                  <c:v>100</c:v>
                </c:pt>
                <c:pt idx="15">
                  <c:v>0</c:v>
                </c:pt>
                <c:pt idx="16">
                  <c:v>26.885245901639344</c:v>
                </c:pt>
                <c:pt idx="17">
                  <c:v>42.622950819672134</c:v>
                </c:pt>
                <c:pt idx="18">
                  <c:v>61.639344262295083</c:v>
                </c:pt>
                <c:pt idx="19">
                  <c:v>100</c:v>
                </c:pt>
                <c:pt idx="20">
                  <c:v>0</c:v>
                </c:pt>
                <c:pt idx="21">
                  <c:v>26.885245901639344</c:v>
                </c:pt>
                <c:pt idx="22">
                  <c:v>42.622950819672134</c:v>
                </c:pt>
                <c:pt idx="23">
                  <c:v>61.639344262295083</c:v>
                </c:pt>
                <c:pt idx="24">
                  <c:v>100</c:v>
                </c:pt>
                <c:pt idx="25">
                  <c:v>0</c:v>
                </c:pt>
                <c:pt idx="26">
                  <c:v>26.885245901639344</c:v>
                </c:pt>
                <c:pt idx="27">
                  <c:v>42.622950819672134</c:v>
                </c:pt>
                <c:pt idx="28">
                  <c:v>61.639344262295083</c:v>
                </c:pt>
                <c:pt idx="29">
                  <c:v>100</c:v>
                </c:pt>
                <c:pt idx="30">
                  <c:v>0</c:v>
                </c:pt>
                <c:pt idx="31">
                  <c:v>18.995633187772924</c:v>
                </c:pt>
                <c:pt idx="32">
                  <c:v>37.991266375545848</c:v>
                </c:pt>
                <c:pt idx="33">
                  <c:v>55.240174672489083</c:v>
                </c:pt>
                <c:pt idx="34">
                  <c:v>72.052401746724897</c:v>
                </c:pt>
                <c:pt idx="35">
                  <c:v>91.048034934497821</c:v>
                </c:pt>
                <c:pt idx="36">
                  <c:v>100</c:v>
                </c:pt>
              </c:numCache>
            </c:numRef>
          </c:xVal>
          <c:yVal>
            <c:numRef>
              <c:f>(Cucumber!$P$20:$P$34,Cucumber!$P$50:$P$64,Cucumber!$P$72:$P$78)</c:f>
              <c:numCache>
                <c:formatCode>0</c:formatCode>
                <c:ptCount val="37"/>
                <c:pt idx="0">
                  <c:v>0</c:v>
                </c:pt>
                <c:pt idx="1">
                  <c:v>33.87096774193548</c:v>
                </c:pt>
                <c:pt idx="2">
                  <c:v>64.516129032258078</c:v>
                </c:pt>
                <c:pt idx="3">
                  <c:v>100</c:v>
                </c:pt>
                <c:pt idx="4">
                  <c:v>96.774193548387103</c:v>
                </c:pt>
                <c:pt idx="5">
                  <c:v>0</c:v>
                </c:pt>
                <c:pt idx="6">
                  <c:v>24.137931034482758</c:v>
                </c:pt>
                <c:pt idx="7">
                  <c:v>81.609195402298838</c:v>
                </c:pt>
                <c:pt idx="8">
                  <c:v>91.954022988505756</c:v>
                </c:pt>
                <c:pt idx="9">
                  <c:v>100</c:v>
                </c:pt>
                <c:pt idx="10">
                  <c:v>0</c:v>
                </c:pt>
                <c:pt idx="11">
                  <c:v>26.923076923076923</c:v>
                </c:pt>
                <c:pt idx="12">
                  <c:v>75.641025641025635</c:v>
                </c:pt>
                <c:pt idx="13">
                  <c:v>96.153846153846146</c:v>
                </c:pt>
                <c:pt idx="14">
                  <c:v>100</c:v>
                </c:pt>
                <c:pt idx="15">
                  <c:v>0</c:v>
                </c:pt>
                <c:pt idx="16">
                  <c:v>21.839080459770116</c:v>
                </c:pt>
                <c:pt idx="17">
                  <c:v>51.724137931034484</c:v>
                </c:pt>
                <c:pt idx="18">
                  <c:v>74.712643678160916</c:v>
                </c:pt>
                <c:pt idx="19">
                  <c:v>100</c:v>
                </c:pt>
                <c:pt idx="20">
                  <c:v>0</c:v>
                </c:pt>
                <c:pt idx="21">
                  <c:v>26.612903225806456</c:v>
                </c:pt>
                <c:pt idx="22">
                  <c:v>54.032258064516135</c:v>
                </c:pt>
                <c:pt idx="23">
                  <c:v>80.645161290322591</c:v>
                </c:pt>
                <c:pt idx="24">
                  <c:v>100</c:v>
                </c:pt>
                <c:pt idx="25">
                  <c:v>0</c:v>
                </c:pt>
                <c:pt idx="26">
                  <c:v>26.612903225806448</c:v>
                </c:pt>
                <c:pt idx="27">
                  <c:v>54.032258064516128</c:v>
                </c:pt>
                <c:pt idx="28">
                  <c:v>81.451612903225794</c:v>
                </c:pt>
                <c:pt idx="29">
                  <c:v>100</c:v>
                </c:pt>
                <c:pt idx="30">
                  <c:v>0</c:v>
                </c:pt>
                <c:pt idx="31">
                  <c:v>1.5923566878980893</c:v>
                </c:pt>
                <c:pt idx="32">
                  <c:v>25.796178343949045</c:v>
                </c:pt>
                <c:pt idx="33">
                  <c:v>49.044585987261144</c:v>
                </c:pt>
                <c:pt idx="34">
                  <c:v>75.796178343949023</c:v>
                </c:pt>
                <c:pt idx="35">
                  <c:v>86.624203821656053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4992"/>
        <c:axId val="116406912"/>
      </c:scatterChart>
      <c:valAx>
        <c:axId val="116404992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Proportion of season (% of total)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6406912"/>
        <c:crosses val="autoZero"/>
        <c:crossBetween val="midCat"/>
        <c:majorUnit val="10"/>
      </c:valAx>
      <c:valAx>
        <c:axId val="116406912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Aboveground N uptake (% of total)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6404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8575">
              <a:noFill/>
            </a:ln>
          </c:spPr>
          <c:xVal>
            <c:numRef>
              <c:f>(Cucumber!$M$5:$M$19,Cucumber!$M$35:$M$49,Cucumber!$M$65:$M$71)</c:f>
              <c:numCache>
                <c:formatCode>0</c:formatCode>
                <c:ptCount val="37"/>
                <c:pt idx="0">
                  <c:v>0</c:v>
                </c:pt>
                <c:pt idx="1">
                  <c:v>41.007194244604314</c:v>
                </c:pt>
                <c:pt idx="2">
                  <c:v>69.064748201438846</c:v>
                </c:pt>
                <c:pt idx="3">
                  <c:v>84.892086330935243</c:v>
                </c:pt>
                <c:pt idx="4">
                  <c:v>100</c:v>
                </c:pt>
                <c:pt idx="5">
                  <c:v>0</c:v>
                </c:pt>
                <c:pt idx="6">
                  <c:v>41.007194244604314</c:v>
                </c:pt>
                <c:pt idx="7">
                  <c:v>69.064748201438846</c:v>
                </c:pt>
                <c:pt idx="8">
                  <c:v>84.892086330935243</c:v>
                </c:pt>
                <c:pt idx="9">
                  <c:v>100</c:v>
                </c:pt>
                <c:pt idx="10">
                  <c:v>0</c:v>
                </c:pt>
                <c:pt idx="11">
                  <c:v>41.007194244604314</c:v>
                </c:pt>
                <c:pt idx="12">
                  <c:v>69.064748201438846</c:v>
                </c:pt>
                <c:pt idx="13">
                  <c:v>84.892086330935243</c:v>
                </c:pt>
                <c:pt idx="14">
                  <c:v>100</c:v>
                </c:pt>
                <c:pt idx="15">
                  <c:v>0</c:v>
                </c:pt>
                <c:pt idx="16">
                  <c:v>36.521739130434781</c:v>
                </c:pt>
                <c:pt idx="17">
                  <c:v>62.028985507246368</c:v>
                </c:pt>
                <c:pt idx="18">
                  <c:v>81.159420289855063</c:v>
                </c:pt>
                <c:pt idx="19">
                  <c:v>100</c:v>
                </c:pt>
                <c:pt idx="20">
                  <c:v>0</c:v>
                </c:pt>
                <c:pt idx="21">
                  <c:v>36.521739130434781</c:v>
                </c:pt>
                <c:pt idx="22">
                  <c:v>62.028985507246368</c:v>
                </c:pt>
                <c:pt idx="23">
                  <c:v>81.159420289855063</c:v>
                </c:pt>
                <c:pt idx="24">
                  <c:v>100</c:v>
                </c:pt>
                <c:pt idx="25">
                  <c:v>0</c:v>
                </c:pt>
                <c:pt idx="26">
                  <c:v>36.521739130434781</c:v>
                </c:pt>
                <c:pt idx="27">
                  <c:v>62.028985507246368</c:v>
                </c:pt>
                <c:pt idx="28">
                  <c:v>81.159420289855063</c:v>
                </c:pt>
                <c:pt idx="29">
                  <c:v>100</c:v>
                </c:pt>
                <c:pt idx="30">
                  <c:v>0</c:v>
                </c:pt>
                <c:pt idx="31">
                  <c:v>17.647058823529413</c:v>
                </c:pt>
                <c:pt idx="32">
                  <c:v>33.874239350912774</c:v>
                </c:pt>
                <c:pt idx="33">
                  <c:v>50.304259634888439</c:v>
                </c:pt>
                <c:pt idx="34">
                  <c:v>66.531440162271792</c:v>
                </c:pt>
                <c:pt idx="35">
                  <c:v>83.367139959432052</c:v>
                </c:pt>
                <c:pt idx="36">
                  <c:v>100</c:v>
                </c:pt>
              </c:numCache>
            </c:numRef>
          </c:xVal>
          <c:yVal>
            <c:numRef>
              <c:f>(Cucumber!$P$5:$P$19,Cucumber!$P$35:$P$49,Cucumber!$P$65:$P$71)</c:f>
              <c:numCache>
                <c:formatCode>0</c:formatCode>
                <c:ptCount val="37"/>
                <c:pt idx="0">
                  <c:v>0</c:v>
                </c:pt>
                <c:pt idx="1">
                  <c:v>15.827338129496404</c:v>
                </c:pt>
                <c:pt idx="2">
                  <c:v>49.640287769784173</c:v>
                </c:pt>
                <c:pt idx="3">
                  <c:v>84.892086330935257</c:v>
                </c:pt>
                <c:pt idx="4">
                  <c:v>100</c:v>
                </c:pt>
                <c:pt idx="5">
                  <c:v>0</c:v>
                </c:pt>
                <c:pt idx="6">
                  <c:v>12.154696132596685</c:v>
                </c:pt>
                <c:pt idx="7">
                  <c:v>48.618784530386741</c:v>
                </c:pt>
                <c:pt idx="8">
                  <c:v>76.243093922651923</c:v>
                </c:pt>
                <c:pt idx="9">
                  <c:v>100</c:v>
                </c:pt>
                <c:pt idx="10">
                  <c:v>0</c:v>
                </c:pt>
                <c:pt idx="11">
                  <c:v>13.580246913580247</c:v>
                </c:pt>
                <c:pt idx="12">
                  <c:v>51.234567901234563</c:v>
                </c:pt>
                <c:pt idx="13">
                  <c:v>88.271604938271579</c:v>
                </c:pt>
                <c:pt idx="14">
                  <c:v>100</c:v>
                </c:pt>
                <c:pt idx="15">
                  <c:v>0</c:v>
                </c:pt>
                <c:pt idx="16">
                  <c:v>23.595505617977526</c:v>
                </c:pt>
                <c:pt idx="17">
                  <c:v>59.550561797752813</c:v>
                </c:pt>
                <c:pt idx="18">
                  <c:v>75.280898876404493</c:v>
                </c:pt>
                <c:pt idx="19">
                  <c:v>100</c:v>
                </c:pt>
                <c:pt idx="20">
                  <c:v>0</c:v>
                </c:pt>
                <c:pt idx="21">
                  <c:v>20.915032679738562</c:v>
                </c:pt>
                <c:pt idx="22">
                  <c:v>69.93464052287581</c:v>
                </c:pt>
                <c:pt idx="23">
                  <c:v>85.620915032679733</c:v>
                </c:pt>
                <c:pt idx="24">
                  <c:v>100</c:v>
                </c:pt>
                <c:pt idx="25">
                  <c:v>0</c:v>
                </c:pt>
                <c:pt idx="26">
                  <c:v>13.207547169811317</c:v>
                </c:pt>
                <c:pt idx="27">
                  <c:v>70.440251572327043</c:v>
                </c:pt>
                <c:pt idx="28">
                  <c:v>82.389937106918225</c:v>
                </c:pt>
                <c:pt idx="29">
                  <c:v>100</c:v>
                </c:pt>
                <c:pt idx="30">
                  <c:v>0</c:v>
                </c:pt>
                <c:pt idx="31">
                  <c:v>1.1600928074245942</c:v>
                </c:pt>
                <c:pt idx="32">
                  <c:v>3.7122969837587014</c:v>
                </c:pt>
                <c:pt idx="33">
                  <c:v>20.881670533642694</c:v>
                </c:pt>
                <c:pt idx="34">
                  <c:v>47.099767981438511</c:v>
                </c:pt>
                <c:pt idx="35">
                  <c:v>79.35034802784223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8464"/>
        <c:axId val="116642560"/>
      </c:scatterChart>
      <c:valAx>
        <c:axId val="116638464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Proportion of season (% of total)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6642560"/>
        <c:crosses val="autoZero"/>
        <c:crossBetween val="midCat"/>
        <c:majorUnit val="10"/>
      </c:valAx>
      <c:valAx>
        <c:axId val="116642560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Aboveground N uptake (% of total)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6638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Cucumber!$AF$3</c:f>
              <c:strCache>
                <c:ptCount val="1"/>
                <c:pt idx="0">
                  <c:v>Spring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Cucumber!$AE$4:$AE$14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Cucumber!$AF$4:$AF$14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0.21321961620469082</c:v>
                </c:pt>
                <c:pt idx="2">
                  <c:v>1.9189765458422174</c:v>
                </c:pt>
                <c:pt idx="3">
                  <c:v>7.4626865671641784</c:v>
                </c:pt>
                <c:pt idx="4">
                  <c:v>18.976545842217483</c:v>
                </c:pt>
                <c:pt idx="5">
                  <c:v>33.475479744136457</c:v>
                </c:pt>
                <c:pt idx="6">
                  <c:v>49.680170575692962</c:v>
                </c:pt>
                <c:pt idx="7">
                  <c:v>65.245202558635398</c:v>
                </c:pt>
                <c:pt idx="8">
                  <c:v>80.810234541577827</c:v>
                </c:pt>
                <c:pt idx="9">
                  <c:v>93.176972281449892</c:v>
                </c:pt>
                <c:pt idx="10" formatCode="General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9040"/>
        <c:axId val="126823808"/>
      </c:scatterChart>
      <c:valAx>
        <c:axId val="126279040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Proportion of season </a:t>
                </a:r>
                <a:r>
                  <a:rPr lang="en-US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(% of total)</a:t>
                </a:r>
                <a:endParaRPr lang="en-US" sz="10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23808"/>
        <c:crosses val="autoZero"/>
        <c:crossBetween val="midCat"/>
        <c:majorUnit val="10"/>
      </c:valAx>
      <c:valAx>
        <c:axId val="126823808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 b="1" i="0" u="none" strike="noStrike" baseline="0">
                    <a:effectLst/>
                  </a:rPr>
                  <a:t>Aboveground N uptake</a:t>
                </a:r>
                <a:r>
                  <a:rPr lang="en-US" sz="1000" b="0" i="0" u="none" strike="noStrike" baseline="0">
                    <a:effectLst/>
                  </a:rPr>
                  <a:t> (% of total)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79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Cucumber!$AG$3</c:f>
              <c:strCache>
                <c:ptCount val="1"/>
                <c:pt idx="0">
                  <c:v>Fall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Cucumber!$AE$4:$AE$14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Cucumber!$AG$4:$AG$14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0.53304904051172708</c:v>
                </c:pt>
                <c:pt idx="2">
                  <c:v>8.3155650319829419</c:v>
                </c:pt>
                <c:pt idx="3">
                  <c:v>25.799573560767588</c:v>
                </c:pt>
                <c:pt idx="4">
                  <c:v>42.430703624733475</c:v>
                </c:pt>
                <c:pt idx="5">
                  <c:v>60.554371002132193</c:v>
                </c:pt>
                <c:pt idx="6">
                  <c:v>79.530916844349676</c:v>
                </c:pt>
                <c:pt idx="7">
                  <c:v>93.816631130063968</c:v>
                </c:pt>
                <c:pt idx="8">
                  <c:v>99.573560767590607</c:v>
                </c:pt>
                <c:pt idx="9">
                  <c:v>99.786780383795303</c:v>
                </c:pt>
                <c:pt idx="10" formatCode="General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9952"/>
        <c:axId val="150299008"/>
      </c:scatterChart>
      <c:valAx>
        <c:axId val="127149952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Proportion of season </a:t>
                </a:r>
                <a:r>
                  <a:rPr lang="en-US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(% of total)</a:t>
                </a:r>
                <a:endParaRPr lang="en-US" sz="10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299008"/>
        <c:crosses val="autoZero"/>
        <c:crossBetween val="midCat"/>
        <c:majorUnit val="10"/>
      </c:valAx>
      <c:valAx>
        <c:axId val="150299008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 b="1" i="0" u="none" strike="noStrike" baseline="0">
                    <a:effectLst/>
                  </a:rPr>
                  <a:t>Aboveground N uptake</a:t>
                </a:r>
                <a:r>
                  <a:rPr lang="en-US" sz="1000" b="0" i="0" u="none" strike="noStrike" baseline="0">
                    <a:effectLst/>
                  </a:rPr>
                  <a:t> (% of total)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49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Peppers_Chili!$L$5:$L$56</c:f>
              <c:numCache>
                <c:formatCode>0</c:formatCode>
                <c:ptCount val="52"/>
                <c:pt idx="0">
                  <c:v>0</c:v>
                </c:pt>
                <c:pt idx="1">
                  <c:v>766</c:v>
                </c:pt>
                <c:pt idx="2">
                  <c:v>980</c:v>
                </c:pt>
                <c:pt idx="3">
                  <c:v>1166</c:v>
                </c:pt>
                <c:pt idx="4">
                  <c:v>1523</c:v>
                </c:pt>
                <c:pt idx="5">
                  <c:v>0</c:v>
                </c:pt>
                <c:pt idx="6">
                  <c:v>483</c:v>
                </c:pt>
                <c:pt idx="7">
                  <c:v>844</c:v>
                </c:pt>
                <c:pt idx="8">
                  <c:v>1153</c:v>
                </c:pt>
                <c:pt idx="9">
                  <c:v>1353</c:v>
                </c:pt>
                <c:pt idx="10">
                  <c:v>1805</c:v>
                </c:pt>
                <c:pt idx="11">
                  <c:v>0</c:v>
                </c:pt>
                <c:pt idx="12">
                  <c:v>459</c:v>
                </c:pt>
                <c:pt idx="13">
                  <c:v>615</c:v>
                </c:pt>
                <c:pt idx="14">
                  <c:v>798</c:v>
                </c:pt>
                <c:pt idx="15">
                  <c:v>1213</c:v>
                </c:pt>
                <c:pt idx="16">
                  <c:v>0</c:v>
                </c:pt>
                <c:pt idx="17">
                  <c:v>523</c:v>
                </c:pt>
                <c:pt idx="18">
                  <c:v>737</c:v>
                </c:pt>
                <c:pt idx="19">
                  <c:v>985</c:v>
                </c:pt>
                <c:pt idx="20">
                  <c:v>1323</c:v>
                </c:pt>
                <c:pt idx="21">
                  <c:v>0</c:v>
                </c:pt>
                <c:pt idx="22">
                  <c:v>459</c:v>
                </c:pt>
                <c:pt idx="23">
                  <c:v>615</c:v>
                </c:pt>
                <c:pt idx="24">
                  <c:v>798</c:v>
                </c:pt>
                <c:pt idx="25">
                  <c:v>1128</c:v>
                </c:pt>
                <c:pt idx="26">
                  <c:v>0</c:v>
                </c:pt>
                <c:pt idx="27">
                  <c:v>498</c:v>
                </c:pt>
                <c:pt idx="28">
                  <c:v>661</c:v>
                </c:pt>
                <c:pt idx="29">
                  <c:v>926</c:v>
                </c:pt>
                <c:pt idx="30">
                  <c:v>1256</c:v>
                </c:pt>
                <c:pt idx="31">
                  <c:v>0</c:v>
                </c:pt>
                <c:pt idx="32">
                  <c:v>422</c:v>
                </c:pt>
                <c:pt idx="33">
                  <c:v>574</c:v>
                </c:pt>
                <c:pt idx="34">
                  <c:v>913</c:v>
                </c:pt>
                <c:pt idx="35">
                  <c:v>1244</c:v>
                </c:pt>
                <c:pt idx="36">
                  <c:v>0</c:v>
                </c:pt>
                <c:pt idx="37">
                  <c:v>766</c:v>
                </c:pt>
                <c:pt idx="38">
                  <c:v>980</c:v>
                </c:pt>
                <c:pt idx="39">
                  <c:v>1166</c:v>
                </c:pt>
                <c:pt idx="40">
                  <c:v>1523</c:v>
                </c:pt>
                <c:pt idx="41">
                  <c:v>0</c:v>
                </c:pt>
                <c:pt idx="42">
                  <c:v>440</c:v>
                </c:pt>
                <c:pt idx="43">
                  <c:v>690</c:v>
                </c:pt>
                <c:pt idx="44">
                  <c:v>997</c:v>
                </c:pt>
                <c:pt idx="45">
                  <c:v>1271</c:v>
                </c:pt>
                <c:pt idx="46">
                  <c:v>1786</c:v>
                </c:pt>
                <c:pt idx="47">
                  <c:v>0</c:v>
                </c:pt>
                <c:pt idx="48">
                  <c:v>766</c:v>
                </c:pt>
                <c:pt idx="49">
                  <c:v>980</c:v>
                </c:pt>
                <c:pt idx="50">
                  <c:v>1166</c:v>
                </c:pt>
                <c:pt idx="51">
                  <c:v>1523</c:v>
                </c:pt>
              </c:numCache>
            </c:numRef>
          </c:xVal>
          <c:yVal>
            <c:numRef>
              <c:f>Peppers_Chili!$P$5:$P$56</c:f>
              <c:numCache>
                <c:formatCode>0</c:formatCode>
                <c:ptCount val="52"/>
                <c:pt idx="0">
                  <c:v>0</c:v>
                </c:pt>
                <c:pt idx="1">
                  <c:v>16.176470588235293</c:v>
                </c:pt>
                <c:pt idx="2">
                  <c:v>25.490196078431371</c:v>
                </c:pt>
                <c:pt idx="3">
                  <c:v>41.17647058823529</c:v>
                </c:pt>
                <c:pt idx="4">
                  <c:v>100</c:v>
                </c:pt>
                <c:pt idx="5">
                  <c:v>0</c:v>
                </c:pt>
                <c:pt idx="6">
                  <c:v>9.1346153846153832</c:v>
                </c:pt>
                <c:pt idx="7">
                  <c:v>50.480769230769226</c:v>
                </c:pt>
                <c:pt idx="8">
                  <c:v>60.576923076923073</c:v>
                </c:pt>
                <c:pt idx="9">
                  <c:v>100</c:v>
                </c:pt>
                <c:pt idx="10">
                  <c:v>97.115384615384613</c:v>
                </c:pt>
                <c:pt idx="11">
                  <c:v>0</c:v>
                </c:pt>
                <c:pt idx="12">
                  <c:v>1.0822510822510822</c:v>
                </c:pt>
                <c:pt idx="13">
                  <c:v>9.9567099567099575</c:v>
                </c:pt>
                <c:pt idx="14">
                  <c:v>36.796536796536799</c:v>
                </c:pt>
                <c:pt idx="15">
                  <c:v>100</c:v>
                </c:pt>
                <c:pt idx="16">
                  <c:v>0</c:v>
                </c:pt>
                <c:pt idx="17">
                  <c:v>6.7873303167420822</c:v>
                </c:pt>
                <c:pt idx="18">
                  <c:v>26.244343891402711</c:v>
                </c:pt>
                <c:pt idx="19">
                  <c:v>38.914027149321271</c:v>
                </c:pt>
                <c:pt idx="20">
                  <c:v>100</c:v>
                </c:pt>
                <c:pt idx="21">
                  <c:v>0</c:v>
                </c:pt>
                <c:pt idx="22">
                  <c:v>0.63636363636363624</c:v>
                </c:pt>
                <c:pt idx="23">
                  <c:v>16.363636363636363</c:v>
                </c:pt>
                <c:pt idx="24">
                  <c:v>51.81818181818182</c:v>
                </c:pt>
                <c:pt idx="25">
                  <c:v>100</c:v>
                </c:pt>
                <c:pt idx="26">
                  <c:v>0</c:v>
                </c:pt>
                <c:pt idx="27">
                  <c:v>0.48543689320388345</c:v>
                </c:pt>
                <c:pt idx="28">
                  <c:v>2.4757281553398056</c:v>
                </c:pt>
                <c:pt idx="29">
                  <c:v>61.165048543689316</c:v>
                </c:pt>
                <c:pt idx="30">
                  <c:v>100</c:v>
                </c:pt>
                <c:pt idx="31">
                  <c:v>0</c:v>
                </c:pt>
                <c:pt idx="32">
                  <c:v>1.9186046511627908</c:v>
                </c:pt>
                <c:pt idx="33">
                  <c:v>6.9767441860465116</c:v>
                </c:pt>
                <c:pt idx="34">
                  <c:v>57.558139534883722</c:v>
                </c:pt>
                <c:pt idx="35">
                  <c:v>100</c:v>
                </c:pt>
                <c:pt idx="36">
                  <c:v>0</c:v>
                </c:pt>
                <c:pt idx="37">
                  <c:v>13.13131313131313</c:v>
                </c:pt>
                <c:pt idx="38">
                  <c:v>40.404040404040401</c:v>
                </c:pt>
                <c:pt idx="39">
                  <c:v>56.060606060606055</c:v>
                </c:pt>
                <c:pt idx="40">
                  <c:v>100</c:v>
                </c:pt>
                <c:pt idx="41">
                  <c:v>0</c:v>
                </c:pt>
                <c:pt idx="42">
                  <c:v>1.7030567685589519</c:v>
                </c:pt>
                <c:pt idx="43">
                  <c:v>3.6681222707423586</c:v>
                </c:pt>
                <c:pt idx="44">
                  <c:v>41.048034934497814</c:v>
                </c:pt>
                <c:pt idx="45">
                  <c:v>67.248908296943227</c:v>
                </c:pt>
                <c:pt idx="46">
                  <c:v>100</c:v>
                </c:pt>
                <c:pt idx="47">
                  <c:v>0</c:v>
                </c:pt>
                <c:pt idx="48">
                  <c:v>12.295081967213116</c:v>
                </c:pt>
                <c:pt idx="49">
                  <c:v>39.344262295081968</c:v>
                </c:pt>
                <c:pt idx="50">
                  <c:v>40.983606557377051</c:v>
                </c:pt>
                <c:pt idx="5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3056"/>
        <c:axId val="150575744"/>
      </c:scatterChart>
      <c:valAx>
        <c:axId val="1505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HUAP (30/13 °C)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0575744"/>
        <c:crosses val="autoZero"/>
        <c:crossBetween val="midCat"/>
      </c:valAx>
      <c:valAx>
        <c:axId val="150575744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Aboveground N uptake (% of maximum)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0573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harvest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(Peppers_Chili!$M$5:$M$9,Peppers_Chili!$M$16:$M$45,Peppers_Chili!$M$52:$M$56)</c:f>
              <c:numCache>
                <c:formatCode>0</c:formatCode>
                <c:ptCount val="40"/>
                <c:pt idx="0">
                  <c:v>0</c:v>
                </c:pt>
                <c:pt idx="1">
                  <c:v>50.295469468154948</c:v>
                </c:pt>
                <c:pt idx="2">
                  <c:v>64.346684175968477</c:v>
                </c:pt>
                <c:pt idx="3">
                  <c:v>76.559422193040049</c:v>
                </c:pt>
                <c:pt idx="4">
                  <c:v>100</c:v>
                </c:pt>
                <c:pt idx="5">
                  <c:v>0</c:v>
                </c:pt>
                <c:pt idx="6">
                  <c:v>37.840065952184666</c:v>
                </c:pt>
                <c:pt idx="7">
                  <c:v>50.700741962077487</c:v>
                </c:pt>
                <c:pt idx="8">
                  <c:v>65.787304204451772</c:v>
                </c:pt>
                <c:pt idx="9">
                  <c:v>100</c:v>
                </c:pt>
                <c:pt idx="10">
                  <c:v>0</c:v>
                </c:pt>
                <c:pt idx="11">
                  <c:v>39.531368102796677</c:v>
                </c:pt>
                <c:pt idx="12">
                  <c:v>55.706727135298564</c:v>
                </c:pt>
                <c:pt idx="13">
                  <c:v>74.452003023431587</c:v>
                </c:pt>
                <c:pt idx="14">
                  <c:v>100</c:v>
                </c:pt>
                <c:pt idx="15">
                  <c:v>0</c:v>
                </c:pt>
                <c:pt idx="16">
                  <c:v>40.691489361702125</c:v>
                </c:pt>
                <c:pt idx="17">
                  <c:v>54.521276595744681</c:v>
                </c:pt>
                <c:pt idx="18">
                  <c:v>70.744680851063833</c:v>
                </c:pt>
                <c:pt idx="19">
                  <c:v>100</c:v>
                </c:pt>
                <c:pt idx="20">
                  <c:v>0</c:v>
                </c:pt>
                <c:pt idx="21">
                  <c:v>39.64968152866242</c:v>
                </c:pt>
                <c:pt idx="22">
                  <c:v>52.627388535031848</c:v>
                </c:pt>
                <c:pt idx="23">
                  <c:v>73.726114649681534</c:v>
                </c:pt>
                <c:pt idx="24">
                  <c:v>100</c:v>
                </c:pt>
                <c:pt idx="25">
                  <c:v>0</c:v>
                </c:pt>
                <c:pt idx="26">
                  <c:v>33.922829581993568</c:v>
                </c:pt>
                <c:pt idx="27">
                  <c:v>46.141479099678456</c:v>
                </c:pt>
                <c:pt idx="28">
                  <c:v>73.39228295819936</c:v>
                </c:pt>
                <c:pt idx="29">
                  <c:v>100</c:v>
                </c:pt>
                <c:pt idx="30">
                  <c:v>0</c:v>
                </c:pt>
                <c:pt idx="31">
                  <c:v>50.295469468154948</c:v>
                </c:pt>
                <c:pt idx="32">
                  <c:v>64.346684175968477</c:v>
                </c:pt>
                <c:pt idx="33">
                  <c:v>76.559422193040049</c:v>
                </c:pt>
                <c:pt idx="34">
                  <c:v>100</c:v>
                </c:pt>
                <c:pt idx="35">
                  <c:v>0</c:v>
                </c:pt>
                <c:pt idx="36">
                  <c:v>50.295469468154948</c:v>
                </c:pt>
                <c:pt idx="37">
                  <c:v>64.346684175968477</c:v>
                </c:pt>
                <c:pt idx="38">
                  <c:v>76.559422193040049</c:v>
                </c:pt>
                <c:pt idx="39">
                  <c:v>100</c:v>
                </c:pt>
              </c:numCache>
            </c:numRef>
          </c:xVal>
          <c:yVal>
            <c:numRef>
              <c:f>(Peppers_Chili!$P$5:$P$9,Peppers_Chili!$P$16:$P$45,Peppers_Chili!$P$52:$P$56)</c:f>
              <c:numCache>
                <c:formatCode>0</c:formatCode>
                <c:ptCount val="40"/>
                <c:pt idx="0">
                  <c:v>0</c:v>
                </c:pt>
                <c:pt idx="1">
                  <c:v>16.176470588235293</c:v>
                </c:pt>
                <c:pt idx="2">
                  <c:v>25.490196078431371</c:v>
                </c:pt>
                <c:pt idx="3">
                  <c:v>41.17647058823529</c:v>
                </c:pt>
                <c:pt idx="4">
                  <c:v>100</c:v>
                </c:pt>
                <c:pt idx="5">
                  <c:v>0</c:v>
                </c:pt>
                <c:pt idx="6">
                  <c:v>1.0822510822510822</c:v>
                </c:pt>
                <c:pt idx="7">
                  <c:v>9.9567099567099575</c:v>
                </c:pt>
                <c:pt idx="8">
                  <c:v>36.796536796536799</c:v>
                </c:pt>
                <c:pt idx="9">
                  <c:v>100</c:v>
                </c:pt>
                <c:pt idx="10">
                  <c:v>0</c:v>
                </c:pt>
                <c:pt idx="11">
                  <c:v>6.7873303167420822</c:v>
                </c:pt>
                <c:pt idx="12">
                  <c:v>26.244343891402711</c:v>
                </c:pt>
                <c:pt idx="13">
                  <c:v>38.914027149321271</c:v>
                </c:pt>
                <c:pt idx="14">
                  <c:v>100</c:v>
                </c:pt>
                <c:pt idx="15">
                  <c:v>0</c:v>
                </c:pt>
                <c:pt idx="16">
                  <c:v>0.63636363636363624</c:v>
                </c:pt>
                <c:pt idx="17">
                  <c:v>16.363636363636363</c:v>
                </c:pt>
                <c:pt idx="18">
                  <c:v>51.81818181818182</c:v>
                </c:pt>
                <c:pt idx="19">
                  <c:v>100</c:v>
                </c:pt>
                <c:pt idx="20">
                  <c:v>0</c:v>
                </c:pt>
                <c:pt idx="21">
                  <c:v>0.48543689320388345</c:v>
                </c:pt>
                <c:pt idx="22">
                  <c:v>2.4757281553398056</c:v>
                </c:pt>
                <c:pt idx="23">
                  <c:v>61.165048543689316</c:v>
                </c:pt>
                <c:pt idx="24">
                  <c:v>100</c:v>
                </c:pt>
                <c:pt idx="25">
                  <c:v>0</c:v>
                </c:pt>
                <c:pt idx="26">
                  <c:v>1.9186046511627908</c:v>
                </c:pt>
                <c:pt idx="27">
                  <c:v>6.9767441860465116</c:v>
                </c:pt>
                <c:pt idx="28">
                  <c:v>57.558139534883722</c:v>
                </c:pt>
                <c:pt idx="29">
                  <c:v>100</c:v>
                </c:pt>
                <c:pt idx="30">
                  <c:v>0</c:v>
                </c:pt>
                <c:pt idx="31">
                  <c:v>13.13131313131313</c:v>
                </c:pt>
                <c:pt idx="32">
                  <c:v>40.404040404040401</c:v>
                </c:pt>
                <c:pt idx="33">
                  <c:v>56.060606060606055</c:v>
                </c:pt>
                <c:pt idx="34">
                  <c:v>100</c:v>
                </c:pt>
                <c:pt idx="35">
                  <c:v>0</c:v>
                </c:pt>
                <c:pt idx="36">
                  <c:v>12.295081967213116</c:v>
                </c:pt>
                <c:pt idx="37">
                  <c:v>39.344262295081968</c:v>
                </c:pt>
                <c:pt idx="38">
                  <c:v>40.983606557377051</c:v>
                </c:pt>
                <c:pt idx="3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Red harvest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(Peppers_Chili!$M$10:$M$15,Peppers_Chili!$M$46:$M$51)</c:f>
              <c:numCache>
                <c:formatCode>0</c:formatCode>
                <c:ptCount val="12"/>
                <c:pt idx="0">
                  <c:v>0</c:v>
                </c:pt>
                <c:pt idx="1">
                  <c:v>26.7590027700831</c:v>
                </c:pt>
                <c:pt idx="2">
                  <c:v>46.7590027700831</c:v>
                </c:pt>
                <c:pt idx="3">
                  <c:v>63.878116343490312</c:v>
                </c:pt>
                <c:pt idx="4">
                  <c:v>74.958448753462605</c:v>
                </c:pt>
                <c:pt idx="5">
                  <c:v>100</c:v>
                </c:pt>
                <c:pt idx="6">
                  <c:v>0</c:v>
                </c:pt>
                <c:pt idx="7">
                  <c:v>24.636058230683091</c:v>
                </c:pt>
                <c:pt idx="8">
                  <c:v>38.633818589025751</c:v>
                </c:pt>
                <c:pt idx="9">
                  <c:v>55.823068309070543</c:v>
                </c:pt>
                <c:pt idx="10">
                  <c:v>71.164613661814116</c:v>
                </c:pt>
                <c:pt idx="11">
                  <c:v>100</c:v>
                </c:pt>
              </c:numCache>
            </c:numRef>
          </c:xVal>
          <c:yVal>
            <c:numRef>
              <c:f>(Peppers_Chili!$P$10:$P$15,Peppers_Chili!$P$46:$P$51)</c:f>
              <c:numCache>
                <c:formatCode>0</c:formatCode>
                <c:ptCount val="12"/>
                <c:pt idx="0">
                  <c:v>0</c:v>
                </c:pt>
                <c:pt idx="1">
                  <c:v>9.1346153846153832</c:v>
                </c:pt>
                <c:pt idx="2">
                  <c:v>50.480769230769226</c:v>
                </c:pt>
                <c:pt idx="3">
                  <c:v>60.576923076923073</c:v>
                </c:pt>
                <c:pt idx="4">
                  <c:v>100</c:v>
                </c:pt>
                <c:pt idx="5">
                  <c:v>97.115384615384613</c:v>
                </c:pt>
                <c:pt idx="6">
                  <c:v>0</c:v>
                </c:pt>
                <c:pt idx="7">
                  <c:v>1.7030567685589519</c:v>
                </c:pt>
                <c:pt idx="8">
                  <c:v>3.6681222707423586</c:v>
                </c:pt>
                <c:pt idx="9">
                  <c:v>41.048034934497814</c:v>
                </c:pt>
                <c:pt idx="10">
                  <c:v>67.248908296943227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4112"/>
        <c:axId val="151116032"/>
      </c:scatterChart>
      <c:valAx>
        <c:axId val="151114112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season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1116032"/>
        <c:crosses val="autoZero"/>
        <c:crossBetween val="midCat"/>
        <c:majorUnit val="10"/>
      </c:valAx>
      <c:valAx>
        <c:axId val="151116032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Aboveground N uptake (% of maximum)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11141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Sum-W</c:v>
          </c:tx>
          <c:spPr>
            <a:ln w="28575">
              <a:noFill/>
            </a:ln>
          </c:spPr>
          <c:xVal>
            <c:numRef>
              <c:f>Peppers_Bell!$M$13:$M$51</c:f>
              <c:numCache>
                <c:formatCode>0</c:formatCode>
                <c:ptCount val="39"/>
                <c:pt idx="0">
                  <c:v>0</c:v>
                </c:pt>
                <c:pt idx="1">
                  <c:v>14.952976822885924</c:v>
                </c:pt>
                <c:pt idx="2">
                  <c:v>23.872296331274022</c:v>
                </c:pt>
                <c:pt idx="3">
                  <c:v>34.103280473248596</c:v>
                </c:pt>
                <c:pt idx="4">
                  <c:v>45.121263395375067</c:v>
                </c:pt>
                <c:pt idx="5">
                  <c:v>56.663912170936136</c:v>
                </c:pt>
                <c:pt idx="6">
                  <c:v>100</c:v>
                </c:pt>
                <c:pt idx="7">
                  <c:v>0</c:v>
                </c:pt>
                <c:pt idx="8">
                  <c:v>13.928571428571429</c:v>
                </c:pt>
                <c:pt idx="9">
                  <c:v>31.785714285714288</c:v>
                </c:pt>
                <c:pt idx="10">
                  <c:v>46.071428571428569</c:v>
                </c:pt>
                <c:pt idx="11">
                  <c:v>61.428571428571431</c:v>
                </c:pt>
                <c:pt idx="12">
                  <c:v>76.071428571428569</c:v>
                </c:pt>
                <c:pt idx="13">
                  <c:v>100</c:v>
                </c:pt>
                <c:pt idx="14">
                  <c:v>0</c:v>
                </c:pt>
                <c:pt idx="15">
                  <c:v>36.129032258064512</c:v>
                </c:pt>
                <c:pt idx="16">
                  <c:v>54.193548387096783</c:v>
                </c:pt>
                <c:pt idx="17">
                  <c:v>72.903225806451616</c:v>
                </c:pt>
                <c:pt idx="18">
                  <c:v>100</c:v>
                </c:pt>
                <c:pt idx="19">
                  <c:v>0</c:v>
                </c:pt>
                <c:pt idx="20">
                  <c:v>36.129032258064512</c:v>
                </c:pt>
                <c:pt idx="21">
                  <c:v>54.193548387096783</c:v>
                </c:pt>
                <c:pt idx="22">
                  <c:v>72.903225806451616</c:v>
                </c:pt>
                <c:pt idx="23">
                  <c:v>100</c:v>
                </c:pt>
                <c:pt idx="24">
                  <c:v>0</c:v>
                </c:pt>
                <c:pt idx="25">
                  <c:v>36.129032258064512</c:v>
                </c:pt>
                <c:pt idx="26">
                  <c:v>54.193548387096783</c:v>
                </c:pt>
                <c:pt idx="27">
                  <c:v>72.903225806451616</c:v>
                </c:pt>
                <c:pt idx="28">
                  <c:v>100</c:v>
                </c:pt>
                <c:pt idx="29">
                  <c:v>0</c:v>
                </c:pt>
                <c:pt idx="30">
                  <c:v>36.129032258064512</c:v>
                </c:pt>
                <c:pt idx="31">
                  <c:v>54.193548387096783</c:v>
                </c:pt>
                <c:pt idx="32">
                  <c:v>72.903225806451616</c:v>
                </c:pt>
                <c:pt idx="33">
                  <c:v>100</c:v>
                </c:pt>
                <c:pt idx="34">
                  <c:v>0</c:v>
                </c:pt>
                <c:pt idx="35">
                  <c:v>36.129032258064512</c:v>
                </c:pt>
                <c:pt idx="36">
                  <c:v>54.193548387096783</c:v>
                </c:pt>
                <c:pt idx="37">
                  <c:v>72.903225806451616</c:v>
                </c:pt>
                <c:pt idx="38">
                  <c:v>100</c:v>
                </c:pt>
              </c:numCache>
            </c:numRef>
          </c:xVal>
          <c:yVal>
            <c:numRef>
              <c:f>Peppers_Bell!$P$13:$P$51</c:f>
              <c:numCache>
                <c:formatCode>0</c:formatCode>
                <c:ptCount val="39"/>
                <c:pt idx="0">
                  <c:v>0</c:v>
                </c:pt>
                <c:pt idx="1">
                  <c:v>2.8925619834710745</c:v>
                </c:pt>
                <c:pt idx="2">
                  <c:v>12.396694214876032</c:v>
                </c:pt>
                <c:pt idx="3">
                  <c:v>27.27272727272727</c:v>
                </c:pt>
                <c:pt idx="4">
                  <c:v>51.652892561983464</c:v>
                </c:pt>
                <c:pt idx="5">
                  <c:v>66.528925619834695</c:v>
                </c:pt>
                <c:pt idx="6">
                  <c:v>100</c:v>
                </c:pt>
                <c:pt idx="7">
                  <c:v>0</c:v>
                </c:pt>
                <c:pt idx="8">
                  <c:v>2.2935779816513762</c:v>
                </c:pt>
                <c:pt idx="9">
                  <c:v>19.266055045871557</c:v>
                </c:pt>
                <c:pt idx="10">
                  <c:v>43.577981651376142</c:v>
                </c:pt>
                <c:pt idx="11">
                  <c:v>60.550458715596335</c:v>
                </c:pt>
                <c:pt idx="12">
                  <c:v>80.275229357798167</c:v>
                </c:pt>
                <c:pt idx="13">
                  <c:v>100</c:v>
                </c:pt>
                <c:pt idx="14">
                  <c:v>0</c:v>
                </c:pt>
                <c:pt idx="15">
                  <c:v>16.238244514106583</c:v>
                </c:pt>
                <c:pt idx="16">
                  <c:v>35.673981191222573</c:v>
                </c:pt>
                <c:pt idx="17">
                  <c:v>40.940438871473347</c:v>
                </c:pt>
                <c:pt idx="18">
                  <c:v>100</c:v>
                </c:pt>
                <c:pt idx="19">
                  <c:v>0</c:v>
                </c:pt>
                <c:pt idx="20">
                  <c:v>16.238317757009344</c:v>
                </c:pt>
                <c:pt idx="21">
                  <c:v>35.981308411214954</c:v>
                </c:pt>
                <c:pt idx="22">
                  <c:v>43.282710280373834</c:v>
                </c:pt>
                <c:pt idx="23">
                  <c:v>100</c:v>
                </c:pt>
                <c:pt idx="24">
                  <c:v>0</c:v>
                </c:pt>
                <c:pt idx="25">
                  <c:v>14.480587618048268</c:v>
                </c:pt>
                <c:pt idx="26">
                  <c:v>32.791185729275973</c:v>
                </c:pt>
                <c:pt idx="27">
                  <c:v>38.090241343126969</c:v>
                </c:pt>
                <c:pt idx="28">
                  <c:v>100</c:v>
                </c:pt>
                <c:pt idx="29">
                  <c:v>0</c:v>
                </c:pt>
                <c:pt idx="30">
                  <c:v>14.248159831756047</c:v>
                </c:pt>
                <c:pt idx="31">
                  <c:v>35.226077812828606</c:v>
                </c:pt>
                <c:pt idx="32">
                  <c:v>39.01156677181914</c:v>
                </c:pt>
                <c:pt idx="33">
                  <c:v>100</c:v>
                </c:pt>
                <c:pt idx="34">
                  <c:v>0</c:v>
                </c:pt>
                <c:pt idx="35">
                  <c:v>14.157196969696969</c:v>
                </c:pt>
                <c:pt idx="36">
                  <c:v>28.503787878787879</c:v>
                </c:pt>
                <c:pt idx="37">
                  <c:v>35.606060606060609</c:v>
                </c:pt>
                <c:pt idx="3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W-Spr</c:v>
          </c:tx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power"/>
            <c:dispRSqr val="0"/>
            <c:dispEq val="0"/>
          </c:trendline>
          <c:xVal>
            <c:numRef>
              <c:f>Peppers_Bell!$M$5:$M$12</c:f>
              <c:numCache>
                <c:formatCode>0</c:formatCode>
                <c:ptCount val="8"/>
                <c:pt idx="0">
                  <c:v>0</c:v>
                </c:pt>
                <c:pt idx="1">
                  <c:v>14.285714285714285</c:v>
                </c:pt>
                <c:pt idx="2">
                  <c:v>28.571428571428569</c:v>
                </c:pt>
                <c:pt idx="3">
                  <c:v>42.857142857142854</c:v>
                </c:pt>
                <c:pt idx="4">
                  <c:v>57.142857142857139</c:v>
                </c:pt>
                <c:pt idx="5">
                  <c:v>71.428571428571431</c:v>
                </c:pt>
                <c:pt idx="6">
                  <c:v>85.714285714285708</c:v>
                </c:pt>
                <c:pt idx="7">
                  <c:v>100</c:v>
                </c:pt>
              </c:numCache>
            </c:numRef>
          </c:xVal>
          <c:yVal>
            <c:numRef>
              <c:f>Peppers_Bell!$P$5:$P$12</c:f>
              <c:numCache>
                <c:formatCode>0</c:formatCode>
                <c:ptCount val="8"/>
                <c:pt idx="0">
                  <c:v>3.3028073862783364E-2</c:v>
                </c:pt>
                <c:pt idx="1">
                  <c:v>0.31526797778111393</c:v>
                </c:pt>
                <c:pt idx="2">
                  <c:v>2.4320672571685931</c:v>
                </c:pt>
                <c:pt idx="3">
                  <c:v>6.8308061852574697</c:v>
                </c:pt>
                <c:pt idx="4">
                  <c:v>16.664164539858881</c:v>
                </c:pt>
                <c:pt idx="5">
                  <c:v>30.025521693439423</c:v>
                </c:pt>
                <c:pt idx="6">
                  <c:v>45.473652604714005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2384"/>
        <c:axId val="153495424"/>
      </c:scatterChart>
      <c:valAx>
        <c:axId val="153472384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% of season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495424"/>
        <c:crosses val="autoZero"/>
        <c:crossBetween val="midCat"/>
        <c:majorUnit val="10"/>
      </c:valAx>
      <c:valAx>
        <c:axId val="153495424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 uptake (% of total)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47238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Eggplant!$M$5:$M$53</c:f>
              <c:numCache>
                <c:formatCode>0</c:formatCode>
                <c:ptCount val="49"/>
                <c:pt idx="0">
                  <c:v>0</c:v>
                </c:pt>
                <c:pt idx="1">
                  <c:v>18.699186991869922</c:v>
                </c:pt>
                <c:pt idx="2">
                  <c:v>30.081300813008134</c:v>
                </c:pt>
                <c:pt idx="3">
                  <c:v>44.715447154471548</c:v>
                </c:pt>
                <c:pt idx="4">
                  <c:v>57.72357723577236</c:v>
                </c:pt>
                <c:pt idx="5">
                  <c:v>71.544715447154474</c:v>
                </c:pt>
                <c:pt idx="6">
                  <c:v>86.178861788617894</c:v>
                </c:pt>
                <c:pt idx="7">
                  <c:v>100</c:v>
                </c:pt>
                <c:pt idx="8">
                  <c:v>0</c:v>
                </c:pt>
                <c:pt idx="9">
                  <c:v>18.699186991869922</c:v>
                </c:pt>
                <c:pt idx="10">
                  <c:v>30.081300813008134</c:v>
                </c:pt>
                <c:pt idx="11">
                  <c:v>44.715447154471548</c:v>
                </c:pt>
                <c:pt idx="12">
                  <c:v>57.72357723577236</c:v>
                </c:pt>
                <c:pt idx="13">
                  <c:v>71.544715447154474</c:v>
                </c:pt>
                <c:pt idx="14">
                  <c:v>86.178861788617894</c:v>
                </c:pt>
                <c:pt idx="15">
                  <c:v>100</c:v>
                </c:pt>
                <c:pt idx="16">
                  <c:v>0</c:v>
                </c:pt>
                <c:pt idx="17">
                  <c:v>18.699186991869922</c:v>
                </c:pt>
                <c:pt idx="18">
                  <c:v>30.081300813008134</c:v>
                </c:pt>
                <c:pt idx="19">
                  <c:v>44.715447154471548</c:v>
                </c:pt>
                <c:pt idx="20">
                  <c:v>57.72357723577236</c:v>
                </c:pt>
                <c:pt idx="21">
                  <c:v>71.544715447154474</c:v>
                </c:pt>
                <c:pt idx="22">
                  <c:v>86.178861788617894</c:v>
                </c:pt>
                <c:pt idx="23">
                  <c:v>100</c:v>
                </c:pt>
                <c:pt idx="24">
                  <c:v>0</c:v>
                </c:pt>
                <c:pt idx="25">
                  <c:v>7.9646017699115053</c:v>
                </c:pt>
                <c:pt idx="26">
                  <c:v>17.69911504424779</c:v>
                </c:pt>
                <c:pt idx="27">
                  <c:v>33.628318584070804</c:v>
                </c:pt>
                <c:pt idx="28">
                  <c:v>54.867256637168147</c:v>
                </c:pt>
                <c:pt idx="29">
                  <c:v>72.56637168141593</c:v>
                </c:pt>
                <c:pt idx="30">
                  <c:v>100</c:v>
                </c:pt>
                <c:pt idx="31">
                  <c:v>0</c:v>
                </c:pt>
                <c:pt idx="32">
                  <c:v>7.9646017699115053</c:v>
                </c:pt>
                <c:pt idx="33">
                  <c:v>17.69911504424779</c:v>
                </c:pt>
                <c:pt idx="34">
                  <c:v>33.628318584070804</c:v>
                </c:pt>
                <c:pt idx="35">
                  <c:v>54.867256637168147</c:v>
                </c:pt>
                <c:pt idx="36">
                  <c:v>72.56637168141593</c:v>
                </c:pt>
                <c:pt idx="37">
                  <c:v>100</c:v>
                </c:pt>
                <c:pt idx="38">
                  <c:v>0</c:v>
                </c:pt>
                <c:pt idx="39">
                  <c:v>7.9646017699115053</c:v>
                </c:pt>
                <c:pt idx="40">
                  <c:v>17.69911504424779</c:v>
                </c:pt>
                <c:pt idx="41">
                  <c:v>33.628318584070804</c:v>
                </c:pt>
                <c:pt idx="42">
                  <c:v>54.867256637168147</c:v>
                </c:pt>
                <c:pt idx="43">
                  <c:v>72.56637168141593</c:v>
                </c:pt>
                <c:pt idx="44">
                  <c:v>100</c:v>
                </c:pt>
                <c:pt idx="45">
                  <c:v>0</c:v>
                </c:pt>
                <c:pt idx="46">
                  <c:v>33.333333333333329</c:v>
                </c:pt>
                <c:pt idx="47">
                  <c:v>66.666666666666657</c:v>
                </c:pt>
                <c:pt idx="48">
                  <c:v>100</c:v>
                </c:pt>
              </c:numCache>
            </c:numRef>
          </c:xVal>
          <c:yVal>
            <c:numRef>
              <c:f>Eggplant!$P$5:$P$53</c:f>
              <c:numCache>
                <c:formatCode>0</c:formatCode>
                <c:ptCount val="49"/>
                <c:pt idx="0">
                  <c:v>0</c:v>
                </c:pt>
                <c:pt idx="1">
                  <c:v>2.6315789473684217</c:v>
                </c:pt>
                <c:pt idx="2">
                  <c:v>4.2105263157894743</c:v>
                </c:pt>
                <c:pt idx="3">
                  <c:v>15.789473684210527</c:v>
                </c:pt>
                <c:pt idx="4">
                  <c:v>45.263157894736842</c:v>
                </c:pt>
                <c:pt idx="5">
                  <c:v>70.526315789473699</c:v>
                </c:pt>
                <c:pt idx="6">
                  <c:v>86.31578947368422</c:v>
                </c:pt>
                <c:pt idx="7">
                  <c:v>100</c:v>
                </c:pt>
                <c:pt idx="8">
                  <c:v>0</c:v>
                </c:pt>
                <c:pt idx="9">
                  <c:v>1.9230769230769236</c:v>
                </c:pt>
                <c:pt idx="10">
                  <c:v>3.0769230769230775</c:v>
                </c:pt>
                <c:pt idx="11">
                  <c:v>11.538461538461538</c:v>
                </c:pt>
                <c:pt idx="12">
                  <c:v>40.769230769230781</c:v>
                </c:pt>
                <c:pt idx="13">
                  <c:v>76.15384615384616</c:v>
                </c:pt>
                <c:pt idx="14">
                  <c:v>86.92307692307692</c:v>
                </c:pt>
                <c:pt idx="15">
                  <c:v>100</c:v>
                </c:pt>
                <c:pt idx="16">
                  <c:v>0</c:v>
                </c:pt>
                <c:pt idx="17">
                  <c:v>1.3440860215053763</c:v>
                </c:pt>
                <c:pt idx="18">
                  <c:v>2.150537634408602</c:v>
                </c:pt>
                <c:pt idx="19">
                  <c:v>15.053763440860212</c:v>
                </c:pt>
                <c:pt idx="20">
                  <c:v>34.946236559139777</c:v>
                </c:pt>
                <c:pt idx="21">
                  <c:v>68.27956989247312</c:v>
                </c:pt>
                <c:pt idx="22">
                  <c:v>76.344086021505376</c:v>
                </c:pt>
                <c:pt idx="23">
                  <c:v>100</c:v>
                </c:pt>
                <c:pt idx="24">
                  <c:v>0</c:v>
                </c:pt>
                <c:pt idx="25">
                  <c:v>1.1235955056179776</c:v>
                </c:pt>
                <c:pt idx="26">
                  <c:v>2.8089887640449436</c:v>
                </c:pt>
                <c:pt idx="27">
                  <c:v>7.8651685393258424</c:v>
                </c:pt>
                <c:pt idx="28">
                  <c:v>44.943820224719097</c:v>
                </c:pt>
                <c:pt idx="29">
                  <c:v>80.898876404494374</c:v>
                </c:pt>
                <c:pt idx="30">
                  <c:v>100</c:v>
                </c:pt>
                <c:pt idx="31">
                  <c:v>0</c:v>
                </c:pt>
                <c:pt idx="32">
                  <c:v>0.78125</c:v>
                </c:pt>
                <c:pt idx="33">
                  <c:v>1.953125</c:v>
                </c:pt>
                <c:pt idx="34">
                  <c:v>7.8125</c:v>
                </c:pt>
                <c:pt idx="35">
                  <c:v>45.312499999999986</c:v>
                </c:pt>
                <c:pt idx="36">
                  <c:v>80.46875</c:v>
                </c:pt>
                <c:pt idx="37">
                  <c:v>100</c:v>
                </c:pt>
                <c:pt idx="38">
                  <c:v>0</c:v>
                </c:pt>
                <c:pt idx="39">
                  <c:v>0.60606060606060608</c:v>
                </c:pt>
                <c:pt idx="40">
                  <c:v>1.5151515151515151</c:v>
                </c:pt>
                <c:pt idx="41">
                  <c:v>7.2727272727272725</c:v>
                </c:pt>
                <c:pt idx="42">
                  <c:v>30.909090909090907</c:v>
                </c:pt>
                <c:pt idx="43">
                  <c:v>73.333333333333329</c:v>
                </c:pt>
                <c:pt idx="44">
                  <c:v>100</c:v>
                </c:pt>
                <c:pt idx="45">
                  <c:v>0</c:v>
                </c:pt>
                <c:pt idx="46">
                  <c:v>9.1568449682683593</c:v>
                </c:pt>
                <c:pt idx="47">
                  <c:v>40.43517679057117</c:v>
                </c:pt>
                <c:pt idx="4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8128"/>
        <c:axId val="173176320"/>
      </c:scatterChart>
      <c:valAx>
        <c:axId val="173088128"/>
        <c:scaling>
          <c:orientation val="minMax"/>
          <c:max val="1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% of season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3176320"/>
        <c:crosses val="autoZero"/>
        <c:crossBetween val="midCat"/>
        <c:majorUnit val="10"/>
      </c:valAx>
      <c:valAx>
        <c:axId val="173176320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Plant N uptake (% of maximum)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3088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7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33</xdr:row>
      <xdr:rowOff>68035</xdr:rowOff>
    </xdr:from>
    <xdr:to>
      <xdr:col>28</xdr:col>
      <xdr:colOff>201386</xdr:colOff>
      <xdr:row>52</xdr:row>
      <xdr:rowOff>106135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13</xdr:row>
      <xdr:rowOff>27215</xdr:rowOff>
    </xdr:from>
    <xdr:to>
      <xdr:col>28</xdr:col>
      <xdr:colOff>201386</xdr:colOff>
      <xdr:row>32</xdr:row>
      <xdr:rowOff>65315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447281</xdr:colOff>
      <xdr:row>91</xdr:row>
      <xdr:rowOff>139092</xdr:rowOff>
    </xdr:from>
    <xdr:to>
      <xdr:col>29</xdr:col>
      <xdr:colOff>366786</xdr:colOff>
      <xdr:row>113</xdr:row>
      <xdr:rowOff>138568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0281" y="17093592"/>
          <a:ext cx="18026901" cy="4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631167</xdr:colOff>
      <xdr:row>110</xdr:row>
      <xdr:rowOff>54609</xdr:rowOff>
    </xdr:from>
    <xdr:to>
      <xdr:col>30</xdr:col>
      <xdr:colOff>335811</xdr:colOff>
      <xdr:row>114</xdr:row>
      <xdr:rowOff>102133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4810" y="20628609"/>
          <a:ext cx="18424362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161684</xdr:colOff>
      <xdr:row>89</xdr:row>
      <xdr:rowOff>159298</xdr:rowOff>
    </xdr:from>
    <xdr:to>
      <xdr:col>4</xdr:col>
      <xdr:colOff>881263</xdr:colOff>
      <xdr:row>110</xdr:row>
      <xdr:rowOff>180830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684" y="16732798"/>
          <a:ext cx="4965008" cy="4022032"/>
        </a:xfrm>
        <a:prstGeom prst="rect">
          <a:avLst/>
        </a:prstGeom>
      </xdr:spPr>
    </xdr:pic>
    <xdr:clientData/>
  </xdr:twoCellAnchor>
  <xdr:twoCellAnchor>
    <xdr:from>
      <xdr:col>22</xdr:col>
      <xdr:colOff>19049</xdr:colOff>
      <xdr:row>21</xdr:row>
      <xdr:rowOff>93890</xdr:rowOff>
    </xdr:from>
    <xdr:to>
      <xdr:col>25</xdr:col>
      <xdr:colOff>223156</xdr:colOff>
      <xdr:row>23</xdr:row>
      <xdr:rowOff>93890</xdr:rowOff>
    </xdr:to>
    <xdr:sp macro="" textlink="">
      <xdr:nvSpPr>
        <xdr:cNvPr id="15" name="TextBox 14"/>
        <xdr:cNvSpPr txBox="1"/>
      </xdr:nvSpPr>
      <xdr:spPr>
        <a:xfrm>
          <a:off x="19885478" y="8353426"/>
          <a:ext cx="204107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Beginning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of harvest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435429</xdr:colOff>
      <xdr:row>42</xdr:row>
      <xdr:rowOff>9526</xdr:rowOff>
    </xdr:from>
    <xdr:to>
      <xdr:col>24</xdr:col>
      <xdr:colOff>29937</xdr:colOff>
      <xdr:row>44</xdr:row>
      <xdr:rowOff>9526</xdr:rowOff>
    </xdr:to>
    <xdr:sp macro="" textlink="">
      <xdr:nvSpPr>
        <xdr:cNvPr id="11" name="TextBox 10"/>
        <xdr:cNvSpPr txBox="1"/>
      </xdr:nvSpPr>
      <xdr:spPr>
        <a:xfrm>
          <a:off x="19077215" y="12269562"/>
          <a:ext cx="204379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Beginning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of harvest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190500</xdr:colOff>
      <xdr:row>18</xdr:row>
      <xdr:rowOff>145596</xdr:rowOff>
    </xdr:from>
    <xdr:to>
      <xdr:col>40</xdr:col>
      <xdr:colOff>10886</xdr:colOff>
      <xdr:row>37</xdr:row>
      <xdr:rowOff>183696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238125</xdr:colOff>
      <xdr:row>19</xdr:row>
      <xdr:rowOff>152400</xdr:rowOff>
    </xdr:from>
    <xdr:to>
      <xdr:col>39</xdr:col>
      <xdr:colOff>253703</xdr:colOff>
      <xdr:row>34</xdr:row>
      <xdr:rowOff>169737</xdr:rowOff>
    </xdr:to>
    <xdr:sp macro="" textlink="">
      <xdr:nvSpPr>
        <xdr:cNvPr id="20" name="Freeform 19"/>
        <xdr:cNvSpPr/>
      </xdr:nvSpPr>
      <xdr:spPr>
        <a:xfrm>
          <a:off x="25527000" y="4219575"/>
          <a:ext cx="4892378" cy="2874837"/>
        </a:xfrm>
        <a:custGeom>
          <a:avLst/>
          <a:gdLst>
            <a:gd name="connsiteX0" fmla="*/ 0 w 3876261"/>
            <a:gd name="connsiteY0" fmla="*/ 3313043 h 3333796"/>
            <a:gd name="connsiteX1" fmla="*/ 695740 w 3876261"/>
            <a:gd name="connsiteY1" fmla="*/ 3271630 h 3333796"/>
            <a:gd name="connsiteX2" fmla="*/ 1515718 w 3876261"/>
            <a:gd name="connsiteY2" fmla="*/ 2791239 h 3333796"/>
            <a:gd name="connsiteX3" fmla="*/ 3271631 w 3876261"/>
            <a:gd name="connsiteY3" fmla="*/ 505239 h 3333796"/>
            <a:gd name="connsiteX4" fmla="*/ 3876261 w 3876261"/>
            <a:gd name="connsiteY4" fmla="*/ 0 h 3333796"/>
            <a:gd name="connsiteX5" fmla="*/ 3876261 w 3876261"/>
            <a:gd name="connsiteY5" fmla="*/ 0 h 3333796"/>
            <a:gd name="connsiteX0" fmla="*/ 0 w 3876261"/>
            <a:gd name="connsiteY0" fmla="*/ 3313043 h 3321425"/>
            <a:gd name="connsiteX1" fmla="*/ 695740 w 3876261"/>
            <a:gd name="connsiteY1" fmla="*/ 3271630 h 3321425"/>
            <a:gd name="connsiteX2" fmla="*/ 1515718 w 3876261"/>
            <a:gd name="connsiteY2" fmla="*/ 2791239 h 3321425"/>
            <a:gd name="connsiteX3" fmla="*/ 3271631 w 3876261"/>
            <a:gd name="connsiteY3" fmla="*/ 505239 h 3321425"/>
            <a:gd name="connsiteX4" fmla="*/ 3876261 w 3876261"/>
            <a:gd name="connsiteY4" fmla="*/ 0 h 3321425"/>
            <a:gd name="connsiteX5" fmla="*/ 3876261 w 3876261"/>
            <a:gd name="connsiteY5" fmla="*/ 0 h 3321425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71631 w 3876261"/>
            <a:gd name="connsiteY3" fmla="*/ 505239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91516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76261" h="3315182">
              <a:moveTo>
                <a:pt x="0" y="3313043"/>
              </a:moveTo>
              <a:cubicBezTo>
                <a:pt x="287821" y="3269559"/>
                <a:pt x="447154" y="3366880"/>
                <a:pt x="695740" y="3271630"/>
              </a:cubicBezTo>
              <a:cubicBezTo>
                <a:pt x="944326" y="3176380"/>
                <a:pt x="1071864" y="3206750"/>
                <a:pt x="1491516" y="2741544"/>
              </a:cubicBezTo>
              <a:cubicBezTo>
                <a:pt x="1911168" y="2276338"/>
                <a:pt x="2816196" y="937315"/>
                <a:pt x="3213653" y="480391"/>
              </a:cubicBezTo>
              <a:cubicBezTo>
                <a:pt x="3611110" y="23467"/>
                <a:pt x="3765826" y="80065"/>
                <a:pt x="3876261" y="0"/>
              </a:cubicBezTo>
              <a:lnTo>
                <a:pt x="3876261" y="0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30</xdr:col>
      <xdr:colOff>0</xdr:colOff>
      <xdr:row>40</xdr:row>
      <xdr:rowOff>0</xdr:rowOff>
    </xdr:from>
    <xdr:to>
      <xdr:col>39</xdr:col>
      <xdr:colOff>429986</xdr:colOff>
      <xdr:row>59</xdr:row>
      <xdr:rowOff>38100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521154</xdr:colOff>
      <xdr:row>29</xdr:row>
      <xdr:rowOff>9525</xdr:rowOff>
    </xdr:from>
    <xdr:to>
      <xdr:col>35</xdr:col>
      <xdr:colOff>295276</xdr:colOff>
      <xdr:row>32</xdr:row>
      <xdr:rowOff>28574</xdr:rowOff>
    </xdr:to>
    <xdr:sp macro="" textlink="">
      <xdr:nvSpPr>
        <xdr:cNvPr id="22" name="TextBox 21"/>
        <xdr:cNvSpPr txBox="1"/>
      </xdr:nvSpPr>
      <xdr:spPr>
        <a:xfrm>
          <a:off x="27029229" y="5981700"/>
          <a:ext cx="993322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Beginning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of harvest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0.1162</cdr:x>
      <cdr:y>0.04688</cdr:y>
    </cdr:from>
    <cdr:to>
      <cdr:x>0.94905</cdr:x>
      <cdr:y>0.83311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627916" y="163057"/>
          <a:ext cx="4500424" cy="2734742"/>
        </a:xfrm>
        <a:custGeom xmlns:a="http://schemas.openxmlformats.org/drawingml/2006/main">
          <a:avLst/>
          <a:gdLst>
            <a:gd name="connsiteX0" fmla="*/ 0 w 4500424"/>
            <a:gd name="connsiteY0" fmla="*/ 2734742 h 2763351"/>
            <a:gd name="connsiteX1" fmla="*/ 842596 w 4500424"/>
            <a:gd name="connsiteY1" fmla="*/ 2720088 h 2763351"/>
            <a:gd name="connsiteX2" fmla="*/ 1355481 w 4500424"/>
            <a:gd name="connsiteY2" fmla="*/ 2668799 h 2763351"/>
            <a:gd name="connsiteX3" fmla="*/ 2549770 w 4500424"/>
            <a:gd name="connsiteY3" fmla="*/ 1613722 h 2763351"/>
            <a:gd name="connsiteX4" fmla="*/ 3209193 w 4500424"/>
            <a:gd name="connsiteY4" fmla="*/ 910338 h 2763351"/>
            <a:gd name="connsiteX5" fmla="*/ 3817327 w 4500424"/>
            <a:gd name="connsiteY5" fmla="*/ 412107 h 2763351"/>
            <a:gd name="connsiteX6" fmla="*/ 4425462 w 4500424"/>
            <a:gd name="connsiteY6" fmla="*/ 38434 h 2763351"/>
            <a:gd name="connsiteX7" fmla="*/ 4469423 w 4500424"/>
            <a:gd name="connsiteY7" fmla="*/ 31107 h 2763351"/>
            <a:gd name="connsiteX0" fmla="*/ 0 w 4500424"/>
            <a:gd name="connsiteY0" fmla="*/ 2734742 h 2734742"/>
            <a:gd name="connsiteX1" fmla="*/ 842596 w 4500424"/>
            <a:gd name="connsiteY1" fmla="*/ 2720088 h 2734742"/>
            <a:gd name="connsiteX2" fmla="*/ 1355481 w 4500424"/>
            <a:gd name="connsiteY2" fmla="*/ 2668799 h 2734742"/>
            <a:gd name="connsiteX3" fmla="*/ 2549770 w 4500424"/>
            <a:gd name="connsiteY3" fmla="*/ 1613722 h 2734742"/>
            <a:gd name="connsiteX4" fmla="*/ 3209193 w 4500424"/>
            <a:gd name="connsiteY4" fmla="*/ 910338 h 2734742"/>
            <a:gd name="connsiteX5" fmla="*/ 3817327 w 4500424"/>
            <a:gd name="connsiteY5" fmla="*/ 412107 h 2734742"/>
            <a:gd name="connsiteX6" fmla="*/ 4425462 w 4500424"/>
            <a:gd name="connsiteY6" fmla="*/ 38434 h 2734742"/>
            <a:gd name="connsiteX7" fmla="*/ 4469423 w 4500424"/>
            <a:gd name="connsiteY7" fmla="*/ 31107 h 2734742"/>
            <a:gd name="connsiteX0" fmla="*/ 0 w 4500424"/>
            <a:gd name="connsiteY0" fmla="*/ 2734742 h 2734742"/>
            <a:gd name="connsiteX1" fmla="*/ 842596 w 4500424"/>
            <a:gd name="connsiteY1" fmla="*/ 2720088 h 2734742"/>
            <a:gd name="connsiteX2" fmla="*/ 1370135 w 4500424"/>
            <a:gd name="connsiteY2" fmla="*/ 2639492 h 2734742"/>
            <a:gd name="connsiteX3" fmla="*/ 2549770 w 4500424"/>
            <a:gd name="connsiteY3" fmla="*/ 1613722 h 2734742"/>
            <a:gd name="connsiteX4" fmla="*/ 3209193 w 4500424"/>
            <a:gd name="connsiteY4" fmla="*/ 910338 h 2734742"/>
            <a:gd name="connsiteX5" fmla="*/ 3817327 w 4500424"/>
            <a:gd name="connsiteY5" fmla="*/ 412107 h 2734742"/>
            <a:gd name="connsiteX6" fmla="*/ 4425462 w 4500424"/>
            <a:gd name="connsiteY6" fmla="*/ 38434 h 2734742"/>
            <a:gd name="connsiteX7" fmla="*/ 4469423 w 4500424"/>
            <a:gd name="connsiteY7" fmla="*/ 31107 h 27347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500424" h="2734742">
              <a:moveTo>
                <a:pt x="0" y="2734742"/>
              </a:moveTo>
              <a:cubicBezTo>
                <a:pt x="308341" y="2732910"/>
                <a:pt x="614240" y="2735963"/>
                <a:pt x="842596" y="2720088"/>
              </a:cubicBezTo>
              <a:cubicBezTo>
                <a:pt x="1070952" y="2704213"/>
                <a:pt x="1327394" y="2655367"/>
                <a:pt x="1370135" y="2639492"/>
              </a:cubicBezTo>
              <a:cubicBezTo>
                <a:pt x="1412876" y="2623617"/>
                <a:pt x="2243260" y="1901914"/>
                <a:pt x="2549770" y="1613722"/>
              </a:cubicBezTo>
              <a:cubicBezTo>
                <a:pt x="2856280" y="1325530"/>
                <a:pt x="2997934" y="1110607"/>
                <a:pt x="3209193" y="910338"/>
              </a:cubicBezTo>
              <a:cubicBezTo>
                <a:pt x="3420453" y="710069"/>
                <a:pt x="3614616" y="557424"/>
                <a:pt x="3817327" y="412107"/>
              </a:cubicBezTo>
              <a:cubicBezTo>
                <a:pt x="4020038" y="266790"/>
                <a:pt x="4316779" y="101934"/>
                <a:pt x="4425462" y="38434"/>
              </a:cubicBezTo>
              <a:cubicBezTo>
                <a:pt x="4534145" y="-25066"/>
                <a:pt x="4501784" y="3020"/>
                <a:pt x="4469423" y="31107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0.11023</cdr:x>
      <cdr:y>0.05952</cdr:y>
    </cdr:from>
    <cdr:to>
      <cdr:x>0.9478</cdr:x>
      <cdr:y>0.84653</cdr:y>
    </cdr:to>
    <cdr:sp macro="" textlink="">
      <cdr:nvSpPr>
        <cdr:cNvPr id="3" name="Freeform 2"/>
        <cdr:cNvSpPr/>
      </cdr:nvSpPr>
      <cdr:spPr>
        <a:xfrm xmlns:a="http://schemas.openxmlformats.org/drawingml/2006/main">
          <a:off x="655163" y="217714"/>
          <a:ext cx="4978194" cy="2878553"/>
        </a:xfrm>
        <a:custGeom xmlns:a="http://schemas.openxmlformats.org/drawingml/2006/main">
          <a:avLst/>
          <a:gdLst>
            <a:gd name="connsiteX0" fmla="*/ 0 w 3859696"/>
            <a:gd name="connsiteY0" fmla="*/ 3278658 h 3332551"/>
            <a:gd name="connsiteX1" fmla="*/ 745435 w 3859696"/>
            <a:gd name="connsiteY1" fmla="*/ 3237245 h 3332551"/>
            <a:gd name="connsiteX2" fmla="*/ 1258957 w 3859696"/>
            <a:gd name="connsiteY2" fmla="*/ 2400701 h 3332551"/>
            <a:gd name="connsiteX3" fmla="*/ 2310848 w 3859696"/>
            <a:gd name="connsiteY3" fmla="*/ 371462 h 3332551"/>
            <a:gd name="connsiteX4" fmla="*/ 3859696 w 3859696"/>
            <a:gd name="connsiteY4" fmla="*/ 7027 h 3332551"/>
            <a:gd name="connsiteX0" fmla="*/ 0 w 3859696"/>
            <a:gd name="connsiteY0" fmla="*/ 3278658 h 3295230"/>
            <a:gd name="connsiteX1" fmla="*/ 745435 w 3859696"/>
            <a:gd name="connsiteY1" fmla="*/ 3237245 h 3295230"/>
            <a:gd name="connsiteX2" fmla="*/ 1258957 w 3859696"/>
            <a:gd name="connsiteY2" fmla="*/ 2400701 h 3295230"/>
            <a:gd name="connsiteX3" fmla="*/ 2310848 w 3859696"/>
            <a:gd name="connsiteY3" fmla="*/ 371462 h 3295230"/>
            <a:gd name="connsiteX4" fmla="*/ 3859696 w 3859696"/>
            <a:gd name="connsiteY4" fmla="*/ 7027 h 3295230"/>
            <a:gd name="connsiteX0" fmla="*/ 0 w 3859696"/>
            <a:gd name="connsiteY0" fmla="*/ 3274547 h 3291119"/>
            <a:gd name="connsiteX1" fmla="*/ 745435 w 3859696"/>
            <a:gd name="connsiteY1" fmla="*/ 3233134 h 3291119"/>
            <a:gd name="connsiteX2" fmla="*/ 1258957 w 3859696"/>
            <a:gd name="connsiteY2" fmla="*/ 2396590 h 3291119"/>
            <a:gd name="connsiteX3" fmla="*/ 2451652 w 3859696"/>
            <a:gd name="connsiteY3" fmla="*/ 433612 h 3291119"/>
            <a:gd name="connsiteX4" fmla="*/ 3859696 w 3859696"/>
            <a:gd name="connsiteY4" fmla="*/ 2916 h 3291119"/>
            <a:gd name="connsiteX0" fmla="*/ 0 w 3859696"/>
            <a:gd name="connsiteY0" fmla="*/ 3272485 h 3289057"/>
            <a:gd name="connsiteX1" fmla="*/ 745435 w 3859696"/>
            <a:gd name="connsiteY1" fmla="*/ 3231072 h 3289057"/>
            <a:gd name="connsiteX2" fmla="*/ 1258957 w 3859696"/>
            <a:gd name="connsiteY2" fmla="*/ 2394528 h 3289057"/>
            <a:gd name="connsiteX3" fmla="*/ 2004392 w 3859696"/>
            <a:gd name="connsiteY3" fmla="*/ 1201833 h 3289057"/>
            <a:gd name="connsiteX4" fmla="*/ 2451652 w 3859696"/>
            <a:gd name="connsiteY4" fmla="*/ 431550 h 3289057"/>
            <a:gd name="connsiteX5" fmla="*/ 3859696 w 3859696"/>
            <a:gd name="connsiteY5" fmla="*/ 854 h 3289057"/>
            <a:gd name="connsiteX0" fmla="*/ 0 w 3859696"/>
            <a:gd name="connsiteY0" fmla="*/ 3272605 h 3289177"/>
            <a:gd name="connsiteX1" fmla="*/ 745435 w 3859696"/>
            <a:gd name="connsiteY1" fmla="*/ 3231192 h 3289177"/>
            <a:gd name="connsiteX2" fmla="*/ 1258957 w 3859696"/>
            <a:gd name="connsiteY2" fmla="*/ 2394648 h 3289177"/>
            <a:gd name="connsiteX3" fmla="*/ 2004392 w 3859696"/>
            <a:gd name="connsiteY3" fmla="*/ 1201953 h 3289177"/>
            <a:gd name="connsiteX4" fmla="*/ 2451652 w 3859696"/>
            <a:gd name="connsiteY4" fmla="*/ 431670 h 3289177"/>
            <a:gd name="connsiteX5" fmla="*/ 3859696 w 3859696"/>
            <a:gd name="connsiteY5" fmla="*/ 974 h 3289177"/>
            <a:gd name="connsiteX0" fmla="*/ 0 w 3859696"/>
            <a:gd name="connsiteY0" fmla="*/ 3272766 h 3289338"/>
            <a:gd name="connsiteX1" fmla="*/ 745435 w 3859696"/>
            <a:gd name="connsiteY1" fmla="*/ 3231353 h 3289338"/>
            <a:gd name="connsiteX2" fmla="*/ 1258957 w 3859696"/>
            <a:gd name="connsiteY2" fmla="*/ 2394809 h 3289338"/>
            <a:gd name="connsiteX3" fmla="*/ 2004392 w 3859696"/>
            <a:gd name="connsiteY3" fmla="*/ 1202114 h 3289338"/>
            <a:gd name="connsiteX4" fmla="*/ 2575891 w 3859696"/>
            <a:gd name="connsiteY4" fmla="*/ 398700 h 3289338"/>
            <a:gd name="connsiteX5" fmla="*/ 3859696 w 3859696"/>
            <a:gd name="connsiteY5" fmla="*/ 1135 h 3289338"/>
            <a:gd name="connsiteX0" fmla="*/ 0 w 3859696"/>
            <a:gd name="connsiteY0" fmla="*/ 3272766 h 3272766"/>
            <a:gd name="connsiteX1" fmla="*/ 704022 w 3859696"/>
            <a:gd name="connsiteY1" fmla="*/ 3140245 h 3272766"/>
            <a:gd name="connsiteX2" fmla="*/ 1258957 w 3859696"/>
            <a:gd name="connsiteY2" fmla="*/ 2394809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2766 h 3272766"/>
            <a:gd name="connsiteX1" fmla="*/ 588065 w 3859696"/>
            <a:gd name="connsiteY1" fmla="*/ 3156810 h 3272766"/>
            <a:gd name="connsiteX2" fmla="*/ 1258957 w 3859696"/>
            <a:gd name="connsiteY2" fmla="*/ 2394809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2766 h 3272766"/>
            <a:gd name="connsiteX1" fmla="*/ 588065 w 3859696"/>
            <a:gd name="connsiteY1" fmla="*/ 3156810 h 3272766"/>
            <a:gd name="connsiteX2" fmla="*/ 1192696 w 3859696"/>
            <a:gd name="connsiteY2" fmla="*/ 2336831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9389 h 3279389"/>
            <a:gd name="connsiteX1" fmla="*/ 588065 w 3859696"/>
            <a:gd name="connsiteY1" fmla="*/ 3163433 h 3279389"/>
            <a:gd name="connsiteX2" fmla="*/ 1192696 w 3859696"/>
            <a:gd name="connsiteY2" fmla="*/ 2343454 h 3279389"/>
            <a:gd name="connsiteX3" fmla="*/ 2004392 w 3859696"/>
            <a:gd name="connsiteY3" fmla="*/ 1208737 h 3279389"/>
            <a:gd name="connsiteX4" fmla="*/ 2584174 w 3859696"/>
            <a:gd name="connsiteY4" fmla="*/ 214823 h 3279389"/>
            <a:gd name="connsiteX5" fmla="*/ 3859696 w 3859696"/>
            <a:gd name="connsiteY5" fmla="*/ 7758 h 3279389"/>
            <a:gd name="connsiteX0" fmla="*/ 0 w 3859696"/>
            <a:gd name="connsiteY0" fmla="*/ 3275751 h 3275751"/>
            <a:gd name="connsiteX1" fmla="*/ 588065 w 3859696"/>
            <a:gd name="connsiteY1" fmla="*/ 3159795 h 3275751"/>
            <a:gd name="connsiteX2" fmla="*/ 1192696 w 3859696"/>
            <a:gd name="connsiteY2" fmla="*/ 2339816 h 3275751"/>
            <a:gd name="connsiteX3" fmla="*/ 1996109 w 3859696"/>
            <a:gd name="connsiteY3" fmla="*/ 1163686 h 3275751"/>
            <a:gd name="connsiteX4" fmla="*/ 2584174 w 3859696"/>
            <a:gd name="connsiteY4" fmla="*/ 211185 h 3275751"/>
            <a:gd name="connsiteX5" fmla="*/ 3859696 w 3859696"/>
            <a:gd name="connsiteY5" fmla="*/ 4120 h 3275751"/>
            <a:gd name="connsiteX0" fmla="*/ 0 w 3859696"/>
            <a:gd name="connsiteY0" fmla="*/ 3333278 h 3333278"/>
            <a:gd name="connsiteX1" fmla="*/ 588065 w 3859696"/>
            <a:gd name="connsiteY1" fmla="*/ 3217322 h 3333278"/>
            <a:gd name="connsiteX2" fmla="*/ 1192696 w 3859696"/>
            <a:gd name="connsiteY2" fmla="*/ 2397343 h 3333278"/>
            <a:gd name="connsiteX3" fmla="*/ 1996109 w 3859696"/>
            <a:gd name="connsiteY3" fmla="*/ 1221213 h 3333278"/>
            <a:gd name="connsiteX4" fmla="*/ 2940326 w 3859696"/>
            <a:gd name="connsiteY4" fmla="*/ 103060 h 3333278"/>
            <a:gd name="connsiteX5" fmla="*/ 3859696 w 3859696"/>
            <a:gd name="connsiteY5" fmla="*/ 61647 h 3333278"/>
            <a:gd name="connsiteX0" fmla="*/ 0 w 3859696"/>
            <a:gd name="connsiteY0" fmla="*/ 3280236 h 3280236"/>
            <a:gd name="connsiteX1" fmla="*/ 588065 w 3859696"/>
            <a:gd name="connsiteY1" fmla="*/ 3164280 h 3280236"/>
            <a:gd name="connsiteX2" fmla="*/ 1192696 w 3859696"/>
            <a:gd name="connsiteY2" fmla="*/ 2344301 h 3280236"/>
            <a:gd name="connsiteX3" fmla="*/ 1996109 w 3859696"/>
            <a:gd name="connsiteY3" fmla="*/ 1168171 h 3280236"/>
            <a:gd name="connsiteX4" fmla="*/ 2832652 w 3859696"/>
            <a:gd name="connsiteY4" fmla="*/ 174257 h 3280236"/>
            <a:gd name="connsiteX5" fmla="*/ 3859696 w 3859696"/>
            <a:gd name="connsiteY5" fmla="*/ 8605 h 3280236"/>
            <a:gd name="connsiteX0" fmla="*/ 0 w 3859696"/>
            <a:gd name="connsiteY0" fmla="*/ 3288240 h 3288240"/>
            <a:gd name="connsiteX1" fmla="*/ 588065 w 3859696"/>
            <a:gd name="connsiteY1" fmla="*/ 3172284 h 3288240"/>
            <a:gd name="connsiteX2" fmla="*/ 1192696 w 3859696"/>
            <a:gd name="connsiteY2" fmla="*/ 2352305 h 3288240"/>
            <a:gd name="connsiteX3" fmla="*/ 1996109 w 3859696"/>
            <a:gd name="connsiteY3" fmla="*/ 1176175 h 3288240"/>
            <a:gd name="connsiteX4" fmla="*/ 2799522 w 3859696"/>
            <a:gd name="connsiteY4" fmla="*/ 149131 h 3288240"/>
            <a:gd name="connsiteX5" fmla="*/ 3859696 w 3859696"/>
            <a:gd name="connsiteY5" fmla="*/ 16609 h 328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59696" h="3288240">
              <a:moveTo>
                <a:pt x="0" y="3288240"/>
              </a:moveTo>
              <a:cubicBezTo>
                <a:pt x="196022" y="3249588"/>
                <a:pt x="389282" y="3328273"/>
                <a:pt x="588065" y="3172284"/>
              </a:cubicBezTo>
              <a:cubicBezTo>
                <a:pt x="786848" y="3016295"/>
                <a:pt x="958022" y="2684990"/>
                <a:pt x="1192696" y="2352305"/>
              </a:cubicBezTo>
              <a:cubicBezTo>
                <a:pt x="1427370" y="2019620"/>
                <a:pt x="1797327" y="1503338"/>
                <a:pt x="1996109" y="1176175"/>
              </a:cubicBezTo>
              <a:cubicBezTo>
                <a:pt x="2194891" y="849012"/>
                <a:pt x="2488924" y="342392"/>
                <a:pt x="2799522" y="149131"/>
              </a:cubicBezTo>
              <a:cubicBezTo>
                <a:pt x="3110120" y="-44130"/>
                <a:pt x="3302000" y="-647"/>
                <a:pt x="3859696" y="16609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0.11859</cdr:x>
      <cdr:y>0.05952</cdr:y>
    </cdr:from>
    <cdr:to>
      <cdr:x>0.94551</cdr:x>
      <cdr:y>0.84551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704826" y="217712"/>
          <a:ext cx="4914924" cy="2874823"/>
        </a:xfrm>
        <a:custGeom xmlns:a="http://schemas.openxmlformats.org/drawingml/2006/main">
          <a:avLst/>
          <a:gdLst>
            <a:gd name="connsiteX0" fmla="*/ 0 w 3876261"/>
            <a:gd name="connsiteY0" fmla="*/ 3313043 h 3333796"/>
            <a:gd name="connsiteX1" fmla="*/ 695740 w 3876261"/>
            <a:gd name="connsiteY1" fmla="*/ 3271630 h 3333796"/>
            <a:gd name="connsiteX2" fmla="*/ 1515718 w 3876261"/>
            <a:gd name="connsiteY2" fmla="*/ 2791239 h 3333796"/>
            <a:gd name="connsiteX3" fmla="*/ 3271631 w 3876261"/>
            <a:gd name="connsiteY3" fmla="*/ 505239 h 3333796"/>
            <a:gd name="connsiteX4" fmla="*/ 3876261 w 3876261"/>
            <a:gd name="connsiteY4" fmla="*/ 0 h 3333796"/>
            <a:gd name="connsiteX5" fmla="*/ 3876261 w 3876261"/>
            <a:gd name="connsiteY5" fmla="*/ 0 h 3333796"/>
            <a:gd name="connsiteX0" fmla="*/ 0 w 3876261"/>
            <a:gd name="connsiteY0" fmla="*/ 3313043 h 3321425"/>
            <a:gd name="connsiteX1" fmla="*/ 695740 w 3876261"/>
            <a:gd name="connsiteY1" fmla="*/ 3271630 h 3321425"/>
            <a:gd name="connsiteX2" fmla="*/ 1515718 w 3876261"/>
            <a:gd name="connsiteY2" fmla="*/ 2791239 h 3321425"/>
            <a:gd name="connsiteX3" fmla="*/ 3271631 w 3876261"/>
            <a:gd name="connsiteY3" fmla="*/ 505239 h 3321425"/>
            <a:gd name="connsiteX4" fmla="*/ 3876261 w 3876261"/>
            <a:gd name="connsiteY4" fmla="*/ 0 h 3321425"/>
            <a:gd name="connsiteX5" fmla="*/ 3876261 w 3876261"/>
            <a:gd name="connsiteY5" fmla="*/ 0 h 3321425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71631 w 3876261"/>
            <a:gd name="connsiteY3" fmla="*/ 505239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91516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76261" h="3315182">
              <a:moveTo>
                <a:pt x="0" y="3313043"/>
              </a:moveTo>
              <a:cubicBezTo>
                <a:pt x="287821" y="3269559"/>
                <a:pt x="447154" y="3366880"/>
                <a:pt x="695740" y="3271630"/>
              </a:cubicBezTo>
              <a:cubicBezTo>
                <a:pt x="944326" y="3176380"/>
                <a:pt x="1071864" y="3206750"/>
                <a:pt x="1491516" y="2741544"/>
              </a:cubicBezTo>
              <a:cubicBezTo>
                <a:pt x="1911168" y="2276338"/>
                <a:pt x="2816196" y="937315"/>
                <a:pt x="3213653" y="480391"/>
              </a:cubicBezTo>
              <a:cubicBezTo>
                <a:pt x="3611110" y="23467"/>
                <a:pt x="3765826" y="80065"/>
                <a:pt x="3876261" y="0"/>
              </a:cubicBezTo>
              <a:lnTo>
                <a:pt x="3876261" y="0"/>
              </a:ln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0.11859</cdr:x>
      <cdr:y>0.05952</cdr:y>
    </cdr:from>
    <cdr:to>
      <cdr:x>0.94551</cdr:x>
      <cdr:y>0.84551</cdr:y>
    </cdr:to>
    <cdr:sp macro="" textlink="">
      <cdr:nvSpPr>
        <cdr:cNvPr id="4" name="Freeform 1"/>
        <cdr:cNvSpPr/>
      </cdr:nvSpPr>
      <cdr:spPr>
        <a:xfrm xmlns:a="http://schemas.openxmlformats.org/drawingml/2006/main">
          <a:off x="704826" y="217712"/>
          <a:ext cx="4914924" cy="2874823"/>
        </a:xfrm>
        <a:custGeom xmlns:a="http://schemas.openxmlformats.org/drawingml/2006/main">
          <a:avLst/>
          <a:gdLst>
            <a:gd name="connsiteX0" fmla="*/ 0 w 3876261"/>
            <a:gd name="connsiteY0" fmla="*/ 3313043 h 3333796"/>
            <a:gd name="connsiteX1" fmla="*/ 695740 w 3876261"/>
            <a:gd name="connsiteY1" fmla="*/ 3271630 h 3333796"/>
            <a:gd name="connsiteX2" fmla="*/ 1515718 w 3876261"/>
            <a:gd name="connsiteY2" fmla="*/ 2791239 h 3333796"/>
            <a:gd name="connsiteX3" fmla="*/ 3271631 w 3876261"/>
            <a:gd name="connsiteY3" fmla="*/ 505239 h 3333796"/>
            <a:gd name="connsiteX4" fmla="*/ 3876261 w 3876261"/>
            <a:gd name="connsiteY4" fmla="*/ 0 h 3333796"/>
            <a:gd name="connsiteX5" fmla="*/ 3876261 w 3876261"/>
            <a:gd name="connsiteY5" fmla="*/ 0 h 3333796"/>
            <a:gd name="connsiteX0" fmla="*/ 0 w 3876261"/>
            <a:gd name="connsiteY0" fmla="*/ 3313043 h 3321425"/>
            <a:gd name="connsiteX1" fmla="*/ 695740 w 3876261"/>
            <a:gd name="connsiteY1" fmla="*/ 3271630 h 3321425"/>
            <a:gd name="connsiteX2" fmla="*/ 1515718 w 3876261"/>
            <a:gd name="connsiteY2" fmla="*/ 2791239 h 3321425"/>
            <a:gd name="connsiteX3" fmla="*/ 3271631 w 3876261"/>
            <a:gd name="connsiteY3" fmla="*/ 505239 h 3321425"/>
            <a:gd name="connsiteX4" fmla="*/ 3876261 w 3876261"/>
            <a:gd name="connsiteY4" fmla="*/ 0 h 3321425"/>
            <a:gd name="connsiteX5" fmla="*/ 3876261 w 3876261"/>
            <a:gd name="connsiteY5" fmla="*/ 0 h 3321425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3043"/>
            <a:gd name="connsiteX1" fmla="*/ 695740 w 3876261"/>
            <a:gd name="connsiteY1" fmla="*/ 3271630 h 3313043"/>
            <a:gd name="connsiteX2" fmla="*/ 1515718 w 3876261"/>
            <a:gd name="connsiteY2" fmla="*/ 2791239 h 3313043"/>
            <a:gd name="connsiteX3" fmla="*/ 3271631 w 3876261"/>
            <a:gd name="connsiteY3" fmla="*/ 505239 h 3313043"/>
            <a:gd name="connsiteX4" fmla="*/ 3876261 w 3876261"/>
            <a:gd name="connsiteY4" fmla="*/ 0 h 3313043"/>
            <a:gd name="connsiteX5" fmla="*/ 3876261 w 3876261"/>
            <a:gd name="connsiteY5" fmla="*/ 0 h 3313043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71631 w 3876261"/>
            <a:gd name="connsiteY3" fmla="*/ 505239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41174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  <a:gd name="connsiteX0" fmla="*/ 0 w 3876261"/>
            <a:gd name="connsiteY0" fmla="*/ 3313043 h 3315182"/>
            <a:gd name="connsiteX1" fmla="*/ 695740 w 3876261"/>
            <a:gd name="connsiteY1" fmla="*/ 3271630 h 3315182"/>
            <a:gd name="connsiteX2" fmla="*/ 1491516 w 3876261"/>
            <a:gd name="connsiteY2" fmla="*/ 2741544 h 3315182"/>
            <a:gd name="connsiteX3" fmla="*/ 3213653 w 3876261"/>
            <a:gd name="connsiteY3" fmla="*/ 480391 h 3315182"/>
            <a:gd name="connsiteX4" fmla="*/ 3876261 w 3876261"/>
            <a:gd name="connsiteY4" fmla="*/ 0 h 3315182"/>
            <a:gd name="connsiteX5" fmla="*/ 3876261 w 3876261"/>
            <a:gd name="connsiteY5" fmla="*/ 0 h 33151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76261" h="3315182">
              <a:moveTo>
                <a:pt x="0" y="3313043"/>
              </a:moveTo>
              <a:cubicBezTo>
                <a:pt x="287821" y="3269559"/>
                <a:pt x="447154" y="3366880"/>
                <a:pt x="695740" y="3271630"/>
              </a:cubicBezTo>
              <a:cubicBezTo>
                <a:pt x="944326" y="3176380"/>
                <a:pt x="1071864" y="3206750"/>
                <a:pt x="1491516" y="2741544"/>
              </a:cubicBezTo>
              <a:cubicBezTo>
                <a:pt x="1911168" y="2276338"/>
                <a:pt x="2816196" y="937315"/>
                <a:pt x="3213653" y="480391"/>
              </a:cubicBezTo>
              <a:cubicBezTo>
                <a:pt x="3611110" y="23467"/>
                <a:pt x="3765826" y="80065"/>
                <a:pt x="3876261" y="0"/>
              </a:cubicBezTo>
              <a:lnTo>
                <a:pt x="3876261" y="0"/>
              </a:ln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0.10518</cdr:x>
      <cdr:y>0.05816</cdr:y>
    </cdr:from>
    <cdr:to>
      <cdr:x>0.94275</cdr:x>
      <cdr:y>0.84517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622300" y="212725"/>
          <a:ext cx="4955401" cy="2878553"/>
        </a:xfrm>
        <a:custGeom xmlns:a="http://schemas.openxmlformats.org/drawingml/2006/main">
          <a:avLst/>
          <a:gdLst>
            <a:gd name="connsiteX0" fmla="*/ 0 w 3859696"/>
            <a:gd name="connsiteY0" fmla="*/ 3278658 h 3332551"/>
            <a:gd name="connsiteX1" fmla="*/ 745435 w 3859696"/>
            <a:gd name="connsiteY1" fmla="*/ 3237245 h 3332551"/>
            <a:gd name="connsiteX2" fmla="*/ 1258957 w 3859696"/>
            <a:gd name="connsiteY2" fmla="*/ 2400701 h 3332551"/>
            <a:gd name="connsiteX3" fmla="*/ 2310848 w 3859696"/>
            <a:gd name="connsiteY3" fmla="*/ 371462 h 3332551"/>
            <a:gd name="connsiteX4" fmla="*/ 3859696 w 3859696"/>
            <a:gd name="connsiteY4" fmla="*/ 7027 h 3332551"/>
            <a:gd name="connsiteX0" fmla="*/ 0 w 3859696"/>
            <a:gd name="connsiteY0" fmla="*/ 3278658 h 3295230"/>
            <a:gd name="connsiteX1" fmla="*/ 745435 w 3859696"/>
            <a:gd name="connsiteY1" fmla="*/ 3237245 h 3295230"/>
            <a:gd name="connsiteX2" fmla="*/ 1258957 w 3859696"/>
            <a:gd name="connsiteY2" fmla="*/ 2400701 h 3295230"/>
            <a:gd name="connsiteX3" fmla="*/ 2310848 w 3859696"/>
            <a:gd name="connsiteY3" fmla="*/ 371462 h 3295230"/>
            <a:gd name="connsiteX4" fmla="*/ 3859696 w 3859696"/>
            <a:gd name="connsiteY4" fmla="*/ 7027 h 3295230"/>
            <a:gd name="connsiteX0" fmla="*/ 0 w 3859696"/>
            <a:gd name="connsiteY0" fmla="*/ 3274547 h 3291119"/>
            <a:gd name="connsiteX1" fmla="*/ 745435 w 3859696"/>
            <a:gd name="connsiteY1" fmla="*/ 3233134 h 3291119"/>
            <a:gd name="connsiteX2" fmla="*/ 1258957 w 3859696"/>
            <a:gd name="connsiteY2" fmla="*/ 2396590 h 3291119"/>
            <a:gd name="connsiteX3" fmla="*/ 2451652 w 3859696"/>
            <a:gd name="connsiteY3" fmla="*/ 433612 h 3291119"/>
            <a:gd name="connsiteX4" fmla="*/ 3859696 w 3859696"/>
            <a:gd name="connsiteY4" fmla="*/ 2916 h 3291119"/>
            <a:gd name="connsiteX0" fmla="*/ 0 w 3859696"/>
            <a:gd name="connsiteY0" fmla="*/ 3272485 h 3289057"/>
            <a:gd name="connsiteX1" fmla="*/ 745435 w 3859696"/>
            <a:gd name="connsiteY1" fmla="*/ 3231072 h 3289057"/>
            <a:gd name="connsiteX2" fmla="*/ 1258957 w 3859696"/>
            <a:gd name="connsiteY2" fmla="*/ 2394528 h 3289057"/>
            <a:gd name="connsiteX3" fmla="*/ 2004392 w 3859696"/>
            <a:gd name="connsiteY3" fmla="*/ 1201833 h 3289057"/>
            <a:gd name="connsiteX4" fmla="*/ 2451652 w 3859696"/>
            <a:gd name="connsiteY4" fmla="*/ 431550 h 3289057"/>
            <a:gd name="connsiteX5" fmla="*/ 3859696 w 3859696"/>
            <a:gd name="connsiteY5" fmla="*/ 854 h 3289057"/>
            <a:gd name="connsiteX0" fmla="*/ 0 w 3859696"/>
            <a:gd name="connsiteY0" fmla="*/ 3272605 h 3289177"/>
            <a:gd name="connsiteX1" fmla="*/ 745435 w 3859696"/>
            <a:gd name="connsiteY1" fmla="*/ 3231192 h 3289177"/>
            <a:gd name="connsiteX2" fmla="*/ 1258957 w 3859696"/>
            <a:gd name="connsiteY2" fmla="*/ 2394648 h 3289177"/>
            <a:gd name="connsiteX3" fmla="*/ 2004392 w 3859696"/>
            <a:gd name="connsiteY3" fmla="*/ 1201953 h 3289177"/>
            <a:gd name="connsiteX4" fmla="*/ 2451652 w 3859696"/>
            <a:gd name="connsiteY4" fmla="*/ 431670 h 3289177"/>
            <a:gd name="connsiteX5" fmla="*/ 3859696 w 3859696"/>
            <a:gd name="connsiteY5" fmla="*/ 974 h 3289177"/>
            <a:gd name="connsiteX0" fmla="*/ 0 w 3859696"/>
            <a:gd name="connsiteY0" fmla="*/ 3272766 h 3289338"/>
            <a:gd name="connsiteX1" fmla="*/ 745435 w 3859696"/>
            <a:gd name="connsiteY1" fmla="*/ 3231353 h 3289338"/>
            <a:gd name="connsiteX2" fmla="*/ 1258957 w 3859696"/>
            <a:gd name="connsiteY2" fmla="*/ 2394809 h 3289338"/>
            <a:gd name="connsiteX3" fmla="*/ 2004392 w 3859696"/>
            <a:gd name="connsiteY3" fmla="*/ 1202114 h 3289338"/>
            <a:gd name="connsiteX4" fmla="*/ 2575891 w 3859696"/>
            <a:gd name="connsiteY4" fmla="*/ 398700 h 3289338"/>
            <a:gd name="connsiteX5" fmla="*/ 3859696 w 3859696"/>
            <a:gd name="connsiteY5" fmla="*/ 1135 h 3289338"/>
            <a:gd name="connsiteX0" fmla="*/ 0 w 3859696"/>
            <a:gd name="connsiteY0" fmla="*/ 3272766 h 3272766"/>
            <a:gd name="connsiteX1" fmla="*/ 704022 w 3859696"/>
            <a:gd name="connsiteY1" fmla="*/ 3140245 h 3272766"/>
            <a:gd name="connsiteX2" fmla="*/ 1258957 w 3859696"/>
            <a:gd name="connsiteY2" fmla="*/ 2394809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2766 h 3272766"/>
            <a:gd name="connsiteX1" fmla="*/ 588065 w 3859696"/>
            <a:gd name="connsiteY1" fmla="*/ 3156810 h 3272766"/>
            <a:gd name="connsiteX2" fmla="*/ 1258957 w 3859696"/>
            <a:gd name="connsiteY2" fmla="*/ 2394809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2766 h 3272766"/>
            <a:gd name="connsiteX1" fmla="*/ 588065 w 3859696"/>
            <a:gd name="connsiteY1" fmla="*/ 3156810 h 3272766"/>
            <a:gd name="connsiteX2" fmla="*/ 1192696 w 3859696"/>
            <a:gd name="connsiteY2" fmla="*/ 2336831 h 3272766"/>
            <a:gd name="connsiteX3" fmla="*/ 2004392 w 3859696"/>
            <a:gd name="connsiteY3" fmla="*/ 1202114 h 3272766"/>
            <a:gd name="connsiteX4" fmla="*/ 2575891 w 3859696"/>
            <a:gd name="connsiteY4" fmla="*/ 398700 h 3272766"/>
            <a:gd name="connsiteX5" fmla="*/ 3859696 w 3859696"/>
            <a:gd name="connsiteY5" fmla="*/ 1135 h 3272766"/>
            <a:gd name="connsiteX0" fmla="*/ 0 w 3859696"/>
            <a:gd name="connsiteY0" fmla="*/ 3279389 h 3279389"/>
            <a:gd name="connsiteX1" fmla="*/ 588065 w 3859696"/>
            <a:gd name="connsiteY1" fmla="*/ 3163433 h 3279389"/>
            <a:gd name="connsiteX2" fmla="*/ 1192696 w 3859696"/>
            <a:gd name="connsiteY2" fmla="*/ 2343454 h 3279389"/>
            <a:gd name="connsiteX3" fmla="*/ 2004392 w 3859696"/>
            <a:gd name="connsiteY3" fmla="*/ 1208737 h 3279389"/>
            <a:gd name="connsiteX4" fmla="*/ 2584174 w 3859696"/>
            <a:gd name="connsiteY4" fmla="*/ 214823 h 3279389"/>
            <a:gd name="connsiteX5" fmla="*/ 3859696 w 3859696"/>
            <a:gd name="connsiteY5" fmla="*/ 7758 h 3279389"/>
            <a:gd name="connsiteX0" fmla="*/ 0 w 3859696"/>
            <a:gd name="connsiteY0" fmla="*/ 3275751 h 3275751"/>
            <a:gd name="connsiteX1" fmla="*/ 588065 w 3859696"/>
            <a:gd name="connsiteY1" fmla="*/ 3159795 h 3275751"/>
            <a:gd name="connsiteX2" fmla="*/ 1192696 w 3859696"/>
            <a:gd name="connsiteY2" fmla="*/ 2339816 h 3275751"/>
            <a:gd name="connsiteX3" fmla="*/ 1996109 w 3859696"/>
            <a:gd name="connsiteY3" fmla="*/ 1163686 h 3275751"/>
            <a:gd name="connsiteX4" fmla="*/ 2584174 w 3859696"/>
            <a:gd name="connsiteY4" fmla="*/ 211185 h 3275751"/>
            <a:gd name="connsiteX5" fmla="*/ 3859696 w 3859696"/>
            <a:gd name="connsiteY5" fmla="*/ 4120 h 3275751"/>
            <a:gd name="connsiteX0" fmla="*/ 0 w 3859696"/>
            <a:gd name="connsiteY0" fmla="*/ 3333278 h 3333278"/>
            <a:gd name="connsiteX1" fmla="*/ 588065 w 3859696"/>
            <a:gd name="connsiteY1" fmla="*/ 3217322 h 3333278"/>
            <a:gd name="connsiteX2" fmla="*/ 1192696 w 3859696"/>
            <a:gd name="connsiteY2" fmla="*/ 2397343 h 3333278"/>
            <a:gd name="connsiteX3" fmla="*/ 1996109 w 3859696"/>
            <a:gd name="connsiteY3" fmla="*/ 1221213 h 3333278"/>
            <a:gd name="connsiteX4" fmla="*/ 2940326 w 3859696"/>
            <a:gd name="connsiteY4" fmla="*/ 103060 h 3333278"/>
            <a:gd name="connsiteX5" fmla="*/ 3859696 w 3859696"/>
            <a:gd name="connsiteY5" fmla="*/ 61647 h 3333278"/>
            <a:gd name="connsiteX0" fmla="*/ 0 w 3859696"/>
            <a:gd name="connsiteY0" fmla="*/ 3280236 h 3280236"/>
            <a:gd name="connsiteX1" fmla="*/ 588065 w 3859696"/>
            <a:gd name="connsiteY1" fmla="*/ 3164280 h 3280236"/>
            <a:gd name="connsiteX2" fmla="*/ 1192696 w 3859696"/>
            <a:gd name="connsiteY2" fmla="*/ 2344301 h 3280236"/>
            <a:gd name="connsiteX3" fmla="*/ 1996109 w 3859696"/>
            <a:gd name="connsiteY3" fmla="*/ 1168171 h 3280236"/>
            <a:gd name="connsiteX4" fmla="*/ 2832652 w 3859696"/>
            <a:gd name="connsiteY4" fmla="*/ 174257 h 3280236"/>
            <a:gd name="connsiteX5" fmla="*/ 3859696 w 3859696"/>
            <a:gd name="connsiteY5" fmla="*/ 8605 h 3280236"/>
            <a:gd name="connsiteX0" fmla="*/ 0 w 3859696"/>
            <a:gd name="connsiteY0" fmla="*/ 3288240 h 3288240"/>
            <a:gd name="connsiteX1" fmla="*/ 588065 w 3859696"/>
            <a:gd name="connsiteY1" fmla="*/ 3172284 h 3288240"/>
            <a:gd name="connsiteX2" fmla="*/ 1192696 w 3859696"/>
            <a:gd name="connsiteY2" fmla="*/ 2352305 h 3288240"/>
            <a:gd name="connsiteX3" fmla="*/ 1996109 w 3859696"/>
            <a:gd name="connsiteY3" fmla="*/ 1176175 h 3288240"/>
            <a:gd name="connsiteX4" fmla="*/ 2799522 w 3859696"/>
            <a:gd name="connsiteY4" fmla="*/ 149131 h 3288240"/>
            <a:gd name="connsiteX5" fmla="*/ 3859696 w 3859696"/>
            <a:gd name="connsiteY5" fmla="*/ 16609 h 328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59696" h="3288240">
              <a:moveTo>
                <a:pt x="0" y="3288240"/>
              </a:moveTo>
              <a:cubicBezTo>
                <a:pt x="196022" y="3249588"/>
                <a:pt x="389282" y="3328273"/>
                <a:pt x="588065" y="3172284"/>
              </a:cubicBezTo>
              <a:cubicBezTo>
                <a:pt x="786848" y="3016295"/>
                <a:pt x="958022" y="2684990"/>
                <a:pt x="1192696" y="2352305"/>
              </a:cubicBezTo>
              <a:cubicBezTo>
                <a:pt x="1427370" y="2019620"/>
                <a:pt x="1797327" y="1503338"/>
                <a:pt x="1996109" y="1176175"/>
              </a:cubicBezTo>
              <a:cubicBezTo>
                <a:pt x="2194891" y="849012"/>
                <a:pt x="2488924" y="342392"/>
                <a:pt x="2799522" y="149131"/>
              </a:cubicBezTo>
              <a:cubicBezTo>
                <a:pt x="3110120" y="-44130"/>
                <a:pt x="3302000" y="-647"/>
                <a:pt x="3859696" y="16609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0.24471</cdr:x>
      <cdr:y>0.52951</cdr:y>
    </cdr:from>
    <cdr:to>
      <cdr:x>0.45684</cdr:x>
      <cdr:y>0.63368</cdr:y>
    </cdr:to>
    <cdr:sp macro="" textlink="">
      <cdr:nvSpPr>
        <cdr:cNvPr id="3" name="TextBox 10"/>
        <cdr:cNvSpPr txBox="1"/>
      </cdr:nvSpPr>
      <cdr:spPr>
        <a:xfrm xmlns:a="http://schemas.openxmlformats.org/drawingml/2006/main">
          <a:off x="1447799" y="1936750"/>
          <a:ext cx="1255033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Beginning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of harvest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449036</xdr:colOff>
      <xdr:row>68</xdr:row>
      <xdr:rowOff>95250</xdr:rowOff>
    </xdr:from>
    <xdr:to>
      <xdr:col>16</xdr:col>
      <xdr:colOff>869338</xdr:colOff>
      <xdr:row>91</xdr:row>
      <xdr:rowOff>132798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4786" y="13430250"/>
          <a:ext cx="7346338" cy="4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73</xdr:row>
      <xdr:rowOff>54430</xdr:rowOff>
    </xdr:from>
    <xdr:to>
      <xdr:col>7</xdr:col>
      <xdr:colOff>565606</xdr:colOff>
      <xdr:row>85</xdr:row>
      <xdr:rowOff>73192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6357" y="14341930"/>
          <a:ext cx="4824642" cy="2304762"/>
        </a:xfrm>
        <a:prstGeom prst="rect">
          <a:avLst/>
        </a:prstGeom>
      </xdr:spPr>
    </xdr:pic>
    <xdr:clientData/>
  </xdr:twoCellAnchor>
  <xdr:twoCellAnchor>
    <xdr:from>
      <xdr:col>16</xdr:col>
      <xdr:colOff>1026584</xdr:colOff>
      <xdr:row>13</xdr:row>
      <xdr:rowOff>73025</xdr:rowOff>
    </xdr:from>
    <xdr:to>
      <xdr:col>24</xdr:col>
      <xdr:colOff>137583</xdr:colOff>
      <xdr:row>33</xdr:row>
      <xdr:rowOff>137583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1259417</xdr:colOff>
      <xdr:row>35</xdr:row>
      <xdr:rowOff>52916</xdr:rowOff>
    </xdr:from>
    <xdr:to>
      <xdr:col>29</xdr:col>
      <xdr:colOff>201706</xdr:colOff>
      <xdr:row>69</xdr:row>
      <xdr:rowOff>44823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336176</xdr:colOff>
      <xdr:row>36</xdr:row>
      <xdr:rowOff>123265</xdr:rowOff>
    </xdr:from>
    <xdr:to>
      <xdr:col>27</xdr:col>
      <xdr:colOff>0</xdr:colOff>
      <xdr:row>66</xdr:row>
      <xdr:rowOff>39077</xdr:rowOff>
    </xdr:to>
    <xdr:sp macro="" textlink="">
      <xdr:nvSpPr>
        <xdr:cNvPr id="2" name="Freeform 1"/>
        <xdr:cNvSpPr/>
      </xdr:nvSpPr>
      <xdr:spPr>
        <a:xfrm>
          <a:off x="16663147" y="7362265"/>
          <a:ext cx="6275294" cy="5630812"/>
        </a:xfrm>
        <a:custGeom>
          <a:avLst/>
          <a:gdLst>
            <a:gd name="connsiteX0" fmla="*/ 0 w 5804647"/>
            <a:gd name="connsiteY0" fmla="*/ 5602941 h 6099284"/>
            <a:gd name="connsiteX1" fmla="*/ 2229971 w 5804647"/>
            <a:gd name="connsiteY1" fmla="*/ 5546911 h 6099284"/>
            <a:gd name="connsiteX2" fmla="*/ 5804647 w 5804647"/>
            <a:gd name="connsiteY2" fmla="*/ 0 h 6099284"/>
            <a:gd name="connsiteX3" fmla="*/ 5804647 w 5804647"/>
            <a:gd name="connsiteY3" fmla="*/ 0 h 6099284"/>
            <a:gd name="connsiteX0" fmla="*/ 0 w 5804647"/>
            <a:gd name="connsiteY0" fmla="*/ 5602941 h 5792031"/>
            <a:gd name="connsiteX1" fmla="*/ 2229971 w 5804647"/>
            <a:gd name="connsiteY1" fmla="*/ 5546911 h 5792031"/>
            <a:gd name="connsiteX2" fmla="*/ 5804647 w 5804647"/>
            <a:gd name="connsiteY2" fmla="*/ 0 h 5792031"/>
            <a:gd name="connsiteX3" fmla="*/ 5804647 w 5804647"/>
            <a:gd name="connsiteY3" fmla="*/ 0 h 5792031"/>
            <a:gd name="connsiteX0" fmla="*/ 0 w 5804647"/>
            <a:gd name="connsiteY0" fmla="*/ 5602941 h 5602941"/>
            <a:gd name="connsiteX1" fmla="*/ 2229971 w 5804647"/>
            <a:gd name="connsiteY1" fmla="*/ 5546911 h 5602941"/>
            <a:gd name="connsiteX2" fmla="*/ 5804647 w 5804647"/>
            <a:gd name="connsiteY2" fmla="*/ 0 h 5602941"/>
            <a:gd name="connsiteX3" fmla="*/ 5804647 w 5804647"/>
            <a:gd name="connsiteY3" fmla="*/ 0 h 5602941"/>
            <a:gd name="connsiteX0" fmla="*/ 0 w 5804647"/>
            <a:gd name="connsiteY0" fmla="*/ 5602941 h 5602941"/>
            <a:gd name="connsiteX1" fmla="*/ 2510118 w 5804647"/>
            <a:gd name="connsiteY1" fmla="*/ 5334000 h 5602941"/>
            <a:gd name="connsiteX2" fmla="*/ 5804647 w 5804647"/>
            <a:gd name="connsiteY2" fmla="*/ 0 h 5602941"/>
            <a:gd name="connsiteX3" fmla="*/ 5804647 w 5804647"/>
            <a:gd name="connsiteY3" fmla="*/ 0 h 5602941"/>
            <a:gd name="connsiteX0" fmla="*/ 0 w 5804647"/>
            <a:gd name="connsiteY0" fmla="*/ 5602941 h 5602941"/>
            <a:gd name="connsiteX1" fmla="*/ 2510118 w 5804647"/>
            <a:gd name="connsiteY1" fmla="*/ 5334000 h 5602941"/>
            <a:gd name="connsiteX2" fmla="*/ 5804647 w 5804647"/>
            <a:gd name="connsiteY2" fmla="*/ 0 h 5602941"/>
            <a:gd name="connsiteX3" fmla="*/ 5804647 w 5804647"/>
            <a:gd name="connsiteY3" fmla="*/ 0 h 5602941"/>
            <a:gd name="connsiteX0" fmla="*/ 0 w 5804647"/>
            <a:gd name="connsiteY0" fmla="*/ 5602941 h 5618448"/>
            <a:gd name="connsiteX1" fmla="*/ 2510118 w 5804647"/>
            <a:gd name="connsiteY1" fmla="*/ 5334000 h 5618448"/>
            <a:gd name="connsiteX2" fmla="*/ 4078941 w 5804647"/>
            <a:gd name="connsiteY2" fmla="*/ 3126442 h 5618448"/>
            <a:gd name="connsiteX3" fmla="*/ 5804647 w 5804647"/>
            <a:gd name="connsiteY3" fmla="*/ 0 h 5618448"/>
            <a:gd name="connsiteX4" fmla="*/ 5804647 w 5804647"/>
            <a:gd name="connsiteY4" fmla="*/ 0 h 5618448"/>
            <a:gd name="connsiteX0" fmla="*/ 0 w 5804647"/>
            <a:gd name="connsiteY0" fmla="*/ 5602941 h 5619606"/>
            <a:gd name="connsiteX1" fmla="*/ 2510118 w 5804647"/>
            <a:gd name="connsiteY1" fmla="*/ 5334000 h 5619606"/>
            <a:gd name="connsiteX2" fmla="*/ 4067735 w 5804647"/>
            <a:gd name="connsiteY2" fmla="*/ 3104030 h 5619606"/>
            <a:gd name="connsiteX3" fmla="*/ 5804647 w 5804647"/>
            <a:gd name="connsiteY3" fmla="*/ 0 h 5619606"/>
            <a:gd name="connsiteX4" fmla="*/ 5804647 w 5804647"/>
            <a:gd name="connsiteY4" fmla="*/ 0 h 5619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804647" h="5619606">
              <a:moveTo>
                <a:pt x="0" y="5602941"/>
              </a:moveTo>
              <a:cubicBezTo>
                <a:pt x="1561353" y="5582396"/>
                <a:pt x="1832162" y="5750485"/>
                <a:pt x="2510118" y="5334000"/>
              </a:cubicBezTo>
              <a:cubicBezTo>
                <a:pt x="3188074" y="4917515"/>
                <a:pt x="3518647" y="3993030"/>
                <a:pt x="4067735" y="3104030"/>
              </a:cubicBezTo>
              <a:cubicBezTo>
                <a:pt x="4616823" y="2215030"/>
                <a:pt x="5515162" y="517338"/>
                <a:pt x="5804647" y="0"/>
              </a:cubicBezTo>
              <a:lnTo>
                <a:pt x="5804647" y="0"/>
              </a:lnTo>
            </a:path>
          </a:pathLst>
        </a:cu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421821</xdr:colOff>
      <xdr:row>58</xdr:row>
      <xdr:rowOff>95250</xdr:rowOff>
    </xdr:from>
    <xdr:to>
      <xdr:col>20</xdr:col>
      <xdr:colOff>571500</xdr:colOff>
      <xdr:row>60</xdr:row>
      <xdr:rowOff>0</xdr:rowOff>
    </xdr:to>
    <xdr:sp macro="" textlink="">
      <xdr:nvSpPr>
        <xdr:cNvPr id="3" name="TextBox 2"/>
        <xdr:cNvSpPr txBox="1"/>
      </xdr:nvSpPr>
      <xdr:spPr>
        <a:xfrm>
          <a:off x="17975035" y="11525250"/>
          <a:ext cx="137432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First bloom</a:t>
          </a:r>
        </a:p>
      </xdr:txBody>
    </xdr:sp>
    <xdr:clientData/>
  </xdr:twoCellAnchor>
  <xdr:twoCellAnchor>
    <xdr:from>
      <xdr:col>23</xdr:col>
      <xdr:colOff>381000</xdr:colOff>
      <xdr:row>55</xdr:row>
      <xdr:rowOff>52551</xdr:rowOff>
    </xdr:from>
    <xdr:to>
      <xdr:col>24</xdr:col>
      <xdr:colOff>472965</xdr:colOff>
      <xdr:row>57</xdr:row>
      <xdr:rowOff>12590</xdr:rowOff>
    </xdr:to>
    <xdr:sp macro="" textlink="">
      <xdr:nvSpPr>
        <xdr:cNvPr id="8" name="Left Brace 7"/>
        <xdr:cNvSpPr/>
      </xdr:nvSpPr>
      <xdr:spPr>
        <a:xfrm rot="16200000">
          <a:off x="21122782" y="10730131"/>
          <a:ext cx="341039" cy="702879"/>
        </a:xfrm>
        <a:prstGeom prst="leftBrace">
          <a:avLst>
            <a:gd name="adj1" fmla="val 8333"/>
            <a:gd name="adj2" fmla="val 472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68034</xdr:colOff>
      <xdr:row>60</xdr:row>
      <xdr:rowOff>134195</xdr:rowOff>
    </xdr:from>
    <xdr:to>
      <xdr:col>19</xdr:col>
      <xdr:colOff>425807</xdr:colOff>
      <xdr:row>62</xdr:row>
      <xdr:rowOff>94234</xdr:rowOff>
    </xdr:to>
    <xdr:sp macro="" textlink="">
      <xdr:nvSpPr>
        <xdr:cNvPr id="14" name="Left Brace 13"/>
        <xdr:cNvSpPr/>
      </xdr:nvSpPr>
      <xdr:spPr>
        <a:xfrm rot="5400000">
          <a:off x="18241937" y="11936828"/>
          <a:ext cx="341039" cy="357773"/>
        </a:xfrm>
        <a:prstGeom prst="leftBrace">
          <a:avLst>
            <a:gd name="adj1" fmla="val 8333"/>
            <a:gd name="adj2" fmla="val 472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220432</xdr:colOff>
      <xdr:row>44</xdr:row>
      <xdr:rowOff>150525</xdr:rowOff>
    </xdr:from>
    <xdr:to>
      <xdr:col>23</xdr:col>
      <xdr:colOff>95249</xdr:colOff>
      <xdr:row>46</xdr:row>
      <xdr:rowOff>149680</xdr:rowOff>
    </xdr:to>
    <xdr:sp macro="" textlink="">
      <xdr:nvSpPr>
        <xdr:cNvPr id="15" name="Left Brace 14"/>
        <xdr:cNvSpPr/>
      </xdr:nvSpPr>
      <xdr:spPr>
        <a:xfrm rot="5400000">
          <a:off x="20276423" y="8860034"/>
          <a:ext cx="380155" cy="487138"/>
        </a:xfrm>
        <a:prstGeom prst="leftBrace">
          <a:avLst>
            <a:gd name="adj1" fmla="val 8333"/>
            <a:gd name="adj2" fmla="val 472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408213</xdr:colOff>
      <xdr:row>36</xdr:row>
      <xdr:rowOff>109703</xdr:rowOff>
    </xdr:from>
    <xdr:to>
      <xdr:col>24</xdr:col>
      <xdr:colOff>421820</xdr:colOff>
      <xdr:row>38</xdr:row>
      <xdr:rowOff>95252</xdr:rowOff>
    </xdr:to>
    <xdr:sp macro="" textlink="">
      <xdr:nvSpPr>
        <xdr:cNvPr id="16" name="Left Brace 15"/>
        <xdr:cNvSpPr/>
      </xdr:nvSpPr>
      <xdr:spPr>
        <a:xfrm rot="5400000">
          <a:off x="21152724" y="7219013"/>
          <a:ext cx="366549" cy="625929"/>
        </a:xfrm>
        <a:prstGeom prst="leftBrace">
          <a:avLst>
            <a:gd name="adj1" fmla="val 8333"/>
            <a:gd name="adj2" fmla="val 472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0.07623</cdr:x>
      <cdr:y>0.04032</cdr:y>
    </cdr:from>
    <cdr:to>
      <cdr:x>0.83302</cdr:x>
      <cdr:y>0.90985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636406" y="260850"/>
          <a:ext cx="6317847" cy="5624906"/>
        </a:xfrm>
        <a:custGeom xmlns:a="http://schemas.openxmlformats.org/drawingml/2006/main">
          <a:avLst/>
          <a:gdLst>
            <a:gd name="connsiteX0" fmla="*/ 0 w 5793441"/>
            <a:gd name="connsiteY0" fmla="*/ 5616886 h 5793299"/>
            <a:gd name="connsiteX1" fmla="*/ 1692088 w 5793441"/>
            <a:gd name="connsiteY1" fmla="*/ 5359150 h 5793299"/>
            <a:gd name="connsiteX2" fmla="*/ 3753971 w 5793441"/>
            <a:gd name="connsiteY2" fmla="*/ 1851709 h 5793299"/>
            <a:gd name="connsiteX3" fmla="*/ 4773706 w 5793441"/>
            <a:gd name="connsiteY3" fmla="*/ 294092 h 5793299"/>
            <a:gd name="connsiteX4" fmla="*/ 5793441 w 5793441"/>
            <a:gd name="connsiteY4" fmla="*/ 2739 h 5793299"/>
            <a:gd name="connsiteX0" fmla="*/ 0 w 5793441"/>
            <a:gd name="connsiteY0" fmla="*/ 5616886 h 5666570"/>
            <a:gd name="connsiteX1" fmla="*/ 1692088 w 5793441"/>
            <a:gd name="connsiteY1" fmla="*/ 5359150 h 5666570"/>
            <a:gd name="connsiteX2" fmla="*/ 3753971 w 5793441"/>
            <a:gd name="connsiteY2" fmla="*/ 1851709 h 5666570"/>
            <a:gd name="connsiteX3" fmla="*/ 4773706 w 5793441"/>
            <a:gd name="connsiteY3" fmla="*/ 294092 h 5666570"/>
            <a:gd name="connsiteX4" fmla="*/ 5793441 w 5793441"/>
            <a:gd name="connsiteY4" fmla="*/ 2739 h 5666570"/>
            <a:gd name="connsiteX0" fmla="*/ 0 w 5793441"/>
            <a:gd name="connsiteY0" fmla="*/ 5616886 h 5665601"/>
            <a:gd name="connsiteX1" fmla="*/ 1692088 w 5793441"/>
            <a:gd name="connsiteY1" fmla="*/ 5359150 h 5665601"/>
            <a:gd name="connsiteX2" fmla="*/ 3753971 w 5793441"/>
            <a:gd name="connsiteY2" fmla="*/ 1851709 h 5665601"/>
            <a:gd name="connsiteX3" fmla="*/ 4773706 w 5793441"/>
            <a:gd name="connsiteY3" fmla="*/ 294092 h 5665601"/>
            <a:gd name="connsiteX4" fmla="*/ 5793441 w 5793441"/>
            <a:gd name="connsiteY4" fmla="*/ 2739 h 5665601"/>
            <a:gd name="connsiteX0" fmla="*/ 0 w 5793441"/>
            <a:gd name="connsiteY0" fmla="*/ 5616886 h 5621012"/>
            <a:gd name="connsiteX1" fmla="*/ 1692088 w 5793441"/>
            <a:gd name="connsiteY1" fmla="*/ 5359150 h 5621012"/>
            <a:gd name="connsiteX2" fmla="*/ 3753971 w 5793441"/>
            <a:gd name="connsiteY2" fmla="*/ 1851709 h 5621012"/>
            <a:gd name="connsiteX3" fmla="*/ 4773706 w 5793441"/>
            <a:gd name="connsiteY3" fmla="*/ 294092 h 5621012"/>
            <a:gd name="connsiteX4" fmla="*/ 5793441 w 5793441"/>
            <a:gd name="connsiteY4" fmla="*/ 2739 h 5621012"/>
            <a:gd name="connsiteX0" fmla="*/ 0 w 5793441"/>
            <a:gd name="connsiteY0" fmla="*/ 5616886 h 5627031"/>
            <a:gd name="connsiteX1" fmla="*/ 1501588 w 5793441"/>
            <a:gd name="connsiteY1" fmla="*/ 5527238 h 5627031"/>
            <a:gd name="connsiteX2" fmla="*/ 3753971 w 5793441"/>
            <a:gd name="connsiteY2" fmla="*/ 1851709 h 5627031"/>
            <a:gd name="connsiteX3" fmla="*/ 4773706 w 5793441"/>
            <a:gd name="connsiteY3" fmla="*/ 294092 h 5627031"/>
            <a:gd name="connsiteX4" fmla="*/ 5793441 w 5793441"/>
            <a:gd name="connsiteY4" fmla="*/ 2739 h 5627031"/>
            <a:gd name="connsiteX0" fmla="*/ 0 w 5793441"/>
            <a:gd name="connsiteY0" fmla="*/ 5616886 h 5623312"/>
            <a:gd name="connsiteX1" fmla="*/ 1602441 w 5793441"/>
            <a:gd name="connsiteY1" fmla="*/ 5460003 h 5623312"/>
            <a:gd name="connsiteX2" fmla="*/ 3753971 w 5793441"/>
            <a:gd name="connsiteY2" fmla="*/ 1851709 h 5623312"/>
            <a:gd name="connsiteX3" fmla="*/ 4773706 w 5793441"/>
            <a:gd name="connsiteY3" fmla="*/ 294092 h 5623312"/>
            <a:gd name="connsiteX4" fmla="*/ 5793441 w 5793441"/>
            <a:gd name="connsiteY4" fmla="*/ 2739 h 5623312"/>
            <a:gd name="connsiteX0" fmla="*/ 0 w 5793441"/>
            <a:gd name="connsiteY0" fmla="*/ 5616886 h 5627537"/>
            <a:gd name="connsiteX1" fmla="*/ 1602441 w 5793441"/>
            <a:gd name="connsiteY1" fmla="*/ 5460003 h 5627537"/>
            <a:gd name="connsiteX2" fmla="*/ 3753971 w 5793441"/>
            <a:gd name="connsiteY2" fmla="*/ 1851709 h 5627537"/>
            <a:gd name="connsiteX3" fmla="*/ 4773706 w 5793441"/>
            <a:gd name="connsiteY3" fmla="*/ 294092 h 5627537"/>
            <a:gd name="connsiteX4" fmla="*/ 5793441 w 5793441"/>
            <a:gd name="connsiteY4" fmla="*/ 2739 h 5627537"/>
            <a:gd name="connsiteX0" fmla="*/ 0 w 5793441"/>
            <a:gd name="connsiteY0" fmla="*/ 5616886 h 5696921"/>
            <a:gd name="connsiteX1" fmla="*/ 1602441 w 5793441"/>
            <a:gd name="connsiteY1" fmla="*/ 5460003 h 5696921"/>
            <a:gd name="connsiteX2" fmla="*/ 2969559 w 5793441"/>
            <a:gd name="connsiteY2" fmla="*/ 3319681 h 5696921"/>
            <a:gd name="connsiteX3" fmla="*/ 3753971 w 5793441"/>
            <a:gd name="connsiteY3" fmla="*/ 1851709 h 5696921"/>
            <a:gd name="connsiteX4" fmla="*/ 4773706 w 5793441"/>
            <a:gd name="connsiteY4" fmla="*/ 294092 h 5696921"/>
            <a:gd name="connsiteX5" fmla="*/ 5793441 w 5793441"/>
            <a:gd name="connsiteY5" fmla="*/ 2739 h 5696921"/>
            <a:gd name="connsiteX0" fmla="*/ 0 w 5793441"/>
            <a:gd name="connsiteY0" fmla="*/ 5616886 h 5627695"/>
            <a:gd name="connsiteX1" fmla="*/ 1602441 w 5793441"/>
            <a:gd name="connsiteY1" fmla="*/ 5460003 h 5627695"/>
            <a:gd name="connsiteX2" fmla="*/ 2969559 w 5793441"/>
            <a:gd name="connsiteY2" fmla="*/ 3319681 h 5627695"/>
            <a:gd name="connsiteX3" fmla="*/ 3753971 w 5793441"/>
            <a:gd name="connsiteY3" fmla="*/ 1851709 h 5627695"/>
            <a:gd name="connsiteX4" fmla="*/ 4773706 w 5793441"/>
            <a:gd name="connsiteY4" fmla="*/ 294092 h 5627695"/>
            <a:gd name="connsiteX5" fmla="*/ 5793441 w 5793441"/>
            <a:gd name="connsiteY5" fmla="*/ 2739 h 5627695"/>
            <a:gd name="connsiteX0" fmla="*/ 0 w 5793441"/>
            <a:gd name="connsiteY0" fmla="*/ 5616886 h 5624653"/>
            <a:gd name="connsiteX1" fmla="*/ 1647265 w 5793441"/>
            <a:gd name="connsiteY1" fmla="*/ 5415180 h 5624653"/>
            <a:gd name="connsiteX2" fmla="*/ 2969559 w 5793441"/>
            <a:gd name="connsiteY2" fmla="*/ 3319681 h 5624653"/>
            <a:gd name="connsiteX3" fmla="*/ 3753971 w 5793441"/>
            <a:gd name="connsiteY3" fmla="*/ 1851709 h 5624653"/>
            <a:gd name="connsiteX4" fmla="*/ 4773706 w 5793441"/>
            <a:gd name="connsiteY4" fmla="*/ 294092 h 5624653"/>
            <a:gd name="connsiteX5" fmla="*/ 5793441 w 5793441"/>
            <a:gd name="connsiteY5" fmla="*/ 2739 h 5624653"/>
            <a:gd name="connsiteX0" fmla="*/ 0 w 5793441"/>
            <a:gd name="connsiteY0" fmla="*/ 5619108 h 5626875"/>
            <a:gd name="connsiteX1" fmla="*/ 1647265 w 5793441"/>
            <a:gd name="connsiteY1" fmla="*/ 5417402 h 5626875"/>
            <a:gd name="connsiteX2" fmla="*/ 2969559 w 5793441"/>
            <a:gd name="connsiteY2" fmla="*/ 3321903 h 5626875"/>
            <a:gd name="connsiteX3" fmla="*/ 3753971 w 5793441"/>
            <a:gd name="connsiteY3" fmla="*/ 1853931 h 5626875"/>
            <a:gd name="connsiteX4" fmla="*/ 4650441 w 5793441"/>
            <a:gd name="connsiteY4" fmla="*/ 273902 h 5626875"/>
            <a:gd name="connsiteX5" fmla="*/ 5793441 w 5793441"/>
            <a:gd name="connsiteY5" fmla="*/ 4961 h 5626875"/>
            <a:gd name="connsiteX0" fmla="*/ 0 w 5793441"/>
            <a:gd name="connsiteY0" fmla="*/ 5619108 h 5629871"/>
            <a:gd name="connsiteX1" fmla="*/ 1647265 w 5793441"/>
            <a:gd name="connsiteY1" fmla="*/ 5417402 h 5629871"/>
            <a:gd name="connsiteX2" fmla="*/ 2969559 w 5793441"/>
            <a:gd name="connsiteY2" fmla="*/ 3321903 h 5629871"/>
            <a:gd name="connsiteX3" fmla="*/ 3753971 w 5793441"/>
            <a:gd name="connsiteY3" fmla="*/ 1853931 h 5629871"/>
            <a:gd name="connsiteX4" fmla="*/ 4650441 w 5793441"/>
            <a:gd name="connsiteY4" fmla="*/ 273902 h 5629871"/>
            <a:gd name="connsiteX5" fmla="*/ 5793441 w 5793441"/>
            <a:gd name="connsiteY5" fmla="*/ 4961 h 56298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793441" h="5629871">
              <a:moveTo>
                <a:pt x="0" y="5619108"/>
              </a:moveTo>
              <a:cubicBezTo>
                <a:pt x="264272" y="5658328"/>
                <a:pt x="1301470" y="5590201"/>
                <a:pt x="1647265" y="5417402"/>
              </a:cubicBezTo>
              <a:cubicBezTo>
                <a:pt x="1993060" y="5244603"/>
                <a:pt x="2610971" y="3923285"/>
                <a:pt x="2969559" y="3321903"/>
              </a:cubicBezTo>
              <a:cubicBezTo>
                <a:pt x="3328147" y="2720521"/>
                <a:pt x="3473824" y="2361931"/>
                <a:pt x="3753971" y="1853931"/>
              </a:cubicBezTo>
              <a:cubicBezTo>
                <a:pt x="4034118" y="1345931"/>
                <a:pt x="4310529" y="582064"/>
                <a:pt x="4650441" y="273902"/>
              </a:cubicBezTo>
              <a:cubicBezTo>
                <a:pt x="4990353" y="-34260"/>
                <a:pt x="5453529" y="-3444"/>
                <a:pt x="5793441" y="4961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0.33654</cdr:x>
      <cdr:y>0.81138</cdr:y>
    </cdr:from>
    <cdr:to>
      <cdr:x>0.50016</cdr:x>
      <cdr:y>0.85555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826657" y="5248729"/>
          <a:ext cx="1374322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First bloom</a:t>
          </a:r>
        </a:p>
      </cdr:txBody>
    </cdr:sp>
  </cdr:relSizeAnchor>
  <cdr:relSizeAnchor xmlns:cdr="http://schemas.openxmlformats.org/drawingml/2006/chartDrawing">
    <cdr:from>
      <cdr:x>0.57469</cdr:x>
      <cdr:y>0.63118</cdr:y>
    </cdr:from>
    <cdr:to>
      <cdr:x>0.73831</cdr:x>
      <cdr:y>0.67535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765675" y="4083050"/>
          <a:ext cx="135688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Peak bloom</a:t>
          </a:r>
        </a:p>
      </cdr:txBody>
    </cdr:sp>
  </cdr:relSizeAnchor>
  <cdr:relSizeAnchor xmlns:cdr="http://schemas.openxmlformats.org/drawingml/2006/chartDrawing">
    <cdr:from>
      <cdr:x>0.81589</cdr:x>
      <cdr:y>0.08147</cdr:y>
    </cdr:from>
    <cdr:to>
      <cdr:x>0.97952</cdr:x>
      <cdr:y>0.12565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6765925" y="527050"/>
          <a:ext cx="1356881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Green harvest</a:t>
          </a:r>
        </a:p>
      </cdr:txBody>
    </cdr:sp>
  </cdr:relSizeAnchor>
  <cdr:relSizeAnchor xmlns:cdr="http://schemas.openxmlformats.org/drawingml/2006/chartDrawing">
    <cdr:from>
      <cdr:x>0.44805</cdr:x>
      <cdr:y>0.23292</cdr:y>
    </cdr:from>
    <cdr:to>
      <cdr:x>0.61296</cdr:x>
      <cdr:y>0.2771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3763287" y="1506764"/>
          <a:ext cx="138509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Peak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bloom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0.49502</cdr:x>
      <cdr:y>0</cdr:y>
    </cdr:from>
    <cdr:to>
      <cdr:x>0.65993</cdr:x>
      <cdr:y>0.04417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157801" y="0"/>
          <a:ext cx="138509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1st 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green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harvest</a:t>
          </a:r>
        </a:p>
      </cdr:txBody>
    </cdr:sp>
  </cdr:relSizeAnchor>
  <cdr:relSizeAnchor xmlns:cdr="http://schemas.openxmlformats.org/drawingml/2006/chartDrawing">
    <cdr:from>
      <cdr:x>0.75846</cdr:x>
      <cdr:y>0</cdr:y>
    </cdr:from>
    <cdr:to>
      <cdr:x>0.92337</cdr:x>
      <cdr:y>0.04417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6289675" y="0"/>
          <a:ext cx="1367518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Red harvest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294451</xdr:colOff>
      <xdr:row>75</xdr:row>
      <xdr:rowOff>15060</xdr:rowOff>
    </xdr:from>
    <xdr:to>
      <xdr:col>24</xdr:col>
      <xdr:colOff>94262</xdr:colOff>
      <xdr:row>89</xdr:row>
      <xdr:rowOff>118279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1815" y="14683560"/>
          <a:ext cx="3436629" cy="2770219"/>
        </a:xfrm>
        <a:prstGeom prst="rect">
          <a:avLst/>
        </a:prstGeom>
      </xdr:spPr>
    </xdr:pic>
    <xdr:clientData/>
  </xdr:twoCellAnchor>
  <xdr:twoCellAnchor editAs="oneCell">
    <xdr:from>
      <xdr:col>1</xdr:col>
      <xdr:colOff>336742</xdr:colOff>
      <xdr:row>71</xdr:row>
      <xdr:rowOff>114396</xdr:rowOff>
    </xdr:from>
    <xdr:to>
      <xdr:col>8</xdr:col>
      <xdr:colOff>807580</xdr:colOff>
      <xdr:row>81</xdr:row>
      <xdr:rowOff>47491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2197" y="14020896"/>
          <a:ext cx="6982474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431993</xdr:colOff>
      <xdr:row>80</xdr:row>
      <xdr:rowOff>126037</xdr:rowOff>
    </xdr:from>
    <xdr:to>
      <xdr:col>9</xdr:col>
      <xdr:colOff>104578</xdr:colOff>
      <xdr:row>90</xdr:row>
      <xdr:rowOff>163894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448" y="15747037"/>
          <a:ext cx="6998175" cy="19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665031</xdr:colOff>
      <xdr:row>74</xdr:row>
      <xdr:rowOff>178069</xdr:rowOff>
    </xdr:from>
    <xdr:to>
      <xdr:col>16</xdr:col>
      <xdr:colOff>179338</xdr:colOff>
      <xdr:row>90</xdr:row>
      <xdr:rowOff>68933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48122" y="14656069"/>
          <a:ext cx="3532125" cy="2938864"/>
        </a:xfrm>
        <a:prstGeom prst="rect">
          <a:avLst/>
        </a:prstGeom>
      </xdr:spPr>
    </xdr:pic>
    <xdr:clientData/>
  </xdr:twoCellAnchor>
  <xdr:twoCellAnchor editAs="oneCell">
    <xdr:from>
      <xdr:col>1</xdr:col>
      <xdr:colOff>467357</xdr:colOff>
      <xdr:row>2</xdr:row>
      <xdr:rowOff>333730</xdr:rowOff>
    </xdr:from>
    <xdr:to>
      <xdr:col>1</xdr:col>
      <xdr:colOff>786078</xdr:colOff>
      <xdr:row>3</xdr:row>
      <xdr:rowOff>187192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894275" y="672600"/>
          <a:ext cx="234462" cy="318721"/>
        </a:xfrm>
        <a:prstGeom prst="rect">
          <a:avLst/>
        </a:prstGeom>
      </xdr:spPr>
    </xdr:pic>
    <xdr:clientData/>
  </xdr:twoCellAnchor>
  <xdr:twoCellAnchor>
    <xdr:from>
      <xdr:col>21</xdr:col>
      <xdr:colOff>529105</xdr:colOff>
      <xdr:row>11</xdr:row>
      <xdr:rowOff>109549</xdr:rowOff>
    </xdr:from>
    <xdr:to>
      <xdr:col>29</xdr:col>
      <xdr:colOff>396358</xdr:colOff>
      <xdr:row>25</xdr:row>
      <xdr:rowOff>185749</xdr:rowOff>
    </xdr:to>
    <xdr:grpSp>
      <xdr:nvGrpSpPr>
        <xdr:cNvPr id="17" name="Group 16"/>
        <xdr:cNvGrpSpPr/>
      </xdr:nvGrpSpPr>
      <xdr:grpSpPr>
        <a:xfrm>
          <a:off x="18426580" y="2586049"/>
          <a:ext cx="4601178" cy="2743200"/>
          <a:chOff x="16084161" y="2476145"/>
          <a:chExt cx="4593119" cy="2743200"/>
        </a:xfrm>
      </xdr:grpSpPr>
      <xdr:graphicFrame macro="">
        <xdr:nvGraphicFramePr>
          <xdr:cNvPr id="8" name="Chart 7"/>
          <xdr:cNvGraphicFramePr/>
        </xdr:nvGraphicFramePr>
        <xdr:xfrm>
          <a:off x="16084161" y="2476145"/>
          <a:ext cx="459311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18285253" y="4446985"/>
            <a:ext cx="1473170" cy="232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Fruiting</a:t>
            </a:r>
            <a:r>
              <a:rPr lang="en-US" sz="1000" baseline="0">
                <a:latin typeface="Arial" panose="020B0604020202020204" pitchFamily="34" charset="0"/>
                <a:cs typeface="Arial" panose="020B0604020202020204" pitchFamily="34" charset="0"/>
              </a:rPr>
              <a:t> begins</a:t>
            </a: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2" name="Straight Arrow Connector 11"/>
          <xdr:cNvCxnSpPr/>
        </xdr:nvCxnSpPr>
        <xdr:spPr>
          <a:xfrm flipH="1" flipV="1">
            <a:off x="18088800" y="4524377"/>
            <a:ext cx="178593" cy="1190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0.14523</cdr:x>
      <cdr:y>0.06957</cdr:y>
    </cdr:from>
    <cdr:to>
      <cdr:x>0.78905</cdr:x>
      <cdr:y>0.78152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670582" y="190855"/>
          <a:ext cx="2972803" cy="1953012"/>
        </a:xfrm>
        <a:custGeom xmlns:a="http://schemas.openxmlformats.org/drawingml/2006/main">
          <a:avLst/>
          <a:gdLst>
            <a:gd name="connsiteX0" fmla="*/ 0 w 2441408"/>
            <a:gd name="connsiteY0" fmla="*/ 1960144 h 1963038"/>
            <a:gd name="connsiteX1" fmla="*/ 350922 w 2441408"/>
            <a:gd name="connsiteY1" fmla="*/ 1960144 h 1963038"/>
            <a:gd name="connsiteX2" fmla="*/ 691816 w 2441408"/>
            <a:gd name="connsiteY2" fmla="*/ 1930065 h 1963038"/>
            <a:gd name="connsiteX3" fmla="*/ 1047750 w 2441408"/>
            <a:gd name="connsiteY3" fmla="*/ 1849855 h 1963038"/>
            <a:gd name="connsiteX4" fmla="*/ 1383632 w 2441408"/>
            <a:gd name="connsiteY4" fmla="*/ 1664368 h 1963038"/>
            <a:gd name="connsiteX5" fmla="*/ 1749593 w 2441408"/>
            <a:gd name="connsiteY5" fmla="*/ 1378618 h 1963038"/>
            <a:gd name="connsiteX6" fmla="*/ 2085474 w 2441408"/>
            <a:gd name="connsiteY6" fmla="*/ 1072815 h 1963038"/>
            <a:gd name="connsiteX7" fmla="*/ 2441408 w 2441408"/>
            <a:gd name="connsiteY7" fmla="*/ 0 h 1963038"/>
            <a:gd name="connsiteX0" fmla="*/ 0 w 2441408"/>
            <a:gd name="connsiteY0" fmla="*/ 1960144 h 1963038"/>
            <a:gd name="connsiteX1" fmla="*/ 350922 w 2441408"/>
            <a:gd name="connsiteY1" fmla="*/ 1960144 h 1963038"/>
            <a:gd name="connsiteX2" fmla="*/ 691816 w 2441408"/>
            <a:gd name="connsiteY2" fmla="*/ 1930065 h 1963038"/>
            <a:gd name="connsiteX3" fmla="*/ 1047750 w 2441408"/>
            <a:gd name="connsiteY3" fmla="*/ 1849855 h 1963038"/>
            <a:gd name="connsiteX4" fmla="*/ 1383632 w 2441408"/>
            <a:gd name="connsiteY4" fmla="*/ 1664368 h 1963038"/>
            <a:gd name="connsiteX5" fmla="*/ 1749593 w 2441408"/>
            <a:gd name="connsiteY5" fmla="*/ 1378618 h 1963038"/>
            <a:gd name="connsiteX6" fmla="*/ 2085474 w 2441408"/>
            <a:gd name="connsiteY6" fmla="*/ 1072815 h 1963038"/>
            <a:gd name="connsiteX7" fmla="*/ 2441408 w 2441408"/>
            <a:gd name="connsiteY7" fmla="*/ 0 h 196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441408" h="1963038">
              <a:moveTo>
                <a:pt x="0" y="1960144"/>
              </a:moveTo>
              <a:cubicBezTo>
                <a:pt x="117809" y="1962650"/>
                <a:pt x="235619" y="1965157"/>
                <a:pt x="350922" y="1960144"/>
              </a:cubicBezTo>
              <a:cubicBezTo>
                <a:pt x="466225" y="1955131"/>
                <a:pt x="575678" y="1948446"/>
                <a:pt x="691816" y="1930065"/>
              </a:cubicBezTo>
              <a:cubicBezTo>
                <a:pt x="807954" y="1911683"/>
                <a:pt x="932447" y="1894138"/>
                <a:pt x="1047750" y="1849855"/>
              </a:cubicBezTo>
              <a:cubicBezTo>
                <a:pt x="1163053" y="1805572"/>
                <a:pt x="1266658" y="1742907"/>
                <a:pt x="1383632" y="1664368"/>
              </a:cubicBezTo>
              <a:cubicBezTo>
                <a:pt x="1500606" y="1585829"/>
                <a:pt x="1632619" y="1477210"/>
                <a:pt x="1749593" y="1378618"/>
              </a:cubicBezTo>
              <a:cubicBezTo>
                <a:pt x="1866567" y="1280026"/>
                <a:pt x="2055395" y="1117098"/>
                <a:pt x="2085474" y="1072815"/>
              </a:cubicBezTo>
              <a:cubicBezTo>
                <a:pt x="2115553" y="1028532"/>
                <a:pt x="2321092" y="421522"/>
                <a:pt x="2441408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0.14197</cdr:x>
      <cdr:y>0.06226</cdr:y>
    </cdr:from>
    <cdr:to>
      <cdr:x>0.78797</cdr:x>
      <cdr:y>0.78047</cdr:y>
    </cdr:to>
    <cdr:sp macro="" textlink="">
      <cdr:nvSpPr>
        <cdr:cNvPr id="3" name="Freeform 2"/>
        <cdr:cNvSpPr/>
      </cdr:nvSpPr>
      <cdr:spPr>
        <a:xfrm xmlns:a="http://schemas.openxmlformats.org/drawingml/2006/main">
          <a:off x="652095" y="170802"/>
          <a:ext cx="2967135" cy="1970171"/>
        </a:xfrm>
        <a:custGeom xmlns:a="http://schemas.openxmlformats.org/drawingml/2006/main">
          <a:avLst/>
          <a:gdLst>
            <a:gd name="connsiteX0" fmla="*/ 0 w 2436395"/>
            <a:gd name="connsiteY0" fmla="*/ 1970171 h 1970171"/>
            <a:gd name="connsiteX1" fmla="*/ 421105 w 2436395"/>
            <a:gd name="connsiteY1" fmla="*/ 1864895 h 1970171"/>
            <a:gd name="connsiteX2" fmla="*/ 882316 w 2436395"/>
            <a:gd name="connsiteY2" fmla="*/ 1609224 h 1970171"/>
            <a:gd name="connsiteX3" fmla="*/ 1594184 w 2436395"/>
            <a:gd name="connsiteY3" fmla="*/ 1052764 h 1970171"/>
            <a:gd name="connsiteX4" fmla="*/ 2115553 w 2436395"/>
            <a:gd name="connsiteY4" fmla="*/ 496303 h 1970171"/>
            <a:gd name="connsiteX5" fmla="*/ 2436395 w 2436395"/>
            <a:gd name="connsiteY5" fmla="*/ 0 h 1970171"/>
            <a:gd name="connsiteX0" fmla="*/ 0 w 2436395"/>
            <a:gd name="connsiteY0" fmla="*/ 1970171 h 1970171"/>
            <a:gd name="connsiteX1" fmla="*/ 421105 w 2436395"/>
            <a:gd name="connsiteY1" fmla="*/ 1864895 h 1970171"/>
            <a:gd name="connsiteX2" fmla="*/ 894349 w 2436395"/>
            <a:gd name="connsiteY2" fmla="*/ 1653186 h 1970171"/>
            <a:gd name="connsiteX3" fmla="*/ 1594184 w 2436395"/>
            <a:gd name="connsiteY3" fmla="*/ 1052764 h 1970171"/>
            <a:gd name="connsiteX4" fmla="*/ 2115553 w 2436395"/>
            <a:gd name="connsiteY4" fmla="*/ 496303 h 1970171"/>
            <a:gd name="connsiteX5" fmla="*/ 2436395 w 2436395"/>
            <a:gd name="connsiteY5" fmla="*/ 0 h 1970171"/>
            <a:gd name="connsiteX0" fmla="*/ 0 w 2436395"/>
            <a:gd name="connsiteY0" fmla="*/ 1970171 h 1970171"/>
            <a:gd name="connsiteX1" fmla="*/ 421105 w 2436395"/>
            <a:gd name="connsiteY1" fmla="*/ 1864895 h 1970171"/>
            <a:gd name="connsiteX2" fmla="*/ 858251 w 2436395"/>
            <a:gd name="connsiteY2" fmla="*/ 1675166 h 1970171"/>
            <a:gd name="connsiteX3" fmla="*/ 1594184 w 2436395"/>
            <a:gd name="connsiteY3" fmla="*/ 1052764 h 1970171"/>
            <a:gd name="connsiteX4" fmla="*/ 2115553 w 2436395"/>
            <a:gd name="connsiteY4" fmla="*/ 496303 h 1970171"/>
            <a:gd name="connsiteX5" fmla="*/ 2436395 w 2436395"/>
            <a:gd name="connsiteY5" fmla="*/ 0 h 19701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436395" h="1970171">
              <a:moveTo>
                <a:pt x="0" y="1970171"/>
              </a:moveTo>
              <a:cubicBezTo>
                <a:pt x="137026" y="1947612"/>
                <a:pt x="278063" y="1914062"/>
                <a:pt x="421105" y="1864895"/>
              </a:cubicBezTo>
              <a:cubicBezTo>
                <a:pt x="564147" y="1815728"/>
                <a:pt x="662738" y="1810521"/>
                <a:pt x="858251" y="1675166"/>
              </a:cubicBezTo>
              <a:cubicBezTo>
                <a:pt x="1053764" y="1539811"/>
                <a:pt x="1384634" y="1249241"/>
                <a:pt x="1594184" y="1052764"/>
              </a:cubicBezTo>
              <a:cubicBezTo>
                <a:pt x="1803734" y="856287"/>
                <a:pt x="1975185" y="671764"/>
                <a:pt x="2115553" y="496303"/>
              </a:cubicBezTo>
              <a:cubicBezTo>
                <a:pt x="2255921" y="320842"/>
                <a:pt x="2346158" y="160421"/>
                <a:pt x="2436395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0.31415</cdr:x>
      <cdr:y>0.19213</cdr:y>
    </cdr:from>
    <cdr:to>
      <cdr:x>0.63488</cdr:x>
      <cdr:y>0.27676</cdr:y>
    </cdr:to>
    <cdr:sp macro="" textlink="">
      <cdr:nvSpPr>
        <cdr:cNvPr id="4" name="TextBox 9"/>
        <cdr:cNvSpPr txBox="1"/>
      </cdr:nvSpPr>
      <cdr:spPr>
        <a:xfrm xmlns:a="http://schemas.openxmlformats.org/drawingml/2006/main">
          <a:off x="1442916" y="527049"/>
          <a:ext cx="1473170" cy="23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Fruiting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begins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0.40005</cdr:x>
      <cdr:y>0.26055</cdr:y>
    </cdr:from>
    <cdr:to>
      <cdr:x>0.47184</cdr:x>
      <cdr:y>0.35002</cdr:y>
    </cdr:to>
    <cdr:sp macro="" textlink="">
      <cdr:nvSpPr>
        <cdr:cNvPr id="5" name="Left Brace 4"/>
        <cdr:cNvSpPr/>
      </cdr:nvSpPr>
      <cdr:spPr>
        <a:xfrm xmlns:a="http://schemas.openxmlformats.org/drawingml/2006/main" rot="5400000">
          <a:off x="1879619" y="672598"/>
          <a:ext cx="245453" cy="32971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rtlCol="0" anchor="t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730993</xdr:colOff>
      <xdr:row>91</xdr:row>
      <xdr:rowOff>129060</xdr:rowOff>
    </xdr:from>
    <xdr:to>
      <xdr:col>4</xdr:col>
      <xdr:colOff>93051</xdr:colOff>
      <xdr:row>105</xdr:row>
      <xdr:rowOff>147774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993" y="17890384"/>
          <a:ext cx="4259029" cy="26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73206</xdr:colOff>
      <xdr:row>91</xdr:row>
      <xdr:rowOff>163381</xdr:rowOff>
    </xdr:from>
    <xdr:to>
      <xdr:col>4</xdr:col>
      <xdr:colOff>656960</xdr:colOff>
      <xdr:row>94</xdr:row>
      <xdr:rowOff>58548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9177" y="17924705"/>
          <a:ext cx="583754" cy="466667"/>
        </a:xfrm>
        <a:prstGeom prst="rect">
          <a:avLst/>
        </a:prstGeom>
      </xdr:spPr>
    </xdr:pic>
    <xdr:clientData/>
  </xdr:twoCellAnchor>
  <xdr:twoCellAnchor>
    <xdr:from>
      <xdr:col>16</xdr:col>
      <xdr:colOff>1057276</xdr:colOff>
      <xdr:row>19</xdr:row>
      <xdr:rowOff>142875</xdr:rowOff>
    </xdr:from>
    <xdr:to>
      <xdr:col>24</xdr:col>
      <xdr:colOff>526117</xdr:colOff>
      <xdr:row>38</xdr:row>
      <xdr:rowOff>1680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140442</xdr:colOff>
      <xdr:row>91</xdr:row>
      <xdr:rowOff>174587</xdr:rowOff>
    </xdr:from>
    <xdr:to>
      <xdr:col>1</xdr:col>
      <xdr:colOff>788061</xdr:colOff>
      <xdr:row>94</xdr:row>
      <xdr:rowOff>155468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8766" y="17935911"/>
          <a:ext cx="647619" cy="5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354512</xdr:colOff>
      <xdr:row>91</xdr:row>
      <xdr:rowOff>15281</xdr:rowOff>
    </xdr:from>
    <xdr:to>
      <xdr:col>16</xdr:col>
      <xdr:colOff>606652</xdr:colOff>
      <xdr:row>107</xdr:row>
      <xdr:rowOff>91091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3967" y="18026190"/>
          <a:ext cx="8114594" cy="3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C000"/>
        </a:solidFill>
        <a:ln>
          <a:noFill/>
        </a:ln>
      </a:spPr>
      <a:bodyPr vertOverflow="clip" horzOverflow="clip" rtlCol="0" anchor="t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02"/>
  <sheetViews>
    <sheetView tabSelected="1" topLeftCell="L1" zoomScale="85" zoomScaleNormal="85" workbookViewId="0">
      <selection activeCell="AH64" sqref="AH64"/>
    </sheetView>
  </sheetViews>
  <sheetFormatPr defaultRowHeight="15" x14ac:dyDescent="0.25"/>
  <cols>
    <col min="1" max="1" width="20.7109375" customWidth="1"/>
    <col min="2" max="2" width="16.28515625" customWidth="1"/>
    <col min="3" max="3" width="16.28515625" style="34" customWidth="1"/>
    <col min="4" max="4" width="10.140625" customWidth="1"/>
    <col min="5" max="5" width="13.42578125" customWidth="1"/>
    <col min="6" max="6" width="13.42578125" style="3" customWidth="1"/>
    <col min="7" max="7" width="16.7109375" style="3" customWidth="1"/>
    <col min="8" max="8" width="10.140625" style="3" customWidth="1"/>
    <col min="9" max="9" width="12.28515625" style="7" customWidth="1"/>
    <col min="10" max="10" width="10.140625" style="3" customWidth="1"/>
    <col min="11" max="11" width="10.140625" style="58" customWidth="1"/>
    <col min="12" max="12" width="13.5703125" style="7" customWidth="1"/>
    <col min="13" max="13" width="10.140625" style="7" customWidth="1"/>
    <col min="14" max="14" width="10.140625" style="13" customWidth="1"/>
    <col min="15" max="15" width="10.140625" style="3" customWidth="1"/>
    <col min="16" max="16" width="16.28515625" style="3" customWidth="1"/>
    <col min="17" max="17" width="41.28515625" customWidth="1"/>
  </cols>
  <sheetData>
    <row r="2" spans="1:36" x14ac:dyDescent="0.25">
      <c r="AF2" s="84" t="s">
        <v>135</v>
      </c>
      <c r="AG2" s="84"/>
    </row>
    <row r="3" spans="1:36" s="14" customFormat="1" ht="30" x14ac:dyDescent="0.25">
      <c r="A3" s="14" t="s">
        <v>0</v>
      </c>
      <c r="C3" s="32"/>
      <c r="D3" s="14" t="s">
        <v>13</v>
      </c>
      <c r="E3" s="14" t="s">
        <v>28</v>
      </c>
      <c r="F3" s="15" t="s">
        <v>1</v>
      </c>
      <c r="G3" s="15" t="s">
        <v>2</v>
      </c>
      <c r="H3" s="15" t="s">
        <v>4</v>
      </c>
      <c r="I3" s="16" t="s">
        <v>8</v>
      </c>
      <c r="J3" s="15" t="s">
        <v>3</v>
      </c>
      <c r="K3" s="60"/>
      <c r="L3" s="85" t="s">
        <v>20</v>
      </c>
      <c r="M3" s="85"/>
      <c r="N3" s="89" t="s">
        <v>21</v>
      </c>
      <c r="O3" s="89"/>
      <c r="P3" s="89"/>
      <c r="S3" s="87" t="s">
        <v>41</v>
      </c>
      <c r="T3" s="87"/>
      <c r="U3" s="87"/>
      <c r="V3" s="87"/>
      <c r="W3" s="87"/>
      <c r="X3" s="87"/>
      <c r="Y3" s="87"/>
      <c r="AE3" t="s">
        <v>5</v>
      </c>
      <c r="AF3" t="s">
        <v>14</v>
      </c>
      <c r="AG3" t="s">
        <v>15</v>
      </c>
      <c r="AI3" s="14" t="s">
        <v>157</v>
      </c>
      <c r="AJ3" s="14">
        <v>0.26</v>
      </c>
    </row>
    <row r="4" spans="1:36" s="14" customFormat="1" ht="30" x14ac:dyDescent="0.25">
      <c r="A4" s="26"/>
      <c r="B4" s="26" t="s">
        <v>10</v>
      </c>
      <c r="C4" s="33" t="s">
        <v>43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64" t="s">
        <v>56</v>
      </c>
      <c r="L4" s="26" t="s">
        <v>105</v>
      </c>
      <c r="M4" s="27" t="s">
        <v>5</v>
      </c>
      <c r="N4" s="27" t="s">
        <v>56</v>
      </c>
      <c r="O4" s="25" t="s">
        <v>84</v>
      </c>
      <c r="P4" s="25" t="s">
        <v>12</v>
      </c>
      <c r="Q4" s="26" t="s">
        <v>22</v>
      </c>
      <c r="S4" s="87"/>
      <c r="T4" s="87"/>
      <c r="U4" s="87"/>
      <c r="V4" s="87"/>
      <c r="W4" s="87"/>
      <c r="X4" s="87"/>
      <c r="Y4" s="87"/>
      <c r="AE4">
        <v>0</v>
      </c>
      <c r="AF4">
        <v>0</v>
      </c>
      <c r="AG4">
        <v>0</v>
      </c>
    </row>
    <row r="5" spans="1:36" ht="20.25" customHeight="1" x14ac:dyDescent="0.25">
      <c r="A5" t="s">
        <v>38</v>
      </c>
      <c r="B5" t="s">
        <v>11</v>
      </c>
      <c r="C5" s="88" t="s">
        <v>44</v>
      </c>
      <c r="D5" t="s">
        <v>14</v>
      </c>
      <c r="E5">
        <v>29.3</v>
      </c>
      <c r="F5" s="5">
        <v>38422</v>
      </c>
      <c r="G5" s="5">
        <v>38524</v>
      </c>
      <c r="H5" s="3">
        <f>G5-F5</f>
        <v>102</v>
      </c>
      <c r="I5" s="7">
        <v>0</v>
      </c>
      <c r="J5" s="3">
        <v>0</v>
      </c>
      <c r="K5" s="90" t="s">
        <v>19</v>
      </c>
      <c r="L5" s="7">
        <v>0</v>
      </c>
      <c r="M5" s="7">
        <f t="shared" ref="M5:M19" si="0">L5/L$9*100</f>
        <v>0</v>
      </c>
      <c r="N5" s="13" t="s">
        <v>6</v>
      </c>
      <c r="O5" s="7">
        <v>0</v>
      </c>
      <c r="P5" s="7">
        <f>O5/O$9*100</f>
        <v>0</v>
      </c>
      <c r="Q5" t="s">
        <v>23</v>
      </c>
      <c r="S5" s="87"/>
      <c r="T5" s="87"/>
      <c r="U5" s="87"/>
      <c r="V5" s="87"/>
      <c r="W5" s="87"/>
      <c r="X5" s="87"/>
      <c r="Y5" s="87"/>
      <c r="AE5">
        <v>10</v>
      </c>
      <c r="AF5" s="11">
        <v>0.21321961620469082</v>
      </c>
      <c r="AG5" s="11">
        <v>0.53304904051172708</v>
      </c>
    </row>
    <row r="6" spans="1:36" x14ac:dyDescent="0.25">
      <c r="C6" s="87"/>
      <c r="D6" t="s">
        <v>14</v>
      </c>
      <c r="I6" s="7">
        <v>0</v>
      </c>
      <c r="J6" s="3">
        <v>1</v>
      </c>
      <c r="K6" s="91"/>
      <c r="L6" s="7">
        <v>41.677419354838712</v>
      </c>
      <c r="M6" s="7">
        <f t="shared" si="0"/>
        <v>41.007194244604314</v>
      </c>
      <c r="O6" s="7">
        <v>39.819004524886878</v>
      </c>
      <c r="P6" s="7">
        <f>O6/O$9*100</f>
        <v>15.827338129496404</v>
      </c>
      <c r="Q6" s="1" t="s">
        <v>132</v>
      </c>
      <c r="S6" s="87"/>
      <c r="T6" s="87"/>
      <c r="U6" s="87"/>
      <c r="V6" s="87"/>
      <c r="W6" s="87"/>
      <c r="X6" s="87"/>
      <c r="Y6" s="87"/>
      <c r="AE6">
        <v>20</v>
      </c>
      <c r="AF6" s="11">
        <v>1.9189765458422174</v>
      </c>
      <c r="AG6" s="11">
        <v>8.3155650319829419</v>
      </c>
    </row>
    <row r="7" spans="1:36" x14ac:dyDescent="0.25">
      <c r="C7" s="87"/>
      <c r="D7" t="s">
        <v>14</v>
      </c>
      <c r="E7">
        <v>10.3</v>
      </c>
      <c r="F7" s="3" t="s">
        <v>29</v>
      </c>
      <c r="I7" s="7">
        <v>0</v>
      </c>
      <c r="J7" s="3">
        <v>2</v>
      </c>
      <c r="K7" s="91"/>
      <c r="L7" s="7">
        <v>70.193548387096783</v>
      </c>
      <c r="M7" s="7">
        <f t="shared" si="0"/>
        <v>69.064748201438846</v>
      </c>
      <c r="O7" s="7">
        <v>124.8868778280543</v>
      </c>
      <c r="P7" s="7">
        <f>O7/O$9*100</f>
        <v>49.640287769784173</v>
      </c>
      <c r="S7" s="87"/>
      <c r="T7" s="87"/>
      <c r="U7" s="87"/>
      <c r="V7" s="87"/>
      <c r="W7" s="87"/>
      <c r="X7" s="87"/>
      <c r="Y7" s="87"/>
      <c r="AE7">
        <v>30</v>
      </c>
      <c r="AF7" s="11">
        <v>7.4626865671641784</v>
      </c>
      <c r="AG7" s="11">
        <v>25.799573560767588</v>
      </c>
    </row>
    <row r="8" spans="1:36" x14ac:dyDescent="0.25">
      <c r="C8" s="87"/>
      <c r="D8" t="s">
        <v>14</v>
      </c>
      <c r="I8" s="7">
        <v>0</v>
      </c>
      <c r="J8" s="3">
        <v>3</v>
      </c>
      <c r="K8" s="91"/>
      <c r="L8" s="7">
        <v>86.27956989247312</v>
      </c>
      <c r="M8" s="7">
        <f t="shared" si="0"/>
        <v>84.892086330935243</v>
      </c>
      <c r="O8" s="7">
        <v>213.57466063348417</v>
      </c>
      <c r="P8" s="7">
        <f>O8/O$9*100</f>
        <v>84.892086330935257</v>
      </c>
      <c r="S8" s="87"/>
      <c r="T8" s="87"/>
      <c r="U8" s="87"/>
      <c r="V8" s="87"/>
      <c r="W8" s="87"/>
      <c r="X8" s="87"/>
      <c r="Y8" s="87"/>
      <c r="AE8">
        <v>40</v>
      </c>
      <c r="AF8" s="11">
        <v>18.976545842217483</v>
      </c>
      <c r="AG8" s="11">
        <v>42.430703624733475</v>
      </c>
    </row>
    <row r="9" spans="1:36" x14ac:dyDescent="0.25">
      <c r="B9" s="19"/>
      <c r="C9" s="87"/>
      <c r="D9" s="2" t="s">
        <v>14</v>
      </c>
      <c r="E9" s="2">
        <v>18.899999999999999</v>
      </c>
      <c r="F9" s="4" t="s">
        <v>30</v>
      </c>
      <c r="G9" s="4"/>
      <c r="H9" s="4"/>
      <c r="I9" s="8">
        <v>0</v>
      </c>
      <c r="J9" s="4">
        <v>4</v>
      </c>
      <c r="K9" s="92"/>
      <c r="L9" s="8">
        <v>101.63440860215054</v>
      </c>
      <c r="M9" s="8">
        <f t="shared" si="0"/>
        <v>100</v>
      </c>
      <c r="N9" s="8"/>
      <c r="O9" s="8">
        <v>251.58371040723981</v>
      </c>
      <c r="P9" s="8">
        <f>O9/O$9*100</f>
        <v>100</v>
      </c>
      <c r="S9" s="87"/>
      <c r="T9" s="87"/>
      <c r="U9" s="87"/>
      <c r="V9" s="87"/>
      <c r="W9" s="87"/>
      <c r="X9" s="87"/>
      <c r="Y9" s="87"/>
      <c r="AE9">
        <v>50</v>
      </c>
      <c r="AF9" s="11">
        <v>33.475479744136457</v>
      </c>
      <c r="AG9" s="11">
        <v>60.554371002132193</v>
      </c>
      <c r="AH9" s="84"/>
      <c r="AI9" s="84"/>
    </row>
    <row r="10" spans="1:36" x14ac:dyDescent="0.25">
      <c r="B10" s="19"/>
      <c r="C10" s="87"/>
      <c r="D10" t="s">
        <v>14</v>
      </c>
      <c r="E10">
        <v>37.6</v>
      </c>
      <c r="F10" s="5">
        <v>38422</v>
      </c>
      <c r="G10" s="5">
        <v>38524</v>
      </c>
      <c r="H10" s="9">
        <f>G10-F10</f>
        <v>102</v>
      </c>
      <c r="I10" s="10">
        <f>152/1.12</f>
        <v>135.71428571428569</v>
      </c>
      <c r="J10" s="9">
        <v>0</v>
      </c>
      <c r="L10" s="10">
        <v>0</v>
      </c>
      <c r="M10" s="10">
        <f t="shared" si="0"/>
        <v>0</v>
      </c>
      <c r="O10" s="10">
        <v>0</v>
      </c>
      <c r="P10" s="10">
        <f>O10/O$14*100</f>
        <v>0</v>
      </c>
      <c r="S10" s="87"/>
      <c r="T10" s="87"/>
      <c r="U10" s="87"/>
      <c r="V10" s="87"/>
      <c r="W10" s="87"/>
      <c r="X10" s="87"/>
      <c r="Y10" s="87"/>
      <c r="AE10">
        <v>60</v>
      </c>
      <c r="AF10" s="11">
        <v>49.680170575692962</v>
      </c>
      <c r="AG10" s="11">
        <v>79.530916844349676</v>
      </c>
    </row>
    <row r="11" spans="1:36" x14ac:dyDescent="0.25">
      <c r="B11" s="19"/>
      <c r="C11" s="87"/>
      <c r="D11" t="s">
        <v>14</v>
      </c>
      <c r="F11" s="9"/>
      <c r="G11" s="9"/>
      <c r="H11" s="9"/>
      <c r="I11" s="10">
        <f>152/1.12</f>
        <v>135.71428571428569</v>
      </c>
      <c r="J11" s="9">
        <v>1</v>
      </c>
      <c r="L11" s="10">
        <v>41.677419354838712</v>
      </c>
      <c r="M11" s="10">
        <f t="shared" si="0"/>
        <v>41.007194244604314</v>
      </c>
      <c r="O11" s="10">
        <v>39.819004524886878</v>
      </c>
      <c r="P11" s="10">
        <f>O11/O$14*100</f>
        <v>12.154696132596685</v>
      </c>
      <c r="AE11">
        <v>70</v>
      </c>
      <c r="AF11" s="11">
        <v>65.245202558635398</v>
      </c>
      <c r="AG11" s="11">
        <v>93.816631130063968</v>
      </c>
    </row>
    <row r="12" spans="1:36" x14ac:dyDescent="0.25">
      <c r="C12" s="87"/>
      <c r="D12" t="s">
        <v>14</v>
      </c>
      <c r="E12">
        <v>12.4</v>
      </c>
      <c r="F12" s="9" t="s">
        <v>29</v>
      </c>
      <c r="G12" s="9"/>
      <c r="H12" s="9"/>
      <c r="I12" s="10">
        <f>152/1.12</f>
        <v>135.71428571428569</v>
      </c>
      <c r="J12" s="9">
        <v>2</v>
      </c>
      <c r="L12" s="10">
        <v>70.193548387096783</v>
      </c>
      <c r="M12" s="10">
        <f t="shared" si="0"/>
        <v>69.064748201438846</v>
      </c>
      <c r="O12" s="10">
        <v>159.27601809954751</v>
      </c>
      <c r="P12" s="10">
        <f>O12/O$14*100</f>
        <v>48.618784530386741</v>
      </c>
      <c r="AE12">
        <v>80</v>
      </c>
      <c r="AF12" s="11">
        <v>80.810234541577827</v>
      </c>
      <c r="AG12" s="11">
        <v>99.573560767590607</v>
      </c>
      <c r="AI12" s="11"/>
    </row>
    <row r="13" spans="1:36" x14ac:dyDescent="0.25">
      <c r="C13" s="87"/>
      <c r="D13" t="s">
        <v>14</v>
      </c>
      <c r="F13" s="9"/>
      <c r="G13" s="9"/>
      <c r="H13" s="9"/>
      <c r="I13" s="10">
        <f>152/1.12</f>
        <v>135.71428571428569</v>
      </c>
      <c r="J13" s="9">
        <v>3</v>
      </c>
      <c r="L13" s="10">
        <v>86.27956989247312</v>
      </c>
      <c r="M13" s="10">
        <f t="shared" si="0"/>
        <v>84.892086330935243</v>
      </c>
      <c r="O13" s="10">
        <v>249.77375565610859</v>
      </c>
      <c r="P13" s="10">
        <f>O13/O$14*100</f>
        <v>76.243093922651923</v>
      </c>
      <c r="S13" s="81" t="s">
        <v>155</v>
      </c>
      <c r="T13" s="81"/>
      <c r="U13" s="81"/>
      <c r="V13" s="81"/>
      <c r="W13" s="81"/>
      <c r="X13" s="81"/>
      <c r="Y13" s="81"/>
      <c r="Z13" s="81"/>
      <c r="AA13" s="81"/>
      <c r="AB13" s="81"/>
      <c r="AC13" s="81"/>
      <c r="AE13">
        <v>90</v>
      </c>
      <c r="AF13" s="11">
        <v>93.176972281449892</v>
      </c>
      <c r="AG13" s="11">
        <v>99.786780383795303</v>
      </c>
      <c r="AI13" s="11"/>
    </row>
    <row r="14" spans="1:36" x14ac:dyDescent="0.25">
      <c r="C14" s="87"/>
      <c r="D14" s="2" t="s">
        <v>14</v>
      </c>
      <c r="E14" s="2">
        <v>25.1</v>
      </c>
      <c r="F14" s="4" t="s">
        <v>30</v>
      </c>
      <c r="G14" s="4"/>
      <c r="H14" s="4"/>
      <c r="I14" s="8">
        <f>152/1.12</f>
        <v>135.71428571428569</v>
      </c>
      <c r="J14" s="4">
        <v>4</v>
      </c>
      <c r="K14" s="4"/>
      <c r="L14" s="8">
        <v>101.63440860215054</v>
      </c>
      <c r="M14" s="8">
        <f t="shared" si="0"/>
        <v>100</v>
      </c>
      <c r="N14" s="8"/>
      <c r="O14" s="8">
        <v>327.60180995475116</v>
      </c>
      <c r="P14" s="8">
        <f>O14/O$14*100</f>
        <v>100</v>
      </c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E14">
        <v>100</v>
      </c>
      <c r="AF14">
        <v>100</v>
      </c>
      <c r="AG14">
        <v>100</v>
      </c>
      <c r="AI14" s="11"/>
    </row>
    <row r="15" spans="1:36" x14ac:dyDescent="0.25">
      <c r="C15" s="87"/>
      <c r="D15" t="s">
        <v>14</v>
      </c>
      <c r="E15">
        <v>34.799999999999997</v>
      </c>
      <c r="F15" s="5">
        <v>38422</v>
      </c>
      <c r="G15" s="5">
        <v>38524</v>
      </c>
      <c r="H15" s="9">
        <f>G15-F15</f>
        <v>102</v>
      </c>
      <c r="I15" s="10">
        <f>710/1.12</f>
        <v>633.92857142857133</v>
      </c>
      <c r="J15" s="9">
        <v>0</v>
      </c>
      <c r="L15" s="10">
        <v>0</v>
      </c>
      <c r="M15" s="10">
        <f t="shared" si="0"/>
        <v>0</v>
      </c>
      <c r="O15" s="10">
        <v>0</v>
      </c>
      <c r="P15" s="10">
        <f>O15/O$19*100</f>
        <v>0</v>
      </c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I15" s="11"/>
    </row>
    <row r="16" spans="1:36" x14ac:dyDescent="0.25">
      <c r="C16" s="87"/>
      <c r="D16" t="s">
        <v>14</v>
      </c>
      <c r="F16" s="9"/>
      <c r="G16" s="9"/>
      <c r="H16" s="9"/>
      <c r="I16" s="10">
        <f>710/1.12</f>
        <v>633.92857142857133</v>
      </c>
      <c r="J16" s="9">
        <v>1</v>
      </c>
      <c r="L16" s="10">
        <v>41.677419354838712</v>
      </c>
      <c r="M16" s="10">
        <f t="shared" si="0"/>
        <v>41.007194244604314</v>
      </c>
      <c r="O16" s="10">
        <v>39.819004524886878</v>
      </c>
      <c r="P16" s="10">
        <f>O16/O$19*100</f>
        <v>13.580246913580247</v>
      </c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E16" t="s">
        <v>139</v>
      </c>
      <c r="AI16" s="11"/>
    </row>
    <row r="17" spans="3:40" x14ac:dyDescent="0.25">
      <c r="C17" s="87"/>
      <c r="D17" t="s">
        <v>14</v>
      </c>
      <c r="E17">
        <v>12.2</v>
      </c>
      <c r="F17" s="9" t="s">
        <v>29</v>
      </c>
      <c r="G17" s="9"/>
      <c r="H17" s="9"/>
      <c r="I17" s="10">
        <f>710/1.12</f>
        <v>633.92857142857133</v>
      </c>
      <c r="J17" s="9">
        <v>2</v>
      </c>
      <c r="L17" s="10">
        <v>70.193548387096783</v>
      </c>
      <c r="M17" s="10">
        <f t="shared" si="0"/>
        <v>69.064748201438846</v>
      </c>
      <c r="O17" s="10">
        <v>150.22624434389141</v>
      </c>
      <c r="P17" s="10">
        <f>O17/O$19*100</f>
        <v>51.234567901234563</v>
      </c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E17" t="s">
        <v>140</v>
      </c>
      <c r="AI17" s="11"/>
    </row>
    <row r="18" spans="3:40" x14ac:dyDescent="0.25">
      <c r="C18" s="87"/>
      <c r="D18" t="s">
        <v>14</v>
      </c>
      <c r="F18" s="9"/>
      <c r="G18" s="9"/>
      <c r="H18" s="9"/>
      <c r="I18" s="10">
        <f>710/1.12</f>
        <v>633.92857142857133</v>
      </c>
      <c r="J18" s="9">
        <v>3</v>
      </c>
      <c r="L18" s="10">
        <v>86.27956989247312</v>
      </c>
      <c r="M18" s="10">
        <f t="shared" si="0"/>
        <v>84.892086330935243</v>
      </c>
      <c r="O18" s="10">
        <v>258.8235294117647</v>
      </c>
      <c r="P18" s="10">
        <f>O18/O$19*100</f>
        <v>88.271604938271579</v>
      </c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E18" s="81"/>
      <c r="AF18" s="82" t="s">
        <v>14</v>
      </c>
      <c r="AG18" s="81"/>
      <c r="AH18" s="81"/>
      <c r="AI18" s="83"/>
      <c r="AJ18" s="81"/>
      <c r="AK18" s="81"/>
      <c r="AL18" s="81"/>
      <c r="AM18" s="81"/>
      <c r="AN18" s="81"/>
    </row>
    <row r="19" spans="3:40" x14ac:dyDescent="0.25">
      <c r="C19" s="87"/>
      <c r="D19" s="2" t="s">
        <v>14</v>
      </c>
      <c r="E19" s="2">
        <v>22.5</v>
      </c>
      <c r="F19" s="4" t="s">
        <v>30</v>
      </c>
      <c r="G19" s="4"/>
      <c r="H19" s="4"/>
      <c r="I19" s="8">
        <f>710/1.12</f>
        <v>633.92857142857133</v>
      </c>
      <c r="J19" s="4">
        <v>4</v>
      </c>
      <c r="K19" s="4"/>
      <c r="L19" s="8">
        <v>101.63440860215054</v>
      </c>
      <c r="M19" s="8">
        <f t="shared" si="0"/>
        <v>100</v>
      </c>
      <c r="N19" s="8"/>
      <c r="O19" s="8">
        <v>293.21266968325796</v>
      </c>
      <c r="P19" s="8">
        <f>O19/O$19*100</f>
        <v>100</v>
      </c>
      <c r="Q19" s="2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E19" s="81"/>
      <c r="AF19" s="81"/>
      <c r="AG19" s="81"/>
      <c r="AH19" s="81"/>
      <c r="AI19" s="83"/>
      <c r="AJ19" s="81"/>
      <c r="AK19" s="81"/>
      <c r="AL19" s="81"/>
      <c r="AM19" s="81"/>
      <c r="AN19" s="81"/>
    </row>
    <row r="20" spans="3:40" x14ac:dyDescent="0.25">
      <c r="D20" t="s">
        <v>15</v>
      </c>
      <c r="E20">
        <v>11.6</v>
      </c>
      <c r="F20" s="5">
        <v>38603</v>
      </c>
      <c r="G20" s="5">
        <v>38724</v>
      </c>
      <c r="H20" s="9">
        <f>G20-F20</f>
        <v>121</v>
      </c>
      <c r="I20" s="10">
        <v>0</v>
      </c>
      <c r="J20" s="9">
        <v>0</v>
      </c>
      <c r="L20" s="10">
        <v>0</v>
      </c>
      <c r="M20" s="10">
        <f t="shared" ref="M20:M34" si="1">L20/L$24*100</f>
        <v>0</v>
      </c>
      <c r="O20" s="10">
        <v>0</v>
      </c>
      <c r="P20" s="10">
        <f>O20/O$23*100</f>
        <v>0</v>
      </c>
      <c r="Q20" t="s">
        <v>24</v>
      </c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E20" s="81"/>
      <c r="AF20" s="81"/>
      <c r="AG20" s="81"/>
      <c r="AH20" s="81"/>
      <c r="AI20" s="83"/>
      <c r="AJ20" s="81"/>
      <c r="AK20" s="81"/>
      <c r="AL20" s="81"/>
      <c r="AM20" s="81"/>
      <c r="AN20" s="81"/>
    </row>
    <row r="21" spans="3:40" x14ac:dyDescent="0.25">
      <c r="D21" t="s">
        <v>15</v>
      </c>
      <c r="F21" s="9"/>
      <c r="G21" s="9"/>
      <c r="H21" s="9"/>
      <c r="I21" s="10">
        <v>0</v>
      </c>
      <c r="J21" s="9">
        <v>1</v>
      </c>
      <c r="L21" s="10">
        <v>40.333333333333336</v>
      </c>
      <c r="M21" s="10">
        <f t="shared" si="1"/>
        <v>33.333333333333336</v>
      </c>
      <c r="O21" s="10">
        <v>38.009049773755656</v>
      </c>
      <c r="P21" s="10">
        <f>O21/O$23*100</f>
        <v>33.87096774193548</v>
      </c>
      <c r="Q21" s="1" t="s">
        <v>131</v>
      </c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</row>
    <row r="22" spans="3:40" x14ac:dyDescent="0.25">
      <c r="D22" t="s">
        <v>15</v>
      </c>
      <c r="E22">
        <v>5.9</v>
      </c>
      <c r="F22" s="9" t="s">
        <v>31</v>
      </c>
      <c r="G22" s="9"/>
      <c r="H22" s="9"/>
      <c r="I22" s="10">
        <v>0</v>
      </c>
      <c r="J22" s="9">
        <v>2</v>
      </c>
      <c r="L22" s="10">
        <v>61.045045045045043</v>
      </c>
      <c r="M22" s="10">
        <f t="shared" si="1"/>
        <v>50.450450450450447</v>
      </c>
      <c r="O22" s="10">
        <v>72.398190045248882</v>
      </c>
      <c r="P22" s="10">
        <f>O22/O$23*100</f>
        <v>64.516129032258078</v>
      </c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</row>
    <row r="23" spans="3:40" x14ac:dyDescent="0.25">
      <c r="D23" t="s">
        <v>15</v>
      </c>
      <c r="F23" s="9"/>
      <c r="G23" s="9"/>
      <c r="H23" s="9"/>
      <c r="I23" s="10">
        <v>0</v>
      </c>
      <c r="J23" s="9">
        <v>3</v>
      </c>
      <c r="L23" s="10">
        <v>81.030030030030034</v>
      </c>
      <c r="M23" s="10">
        <f t="shared" si="1"/>
        <v>66.966966966966964</v>
      </c>
      <c r="O23" s="10">
        <v>112.21719457013575</v>
      </c>
      <c r="P23" s="10">
        <f>O23/O$23*100</f>
        <v>100</v>
      </c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</row>
    <row r="24" spans="3:40" x14ac:dyDescent="0.25">
      <c r="D24" s="2" t="s">
        <v>15</v>
      </c>
      <c r="E24" s="2">
        <v>5.7</v>
      </c>
      <c r="F24" s="4" t="s">
        <v>32</v>
      </c>
      <c r="G24" s="4"/>
      <c r="H24" s="4"/>
      <c r="I24" s="8">
        <v>0</v>
      </c>
      <c r="J24" s="4">
        <v>4</v>
      </c>
      <c r="K24" s="4"/>
      <c r="L24" s="8">
        <v>121</v>
      </c>
      <c r="M24" s="8">
        <f t="shared" si="1"/>
        <v>100</v>
      </c>
      <c r="N24" s="8"/>
      <c r="O24" s="8">
        <v>108.5972850678733</v>
      </c>
      <c r="P24" s="8">
        <f>O24/O$23*100</f>
        <v>96.774193548387103</v>
      </c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</row>
    <row r="25" spans="3:40" x14ac:dyDescent="0.25">
      <c r="D25" t="s">
        <v>15</v>
      </c>
      <c r="E25">
        <v>16.7</v>
      </c>
      <c r="F25" s="5">
        <v>38603</v>
      </c>
      <c r="G25" s="5">
        <v>38724</v>
      </c>
      <c r="H25" s="9">
        <f>G25-F25</f>
        <v>121</v>
      </c>
      <c r="I25" s="10">
        <f>405/1.12</f>
        <v>361.60714285714283</v>
      </c>
      <c r="J25" s="9">
        <v>0</v>
      </c>
      <c r="L25" s="10">
        <v>0</v>
      </c>
      <c r="M25" s="10">
        <f t="shared" si="1"/>
        <v>0</v>
      </c>
      <c r="O25" s="10">
        <v>0</v>
      </c>
      <c r="P25" s="10">
        <f>O25/O$29*100</f>
        <v>0</v>
      </c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</row>
    <row r="26" spans="3:40" x14ac:dyDescent="0.25">
      <c r="D26" t="s">
        <v>15</v>
      </c>
      <c r="F26" s="9"/>
      <c r="G26" s="9"/>
      <c r="H26" s="9"/>
      <c r="I26" s="10">
        <f>405/1.12</f>
        <v>361.60714285714283</v>
      </c>
      <c r="J26" s="9">
        <v>1</v>
      </c>
      <c r="L26" s="10">
        <v>40.333333333333336</v>
      </c>
      <c r="M26" s="10">
        <f t="shared" si="1"/>
        <v>33.333333333333336</v>
      </c>
      <c r="O26" s="10">
        <v>38.009049773755656</v>
      </c>
      <c r="P26" s="10">
        <f>O26/O$29*100</f>
        <v>24.137931034482758</v>
      </c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</row>
    <row r="27" spans="3:40" x14ac:dyDescent="0.25">
      <c r="D27" t="s">
        <v>15</v>
      </c>
      <c r="E27">
        <v>9.3000000000000007</v>
      </c>
      <c r="F27" s="9" t="s">
        <v>31</v>
      </c>
      <c r="G27" s="9"/>
      <c r="H27" s="9"/>
      <c r="I27" s="10">
        <f>405/1.12</f>
        <v>361.60714285714283</v>
      </c>
      <c r="J27" s="9">
        <v>2</v>
      </c>
      <c r="L27" s="10">
        <v>61.045045045045043</v>
      </c>
      <c r="M27" s="10">
        <f t="shared" si="1"/>
        <v>50.450450450450447</v>
      </c>
      <c r="O27" s="10">
        <v>128.50678733031674</v>
      </c>
      <c r="P27" s="10">
        <f>O27/O$29*100</f>
        <v>81.609195402298838</v>
      </c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</row>
    <row r="28" spans="3:40" x14ac:dyDescent="0.25">
      <c r="D28" t="s">
        <v>15</v>
      </c>
      <c r="F28" s="9"/>
      <c r="G28" s="9"/>
      <c r="H28" s="9"/>
      <c r="I28" s="10">
        <f>405/1.12</f>
        <v>361.60714285714283</v>
      </c>
      <c r="J28" s="9">
        <v>3</v>
      </c>
      <c r="L28" s="10">
        <v>81.030030030030034</v>
      </c>
      <c r="M28" s="10">
        <f t="shared" si="1"/>
        <v>66.966966966966964</v>
      </c>
      <c r="O28" s="10">
        <v>144.79638009049776</v>
      </c>
      <c r="P28" s="10">
        <f>O28/O$29*100</f>
        <v>91.954022988505756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</row>
    <row r="29" spans="3:40" x14ac:dyDescent="0.25">
      <c r="D29" s="2" t="s">
        <v>15</v>
      </c>
      <c r="E29" s="2">
        <v>7.4</v>
      </c>
      <c r="F29" s="4" t="s">
        <v>32</v>
      </c>
      <c r="G29" s="4"/>
      <c r="H29" s="4"/>
      <c r="I29" s="8">
        <f>405/1.12</f>
        <v>361.60714285714283</v>
      </c>
      <c r="J29" s="4">
        <v>4</v>
      </c>
      <c r="K29" s="4"/>
      <c r="L29" s="8">
        <v>121</v>
      </c>
      <c r="M29" s="8">
        <f t="shared" si="1"/>
        <v>100</v>
      </c>
      <c r="N29" s="8"/>
      <c r="O29" s="8">
        <v>157.4660633484163</v>
      </c>
      <c r="P29" s="8">
        <f>O29/O$29*100</f>
        <v>100</v>
      </c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</row>
    <row r="30" spans="3:40" x14ac:dyDescent="0.25">
      <c r="D30" t="s">
        <v>15</v>
      </c>
      <c r="E30">
        <v>14.3</v>
      </c>
      <c r="F30" s="5">
        <v>38603</v>
      </c>
      <c r="G30" s="5">
        <v>38724</v>
      </c>
      <c r="H30" s="9">
        <f>G30-F30</f>
        <v>121</v>
      </c>
      <c r="I30" s="10">
        <f>675/1.12</f>
        <v>602.67857142857133</v>
      </c>
      <c r="J30" s="9">
        <v>0</v>
      </c>
      <c r="L30" s="10">
        <v>0</v>
      </c>
      <c r="M30" s="10">
        <f t="shared" si="1"/>
        <v>0</v>
      </c>
      <c r="O30" s="10">
        <v>0</v>
      </c>
      <c r="P30" s="10">
        <f>O30/O$34*100</f>
        <v>0</v>
      </c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</row>
    <row r="31" spans="3:40" x14ac:dyDescent="0.25">
      <c r="D31" t="s">
        <v>15</v>
      </c>
      <c r="F31" s="9"/>
      <c r="G31" s="9"/>
      <c r="H31" s="9"/>
      <c r="I31" s="10">
        <f>675/1.12</f>
        <v>602.67857142857133</v>
      </c>
      <c r="J31" s="9">
        <v>1</v>
      </c>
      <c r="L31" s="10">
        <v>40.333333333333336</v>
      </c>
      <c r="M31" s="10">
        <f t="shared" si="1"/>
        <v>33.333333333333336</v>
      </c>
      <c r="O31" s="10">
        <v>38.009049773755656</v>
      </c>
      <c r="P31" s="10">
        <f>O31/O$34*100</f>
        <v>26.923076923076923</v>
      </c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</row>
    <row r="32" spans="3:40" x14ac:dyDescent="0.25">
      <c r="D32" t="s">
        <v>15</v>
      </c>
      <c r="E32">
        <v>6.4</v>
      </c>
      <c r="F32" s="9" t="s">
        <v>31</v>
      </c>
      <c r="G32" s="9"/>
      <c r="H32" s="9"/>
      <c r="I32" s="10">
        <f>675/1.12</f>
        <v>602.67857142857133</v>
      </c>
      <c r="J32" s="9">
        <v>2</v>
      </c>
      <c r="L32" s="10">
        <v>61.045045045045043</v>
      </c>
      <c r="M32" s="10">
        <f t="shared" si="1"/>
        <v>50.450450450450447</v>
      </c>
      <c r="O32" s="10">
        <v>106.78733031674209</v>
      </c>
      <c r="P32" s="10">
        <f>O32/O$34*100</f>
        <v>75.641025641025635</v>
      </c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</row>
    <row r="33" spans="4:40" x14ac:dyDescent="0.25">
      <c r="D33" t="s">
        <v>15</v>
      </c>
      <c r="F33" s="9"/>
      <c r="G33" s="9"/>
      <c r="H33" s="9"/>
      <c r="I33" s="10">
        <f>675/1.12</f>
        <v>602.67857142857133</v>
      </c>
      <c r="J33" s="9">
        <v>3</v>
      </c>
      <c r="L33" s="10">
        <v>81.030030030030034</v>
      </c>
      <c r="M33" s="10">
        <f t="shared" si="1"/>
        <v>66.966966966966964</v>
      </c>
      <c r="O33" s="10">
        <v>135.74660633484163</v>
      </c>
      <c r="P33" s="10">
        <f>O33/O$34*100</f>
        <v>96.153846153846146</v>
      </c>
      <c r="S33" s="81" t="s">
        <v>156</v>
      </c>
      <c r="T33" s="81"/>
      <c r="U33" s="81"/>
      <c r="V33" s="81"/>
      <c r="W33" s="81"/>
      <c r="X33" s="81"/>
      <c r="Y33" s="81"/>
      <c r="Z33" s="81"/>
      <c r="AA33" s="81"/>
      <c r="AB33" s="81"/>
      <c r="AC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</row>
    <row r="34" spans="4:40" x14ac:dyDescent="0.25">
      <c r="D34" s="2" t="s">
        <v>15</v>
      </c>
      <c r="E34" s="2">
        <v>7.9</v>
      </c>
      <c r="F34" s="4" t="s">
        <v>32</v>
      </c>
      <c r="G34" s="4"/>
      <c r="H34" s="4"/>
      <c r="I34" s="8">
        <f>675/1.12</f>
        <v>602.67857142857133</v>
      </c>
      <c r="J34" s="4">
        <v>4</v>
      </c>
      <c r="K34" s="4"/>
      <c r="L34" s="8">
        <v>121</v>
      </c>
      <c r="M34" s="8">
        <f t="shared" si="1"/>
        <v>100</v>
      </c>
      <c r="N34" s="8"/>
      <c r="O34" s="8">
        <v>141.1764705882353</v>
      </c>
      <c r="P34" s="8">
        <f>O34/O$34*100</f>
        <v>100</v>
      </c>
      <c r="Q34" s="2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</row>
    <row r="35" spans="4:40" x14ac:dyDescent="0.25">
      <c r="D35" t="s">
        <v>14</v>
      </c>
      <c r="E35">
        <v>26.4</v>
      </c>
      <c r="F35" s="5">
        <v>38763</v>
      </c>
      <c r="G35" s="5">
        <v>38886</v>
      </c>
      <c r="H35" s="9">
        <f>G35-F35</f>
        <v>123</v>
      </c>
      <c r="I35" s="10">
        <v>0</v>
      </c>
      <c r="J35" s="9">
        <v>0</v>
      </c>
      <c r="L35" s="10">
        <v>0</v>
      </c>
      <c r="M35" s="10">
        <f t="shared" ref="M35:M49" si="2">L35/L$39*100</f>
        <v>0</v>
      </c>
      <c r="O35" s="10">
        <v>0</v>
      </c>
      <c r="P35" s="10">
        <f>O35/O$39*100</f>
        <v>0</v>
      </c>
      <c r="Q35" t="s">
        <v>25</v>
      </c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</row>
    <row r="36" spans="4:40" x14ac:dyDescent="0.25">
      <c r="D36" t="s">
        <v>14</v>
      </c>
      <c r="F36" s="9"/>
      <c r="G36" s="9"/>
      <c r="H36" s="9"/>
      <c r="I36" s="10">
        <v>0</v>
      </c>
      <c r="J36" s="9">
        <v>1</v>
      </c>
      <c r="L36" s="10">
        <v>44.92173913043478</v>
      </c>
      <c r="M36" s="10">
        <f t="shared" si="2"/>
        <v>36.521739130434781</v>
      </c>
      <c r="O36" s="10">
        <v>38.009049773755656</v>
      </c>
      <c r="P36" s="10">
        <f>O36/O$39*100</f>
        <v>23.595505617977526</v>
      </c>
      <c r="Q36" s="1" t="s">
        <v>133</v>
      </c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</row>
    <row r="37" spans="4:40" x14ac:dyDescent="0.25">
      <c r="D37" t="s">
        <v>14</v>
      </c>
      <c r="E37">
        <v>12</v>
      </c>
      <c r="F37" s="9" t="s">
        <v>33</v>
      </c>
      <c r="G37" s="9"/>
      <c r="H37" s="9"/>
      <c r="I37" s="10">
        <v>0</v>
      </c>
      <c r="J37" s="9">
        <v>2</v>
      </c>
      <c r="L37" s="10">
        <v>76.295652173913041</v>
      </c>
      <c r="M37" s="10">
        <f t="shared" si="2"/>
        <v>62.028985507246368</v>
      </c>
      <c r="O37" s="10">
        <v>95.927601809954766</v>
      </c>
      <c r="P37" s="10">
        <f>O37/O$39*100</f>
        <v>59.550561797752813</v>
      </c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</row>
    <row r="38" spans="4:40" x14ac:dyDescent="0.25">
      <c r="D38" t="s">
        <v>14</v>
      </c>
      <c r="F38" s="9"/>
      <c r="G38" s="9"/>
      <c r="H38" s="9"/>
      <c r="I38" s="10">
        <v>0</v>
      </c>
      <c r="J38" s="9">
        <v>3</v>
      </c>
      <c r="L38" s="10">
        <v>99.826086956521735</v>
      </c>
      <c r="M38" s="10">
        <f t="shared" si="2"/>
        <v>81.159420289855063</v>
      </c>
      <c r="O38" s="10">
        <v>121.26696832579186</v>
      </c>
      <c r="P38" s="10">
        <f>O38/O$39*100</f>
        <v>75.280898876404493</v>
      </c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</row>
    <row r="39" spans="4:40" x14ac:dyDescent="0.25">
      <c r="D39" s="2" t="s">
        <v>14</v>
      </c>
      <c r="E39" s="2">
        <v>14.5</v>
      </c>
      <c r="F39" s="4" t="s">
        <v>34</v>
      </c>
      <c r="G39" s="4"/>
      <c r="H39" s="4"/>
      <c r="I39" s="8">
        <v>0</v>
      </c>
      <c r="J39" s="4">
        <v>4</v>
      </c>
      <c r="K39" s="4"/>
      <c r="L39" s="8">
        <v>123</v>
      </c>
      <c r="M39" s="8">
        <f t="shared" si="2"/>
        <v>100</v>
      </c>
      <c r="N39" s="8"/>
      <c r="O39" s="8">
        <v>161.08597285067876</v>
      </c>
      <c r="P39" s="8">
        <f>O39/O$39*100</f>
        <v>100</v>
      </c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</row>
    <row r="40" spans="4:40" x14ac:dyDescent="0.25">
      <c r="D40" t="s">
        <v>14</v>
      </c>
      <c r="E40">
        <v>38.799999999999997</v>
      </c>
      <c r="F40" s="5">
        <v>38763</v>
      </c>
      <c r="G40" s="5">
        <v>38886</v>
      </c>
      <c r="H40" s="9">
        <f>G40-F40</f>
        <v>123</v>
      </c>
      <c r="I40" s="10">
        <f>319/1.12</f>
        <v>284.82142857142856</v>
      </c>
      <c r="J40" s="9">
        <v>0</v>
      </c>
      <c r="L40" s="10">
        <v>0</v>
      </c>
      <c r="M40" s="10">
        <f t="shared" si="2"/>
        <v>0</v>
      </c>
      <c r="O40" s="10">
        <v>0</v>
      </c>
      <c r="P40" s="10">
        <f>O40/O$44*100</f>
        <v>0</v>
      </c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E40" s="81"/>
      <c r="AF40" s="82" t="s">
        <v>15</v>
      </c>
      <c r="AG40" s="81"/>
      <c r="AH40" s="81"/>
      <c r="AI40" s="81"/>
      <c r="AJ40" s="81"/>
      <c r="AK40" s="81"/>
      <c r="AL40" s="81"/>
      <c r="AM40" s="81"/>
      <c r="AN40" s="81"/>
    </row>
    <row r="41" spans="4:40" x14ac:dyDescent="0.25">
      <c r="D41" t="s">
        <v>14</v>
      </c>
      <c r="F41" s="9"/>
      <c r="G41" s="9"/>
      <c r="H41" s="9"/>
      <c r="I41" s="10">
        <f>319/1.12</f>
        <v>284.82142857142856</v>
      </c>
      <c r="J41" s="9">
        <v>1</v>
      </c>
      <c r="L41" s="10">
        <v>44.92173913043478</v>
      </c>
      <c r="M41" s="10">
        <f t="shared" si="2"/>
        <v>36.521739130434781</v>
      </c>
      <c r="O41" s="10">
        <v>57.918552036199102</v>
      </c>
      <c r="P41" s="10">
        <f>O41/O$44*100</f>
        <v>20.915032679738562</v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</row>
    <row r="42" spans="4:40" x14ac:dyDescent="0.25">
      <c r="D42" t="s">
        <v>14</v>
      </c>
      <c r="E42">
        <v>16.600000000000001</v>
      </c>
      <c r="F42" s="9" t="s">
        <v>33</v>
      </c>
      <c r="G42" s="9"/>
      <c r="H42" s="9"/>
      <c r="I42" s="10">
        <f>319/1.12</f>
        <v>284.82142857142856</v>
      </c>
      <c r="J42" s="9">
        <v>2</v>
      </c>
      <c r="L42" s="10">
        <v>76.295652173913041</v>
      </c>
      <c r="M42" s="10">
        <f t="shared" si="2"/>
        <v>62.028985507246368</v>
      </c>
      <c r="O42" s="10">
        <v>193.66515837104075</v>
      </c>
      <c r="P42" s="10">
        <f>O42/O$44*100</f>
        <v>69.93464052287581</v>
      </c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</row>
    <row r="43" spans="4:40" x14ac:dyDescent="0.25">
      <c r="D43" t="s">
        <v>14</v>
      </c>
      <c r="F43" s="9"/>
      <c r="G43" s="9"/>
      <c r="H43" s="9"/>
      <c r="I43" s="10">
        <f>319/1.12</f>
        <v>284.82142857142856</v>
      </c>
      <c r="J43" s="9">
        <v>3</v>
      </c>
      <c r="L43" s="10">
        <v>99.826086956521735</v>
      </c>
      <c r="M43" s="10">
        <f t="shared" si="2"/>
        <v>81.159420289855063</v>
      </c>
      <c r="O43" s="10">
        <v>237.10407239819006</v>
      </c>
      <c r="P43" s="10">
        <f>O43/O$44*100</f>
        <v>85.620915032679733</v>
      </c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</row>
    <row r="44" spans="4:40" x14ac:dyDescent="0.25">
      <c r="D44" s="2" t="s">
        <v>14</v>
      </c>
      <c r="E44" s="2">
        <v>22.1</v>
      </c>
      <c r="F44" s="4" t="s">
        <v>34</v>
      </c>
      <c r="G44" s="4"/>
      <c r="H44" s="4"/>
      <c r="I44" s="8">
        <f>319/1.12</f>
        <v>284.82142857142856</v>
      </c>
      <c r="J44" s="4">
        <v>4</v>
      </c>
      <c r="K44" s="4"/>
      <c r="L44" s="8">
        <v>123</v>
      </c>
      <c r="M44" s="8">
        <f t="shared" si="2"/>
        <v>100</v>
      </c>
      <c r="N44" s="8"/>
      <c r="O44" s="8">
        <v>276.92307692307696</v>
      </c>
      <c r="P44" s="8">
        <f>O44/O$44*100</f>
        <v>100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</row>
    <row r="45" spans="4:40" x14ac:dyDescent="0.25">
      <c r="D45" t="s">
        <v>14</v>
      </c>
      <c r="E45">
        <v>36.5</v>
      </c>
      <c r="F45" s="5">
        <v>38763</v>
      </c>
      <c r="G45" s="5">
        <v>38886</v>
      </c>
      <c r="H45" s="9">
        <f>G45-F45</f>
        <v>123</v>
      </c>
      <c r="I45" s="10">
        <f>666/1.12</f>
        <v>594.64285714285711</v>
      </c>
      <c r="J45" s="9">
        <v>0</v>
      </c>
      <c r="L45" s="10">
        <v>0</v>
      </c>
      <c r="M45" s="10">
        <f t="shared" si="2"/>
        <v>0</v>
      </c>
      <c r="O45" s="10">
        <v>0</v>
      </c>
      <c r="P45" s="10">
        <f>O45/O$49*100</f>
        <v>0</v>
      </c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</row>
    <row r="46" spans="4:40" x14ac:dyDescent="0.25">
      <c r="D46" t="s">
        <v>14</v>
      </c>
      <c r="F46" s="9"/>
      <c r="G46" s="9"/>
      <c r="H46" s="9"/>
      <c r="I46" s="10">
        <f>666/1.12</f>
        <v>594.64285714285711</v>
      </c>
      <c r="J46" s="9">
        <v>1</v>
      </c>
      <c r="L46" s="10">
        <v>44.92173913043478</v>
      </c>
      <c r="M46" s="10">
        <f t="shared" si="2"/>
        <v>36.521739130434781</v>
      </c>
      <c r="O46" s="10">
        <v>38.009049773755656</v>
      </c>
      <c r="P46" s="10">
        <f>O46/O$49*100</f>
        <v>13.207547169811317</v>
      </c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</row>
    <row r="47" spans="4:40" x14ac:dyDescent="0.25">
      <c r="D47" t="s">
        <v>14</v>
      </c>
      <c r="E47">
        <v>16.100000000000001</v>
      </c>
      <c r="F47" s="9" t="s">
        <v>33</v>
      </c>
      <c r="G47" s="9"/>
      <c r="H47" s="9"/>
      <c r="I47" s="10">
        <f>666/1.12</f>
        <v>594.64285714285711</v>
      </c>
      <c r="J47" s="9">
        <v>2</v>
      </c>
      <c r="L47" s="10">
        <v>76.295652173913041</v>
      </c>
      <c r="M47" s="10">
        <f t="shared" si="2"/>
        <v>62.028985507246368</v>
      </c>
      <c r="O47" s="10">
        <v>202.71493212669685</v>
      </c>
      <c r="P47" s="10">
        <f>O47/O$49*100</f>
        <v>70.440251572327043</v>
      </c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</row>
    <row r="48" spans="4:40" x14ac:dyDescent="0.25">
      <c r="D48" t="s">
        <v>14</v>
      </c>
      <c r="F48" s="9"/>
      <c r="G48" s="9"/>
      <c r="H48" s="9"/>
      <c r="I48" s="10">
        <f>666/1.12</f>
        <v>594.64285714285711</v>
      </c>
      <c r="J48" s="9">
        <v>3</v>
      </c>
      <c r="L48" s="10">
        <v>99.826086956521735</v>
      </c>
      <c r="M48" s="10">
        <f t="shared" si="2"/>
        <v>81.159420289855063</v>
      </c>
      <c r="O48" s="10">
        <v>237.10407239819006</v>
      </c>
      <c r="P48" s="10">
        <f>O48/O$49*100</f>
        <v>82.389937106918225</v>
      </c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</row>
    <row r="49" spans="1:40" x14ac:dyDescent="0.25">
      <c r="D49" s="2" t="s">
        <v>14</v>
      </c>
      <c r="E49" s="2">
        <v>20.399999999999999</v>
      </c>
      <c r="F49" s="4" t="s">
        <v>34</v>
      </c>
      <c r="G49" s="4"/>
      <c r="H49" s="4"/>
      <c r="I49" s="8">
        <f>666/1.12</f>
        <v>594.64285714285711</v>
      </c>
      <c r="J49" s="4">
        <v>4</v>
      </c>
      <c r="K49" s="4"/>
      <c r="L49" s="8">
        <v>123</v>
      </c>
      <c r="M49" s="8">
        <f t="shared" si="2"/>
        <v>100</v>
      </c>
      <c r="N49" s="8"/>
      <c r="O49" s="8">
        <v>287.78280542986431</v>
      </c>
      <c r="P49" s="8">
        <f>O49/O$49*100</f>
        <v>100</v>
      </c>
      <c r="Q49" s="2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</row>
    <row r="50" spans="1:40" x14ac:dyDescent="0.25">
      <c r="D50" t="s">
        <v>15</v>
      </c>
      <c r="E50">
        <v>17.5</v>
      </c>
      <c r="F50" s="5">
        <v>38970</v>
      </c>
      <c r="G50" s="5">
        <v>39081</v>
      </c>
      <c r="H50" s="9">
        <f>G50-F50</f>
        <v>111</v>
      </c>
      <c r="I50" s="10">
        <v>0</v>
      </c>
      <c r="J50" s="9">
        <v>0</v>
      </c>
      <c r="L50" s="10">
        <v>0</v>
      </c>
      <c r="M50" s="10">
        <f t="shared" ref="M50:M64" si="3">L50/L$54*100</f>
        <v>0</v>
      </c>
      <c r="O50" s="10">
        <v>0</v>
      </c>
      <c r="P50" s="10">
        <f>O50/O$54*100</f>
        <v>0</v>
      </c>
      <c r="Q50" t="s">
        <v>26</v>
      </c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</row>
    <row r="51" spans="1:40" x14ac:dyDescent="0.25">
      <c r="D51" t="s">
        <v>15</v>
      </c>
      <c r="F51" s="9"/>
      <c r="G51" s="9"/>
      <c r="H51" s="9"/>
      <c r="I51" s="10">
        <v>0</v>
      </c>
      <c r="J51" s="9">
        <v>1</v>
      </c>
      <c r="L51" s="10">
        <v>29.842622950819671</v>
      </c>
      <c r="M51" s="10">
        <f t="shared" si="3"/>
        <v>26.885245901639344</v>
      </c>
      <c r="O51" s="10">
        <v>34.389140271493218</v>
      </c>
      <c r="P51" s="10">
        <f>O51/O$54*100</f>
        <v>21.839080459770116</v>
      </c>
      <c r="Q51" s="1" t="s">
        <v>134</v>
      </c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</row>
    <row r="52" spans="1:40" x14ac:dyDescent="0.25">
      <c r="D52" t="s">
        <v>15</v>
      </c>
      <c r="E52">
        <v>12.8</v>
      </c>
      <c r="F52" s="9" t="s">
        <v>35</v>
      </c>
      <c r="G52" s="9"/>
      <c r="H52" s="9"/>
      <c r="I52" s="10">
        <v>0</v>
      </c>
      <c r="J52" s="9">
        <v>2</v>
      </c>
      <c r="L52" s="10">
        <v>47.311475409836071</v>
      </c>
      <c r="M52" s="10">
        <f t="shared" si="3"/>
        <v>42.622950819672134</v>
      </c>
      <c r="O52" s="10">
        <v>81.447963800904986</v>
      </c>
      <c r="P52" s="10">
        <f>O52/O$54*100</f>
        <v>51.724137931034484</v>
      </c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</row>
    <row r="53" spans="1:40" x14ac:dyDescent="0.25">
      <c r="D53" t="s">
        <v>15</v>
      </c>
      <c r="F53" s="9"/>
      <c r="G53" s="9"/>
      <c r="H53" s="9"/>
      <c r="I53" s="10">
        <v>0</v>
      </c>
      <c r="J53" s="9">
        <v>3</v>
      </c>
      <c r="L53" s="10">
        <v>68.419672131147536</v>
      </c>
      <c r="M53" s="10">
        <f t="shared" si="3"/>
        <v>61.639344262295083</v>
      </c>
      <c r="O53" s="10">
        <v>117.64705882352942</v>
      </c>
      <c r="P53" s="10">
        <f>O53/O$54*100</f>
        <v>74.712643678160916</v>
      </c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</row>
    <row r="54" spans="1:40" x14ac:dyDescent="0.25">
      <c r="D54" s="2" t="s">
        <v>15</v>
      </c>
      <c r="E54" s="2">
        <v>4.7</v>
      </c>
      <c r="F54" s="4" t="s">
        <v>36</v>
      </c>
      <c r="G54" s="4"/>
      <c r="H54" s="4"/>
      <c r="I54" s="8">
        <v>0</v>
      </c>
      <c r="J54" s="4">
        <v>4</v>
      </c>
      <c r="K54" s="4"/>
      <c r="L54" s="8">
        <v>111</v>
      </c>
      <c r="M54" s="8">
        <f t="shared" si="3"/>
        <v>100</v>
      </c>
      <c r="N54" s="8"/>
      <c r="O54" s="8">
        <v>157.4660633484163</v>
      </c>
      <c r="P54" s="8">
        <f>O54/O$54*100</f>
        <v>100</v>
      </c>
      <c r="AE54" s="81"/>
      <c r="AF54" s="81"/>
      <c r="AG54" s="81"/>
      <c r="AH54" s="81"/>
      <c r="AI54" s="81"/>
      <c r="AJ54" s="81"/>
      <c r="AK54" s="81"/>
      <c r="AL54" s="81"/>
      <c r="AM54" s="81"/>
      <c r="AN54" s="81"/>
    </row>
    <row r="55" spans="1:40" x14ac:dyDescent="0.25">
      <c r="D55" t="s">
        <v>15</v>
      </c>
      <c r="E55">
        <v>20.7</v>
      </c>
      <c r="F55" s="5">
        <v>38970</v>
      </c>
      <c r="G55" s="5">
        <v>39081</v>
      </c>
      <c r="H55" s="9">
        <f>G55-F55</f>
        <v>111</v>
      </c>
      <c r="I55" s="10">
        <f>310/1.12</f>
        <v>276.78571428571428</v>
      </c>
      <c r="J55" s="9">
        <v>0</v>
      </c>
      <c r="L55" s="10">
        <v>0</v>
      </c>
      <c r="M55" s="10">
        <f t="shared" si="3"/>
        <v>0</v>
      </c>
      <c r="O55" s="10">
        <v>0</v>
      </c>
      <c r="P55" s="10">
        <f>O55/O$59*100</f>
        <v>0</v>
      </c>
      <c r="AE55" s="81"/>
      <c r="AF55" s="81"/>
      <c r="AG55" s="81"/>
      <c r="AH55" s="81"/>
      <c r="AI55" s="81"/>
      <c r="AJ55" s="81"/>
      <c r="AK55" s="81"/>
      <c r="AL55" s="81"/>
      <c r="AM55" s="81"/>
      <c r="AN55" s="81"/>
    </row>
    <row r="56" spans="1:40" x14ac:dyDescent="0.25">
      <c r="D56" t="s">
        <v>15</v>
      </c>
      <c r="F56" s="9"/>
      <c r="G56" s="9"/>
      <c r="H56" s="9"/>
      <c r="I56" s="10">
        <f>310/1.12</f>
        <v>276.78571428571428</v>
      </c>
      <c r="J56" s="9">
        <v>1</v>
      </c>
      <c r="L56" s="10">
        <v>29.842622950819671</v>
      </c>
      <c r="M56" s="10">
        <f t="shared" si="3"/>
        <v>26.885245901639344</v>
      </c>
      <c r="O56" s="10">
        <v>59.728506787330325</v>
      </c>
      <c r="P56" s="10">
        <f>O56/O$59*100</f>
        <v>26.612903225806456</v>
      </c>
      <c r="AE56" s="81"/>
      <c r="AF56" s="81"/>
      <c r="AG56" s="81"/>
      <c r="AH56" s="81"/>
      <c r="AI56" s="81"/>
      <c r="AJ56" s="81"/>
      <c r="AK56" s="81"/>
      <c r="AL56" s="81"/>
      <c r="AM56" s="81"/>
      <c r="AN56" s="81"/>
    </row>
    <row r="57" spans="1:40" x14ac:dyDescent="0.25">
      <c r="D57" t="s">
        <v>15</v>
      </c>
      <c r="E57">
        <v>14.8</v>
      </c>
      <c r="F57" s="9" t="s">
        <v>35</v>
      </c>
      <c r="G57" s="9"/>
      <c r="H57" s="9"/>
      <c r="I57" s="10">
        <f>310/1.12</f>
        <v>276.78571428571428</v>
      </c>
      <c r="J57" s="9">
        <v>2</v>
      </c>
      <c r="L57" s="10">
        <v>47.311475409836071</v>
      </c>
      <c r="M57" s="10">
        <f t="shared" si="3"/>
        <v>42.622950819672134</v>
      </c>
      <c r="O57" s="10">
        <v>121.26696832579186</v>
      </c>
      <c r="P57" s="10">
        <f>O57/O$59*100</f>
        <v>54.032258064516135</v>
      </c>
      <c r="AE57" s="81"/>
      <c r="AF57" s="81"/>
      <c r="AG57" s="81"/>
      <c r="AH57" s="81"/>
      <c r="AI57" s="81"/>
      <c r="AJ57" s="81"/>
      <c r="AK57" s="81"/>
      <c r="AL57" s="81"/>
      <c r="AM57" s="81"/>
      <c r="AN57" s="81"/>
    </row>
    <row r="58" spans="1:40" x14ac:dyDescent="0.25">
      <c r="D58" t="s">
        <v>15</v>
      </c>
      <c r="F58" s="9"/>
      <c r="G58" s="9"/>
      <c r="H58" s="9"/>
      <c r="I58" s="10">
        <f>310/1.12</f>
        <v>276.78571428571428</v>
      </c>
      <c r="J58" s="9">
        <v>3</v>
      </c>
      <c r="L58" s="10">
        <v>68.419672131147536</v>
      </c>
      <c r="M58" s="10">
        <f t="shared" si="3"/>
        <v>61.639344262295083</v>
      </c>
      <c r="O58" s="10">
        <v>180.99547511312218</v>
      </c>
      <c r="P58" s="10">
        <f>O58/O$59*100</f>
        <v>80.645161290322591</v>
      </c>
      <c r="AE58" s="81"/>
      <c r="AF58" s="81"/>
      <c r="AG58" s="81"/>
      <c r="AH58" s="81"/>
      <c r="AI58" s="81"/>
      <c r="AJ58" s="81"/>
      <c r="AK58" s="81"/>
      <c r="AL58" s="81"/>
      <c r="AM58" s="81"/>
      <c r="AN58" s="81"/>
    </row>
    <row r="59" spans="1:40" x14ac:dyDescent="0.25">
      <c r="D59" s="2" t="s">
        <v>15</v>
      </c>
      <c r="E59" s="2">
        <v>5.9</v>
      </c>
      <c r="F59" s="4" t="s">
        <v>36</v>
      </c>
      <c r="G59" s="4"/>
      <c r="H59" s="4"/>
      <c r="I59" s="8">
        <f>310/1.12</f>
        <v>276.78571428571428</v>
      </c>
      <c r="J59" s="4">
        <v>4</v>
      </c>
      <c r="K59" s="4"/>
      <c r="L59" s="8">
        <v>111</v>
      </c>
      <c r="M59" s="8">
        <f t="shared" si="3"/>
        <v>100</v>
      </c>
      <c r="N59" s="8"/>
      <c r="O59" s="8">
        <v>224.43438914027149</v>
      </c>
      <c r="P59" s="8">
        <f>O59/O$59*100</f>
        <v>100</v>
      </c>
      <c r="AE59" s="81"/>
      <c r="AF59" s="81"/>
      <c r="AG59" s="81"/>
      <c r="AH59" s="81"/>
      <c r="AI59" s="81"/>
      <c r="AJ59" s="81"/>
      <c r="AK59" s="81"/>
      <c r="AL59" s="81"/>
      <c r="AM59" s="81"/>
      <c r="AN59" s="81"/>
    </row>
    <row r="60" spans="1:40" x14ac:dyDescent="0.25">
      <c r="D60" t="s">
        <v>15</v>
      </c>
      <c r="E60">
        <v>20.6</v>
      </c>
      <c r="F60" s="5">
        <v>38970</v>
      </c>
      <c r="G60" s="5">
        <v>39081</v>
      </c>
      <c r="H60" s="9">
        <f>G60-F60</f>
        <v>111</v>
      </c>
      <c r="I60" s="10">
        <f>590/1.12</f>
        <v>526.78571428571422</v>
      </c>
      <c r="J60" s="9">
        <v>0</v>
      </c>
      <c r="L60" s="10">
        <v>0</v>
      </c>
      <c r="M60" s="10">
        <f t="shared" si="3"/>
        <v>0</v>
      </c>
      <c r="O60" s="10">
        <v>0</v>
      </c>
      <c r="P60" s="10">
        <f>O60/O$64*100</f>
        <v>0</v>
      </c>
      <c r="AE60" s="81"/>
      <c r="AF60" s="81"/>
      <c r="AG60" s="81"/>
      <c r="AH60" s="81"/>
      <c r="AI60" s="81"/>
      <c r="AJ60" s="81"/>
      <c r="AK60" s="81"/>
      <c r="AL60" s="81"/>
      <c r="AM60" s="81"/>
      <c r="AN60" s="81"/>
    </row>
    <row r="61" spans="1:40" x14ac:dyDescent="0.25">
      <c r="D61" t="s">
        <v>15</v>
      </c>
      <c r="F61" s="9"/>
      <c r="G61" s="9"/>
      <c r="H61" s="9"/>
      <c r="I61" s="10">
        <f>590/1.12</f>
        <v>526.78571428571422</v>
      </c>
      <c r="J61" s="9">
        <v>1</v>
      </c>
      <c r="L61" s="10">
        <v>29.842622950819671</v>
      </c>
      <c r="M61" s="10">
        <f t="shared" si="3"/>
        <v>26.885245901639344</v>
      </c>
      <c r="O61" s="10">
        <v>58.928571428571423</v>
      </c>
      <c r="P61" s="10">
        <f>O61/O$64*100</f>
        <v>26.612903225806448</v>
      </c>
      <c r="AE61" s="81"/>
      <c r="AF61" s="81"/>
      <c r="AG61" s="81"/>
      <c r="AH61" s="81"/>
      <c r="AI61" s="81"/>
      <c r="AJ61" s="81"/>
      <c r="AK61" s="81"/>
      <c r="AL61" s="81"/>
      <c r="AM61" s="81"/>
      <c r="AN61" s="81"/>
    </row>
    <row r="62" spans="1:40" x14ac:dyDescent="0.25">
      <c r="D62" t="s">
        <v>15</v>
      </c>
      <c r="E62">
        <v>14.7</v>
      </c>
      <c r="F62" s="9" t="s">
        <v>35</v>
      </c>
      <c r="G62" s="9"/>
      <c r="H62" s="9"/>
      <c r="I62" s="10">
        <f>590/1.12</f>
        <v>526.78571428571422</v>
      </c>
      <c r="J62" s="9">
        <v>2</v>
      </c>
      <c r="L62" s="10">
        <v>47.311475409836071</v>
      </c>
      <c r="M62" s="10">
        <f t="shared" si="3"/>
        <v>42.622950819672134</v>
      </c>
      <c r="O62" s="10">
        <v>119.64285714285714</v>
      </c>
      <c r="P62" s="10">
        <f>O62/O$64*100</f>
        <v>54.032258064516128</v>
      </c>
    </row>
    <row r="63" spans="1:40" x14ac:dyDescent="0.25">
      <c r="D63" t="s">
        <v>15</v>
      </c>
      <c r="F63" s="9"/>
      <c r="G63" s="9"/>
      <c r="H63" s="9"/>
      <c r="I63" s="10">
        <f>590/1.12</f>
        <v>526.78571428571422</v>
      </c>
      <c r="J63" s="9">
        <v>3</v>
      </c>
      <c r="L63" s="10">
        <v>68.419672131147536</v>
      </c>
      <c r="M63" s="10">
        <f t="shared" si="3"/>
        <v>61.639344262295083</v>
      </c>
      <c r="O63" s="10">
        <v>180.35714285714283</v>
      </c>
      <c r="P63" s="10">
        <f>O63/O$64*100</f>
        <v>81.451612903225794</v>
      </c>
    </row>
    <row r="64" spans="1:40" x14ac:dyDescent="0.25">
      <c r="A64" s="2"/>
      <c r="B64" s="2"/>
      <c r="C64" s="36"/>
      <c r="D64" s="2" t="s">
        <v>15</v>
      </c>
      <c r="E64" s="2">
        <v>5.8</v>
      </c>
      <c r="F64" s="4" t="s">
        <v>36</v>
      </c>
      <c r="G64" s="4"/>
      <c r="H64" s="4"/>
      <c r="I64" s="8">
        <f>590/1.12</f>
        <v>526.78571428571422</v>
      </c>
      <c r="J64" s="4">
        <v>4</v>
      </c>
      <c r="K64" s="4"/>
      <c r="L64" s="8">
        <v>111</v>
      </c>
      <c r="M64" s="8">
        <f t="shared" si="3"/>
        <v>100</v>
      </c>
      <c r="N64" s="8"/>
      <c r="O64" s="8">
        <v>221.42857142857142</v>
      </c>
      <c r="P64" s="8">
        <f>O64/O$64*100</f>
        <v>100</v>
      </c>
      <c r="Q64" s="2"/>
    </row>
    <row r="65" spans="1:30" x14ac:dyDescent="0.25">
      <c r="A65" t="s">
        <v>16</v>
      </c>
      <c r="B65" t="s">
        <v>17</v>
      </c>
      <c r="C65" s="88" t="s">
        <v>45</v>
      </c>
      <c r="D65" s="17" t="s">
        <v>14</v>
      </c>
      <c r="E65" s="17"/>
      <c r="F65" s="5">
        <v>41702</v>
      </c>
      <c r="G65" s="5">
        <v>41787</v>
      </c>
      <c r="H65" s="9">
        <f>G65-F65</f>
        <v>85</v>
      </c>
      <c r="I65" s="7" t="s">
        <v>18</v>
      </c>
      <c r="J65" s="3">
        <v>0</v>
      </c>
      <c r="K65" s="91" t="s">
        <v>19</v>
      </c>
      <c r="L65" s="7">
        <v>0</v>
      </c>
      <c r="M65" s="7">
        <f t="shared" ref="M65:M71" si="4">L65/L$71*100</f>
        <v>0</v>
      </c>
      <c r="N65" s="13" t="s">
        <v>6</v>
      </c>
      <c r="O65" s="3">
        <v>0</v>
      </c>
      <c r="P65" s="10">
        <f>O65/O$71*100</f>
        <v>0</v>
      </c>
    </row>
    <row r="66" spans="1:30" x14ac:dyDescent="0.25">
      <c r="C66" s="87"/>
      <c r="D66" s="17" t="s">
        <v>14</v>
      </c>
      <c r="E66" s="17"/>
      <c r="J66" s="3">
        <v>1</v>
      </c>
      <c r="K66" s="91"/>
      <c r="L66" s="7">
        <v>14.821124361158434</v>
      </c>
      <c r="M66" s="10">
        <f t="shared" si="4"/>
        <v>17.647058823529413</v>
      </c>
      <c r="O66" s="10">
        <v>2.604166666666667</v>
      </c>
      <c r="P66" s="10">
        <f t="shared" ref="P66:P71" si="5">O66/O$71*100</f>
        <v>1.1600928074245942</v>
      </c>
      <c r="S66" s="84"/>
      <c r="T66" s="84"/>
      <c r="U66" s="84"/>
      <c r="V66" s="84"/>
      <c r="X66" s="84"/>
      <c r="Y66" s="84"/>
    </row>
    <row r="67" spans="1:30" x14ac:dyDescent="0.25">
      <c r="C67" s="87"/>
      <c r="D67" s="17" t="s">
        <v>14</v>
      </c>
      <c r="E67" s="17"/>
      <c r="J67" s="3">
        <v>2</v>
      </c>
      <c r="K67" s="91"/>
      <c r="L67" s="7">
        <v>28.449744463373083</v>
      </c>
      <c r="M67" s="10">
        <f t="shared" si="4"/>
        <v>33.874239350912774</v>
      </c>
      <c r="O67" s="10">
        <v>8.3333333333333339</v>
      </c>
      <c r="P67" s="10">
        <f t="shared" si="5"/>
        <v>3.7122969837587014</v>
      </c>
      <c r="U67" s="9"/>
      <c r="V67" s="9"/>
    </row>
    <row r="68" spans="1:30" x14ac:dyDescent="0.25">
      <c r="C68" s="87"/>
      <c r="D68" s="17" t="s">
        <v>14</v>
      </c>
      <c r="E68" s="17"/>
      <c r="J68" s="3">
        <v>3</v>
      </c>
      <c r="K68" s="91"/>
      <c r="L68" s="7">
        <v>42.248722316865418</v>
      </c>
      <c r="M68" s="10">
        <f t="shared" si="4"/>
        <v>50.304259634888439</v>
      </c>
      <c r="O68" s="10">
        <v>46.875</v>
      </c>
      <c r="P68" s="10">
        <f t="shared" si="5"/>
        <v>20.881670533642694</v>
      </c>
      <c r="U68" s="9"/>
      <c r="V68" s="9"/>
    </row>
    <row r="69" spans="1:30" x14ac:dyDescent="0.25">
      <c r="C69" s="87"/>
      <c r="D69" s="17" t="s">
        <v>14</v>
      </c>
      <c r="E69" s="17"/>
      <c r="J69" s="3">
        <v>4</v>
      </c>
      <c r="K69" s="91"/>
      <c r="L69" s="7">
        <v>55.877342419080065</v>
      </c>
      <c r="M69" s="10">
        <f t="shared" si="4"/>
        <v>66.531440162271792</v>
      </c>
      <c r="O69" s="10">
        <v>105.72916666666666</v>
      </c>
      <c r="P69" s="10">
        <f t="shared" si="5"/>
        <v>47.099767981438511</v>
      </c>
      <c r="T69" s="11"/>
      <c r="V69" s="11"/>
    </row>
    <row r="70" spans="1:30" x14ac:dyDescent="0.25">
      <c r="C70" s="87"/>
      <c r="D70" s="17" t="s">
        <v>14</v>
      </c>
      <c r="E70" s="17"/>
      <c r="F70" s="20"/>
      <c r="G70" s="20"/>
      <c r="H70" s="20"/>
      <c r="I70" s="21"/>
      <c r="J70" s="20">
        <v>5</v>
      </c>
      <c r="K70" s="20"/>
      <c r="L70" s="21">
        <v>70.017035775127781</v>
      </c>
      <c r="M70" s="21">
        <f t="shared" si="4"/>
        <v>83.367139959432052</v>
      </c>
      <c r="N70" s="21"/>
      <c r="O70" s="21">
        <v>178.125</v>
      </c>
      <c r="P70" s="21">
        <f t="shared" si="5"/>
        <v>79.35034802784223</v>
      </c>
      <c r="T70" s="11"/>
      <c r="V70" s="11"/>
    </row>
    <row r="71" spans="1:30" x14ac:dyDescent="0.25">
      <c r="C71" s="87"/>
      <c r="D71" s="22" t="s">
        <v>14</v>
      </c>
      <c r="E71" s="22"/>
      <c r="F71" s="4"/>
      <c r="G71" s="4"/>
      <c r="H71" s="4"/>
      <c r="I71" s="8"/>
      <c r="J71" s="4">
        <v>6</v>
      </c>
      <c r="K71" s="4"/>
      <c r="L71" s="8">
        <v>83.98637137989779</v>
      </c>
      <c r="M71" s="8">
        <f t="shared" si="4"/>
        <v>100</v>
      </c>
      <c r="N71" s="8"/>
      <c r="O71" s="8">
        <v>224.47916666666666</v>
      </c>
      <c r="P71" s="8">
        <f t="shared" si="5"/>
        <v>100</v>
      </c>
      <c r="T71" s="11"/>
      <c r="V71" s="11"/>
    </row>
    <row r="72" spans="1:30" x14ac:dyDescent="0.25">
      <c r="C72" s="87"/>
      <c r="D72" t="s">
        <v>15</v>
      </c>
      <c r="F72" s="5">
        <v>41522</v>
      </c>
      <c r="G72" s="5">
        <v>41630</v>
      </c>
      <c r="H72" s="9">
        <f>G72-F72</f>
        <v>108</v>
      </c>
      <c r="I72" s="7" t="s">
        <v>18</v>
      </c>
      <c r="J72" s="3">
        <v>0</v>
      </c>
      <c r="L72" s="7">
        <v>0</v>
      </c>
      <c r="M72" s="7">
        <f t="shared" ref="M72:M78" si="6">L72/L$78*100</f>
        <v>0</v>
      </c>
      <c r="O72" s="3">
        <v>0</v>
      </c>
      <c r="P72" s="10">
        <f>O72/O$78*100</f>
        <v>0</v>
      </c>
      <c r="T72" s="11"/>
      <c r="V72" s="11"/>
    </row>
    <row r="73" spans="1:30" x14ac:dyDescent="0.25">
      <c r="C73" s="87"/>
      <c r="D73" t="s">
        <v>15</v>
      </c>
      <c r="J73" s="3">
        <v>1</v>
      </c>
      <c r="L73" s="7">
        <v>14.821124361158434</v>
      </c>
      <c r="M73" s="10">
        <f t="shared" si="6"/>
        <v>18.995633187772924</v>
      </c>
      <c r="O73" s="10">
        <v>2.604166666666667</v>
      </c>
      <c r="P73" s="10">
        <f t="shared" ref="P73:P78" si="7">O73/O$78*100</f>
        <v>1.5923566878980893</v>
      </c>
      <c r="T73" s="11"/>
      <c r="V73" s="11"/>
    </row>
    <row r="74" spans="1:30" x14ac:dyDescent="0.25">
      <c r="C74" s="87"/>
      <c r="D74" t="s">
        <v>15</v>
      </c>
      <c r="J74" s="3">
        <v>2</v>
      </c>
      <c r="L74" s="7">
        <v>29.642248722316868</v>
      </c>
      <c r="M74" s="10">
        <f t="shared" si="6"/>
        <v>37.991266375545848</v>
      </c>
      <c r="O74" s="10">
        <v>42.187500000000007</v>
      </c>
      <c r="P74" s="10">
        <f t="shared" si="7"/>
        <v>25.796178343949045</v>
      </c>
      <c r="T74" s="11"/>
      <c r="V74" s="11"/>
    </row>
    <row r="75" spans="1:30" x14ac:dyDescent="0.25">
      <c r="C75" s="87"/>
      <c r="D75" t="s">
        <v>15</v>
      </c>
      <c r="J75" s="3">
        <v>3</v>
      </c>
      <c r="L75" s="7">
        <v>43.100511073253834</v>
      </c>
      <c r="M75" s="10">
        <f t="shared" si="6"/>
        <v>55.240174672489083</v>
      </c>
      <c r="O75" s="10">
        <v>80.208333333333343</v>
      </c>
      <c r="P75" s="10">
        <f t="shared" si="7"/>
        <v>49.044585987261144</v>
      </c>
    </row>
    <row r="76" spans="1:30" x14ac:dyDescent="0.25">
      <c r="C76" s="87"/>
      <c r="D76" t="s">
        <v>15</v>
      </c>
      <c r="J76" s="3">
        <v>4</v>
      </c>
      <c r="L76" s="7">
        <v>56.218057921635435</v>
      </c>
      <c r="M76" s="10">
        <f t="shared" si="6"/>
        <v>72.052401746724897</v>
      </c>
      <c r="O76" s="10">
        <v>123.95833333333333</v>
      </c>
      <c r="P76" s="10">
        <f t="shared" si="7"/>
        <v>75.796178343949023</v>
      </c>
      <c r="AB76" s="84"/>
      <c r="AC76" s="84"/>
      <c r="AD76" s="80"/>
    </row>
    <row r="77" spans="1:30" x14ac:dyDescent="0.25">
      <c r="C77" s="87"/>
      <c r="D77" s="23" t="s">
        <v>15</v>
      </c>
      <c r="E77" s="23"/>
      <c r="F77" s="20"/>
      <c r="G77" s="20"/>
      <c r="H77" s="20"/>
      <c r="I77" s="21"/>
      <c r="J77" s="20">
        <v>5</v>
      </c>
      <c r="K77" s="20"/>
      <c r="L77" s="21">
        <v>71.039182282793874</v>
      </c>
      <c r="M77" s="21">
        <f t="shared" si="6"/>
        <v>91.048034934497821</v>
      </c>
      <c r="N77" s="21"/>
      <c r="O77" s="21">
        <v>141.66666666666669</v>
      </c>
      <c r="P77" s="21">
        <f t="shared" si="7"/>
        <v>86.624203821656053</v>
      </c>
      <c r="AB77" s="3"/>
    </row>
    <row r="78" spans="1:30" x14ac:dyDescent="0.25">
      <c r="C78" s="87"/>
      <c r="D78" s="2" t="s">
        <v>15</v>
      </c>
      <c r="E78" s="2"/>
      <c r="F78" s="4"/>
      <c r="G78" s="4"/>
      <c r="H78" s="4"/>
      <c r="I78" s="8"/>
      <c r="J78" s="4">
        <v>6</v>
      </c>
      <c r="K78" s="4"/>
      <c r="L78" s="8">
        <v>78.023850085178879</v>
      </c>
      <c r="M78" s="8">
        <f t="shared" si="6"/>
        <v>100</v>
      </c>
      <c r="N78" s="8"/>
      <c r="O78" s="8">
        <v>163.54166666666669</v>
      </c>
      <c r="P78" s="8">
        <f t="shared" si="7"/>
        <v>100</v>
      </c>
      <c r="AC78" s="3"/>
    </row>
    <row r="79" spans="1:30" x14ac:dyDescent="0.25">
      <c r="AC79" s="7"/>
    </row>
    <row r="80" spans="1:30" x14ac:dyDescent="0.25">
      <c r="AC80" s="7"/>
      <c r="AD80" s="3"/>
    </row>
    <row r="81" spans="1:35" ht="15" customHeight="1" x14ac:dyDescent="0.25">
      <c r="A81" t="s">
        <v>37</v>
      </c>
      <c r="B81" s="86" t="s">
        <v>39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28"/>
      <c r="AC81" s="7"/>
      <c r="AD81" s="3"/>
    </row>
    <row r="82" spans="1:35" x14ac:dyDescent="0.25"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28"/>
      <c r="O82" s="9"/>
      <c r="P82" s="9"/>
      <c r="AC82" s="7"/>
      <c r="AD82" s="3"/>
    </row>
    <row r="83" spans="1:35" x14ac:dyDescent="0.25"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28"/>
      <c r="O83" s="9"/>
      <c r="P83" s="9"/>
    </row>
    <row r="84" spans="1:35" x14ac:dyDescent="0.25">
      <c r="B84" s="14"/>
      <c r="C84" s="32"/>
      <c r="D84" s="14"/>
      <c r="E84" s="14"/>
      <c r="F84" s="14"/>
      <c r="G84" s="14"/>
      <c r="H84" s="14"/>
      <c r="I84" s="14"/>
      <c r="J84" s="14"/>
      <c r="K84" s="14"/>
      <c r="L84" s="14"/>
      <c r="M84" s="10"/>
      <c r="O84" s="9"/>
      <c r="P84" s="9"/>
    </row>
    <row r="85" spans="1:35" ht="15" customHeight="1" x14ac:dyDescent="0.25">
      <c r="B85" s="86" t="s">
        <v>40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</row>
    <row r="86" spans="1:35" x14ac:dyDescent="0.25"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4"/>
      <c r="R86" s="84"/>
    </row>
    <row r="87" spans="1:35" x14ac:dyDescent="0.25"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3"/>
      <c r="R87" s="3"/>
    </row>
    <row r="88" spans="1:35" x14ac:dyDescent="0.25">
      <c r="B88" s="28"/>
      <c r="C88" s="35"/>
      <c r="D88" s="28"/>
      <c r="E88" s="28"/>
      <c r="F88" s="28"/>
      <c r="G88" s="28"/>
      <c r="H88" s="28"/>
      <c r="I88" s="28"/>
      <c r="J88" s="28"/>
      <c r="K88" s="59"/>
      <c r="L88" s="28"/>
      <c r="M88" s="28"/>
      <c r="N88" s="28"/>
      <c r="O88" s="28"/>
      <c r="P88" s="28"/>
      <c r="Q88" s="9"/>
      <c r="R88" s="9"/>
    </row>
    <row r="89" spans="1:35" x14ac:dyDescent="0.25">
      <c r="A89" t="s">
        <v>16</v>
      </c>
      <c r="O89"/>
      <c r="P89" s="11"/>
      <c r="Q89" s="3"/>
      <c r="R89" s="11"/>
    </row>
    <row r="90" spans="1:35" x14ac:dyDescent="0.25">
      <c r="A90" s="1"/>
      <c r="H90" s="3" t="s">
        <v>38</v>
      </c>
      <c r="O90"/>
      <c r="P90" s="11"/>
      <c r="Q90" s="3"/>
      <c r="R90" s="11"/>
    </row>
    <row r="91" spans="1:35" x14ac:dyDescent="0.25">
      <c r="A91" s="1"/>
      <c r="P91" s="11"/>
      <c r="Q91" s="9"/>
      <c r="R91" s="11"/>
    </row>
    <row r="92" spans="1:35" x14ac:dyDescent="0.25">
      <c r="P92" s="11"/>
      <c r="Q92" s="9"/>
      <c r="R92" s="11"/>
    </row>
    <row r="93" spans="1:35" x14ac:dyDescent="0.25">
      <c r="P93" s="11"/>
      <c r="Q93" s="9"/>
      <c r="R93" s="11"/>
    </row>
    <row r="94" spans="1:35" x14ac:dyDescent="0.25">
      <c r="P94" s="11"/>
      <c r="Q94" s="9"/>
      <c r="R94" s="11"/>
    </row>
    <row r="96" spans="1:35" x14ac:dyDescent="0.25">
      <c r="AE96" s="80"/>
      <c r="AF96" s="93"/>
      <c r="AG96" s="93"/>
      <c r="AH96" s="84"/>
      <c r="AI96" s="84"/>
    </row>
    <row r="97" spans="31:35" x14ac:dyDescent="0.25">
      <c r="AE97" s="3"/>
      <c r="AF97" s="6"/>
      <c r="AG97" s="3"/>
      <c r="AH97" s="6"/>
      <c r="AI97" s="7"/>
    </row>
    <row r="98" spans="31:35" x14ac:dyDescent="0.25">
      <c r="AE98" s="3"/>
      <c r="AF98" s="6"/>
      <c r="AG98" s="3"/>
      <c r="AH98" s="6"/>
      <c r="AI98" s="3"/>
    </row>
    <row r="99" spans="31:35" x14ac:dyDescent="0.25">
      <c r="AE99" s="3"/>
      <c r="AG99" s="3"/>
      <c r="AI99" s="3"/>
    </row>
    <row r="100" spans="31:35" x14ac:dyDescent="0.25">
      <c r="AE100" s="7"/>
      <c r="AF100" s="6"/>
      <c r="AG100" s="7"/>
      <c r="AH100" s="6"/>
      <c r="AI100" s="7"/>
    </row>
    <row r="101" spans="31:35" x14ac:dyDescent="0.25">
      <c r="AE101" s="7"/>
      <c r="AF101" s="6"/>
      <c r="AG101" s="7"/>
      <c r="AH101" s="6"/>
      <c r="AI101" s="7"/>
    </row>
    <row r="102" spans="31:35" x14ac:dyDescent="0.25">
      <c r="AE102" s="7"/>
      <c r="AF102" s="6"/>
      <c r="AG102" s="7"/>
      <c r="AH102" s="6"/>
      <c r="AI102" s="7"/>
    </row>
  </sheetData>
  <mergeCells count="18">
    <mergeCell ref="AF96:AG96"/>
    <mergeCell ref="AH96:AI96"/>
    <mergeCell ref="Q86:R86"/>
    <mergeCell ref="U66:V66"/>
    <mergeCell ref="X66:Y66"/>
    <mergeCell ref="S66:T66"/>
    <mergeCell ref="AH9:AI9"/>
    <mergeCell ref="AF2:AG2"/>
    <mergeCell ref="L3:M3"/>
    <mergeCell ref="B81:M83"/>
    <mergeCell ref="B85:P87"/>
    <mergeCell ref="S3:Y10"/>
    <mergeCell ref="C5:C19"/>
    <mergeCell ref="C65:C78"/>
    <mergeCell ref="N3:P3"/>
    <mergeCell ref="K5:K9"/>
    <mergeCell ref="K65:K69"/>
    <mergeCell ref="AB76:AC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73"/>
  <sheetViews>
    <sheetView topLeftCell="G1" zoomScale="85" zoomScaleNormal="85" workbookViewId="0">
      <selection activeCell="AF69" sqref="AF69"/>
    </sheetView>
  </sheetViews>
  <sheetFormatPr defaultRowHeight="15" x14ac:dyDescent="0.25"/>
  <cols>
    <col min="1" max="2" width="20.7109375" customWidth="1"/>
    <col min="3" max="3" width="18" customWidth="1"/>
    <col min="4" max="4" width="10.140625" customWidth="1"/>
    <col min="5" max="5" width="13.42578125" customWidth="1"/>
    <col min="6" max="6" width="13.42578125" style="9" customWidth="1"/>
    <col min="7" max="7" width="11.7109375" style="9" customWidth="1"/>
    <col min="8" max="8" width="10.140625" style="9" customWidth="1"/>
    <col min="9" max="9" width="12.28515625" style="10" customWidth="1"/>
    <col min="10" max="10" width="17.28515625" style="9" customWidth="1"/>
    <col min="11" max="12" width="13.5703125" style="10" customWidth="1"/>
    <col min="13" max="13" width="10.140625" style="10" customWidth="1"/>
    <col min="14" max="14" width="10.140625" style="13" customWidth="1"/>
    <col min="15" max="15" width="10.140625" style="9" customWidth="1"/>
    <col min="16" max="16" width="16.28515625" style="9" customWidth="1"/>
    <col min="17" max="17" width="23.42578125" customWidth="1"/>
    <col min="18" max="18" width="17.42578125" customWidth="1"/>
    <col min="31" max="31" width="18.140625" customWidth="1"/>
    <col min="32" max="33" width="18.7109375" customWidth="1"/>
  </cols>
  <sheetData>
    <row r="2" spans="1:33" x14ac:dyDescent="0.25">
      <c r="AF2" s="84" t="s">
        <v>135</v>
      </c>
      <c r="AG2" s="84"/>
    </row>
    <row r="3" spans="1:33" ht="30" customHeight="1" x14ac:dyDescent="0.25">
      <c r="A3" s="14" t="s">
        <v>0</v>
      </c>
      <c r="B3" s="14"/>
      <c r="C3" s="14"/>
      <c r="D3" s="14" t="s">
        <v>13</v>
      </c>
      <c r="E3" s="14" t="s">
        <v>28</v>
      </c>
      <c r="F3" s="15" t="s">
        <v>1</v>
      </c>
      <c r="G3" s="15" t="s">
        <v>2</v>
      </c>
      <c r="H3" s="15" t="s">
        <v>4</v>
      </c>
      <c r="I3" s="16" t="s">
        <v>8</v>
      </c>
      <c r="J3" s="15" t="s">
        <v>3</v>
      </c>
      <c r="K3" s="85" t="s">
        <v>20</v>
      </c>
      <c r="L3" s="85"/>
      <c r="M3" s="85"/>
      <c r="N3" s="24"/>
      <c r="O3" s="14" t="s">
        <v>21</v>
      </c>
      <c r="P3" s="14"/>
      <c r="Q3" s="14"/>
      <c r="T3" s="35"/>
      <c r="U3" s="35"/>
      <c r="V3" s="35"/>
      <c r="W3" s="35"/>
      <c r="X3" s="35"/>
      <c r="Y3" s="35"/>
      <c r="Z3" s="14"/>
      <c r="AE3" t="s">
        <v>5</v>
      </c>
      <c r="AF3" t="s">
        <v>136</v>
      </c>
      <c r="AG3" t="s">
        <v>66</v>
      </c>
    </row>
    <row r="4" spans="1:33" ht="30" x14ac:dyDescent="0.25">
      <c r="A4" s="26"/>
      <c r="B4" s="26" t="s">
        <v>43</v>
      </c>
      <c r="C4" s="26" t="s">
        <v>10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8" t="s">
        <v>56</v>
      </c>
      <c r="L4" s="27" t="s">
        <v>57</v>
      </c>
      <c r="M4" s="27" t="s">
        <v>5</v>
      </c>
      <c r="N4" s="27" t="s">
        <v>56</v>
      </c>
      <c r="O4" s="25" t="s">
        <v>84</v>
      </c>
      <c r="P4" s="25" t="s">
        <v>12</v>
      </c>
      <c r="Q4" s="26" t="s">
        <v>22</v>
      </c>
      <c r="R4" s="35" t="s">
        <v>42</v>
      </c>
      <c r="S4" s="35"/>
      <c r="T4" s="35"/>
      <c r="U4" s="35"/>
      <c r="V4" s="35"/>
      <c r="W4" s="35"/>
      <c r="X4" s="35"/>
      <c r="Y4" s="35"/>
      <c r="Z4" s="14"/>
      <c r="AE4">
        <v>0</v>
      </c>
      <c r="AF4">
        <v>0</v>
      </c>
      <c r="AG4">
        <v>0</v>
      </c>
    </row>
    <row r="5" spans="1:33" x14ac:dyDescent="0.25">
      <c r="A5" t="s">
        <v>46</v>
      </c>
      <c r="B5">
        <v>300</v>
      </c>
      <c r="C5" t="s">
        <v>67</v>
      </c>
      <c r="D5" t="s">
        <v>61</v>
      </c>
      <c r="E5" s="41">
        <v>8.6910626319493325</v>
      </c>
      <c r="F5" s="30">
        <v>38449</v>
      </c>
      <c r="G5" s="5"/>
      <c r="I5" s="10">
        <f>200/1.12</f>
        <v>178.57142857142856</v>
      </c>
      <c r="J5" s="9" t="s">
        <v>75</v>
      </c>
      <c r="K5" s="90" t="s">
        <v>74</v>
      </c>
      <c r="L5" s="10">
        <v>0</v>
      </c>
      <c r="M5" s="10">
        <f>L5/L$9*100</f>
        <v>0</v>
      </c>
      <c r="N5" s="13" t="s">
        <v>6</v>
      </c>
      <c r="O5" s="10">
        <v>0</v>
      </c>
      <c r="P5" s="10">
        <f>O5/O$9*100</f>
        <v>0</v>
      </c>
      <c r="R5" s="9"/>
      <c r="S5" s="23" t="s">
        <v>70</v>
      </c>
      <c r="T5" s="20"/>
      <c r="U5" s="21"/>
      <c r="V5" s="35"/>
      <c r="W5" s="35"/>
      <c r="X5" s="35"/>
      <c r="Y5" s="35"/>
      <c r="AE5">
        <v>10</v>
      </c>
      <c r="AF5" s="11">
        <v>0.16207455429497569</v>
      </c>
      <c r="AG5" s="11">
        <v>0.32414910858995138</v>
      </c>
    </row>
    <row r="6" spans="1:33" x14ac:dyDescent="0.25">
      <c r="A6" s="23"/>
      <c r="J6" s="9" t="s">
        <v>62</v>
      </c>
      <c r="K6" s="103"/>
      <c r="L6" s="21">
        <v>766</v>
      </c>
      <c r="M6" s="10">
        <f t="shared" ref="M6:M9" si="0">L6/L$9*100</f>
        <v>50.295469468154948</v>
      </c>
      <c r="O6" s="21">
        <v>29.464285714285712</v>
      </c>
      <c r="P6" s="10">
        <f t="shared" ref="P6:P9" si="1">O6/O$9*100</f>
        <v>16.176470588235293</v>
      </c>
      <c r="R6" s="9" t="s">
        <v>73</v>
      </c>
      <c r="S6" t="s">
        <v>72</v>
      </c>
      <c r="T6" s="20" t="s">
        <v>69</v>
      </c>
      <c r="U6" s="21"/>
      <c r="V6" s="35"/>
      <c r="W6" s="35"/>
      <c r="X6" s="35"/>
      <c r="Y6" s="35"/>
      <c r="AE6">
        <v>20</v>
      </c>
      <c r="AF6" s="11">
        <v>0.32414910858995138</v>
      </c>
      <c r="AG6" s="11">
        <v>1.7828200972447326</v>
      </c>
    </row>
    <row r="7" spans="1:33" x14ac:dyDescent="0.25">
      <c r="A7" s="23"/>
      <c r="J7" s="9" t="s">
        <v>63</v>
      </c>
      <c r="K7" s="103"/>
      <c r="L7" s="21">
        <v>980</v>
      </c>
      <c r="M7" s="10">
        <f t="shared" si="0"/>
        <v>64.346684175968477</v>
      </c>
      <c r="O7" s="21">
        <v>46.428571428571423</v>
      </c>
      <c r="P7" s="10">
        <f t="shared" si="1"/>
        <v>25.490196078431371</v>
      </c>
      <c r="R7" s="37" t="s">
        <v>62</v>
      </c>
      <c r="S7">
        <v>530</v>
      </c>
      <c r="T7" s="20">
        <v>141</v>
      </c>
      <c r="U7" s="38" t="s">
        <v>71</v>
      </c>
      <c r="V7" s="35"/>
      <c r="W7" s="35"/>
      <c r="X7" s="35"/>
      <c r="Y7" s="35"/>
      <c r="AE7">
        <v>30</v>
      </c>
      <c r="AF7" s="11">
        <v>0.4051863857374392</v>
      </c>
      <c r="AG7" s="11">
        <v>5.6726094003241485</v>
      </c>
    </row>
    <row r="8" spans="1:33" x14ac:dyDescent="0.25">
      <c r="A8" s="23"/>
      <c r="D8" s="23"/>
      <c r="E8" s="23"/>
      <c r="F8" s="30"/>
      <c r="G8" s="20"/>
      <c r="H8" s="20"/>
      <c r="J8" s="9" t="s">
        <v>64</v>
      </c>
      <c r="K8" s="103"/>
      <c r="L8" s="21">
        <v>1166</v>
      </c>
      <c r="M8" s="10">
        <f t="shared" si="0"/>
        <v>76.559422193040049</v>
      </c>
      <c r="O8" s="21">
        <v>74.999999999999986</v>
      </c>
      <c r="P8" s="10">
        <f t="shared" si="1"/>
        <v>41.17647058823529</v>
      </c>
      <c r="R8" s="37" t="s">
        <v>63</v>
      </c>
      <c r="S8">
        <v>750</v>
      </c>
      <c r="T8" s="20">
        <v>170</v>
      </c>
      <c r="U8" s="21"/>
      <c r="V8" s="35"/>
      <c r="W8" s="35"/>
      <c r="X8" s="35"/>
      <c r="Y8" s="35"/>
      <c r="AE8">
        <v>40</v>
      </c>
      <c r="AF8" s="11">
        <v>3.2414910858995136</v>
      </c>
      <c r="AG8" s="11">
        <v>21.393841166936792</v>
      </c>
    </row>
    <row r="9" spans="1:33" x14ac:dyDescent="0.25">
      <c r="A9" s="23"/>
      <c r="D9" s="23"/>
      <c r="E9" s="23"/>
      <c r="F9" s="30"/>
      <c r="G9" s="20"/>
      <c r="H9" s="20"/>
      <c r="J9" s="9" t="s">
        <v>65</v>
      </c>
      <c r="K9" s="21"/>
      <c r="L9" s="21">
        <v>1523</v>
      </c>
      <c r="M9" s="10">
        <f t="shared" si="0"/>
        <v>100</v>
      </c>
      <c r="O9" s="21">
        <v>182.14285714285714</v>
      </c>
      <c r="P9" s="10">
        <f t="shared" si="1"/>
        <v>100</v>
      </c>
      <c r="R9" s="37" t="s">
        <v>64</v>
      </c>
      <c r="S9">
        <v>1006</v>
      </c>
      <c r="T9" s="20">
        <v>145</v>
      </c>
      <c r="U9" s="37" t="s">
        <v>68</v>
      </c>
      <c r="V9" s="35"/>
      <c r="W9" s="35"/>
      <c r="X9" s="35"/>
      <c r="Y9" s="35"/>
      <c r="AE9">
        <v>50</v>
      </c>
      <c r="AF9" s="11">
        <v>11.18314424635332</v>
      </c>
      <c r="AG9" s="11">
        <v>39.222042139384115</v>
      </c>
    </row>
    <row r="10" spans="1:33" x14ac:dyDescent="0.25">
      <c r="A10" s="23"/>
      <c r="B10">
        <v>451</v>
      </c>
      <c r="C10" t="s">
        <v>47</v>
      </c>
      <c r="E10" s="19">
        <v>11.84402332361516</v>
      </c>
      <c r="F10" s="5">
        <v>37696</v>
      </c>
      <c r="G10" s="20"/>
      <c r="H10" s="20"/>
      <c r="I10" s="21">
        <f>365/1.12</f>
        <v>325.89285714285711</v>
      </c>
      <c r="J10" s="9" t="s">
        <v>75</v>
      </c>
      <c r="K10" s="21"/>
      <c r="L10" s="21">
        <v>0</v>
      </c>
      <c r="M10" s="10">
        <f>L10/L$15*100</f>
        <v>0</v>
      </c>
      <c r="O10" s="9">
        <v>0</v>
      </c>
      <c r="P10" s="21">
        <f>O10/O$14*100</f>
        <v>0</v>
      </c>
      <c r="R10" s="37" t="s">
        <v>65</v>
      </c>
      <c r="S10">
        <v>1329</v>
      </c>
      <c r="T10" s="20">
        <v>120</v>
      </c>
      <c r="U10" s="21"/>
      <c r="V10" s="35"/>
      <c r="W10" s="35"/>
      <c r="X10" s="35"/>
      <c r="Y10" s="35"/>
      <c r="AE10">
        <v>60</v>
      </c>
      <c r="AF10" s="11">
        <v>26.580226904376008</v>
      </c>
      <c r="AG10" s="11">
        <v>58.022690437601291</v>
      </c>
    </row>
    <row r="11" spans="1:33" x14ac:dyDescent="0.25">
      <c r="A11" s="23"/>
      <c r="E11" s="42" t="s">
        <v>77</v>
      </c>
      <c r="J11" s="9" t="s">
        <v>62</v>
      </c>
      <c r="K11" s="21"/>
      <c r="L11" s="21">
        <v>483</v>
      </c>
      <c r="M11" s="10">
        <f t="shared" ref="M11:M15" si="2">L11/L$15*100</f>
        <v>26.7590027700831</v>
      </c>
      <c r="O11" s="21">
        <v>16.964285714285712</v>
      </c>
      <c r="P11" s="21">
        <f t="shared" ref="P11:P15" si="3">O11/O$14*100</f>
        <v>9.1346153846153832</v>
      </c>
      <c r="R11" s="37" t="s">
        <v>66</v>
      </c>
      <c r="S11">
        <v>1798</v>
      </c>
      <c r="T11" s="20">
        <v>58</v>
      </c>
      <c r="U11" s="38" t="s">
        <v>76</v>
      </c>
      <c r="V11" s="35"/>
      <c r="W11" s="35"/>
      <c r="X11" s="35"/>
      <c r="Y11" s="35"/>
      <c r="AE11">
        <v>70</v>
      </c>
      <c r="AF11" s="11">
        <v>45.218800648298213</v>
      </c>
      <c r="AG11" s="11">
        <v>77.957860615883291</v>
      </c>
    </row>
    <row r="12" spans="1:33" x14ac:dyDescent="0.25">
      <c r="A12" s="23"/>
      <c r="J12" s="9" t="s">
        <v>63</v>
      </c>
      <c r="K12" s="21"/>
      <c r="L12" s="21">
        <v>844</v>
      </c>
      <c r="M12" s="10">
        <f t="shared" si="2"/>
        <v>46.7590027700831</v>
      </c>
      <c r="O12" s="21">
        <v>93.749999999999986</v>
      </c>
      <c r="P12" s="21">
        <f t="shared" si="3"/>
        <v>50.480769230769226</v>
      </c>
      <c r="U12" s="35"/>
      <c r="V12" s="35"/>
      <c r="W12" s="35"/>
      <c r="X12" s="35"/>
      <c r="Y12" s="35"/>
      <c r="AE12">
        <v>80</v>
      </c>
      <c r="AF12" s="11">
        <v>63.04700162074554</v>
      </c>
      <c r="AG12" s="11">
        <v>94.813614262560762</v>
      </c>
    </row>
    <row r="13" spans="1:33" x14ac:dyDescent="0.25">
      <c r="A13" s="23"/>
      <c r="J13" s="9" t="s">
        <v>64</v>
      </c>
      <c r="K13" s="21"/>
      <c r="L13" s="21">
        <v>1153</v>
      </c>
      <c r="M13" s="10">
        <f t="shared" si="2"/>
        <v>63.878116343490312</v>
      </c>
      <c r="O13" s="21">
        <v>112.49999999999999</v>
      </c>
      <c r="P13" s="21">
        <f t="shared" si="3"/>
        <v>60.576923076923073</v>
      </c>
      <c r="R13" s="37" t="s">
        <v>102</v>
      </c>
      <c r="U13" s="35"/>
      <c r="V13" s="35"/>
      <c r="W13" s="35"/>
      <c r="X13" s="35"/>
      <c r="Y13" s="35"/>
      <c r="AE13">
        <v>90</v>
      </c>
      <c r="AF13" s="11">
        <v>82.171799027552666</v>
      </c>
      <c r="AG13" s="11">
        <v>99.999999999999986</v>
      </c>
    </row>
    <row r="14" spans="1:33" x14ac:dyDescent="0.25">
      <c r="A14" s="23"/>
      <c r="J14" s="9" t="s">
        <v>65</v>
      </c>
      <c r="K14" s="21"/>
      <c r="L14" s="21">
        <v>1353</v>
      </c>
      <c r="M14" s="10">
        <f t="shared" si="2"/>
        <v>74.958448753462605</v>
      </c>
      <c r="O14" s="21">
        <v>185.71428571428569</v>
      </c>
      <c r="P14" s="21">
        <f t="shared" si="3"/>
        <v>100</v>
      </c>
      <c r="U14" s="35"/>
      <c r="V14" s="35"/>
      <c r="W14" s="35"/>
      <c r="X14" s="35"/>
      <c r="Y14" s="35"/>
      <c r="AE14">
        <v>100</v>
      </c>
      <c r="AF14" s="11">
        <v>99.999999999999986</v>
      </c>
      <c r="AG14" s="11">
        <v>99.999999999999986</v>
      </c>
    </row>
    <row r="15" spans="1:33" x14ac:dyDescent="0.25">
      <c r="A15" s="23"/>
      <c r="J15" s="39" t="s">
        <v>66</v>
      </c>
      <c r="K15" s="40"/>
      <c r="L15" s="40">
        <v>1805</v>
      </c>
      <c r="M15" s="10">
        <f t="shared" si="2"/>
        <v>100</v>
      </c>
      <c r="O15" s="40">
        <v>180.35714285714283</v>
      </c>
      <c r="P15" s="40">
        <f t="shared" si="3"/>
        <v>97.115384615384613</v>
      </c>
    </row>
    <row r="16" spans="1:33" x14ac:dyDescent="0.25">
      <c r="A16" s="23"/>
      <c r="B16" t="s">
        <v>52</v>
      </c>
      <c r="C16" t="s">
        <v>47</v>
      </c>
      <c r="D16" s="23"/>
      <c r="E16" s="41">
        <v>7.6291454081632644</v>
      </c>
      <c r="F16" s="30">
        <v>38467</v>
      </c>
      <c r="G16" s="30"/>
      <c r="H16" s="20"/>
      <c r="I16" s="21">
        <f t="shared" ref="I16:I46" si="4">365/1.12</f>
        <v>325.89285714285711</v>
      </c>
      <c r="J16" s="9" t="s">
        <v>75</v>
      </c>
      <c r="K16" s="21"/>
      <c r="L16" s="21">
        <v>0</v>
      </c>
      <c r="M16" s="10">
        <f>L16/L$20*100</f>
        <v>0</v>
      </c>
      <c r="O16" s="21">
        <v>0</v>
      </c>
      <c r="P16" s="21">
        <f>O16/O$20*100</f>
        <v>0</v>
      </c>
      <c r="Q16" s="9"/>
      <c r="S16" s="20"/>
      <c r="T16" s="21"/>
    </row>
    <row r="17" spans="1:31" x14ac:dyDescent="0.25">
      <c r="A17" s="23"/>
      <c r="J17" s="9" t="s">
        <v>62</v>
      </c>
      <c r="K17" s="21"/>
      <c r="L17" s="21">
        <v>459</v>
      </c>
      <c r="M17" s="10">
        <f t="shared" ref="M17:M20" si="5">L17/L$20*100</f>
        <v>37.840065952184666</v>
      </c>
      <c r="O17" s="21">
        <v>2.2321428571428568</v>
      </c>
      <c r="P17" s="21">
        <f>O17/O$20*100</f>
        <v>1.0822510822510822</v>
      </c>
      <c r="S17" s="20"/>
      <c r="T17" s="21"/>
      <c r="AE17" t="s">
        <v>137</v>
      </c>
    </row>
    <row r="18" spans="1:31" x14ac:dyDescent="0.25">
      <c r="A18" s="23"/>
      <c r="J18" s="9" t="s">
        <v>63</v>
      </c>
      <c r="K18" s="21"/>
      <c r="L18" s="21">
        <v>615</v>
      </c>
      <c r="M18" s="10">
        <f t="shared" si="5"/>
        <v>50.700741962077487</v>
      </c>
      <c r="O18" s="21">
        <v>20.535714285714285</v>
      </c>
      <c r="P18" s="21">
        <f t="shared" ref="P18:P20" si="6">O18/O$20*100</f>
        <v>9.9567099567099575</v>
      </c>
      <c r="Q18" s="23"/>
      <c r="AE18" t="s">
        <v>138</v>
      </c>
    </row>
    <row r="19" spans="1:31" x14ac:dyDescent="0.25">
      <c r="A19" s="23"/>
      <c r="J19" s="9" t="s">
        <v>64</v>
      </c>
      <c r="K19" s="21"/>
      <c r="L19" s="21">
        <v>798</v>
      </c>
      <c r="M19" s="10">
        <f t="shared" si="5"/>
        <v>65.787304204451772</v>
      </c>
      <c r="O19" s="21">
        <v>75.892857142857139</v>
      </c>
      <c r="P19" s="21">
        <f t="shared" si="6"/>
        <v>36.796536796536799</v>
      </c>
      <c r="Q19" s="23"/>
      <c r="AE19" s="38" t="s">
        <v>76</v>
      </c>
    </row>
    <row r="20" spans="1:31" x14ac:dyDescent="0.25">
      <c r="A20" s="23"/>
      <c r="J20" s="9" t="s">
        <v>65</v>
      </c>
      <c r="K20" s="21"/>
      <c r="L20" s="21">
        <v>1213</v>
      </c>
      <c r="M20" s="10">
        <f t="shared" si="5"/>
        <v>100</v>
      </c>
      <c r="O20" s="21">
        <v>206.24999999999997</v>
      </c>
      <c r="P20" s="21">
        <f t="shared" si="6"/>
        <v>100</v>
      </c>
      <c r="Q20" s="23"/>
    </row>
    <row r="21" spans="1:31" x14ac:dyDescent="0.25">
      <c r="A21" s="23"/>
      <c r="B21" t="s">
        <v>49</v>
      </c>
      <c r="C21" t="s">
        <v>47</v>
      </c>
      <c r="D21" s="23"/>
      <c r="E21" s="29">
        <v>11.178307529908514</v>
      </c>
      <c r="F21" s="20" t="s">
        <v>58</v>
      </c>
      <c r="G21" s="20"/>
      <c r="H21" s="20"/>
      <c r="I21" s="21">
        <f t="shared" si="4"/>
        <v>325.89285714285711</v>
      </c>
      <c r="J21" s="9" t="s">
        <v>75</v>
      </c>
      <c r="K21" s="21"/>
      <c r="L21" s="21">
        <v>0</v>
      </c>
      <c r="M21" s="10">
        <f>L21/L$25*100</f>
        <v>0</v>
      </c>
      <c r="O21" s="21">
        <v>0</v>
      </c>
      <c r="P21" s="21">
        <f>O21/O$25*100</f>
        <v>0</v>
      </c>
      <c r="Q21" s="23"/>
    </row>
    <row r="22" spans="1:31" x14ac:dyDescent="0.25">
      <c r="A22" s="23"/>
      <c r="J22" s="9" t="s">
        <v>62</v>
      </c>
      <c r="K22" s="21"/>
      <c r="L22" s="21">
        <v>523</v>
      </c>
      <c r="M22" s="10">
        <f t="shared" ref="M22:M25" si="7">L22/L$25*100</f>
        <v>39.531368102796677</v>
      </c>
      <c r="O22" s="21">
        <v>13.392857142857142</v>
      </c>
      <c r="P22" s="21">
        <f t="shared" ref="P22:P25" si="8">O22/O$25*100</f>
        <v>6.7873303167420822</v>
      </c>
      <c r="Q22" s="23"/>
    </row>
    <row r="23" spans="1:31" x14ac:dyDescent="0.25">
      <c r="A23" s="23"/>
      <c r="J23" s="9" t="s">
        <v>63</v>
      </c>
      <c r="K23" s="21"/>
      <c r="L23" s="21">
        <v>737</v>
      </c>
      <c r="M23" s="10">
        <f t="shared" si="7"/>
        <v>55.706727135298564</v>
      </c>
      <c r="O23" s="21">
        <v>51.785714285714278</v>
      </c>
      <c r="P23" s="21">
        <f t="shared" si="8"/>
        <v>26.244343891402711</v>
      </c>
      <c r="Q23" s="23"/>
    </row>
    <row r="24" spans="1:31" x14ac:dyDescent="0.25">
      <c r="A24" s="23"/>
      <c r="J24" s="9" t="s">
        <v>64</v>
      </c>
      <c r="K24" s="21"/>
      <c r="L24" s="21">
        <v>985</v>
      </c>
      <c r="M24" s="10">
        <f t="shared" si="7"/>
        <v>74.452003023431587</v>
      </c>
      <c r="O24" s="21">
        <v>76.785714285714278</v>
      </c>
      <c r="P24" s="21">
        <f t="shared" si="8"/>
        <v>38.914027149321271</v>
      </c>
      <c r="Q24" s="23"/>
    </row>
    <row r="25" spans="1:31" x14ac:dyDescent="0.25">
      <c r="A25" s="23"/>
      <c r="J25" s="9" t="s">
        <v>65</v>
      </c>
      <c r="K25" s="21"/>
      <c r="L25" s="21">
        <v>1323</v>
      </c>
      <c r="M25" s="10">
        <f t="shared" si="7"/>
        <v>100</v>
      </c>
      <c r="O25" s="21">
        <v>197.32142857142856</v>
      </c>
      <c r="P25" s="21">
        <f t="shared" si="8"/>
        <v>100</v>
      </c>
      <c r="Q25" s="23"/>
    </row>
    <row r="26" spans="1:31" x14ac:dyDescent="0.25">
      <c r="A26" s="23"/>
      <c r="B26" t="s">
        <v>51</v>
      </c>
      <c r="C26" t="s">
        <v>47</v>
      </c>
      <c r="D26" s="23"/>
      <c r="E26" s="41">
        <v>5.7773109243697478</v>
      </c>
      <c r="F26" s="30">
        <v>38467</v>
      </c>
      <c r="G26" s="20"/>
      <c r="H26" s="20"/>
      <c r="I26" s="21">
        <f t="shared" si="4"/>
        <v>325.89285714285711</v>
      </c>
      <c r="J26" s="9" t="s">
        <v>75</v>
      </c>
      <c r="K26" s="21"/>
      <c r="L26" s="21">
        <v>0</v>
      </c>
      <c r="M26" s="10">
        <f>L26/L$30*100</f>
        <v>0</v>
      </c>
      <c r="O26" s="21">
        <v>0</v>
      </c>
      <c r="P26" s="21">
        <f>O26/O$30*100</f>
        <v>0</v>
      </c>
      <c r="Q26" s="23"/>
    </row>
    <row r="27" spans="1:31" x14ac:dyDescent="0.25">
      <c r="A27" s="23"/>
      <c r="J27" s="9" t="s">
        <v>62</v>
      </c>
      <c r="K27" s="21"/>
      <c r="L27" s="21">
        <v>459</v>
      </c>
      <c r="M27" s="10">
        <f t="shared" ref="M27:M30" si="9">L27/L$30*100</f>
        <v>40.691489361702125</v>
      </c>
      <c r="O27" s="21">
        <v>1.2499999999999998</v>
      </c>
      <c r="P27" s="21">
        <f t="shared" ref="P27:P29" si="10">O27/O$30*100</f>
        <v>0.63636363636363624</v>
      </c>
      <c r="Q27" s="23"/>
    </row>
    <row r="28" spans="1:31" x14ac:dyDescent="0.25">
      <c r="A28" s="23"/>
      <c r="J28" s="9" t="s">
        <v>63</v>
      </c>
      <c r="K28" s="21"/>
      <c r="L28" s="21">
        <v>615</v>
      </c>
      <c r="M28" s="10">
        <f t="shared" si="9"/>
        <v>54.521276595744681</v>
      </c>
      <c r="O28" s="21">
        <v>32.142857142857139</v>
      </c>
      <c r="P28" s="21">
        <f t="shared" si="10"/>
        <v>16.363636363636363</v>
      </c>
      <c r="Q28" s="23"/>
    </row>
    <row r="29" spans="1:31" x14ac:dyDescent="0.25">
      <c r="A29" s="23"/>
      <c r="J29" s="9" t="s">
        <v>64</v>
      </c>
      <c r="K29" s="21"/>
      <c r="L29" s="21">
        <v>798</v>
      </c>
      <c r="M29" s="10">
        <f t="shared" si="9"/>
        <v>70.744680851063833</v>
      </c>
      <c r="O29" s="21">
        <v>101.78571428571428</v>
      </c>
      <c r="P29" s="21">
        <f t="shared" si="10"/>
        <v>51.81818181818182</v>
      </c>
      <c r="Q29" s="23"/>
    </row>
    <row r="30" spans="1:31" x14ac:dyDescent="0.25">
      <c r="A30" s="23"/>
      <c r="J30" s="9" t="s">
        <v>65</v>
      </c>
      <c r="K30" s="21"/>
      <c r="L30" s="21">
        <v>1128</v>
      </c>
      <c r="M30" s="10">
        <f t="shared" si="9"/>
        <v>100</v>
      </c>
      <c r="O30" s="21">
        <v>196.42857142857142</v>
      </c>
      <c r="P30" s="21">
        <f>O30/O$30*100</f>
        <v>100</v>
      </c>
      <c r="Q30" s="23"/>
    </row>
    <row r="31" spans="1:31" x14ac:dyDescent="0.25">
      <c r="A31" s="23"/>
      <c r="B31" t="s">
        <v>50</v>
      </c>
      <c r="C31" t="s">
        <v>47</v>
      </c>
      <c r="D31" s="23"/>
      <c r="E31" s="41">
        <v>3.5370879120879115</v>
      </c>
      <c r="F31" s="20" t="s">
        <v>60</v>
      </c>
      <c r="G31" s="20"/>
      <c r="H31" s="20"/>
      <c r="I31" s="21">
        <f t="shared" si="4"/>
        <v>325.89285714285711</v>
      </c>
      <c r="J31" s="9" t="s">
        <v>75</v>
      </c>
      <c r="K31" s="21"/>
      <c r="L31" s="21">
        <v>0</v>
      </c>
      <c r="M31" s="10">
        <f>L31/L$35*100</f>
        <v>0</v>
      </c>
      <c r="O31" s="21">
        <v>0</v>
      </c>
      <c r="P31" s="21">
        <f>O31/O$35*100</f>
        <v>0</v>
      </c>
      <c r="Q31" s="23"/>
    </row>
    <row r="32" spans="1:31" x14ac:dyDescent="0.25">
      <c r="A32" s="23"/>
      <c r="J32" s="9" t="s">
        <v>62</v>
      </c>
      <c r="K32" s="21"/>
      <c r="L32" s="21">
        <v>498</v>
      </c>
      <c r="M32" s="10">
        <f t="shared" ref="M32:M35" si="11">L32/L$35*100</f>
        <v>39.64968152866242</v>
      </c>
      <c r="O32" s="21">
        <v>0.89285714285714279</v>
      </c>
      <c r="P32" s="21">
        <f t="shared" ref="P32:P34" si="12">O32/O$35*100</f>
        <v>0.48543689320388345</v>
      </c>
      <c r="Q32" s="23"/>
    </row>
    <row r="33" spans="1:37" x14ac:dyDescent="0.25">
      <c r="A33" s="23"/>
      <c r="J33" s="9" t="s">
        <v>63</v>
      </c>
      <c r="K33" s="21"/>
      <c r="L33" s="21">
        <v>661</v>
      </c>
      <c r="M33" s="10">
        <f t="shared" si="11"/>
        <v>52.627388535031848</v>
      </c>
      <c r="O33" s="21">
        <v>4.5535714285714279</v>
      </c>
      <c r="P33" s="21">
        <f t="shared" si="12"/>
        <v>2.4757281553398056</v>
      </c>
      <c r="Q33" s="23"/>
    </row>
    <row r="34" spans="1:37" x14ac:dyDescent="0.25">
      <c r="A34" s="23"/>
      <c r="J34" s="9" t="s">
        <v>64</v>
      </c>
      <c r="K34" s="21"/>
      <c r="L34" s="21">
        <v>926</v>
      </c>
      <c r="M34" s="10">
        <f t="shared" si="11"/>
        <v>73.726114649681534</v>
      </c>
      <c r="O34" s="21">
        <v>112.49999999999999</v>
      </c>
      <c r="P34" s="21">
        <f t="shared" si="12"/>
        <v>61.165048543689316</v>
      </c>
      <c r="Q34" s="23"/>
    </row>
    <row r="35" spans="1:37" x14ac:dyDescent="0.25">
      <c r="A35" s="23"/>
      <c r="J35" s="9" t="s">
        <v>65</v>
      </c>
      <c r="K35" s="21"/>
      <c r="L35" s="21">
        <v>1256</v>
      </c>
      <c r="M35" s="10">
        <f t="shared" si="11"/>
        <v>100</v>
      </c>
      <c r="O35" s="21">
        <v>183.92857142857142</v>
      </c>
      <c r="P35" s="21">
        <f>O35/O$35*100</f>
        <v>100</v>
      </c>
      <c r="Q35" s="23"/>
    </row>
    <row r="36" spans="1:37" x14ac:dyDescent="0.25">
      <c r="A36" s="23"/>
      <c r="B36" t="s">
        <v>53</v>
      </c>
      <c r="C36" t="s">
        <v>47</v>
      </c>
      <c r="D36" s="23"/>
      <c r="E36" s="41">
        <v>4.1941776710684273</v>
      </c>
      <c r="F36" s="30">
        <v>38425</v>
      </c>
      <c r="G36" s="20"/>
      <c r="H36" s="20"/>
      <c r="I36" s="21">
        <f t="shared" si="4"/>
        <v>325.89285714285711</v>
      </c>
      <c r="J36" s="9" t="s">
        <v>75</v>
      </c>
      <c r="K36" s="21"/>
      <c r="L36" s="21">
        <v>0</v>
      </c>
      <c r="M36" s="10">
        <f>L36/L$40*100</f>
        <v>0</v>
      </c>
      <c r="O36" s="21">
        <v>0</v>
      </c>
      <c r="P36" s="21">
        <f>O36/O$40*100</f>
        <v>0</v>
      </c>
      <c r="Q36" s="23"/>
    </row>
    <row r="37" spans="1:37" x14ac:dyDescent="0.25">
      <c r="A37" s="23"/>
      <c r="J37" s="9" t="s">
        <v>62</v>
      </c>
      <c r="K37" s="21"/>
      <c r="L37" s="21">
        <v>422</v>
      </c>
      <c r="M37" s="10">
        <f t="shared" ref="M37:M40" si="13">L37/L$40*100</f>
        <v>33.922829581993568</v>
      </c>
      <c r="O37" s="21">
        <v>2.9464285714285712</v>
      </c>
      <c r="P37" s="21">
        <f t="shared" ref="P37:P40" si="14">O37/O$40*100</f>
        <v>1.9186046511627908</v>
      </c>
      <c r="Q37" s="23"/>
    </row>
    <row r="38" spans="1:37" x14ac:dyDescent="0.25">
      <c r="A38" s="23"/>
      <c r="J38" s="9" t="s">
        <v>63</v>
      </c>
      <c r="K38" s="21"/>
      <c r="L38" s="21">
        <v>574</v>
      </c>
      <c r="M38" s="10">
        <f t="shared" si="13"/>
        <v>46.141479099678456</v>
      </c>
      <c r="O38" s="21">
        <v>10.714285714285714</v>
      </c>
      <c r="P38" s="21">
        <f t="shared" si="14"/>
        <v>6.9767441860465116</v>
      </c>
      <c r="Q38" s="23"/>
      <c r="AH38" s="84"/>
      <c r="AI38" s="84"/>
      <c r="AJ38" s="84"/>
      <c r="AK38" s="84"/>
    </row>
    <row r="39" spans="1:37" x14ac:dyDescent="0.25">
      <c r="A39" s="23"/>
      <c r="J39" s="9" t="s">
        <v>64</v>
      </c>
      <c r="K39" s="21"/>
      <c r="L39" s="21">
        <v>913</v>
      </c>
      <c r="M39" s="10">
        <f t="shared" si="13"/>
        <v>73.39228295819936</v>
      </c>
      <c r="O39" s="21">
        <v>88.392857142857139</v>
      </c>
      <c r="P39" s="21">
        <f t="shared" si="14"/>
        <v>57.558139534883722</v>
      </c>
      <c r="Q39" s="23"/>
    </row>
    <row r="40" spans="1:37" x14ac:dyDescent="0.25">
      <c r="A40" s="23"/>
      <c r="B40" s="23"/>
      <c r="C40" s="23"/>
      <c r="F40"/>
      <c r="G40"/>
      <c r="H40" s="20"/>
      <c r="I40" s="21"/>
      <c r="J40" s="9" t="s">
        <v>65</v>
      </c>
      <c r="K40" s="21"/>
      <c r="L40" s="21">
        <v>1244</v>
      </c>
      <c r="M40" s="10">
        <f t="shared" si="13"/>
        <v>100</v>
      </c>
      <c r="O40" s="21">
        <v>153.57142857142856</v>
      </c>
      <c r="P40" s="21">
        <f t="shared" si="14"/>
        <v>100</v>
      </c>
      <c r="Q40" s="23"/>
    </row>
    <row r="41" spans="1:37" x14ac:dyDescent="0.25">
      <c r="A41" s="23"/>
      <c r="B41" t="s">
        <v>54</v>
      </c>
      <c r="C41" t="s">
        <v>67</v>
      </c>
      <c r="D41" s="23"/>
      <c r="E41" s="41">
        <v>6.0882835276967935</v>
      </c>
      <c r="F41" s="30">
        <v>38449</v>
      </c>
      <c r="G41" s="20"/>
      <c r="H41" s="20"/>
      <c r="I41" s="10">
        <f>200/1.12</f>
        <v>178.57142857142856</v>
      </c>
      <c r="J41" s="9" t="s">
        <v>75</v>
      </c>
      <c r="K41" s="21"/>
      <c r="L41" s="21">
        <v>0</v>
      </c>
      <c r="M41" s="10">
        <f>L41/L$45*100</f>
        <v>0</v>
      </c>
      <c r="O41" s="21">
        <v>0</v>
      </c>
      <c r="P41" s="21">
        <f>O41/O$45*100</f>
        <v>0</v>
      </c>
      <c r="Q41" s="23"/>
      <c r="AI41" s="11"/>
      <c r="AK41" s="11"/>
    </row>
    <row r="42" spans="1:37" x14ac:dyDescent="0.25">
      <c r="A42" s="23"/>
      <c r="J42" s="9" t="s">
        <v>62</v>
      </c>
      <c r="K42" s="21"/>
      <c r="L42" s="21">
        <v>766</v>
      </c>
      <c r="M42" s="10">
        <f t="shared" ref="M42:M45" si="15">L42/L$45*100</f>
        <v>50.295469468154948</v>
      </c>
      <c r="O42" s="21">
        <v>23.214285714285712</v>
      </c>
      <c r="P42" s="21">
        <f t="shared" ref="P42:P45" si="16">O42/O$45*100</f>
        <v>13.13131313131313</v>
      </c>
      <c r="Q42" s="23"/>
      <c r="AI42" s="11"/>
      <c r="AK42" s="11"/>
    </row>
    <row r="43" spans="1:37" x14ac:dyDescent="0.25">
      <c r="A43" s="23"/>
      <c r="J43" s="9" t="s">
        <v>63</v>
      </c>
      <c r="K43" s="21"/>
      <c r="L43" s="21">
        <v>980</v>
      </c>
      <c r="M43" s="10">
        <f t="shared" si="15"/>
        <v>64.346684175968477</v>
      </c>
      <c r="O43" s="21">
        <v>71.428571428571416</v>
      </c>
      <c r="P43" s="21">
        <f t="shared" si="16"/>
        <v>40.404040404040401</v>
      </c>
      <c r="Q43" s="23"/>
      <c r="AI43" s="11"/>
      <c r="AK43" s="11"/>
    </row>
    <row r="44" spans="1:37" x14ac:dyDescent="0.25">
      <c r="A44" s="23"/>
      <c r="B44" s="23"/>
      <c r="C44" s="23"/>
      <c r="D44" s="23"/>
      <c r="E44" s="23"/>
      <c r="F44" s="20"/>
      <c r="G44" s="20"/>
      <c r="H44" s="20"/>
      <c r="I44" s="21"/>
      <c r="J44" s="9" t="s">
        <v>64</v>
      </c>
      <c r="K44" s="21"/>
      <c r="L44" s="21">
        <v>1166</v>
      </c>
      <c r="M44" s="10">
        <f t="shared" si="15"/>
        <v>76.559422193040049</v>
      </c>
      <c r="O44" s="21">
        <v>99.107142857142847</v>
      </c>
      <c r="P44" s="21">
        <f t="shared" si="16"/>
        <v>56.060606060606055</v>
      </c>
      <c r="Q44" s="23"/>
      <c r="AI44" s="11"/>
      <c r="AK44" s="11"/>
    </row>
    <row r="45" spans="1:37" x14ac:dyDescent="0.25">
      <c r="A45" s="23"/>
      <c r="B45" s="23"/>
      <c r="C45" s="23"/>
      <c r="D45" s="23"/>
      <c r="E45" s="23"/>
      <c r="F45" s="20"/>
      <c r="G45" s="20"/>
      <c r="H45" s="20"/>
      <c r="I45" s="21"/>
      <c r="J45" s="9" t="s">
        <v>65</v>
      </c>
      <c r="K45" s="21"/>
      <c r="L45" s="21">
        <v>1523</v>
      </c>
      <c r="M45" s="10">
        <f t="shared" si="15"/>
        <v>100</v>
      </c>
      <c r="O45" s="21">
        <v>176.78571428571428</v>
      </c>
      <c r="P45" s="21">
        <f t="shared" si="16"/>
        <v>100</v>
      </c>
      <c r="Q45" s="23"/>
      <c r="AI45" s="11"/>
      <c r="AK45" s="11"/>
    </row>
    <row r="46" spans="1:37" x14ac:dyDescent="0.25">
      <c r="A46" s="23"/>
      <c r="B46" t="s">
        <v>48</v>
      </c>
      <c r="C46" t="s">
        <v>47</v>
      </c>
      <c r="D46" s="23"/>
      <c r="E46" s="29">
        <v>11.84402332361516</v>
      </c>
      <c r="F46" s="20" t="s">
        <v>59</v>
      </c>
      <c r="G46" s="20"/>
      <c r="H46" s="20"/>
      <c r="I46" s="21">
        <f t="shared" si="4"/>
        <v>325.89285714285711</v>
      </c>
      <c r="J46" s="9" t="s">
        <v>75</v>
      </c>
      <c r="K46" s="21"/>
      <c r="L46" s="21">
        <v>0</v>
      </c>
      <c r="M46" s="10">
        <f>L46/L$51*100</f>
        <v>0</v>
      </c>
      <c r="O46" s="21">
        <v>0</v>
      </c>
      <c r="P46" s="21">
        <f>O46/O$51*100</f>
        <v>0</v>
      </c>
      <c r="Q46" s="23"/>
      <c r="AI46" s="11"/>
      <c r="AK46" s="11"/>
    </row>
    <row r="47" spans="1:37" x14ac:dyDescent="0.25">
      <c r="A47" s="23"/>
      <c r="E47" s="44" t="s">
        <v>78</v>
      </c>
      <c r="J47" s="9" t="s">
        <v>62</v>
      </c>
      <c r="K47" s="21"/>
      <c r="L47" s="21">
        <v>440</v>
      </c>
      <c r="M47" s="10">
        <f t="shared" ref="M47:M51" si="17">L47/L$51*100</f>
        <v>24.636058230683091</v>
      </c>
      <c r="O47" s="21">
        <v>3.4821428571428568</v>
      </c>
      <c r="P47" s="21">
        <f t="shared" ref="P47:P51" si="18">O47/O$51*100</f>
        <v>1.7030567685589519</v>
      </c>
      <c r="Q47" s="23"/>
      <c r="AI47" s="11"/>
      <c r="AK47" s="11"/>
    </row>
    <row r="48" spans="1:37" x14ac:dyDescent="0.25">
      <c r="A48" s="23"/>
      <c r="D48" s="23"/>
      <c r="E48" s="23"/>
      <c r="F48" s="30"/>
      <c r="G48" s="20"/>
      <c r="H48" s="20"/>
      <c r="J48" s="9" t="s">
        <v>63</v>
      </c>
      <c r="K48" s="21"/>
      <c r="L48" s="21">
        <v>690</v>
      </c>
      <c r="M48" s="10">
        <f t="shared" si="17"/>
        <v>38.633818589025751</v>
      </c>
      <c r="O48" s="21">
        <v>7.5</v>
      </c>
      <c r="P48" s="21">
        <f t="shared" si="18"/>
        <v>3.6681222707423586</v>
      </c>
      <c r="Q48" s="23"/>
      <c r="AI48" s="11"/>
      <c r="AK48" s="11"/>
    </row>
    <row r="49" spans="1:17" x14ac:dyDescent="0.25">
      <c r="A49" s="23"/>
      <c r="D49" s="23"/>
      <c r="E49" s="23"/>
      <c r="F49" s="30"/>
      <c r="G49" s="20"/>
      <c r="H49" s="20"/>
      <c r="J49" s="9" t="s">
        <v>64</v>
      </c>
      <c r="K49" s="21"/>
      <c r="L49" s="21">
        <v>997</v>
      </c>
      <c r="M49" s="10">
        <f t="shared" si="17"/>
        <v>55.823068309070543</v>
      </c>
      <c r="O49" s="21">
        <v>83.928571428571416</v>
      </c>
      <c r="P49" s="21">
        <f t="shared" si="18"/>
        <v>41.048034934497814</v>
      </c>
      <c r="Q49" s="23"/>
    </row>
    <row r="50" spans="1:17" x14ac:dyDescent="0.25">
      <c r="A50" s="23"/>
      <c r="D50" s="23"/>
      <c r="E50" s="23"/>
      <c r="F50" s="30"/>
      <c r="G50" s="20"/>
      <c r="H50" s="20"/>
      <c r="J50" s="9" t="s">
        <v>65</v>
      </c>
      <c r="K50" s="21"/>
      <c r="L50" s="21">
        <v>1271</v>
      </c>
      <c r="M50" s="10">
        <f t="shared" si="17"/>
        <v>71.164613661814116</v>
      </c>
      <c r="O50" s="21">
        <v>137.5</v>
      </c>
      <c r="P50" s="21">
        <f t="shared" si="18"/>
        <v>67.248908296943227</v>
      </c>
      <c r="Q50" s="23"/>
    </row>
    <row r="51" spans="1:17" x14ac:dyDescent="0.25">
      <c r="A51" s="23"/>
      <c r="D51" s="23"/>
      <c r="E51" s="23"/>
      <c r="F51" s="30"/>
      <c r="G51" s="20"/>
      <c r="H51" s="20"/>
      <c r="J51" s="39" t="s">
        <v>66</v>
      </c>
      <c r="K51" s="40"/>
      <c r="L51" s="40">
        <v>1786</v>
      </c>
      <c r="M51" s="10">
        <f t="shared" si="17"/>
        <v>100</v>
      </c>
      <c r="O51" s="40">
        <v>204.46428571428569</v>
      </c>
      <c r="P51" s="40">
        <f t="shared" si="18"/>
        <v>100</v>
      </c>
      <c r="Q51" s="23"/>
    </row>
    <row r="52" spans="1:17" x14ac:dyDescent="0.25">
      <c r="A52" s="23"/>
      <c r="B52" t="s">
        <v>55</v>
      </c>
      <c r="C52" t="s">
        <v>67</v>
      </c>
      <c r="D52" s="23"/>
      <c r="E52" s="41">
        <v>3.4040178571428568</v>
      </c>
      <c r="F52" s="30">
        <v>38449</v>
      </c>
      <c r="G52" s="20"/>
      <c r="H52" s="20"/>
      <c r="I52" s="10">
        <f>200/1.12</f>
        <v>178.57142857142856</v>
      </c>
      <c r="J52" s="9" t="s">
        <v>75</v>
      </c>
      <c r="K52" s="21"/>
      <c r="L52" s="21">
        <v>0</v>
      </c>
      <c r="M52" s="10">
        <f>L52/L$56*100</f>
        <v>0</v>
      </c>
      <c r="O52" s="21">
        <v>0</v>
      </c>
      <c r="P52" s="21">
        <f>O52/O$56*100</f>
        <v>0</v>
      </c>
      <c r="Q52" s="23"/>
    </row>
    <row r="53" spans="1:17" x14ac:dyDescent="0.25">
      <c r="A53" s="23"/>
      <c r="D53" s="23"/>
      <c r="E53" s="23"/>
      <c r="F53" s="30"/>
      <c r="G53" s="20"/>
      <c r="H53" s="20"/>
      <c r="J53" s="9" t="s">
        <v>62</v>
      </c>
      <c r="K53" s="21"/>
      <c r="L53" s="21">
        <v>766</v>
      </c>
      <c r="M53" s="10">
        <f t="shared" ref="M53:M56" si="19">L53/L$56*100</f>
        <v>50.295469468154948</v>
      </c>
      <c r="O53" s="21">
        <v>13.392857142857142</v>
      </c>
      <c r="P53" s="21">
        <f t="shared" ref="P53:P56" si="20">O53/O$56*100</f>
        <v>12.295081967213116</v>
      </c>
      <c r="Q53" s="23"/>
    </row>
    <row r="54" spans="1:17" x14ac:dyDescent="0.25">
      <c r="A54" s="23"/>
      <c r="D54" s="23"/>
      <c r="E54" s="23"/>
      <c r="F54" s="30"/>
      <c r="G54" s="20"/>
      <c r="H54" s="20"/>
      <c r="J54" s="9" t="s">
        <v>63</v>
      </c>
      <c r="K54" s="21"/>
      <c r="L54" s="21">
        <v>980</v>
      </c>
      <c r="M54" s="10">
        <f t="shared" si="19"/>
        <v>64.346684175968477</v>
      </c>
      <c r="O54" s="21">
        <v>42.857142857142854</v>
      </c>
      <c r="P54" s="21">
        <f t="shared" si="20"/>
        <v>39.344262295081968</v>
      </c>
      <c r="Q54" s="23"/>
    </row>
    <row r="55" spans="1:17" x14ac:dyDescent="0.25">
      <c r="A55" s="23"/>
      <c r="D55" s="23"/>
      <c r="E55" s="23"/>
      <c r="F55" s="30"/>
      <c r="G55" s="20"/>
      <c r="H55" s="20"/>
      <c r="J55" s="9" t="s">
        <v>64</v>
      </c>
      <c r="K55" s="21"/>
      <c r="L55" s="21">
        <v>1166</v>
      </c>
      <c r="M55" s="10">
        <f t="shared" si="19"/>
        <v>76.559422193040049</v>
      </c>
      <c r="O55" s="21">
        <v>44.642857142857139</v>
      </c>
      <c r="P55" s="21">
        <f t="shared" si="20"/>
        <v>40.983606557377051</v>
      </c>
      <c r="Q55" s="23"/>
    </row>
    <row r="56" spans="1:17" x14ac:dyDescent="0.25">
      <c r="A56" s="23"/>
      <c r="D56" s="23"/>
      <c r="E56" s="23"/>
      <c r="F56" s="30"/>
      <c r="G56" s="20"/>
      <c r="H56" s="20"/>
      <c r="J56" s="9" t="s">
        <v>65</v>
      </c>
      <c r="K56" s="21"/>
      <c r="L56" s="21">
        <v>1523</v>
      </c>
      <c r="M56" s="10">
        <f t="shared" si="19"/>
        <v>100</v>
      </c>
      <c r="O56" s="21">
        <v>108.92857142857142</v>
      </c>
      <c r="P56" s="21">
        <f t="shared" si="20"/>
        <v>100</v>
      </c>
      <c r="Q56" s="23"/>
    </row>
    <row r="57" spans="1:17" x14ac:dyDescent="0.25">
      <c r="A57" s="23"/>
      <c r="D57" s="23"/>
      <c r="E57" s="23"/>
      <c r="F57" s="30"/>
      <c r="G57" s="20"/>
      <c r="H57" s="20"/>
      <c r="J57" s="20"/>
      <c r="K57" s="21"/>
      <c r="L57" s="21"/>
      <c r="M57" s="21"/>
      <c r="N57" s="21"/>
      <c r="O57" s="21"/>
      <c r="P57" s="21"/>
      <c r="Q57" s="23"/>
    </row>
    <row r="58" spans="1:17" x14ac:dyDescent="0.25">
      <c r="B58" s="11"/>
      <c r="C58" s="11"/>
      <c r="D58" s="19"/>
      <c r="F58"/>
      <c r="G58"/>
      <c r="H58"/>
      <c r="I58"/>
      <c r="J58"/>
      <c r="K58"/>
      <c r="L58"/>
      <c r="M58"/>
      <c r="N58"/>
      <c r="O58"/>
      <c r="P58"/>
    </row>
    <row r="59" spans="1:17" x14ac:dyDescent="0.25">
      <c r="B59" s="11"/>
      <c r="C59" s="11"/>
      <c r="D59" s="18"/>
      <c r="F59"/>
      <c r="G59"/>
      <c r="H59"/>
      <c r="I59"/>
      <c r="J59"/>
      <c r="K59"/>
      <c r="L59"/>
      <c r="M59"/>
      <c r="N59"/>
      <c r="O59"/>
      <c r="P59"/>
    </row>
    <row r="60" spans="1:17" x14ac:dyDescent="0.25">
      <c r="A60" t="s">
        <v>37</v>
      </c>
      <c r="C60" s="94" t="s">
        <v>101</v>
      </c>
      <c r="D60" s="95"/>
      <c r="E60" s="95"/>
      <c r="F60" s="95"/>
      <c r="G60" s="95"/>
      <c r="H60" s="95"/>
      <c r="I60" s="95"/>
      <c r="J60" s="95"/>
      <c r="K60" s="95"/>
      <c r="L60" s="96"/>
      <c r="M60" s="9"/>
      <c r="N60" s="12"/>
    </row>
    <row r="61" spans="1:17" x14ac:dyDescent="0.25">
      <c r="C61" s="97"/>
      <c r="D61" s="98"/>
      <c r="E61" s="98"/>
      <c r="F61" s="98"/>
      <c r="G61" s="98"/>
      <c r="H61" s="98"/>
      <c r="I61" s="98"/>
      <c r="J61" s="98"/>
      <c r="K61" s="98"/>
      <c r="L61" s="99"/>
      <c r="M61" s="9"/>
      <c r="N61" s="12"/>
    </row>
    <row r="62" spans="1:17" x14ac:dyDescent="0.25">
      <c r="C62" s="100"/>
      <c r="D62" s="101"/>
      <c r="E62" s="101"/>
      <c r="F62" s="101"/>
      <c r="G62" s="101"/>
      <c r="H62" s="101"/>
      <c r="I62" s="101"/>
      <c r="J62" s="101"/>
      <c r="K62" s="101"/>
      <c r="L62" s="102"/>
      <c r="M62" s="9"/>
      <c r="N62" s="12"/>
    </row>
    <row r="63" spans="1:17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7" x14ac:dyDescent="0.25"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/>
    </row>
    <row r="65" spans="1:25" x14ac:dyDescent="0.25">
      <c r="C65" s="9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9"/>
      <c r="Q65" s="84"/>
      <c r="R65" s="84"/>
      <c r="S65" s="84"/>
      <c r="T65" s="84"/>
      <c r="U65" s="84"/>
      <c r="V65" s="84"/>
      <c r="X65" s="84"/>
      <c r="Y65" s="84"/>
    </row>
    <row r="66" spans="1:25" x14ac:dyDescent="0.25">
      <c r="C66" s="100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2"/>
      <c r="Q66" s="9"/>
      <c r="R66" s="9"/>
      <c r="U66" s="9"/>
      <c r="V66" s="9"/>
    </row>
    <row r="67" spans="1:25" x14ac:dyDescent="0.25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9"/>
      <c r="R67" s="9"/>
      <c r="U67" s="9"/>
      <c r="V67" s="9"/>
    </row>
    <row r="68" spans="1:25" x14ac:dyDescent="0.25">
      <c r="O68"/>
      <c r="P68" s="11"/>
      <c r="Q68" s="9"/>
      <c r="R68" s="11"/>
      <c r="T68" s="11"/>
      <c r="V68" s="11"/>
    </row>
    <row r="69" spans="1:25" x14ac:dyDescent="0.25">
      <c r="A69" s="1"/>
      <c r="B69" s="1"/>
      <c r="O69"/>
      <c r="P69" s="11"/>
      <c r="Q69" s="9"/>
      <c r="R69" s="11"/>
      <c r="T69" s="11"/>
      <c r="V69" s="11"/>
    </row>
    <row r="70" spans="1:25" x14ac:dyDescent="0.25">
      <c r="A70" s="1"/>
      <c r="B70" s="1"/>
      <c r="P70" s="11"/>
      <c r="Q70" s="9"/>
      <c r="R70" s="11"/>
      <c r="T70" s="11"/>
      <c r="V70" s="11"/>
    </row>
    <row r="71" spans="1:25" x14ac:dyDescent="0.25">
      <c r="P71" s="11"/>
      <c r="Q71" s="9"/>
      <c r="R71" s="11"/>
      <c r="T71" s="11"/>
      <c r="V71" s="11"/>
    </row>
    <row r="72" spans="1:25" x14ac:dyDescent="0.25">
      <c r="P72" s="11"/>
      <c r="Q72" s="9"/>
      <c r="R72" s="11"/>
      <c r="T72" s="11"/>
      <c r="V72" s="11"/>
    </row>
    <row r="73" spans="1:25" x14ac:dyDescent="0.25">
      <c r="P73" s="11"/>
      <c r="Q73" s="9"/>
      <c r="R73" s="11"/>
      <c r="T73" s="11"/>
      <c r="V73" s="11"/>
    </row>
  </sheetData>
  <mergeCells count="11">
    <mergeCell ref="AH38:AI38"/>
    <mergeCell ref="AJ38:AK38"/>
    <mergeCell ref="AF2:AG2"/>
    <mergeCell ref="X65:Y65"/>
    <mergeCell ref="C60:L62"/>
    <mergeCell ref="C64:O66"/>
    <mergeCell ref="K3:M3"/>
    <mergeCell ref="K5:K8"/>
    <mergeCell ref="Q65:R65"/>
    <mergeCell ref="S65:T65"/>
    <mergeCell ref="U65:V6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76"/>
  <sheetViews>
    <sheetView topLeftCell="K1" zoomScaleNormal="100" workbookViewId="0">
      <selection activeCell="AE2" sqref="AE2:AG14"/>
    </sheetView>
  </sheetViews>
  <sheetFormatPr defaultRowHeight="15" x14ac:dyDescent="0.25"/>
  <cols>
    <col min="1" max="2" width="20.7109375" customWidth="1"/>
    <col min="3" max="3" width="16.28515625" customWidth="1"/>
    <col min="4" max="4" width="10.140625" customWidth="1"/>
    <col min="5" max="5" width="13.42578125" customWidth="1"/>
    <col min="6" max="6" width="13.42578125" style="9" customWidth="1"/>
    <col min="7" max="7" width="13.28515625" style="9" customWidth="1"/>
    <col min="8" max="8" width="10.140625" style="9" customWidth="1"/>
    <col min="9" max="9" width="12.28515625" style="10" customWidth="1"/>
    <col min="10" max="10" width="10.140625" style="9" customWidth="1"/>
    <col min="11" max="12" width="13.5703125" style="10" customWidth="1"/>
    <col min="13" max="13" width="10.140625" style="10" customWidth="1"/>
    <col min="14" max="14" width="10.140625" style="13" customWidth="1"/>
    <col min="15" max="15" width="10.140625" style="9" customWidth="1"/>
    <col min="16" max="16" width="16.28515625" style="9" customWidth="1"/>
    <col min="17" max="18" width="13.28515625" customWidth="1"/>
    <col min="29" max="29" width="7" customWidth="1"/>
    <col min="30" max="30" width="7.85546875" customWidth="1"/>
    <col min="31" max="31" width="11.28515625" customWidth="1"/>
    <col min="32" max="32" width="13.28515625" customWidth="1"/>
    <col min="33" max="33" width="14.5703125" customWidth="1"/>
  </cols>
  <sheetData>
    <row r="2" spans="1:33" x14ac:dyDescent="0.25">
      <c r="AF2" s="84" t="s">
        <v>135</v>
      </c>
      <c r="AG2" s="84"/>
    </row>
    <row r="3" spans="1:33" ht="30" x14ac:dyDescent="0.25">
      <c r="A3" s="14" t="s">
        <v>0</v>
      </c>
      <c r="B3" s="14"/>
      <c r="C3" s="14"/>
      <c r="D3" s="14" t="s">
        <v>13</v>
      </c>
      <c r="E3" s="14" t="s">
        <v>28</v>
      </c>
      <c r="F3" s="15" t="s">
        <v>1</v>
      </c>
      <c r="G3" s="15" t="s">
        <v>2</v>
      </c>
      <c r="H3" s="15" t="s">
        <v>4</v>
      </c>
      <c r="I3" s="16" t="s">
        <v>8</v>
      </c>
      <c r="J3" s="15" t="s">
        <v>3</v>
      </c>
      <c r="K3" s="85" t="s">
        <v>20</v>
      </c>
      <c r="L3" s="85"/>
      <c r="M3" s="85"/>
      <c r="N3" s="24"/>
      <c r="O3" s="14" t="s">
        <v>21</v>
      </c>
      <c r="P3" s="14"/>
      <c r="Q3" s="14"/>
      <c r="R3" s="14"/>
      <c r="S3" s="14"/>
      <c r="T3" s="14"/>
      <c r="U3" s="14"/>
      <c r="V3" s="87" t="s">
        <v>146</v>
      </c>
      <c r="W3" s="87"/>
      <c r="X3" s="87"/>
      <c r="Y3" s="87"/>
      <c r="Z3" s="87"/>
      <c r="AA3" s="87"/>
      <c r="AB3" s="87"/>
      <c r="AC3" s="14"/>
      <c r="AE3" t="s">
        <v>5</v>
      </c>
      <c r="AF3" t="s">
        <v>93</v>
      </c>
      <c r="AG3" t="s">
        <v>94</v>
      </c>
    </row>
    <row r="4" spans="1:33" ht="30" x14ac:dyDescent="0.25">
      <c r="A4" s="26"/>
      <c r="B4" s="26" t="s">
        <v>43</v>
      </c>
      <c r="C4" s="26" t="s">
        <v>10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8" t="s">
        <v>56</v>
      </c>
      <c r="L4" s="27" t="s">
        <v>57</v>
      </c>
      <c r="M4" s="27" t="s">
        <v>5</v>
      </c>
      <c r="N4" s="27" t="s">
        <v>56</v>
      </c>
      <c r="O4" s="47" t="s">
        <v>84</v>
      </c>
      <c r="P4" s="25" t="s">
        <v>12</v>
      </c>
      <c r="Q4" s="26" t="s">
        <v>22</v>
      </c>
      <c r="R4" s="57"/>
      <c r="S4" s="14"/>
      <c r="T4" s="14"/>
      <c r="U4" s="14"/>
      <c r="V4" s="87"/>
      <c r="W4" s="87"/>
      <c r="X4" s="87"/>
      <c r="Y4" s="87"/>
      <c r="Z4" s="87"/>
      <c r="AA4" s="87"/>
      <c r="AB4" s="87"/>
      <c r="AC4" s="14"/>
      <c r="AE4">
        <v>0</v>
      </c>
      <c r="AF4" s="11">
        <v>0</v>
      </c>
      <c r="AG4" s="11">
        <v>0</v>
      </c>
    </row>
    <row r="5" spans="1:33" ht="15" customHeight="1" x14ac:dyDescent="0.25">
      <c r="A5" t="s">
        <v>79</v>
      </c>
      <c r="B5" s="45" t="s">
        <v>80</v>
      </c>
      <c r="C5" t="s">
        <v>88</v>
      </c>
      <c r="D5" t="s">
        <v>93</v>
      </c>
      <c r="F5" s="5">
        <v>36360</v>
      </c>
      <c r="G5" s="5">
        <f>F5+H5</f>
        <v>36500</v>
      </c>
      <c r="H5" s="9">
        <v>140</v>
      </c>
      <c r="I5" s="56" t="s">
        <v>82</v>
      </c>
      <c r="J5" s="9">
        <v>0</v>
      </c>
      <c r="K5" s="90" t="s">
        <v>81</v>
      </c>
      <c r="L5" s="10">
        <v>0</v>
      </c>
      <c r="M5" s="13">
        <f>L5/$L$12*100</f>
        <v>0</v>
      </c>
      <c r="N5" s="13" t="s">
        <v>85</v>
      </c>
      <c r="O5" s="10">
        <v>2.2000000000000002</v>
      </c>
      <c r="P5" s="13">
        <f>O5/$O$12*100</f>
        <v>3.3028073862783364E-2</v>
      </c>
      <c r="Q5" t="s">
        <v>83</v>
      </c>
      <c r="V5" s="87"/>
      <c r="W5" s="87"/>
      <c r="X5" s="87"/>
      <c r="Y5" s="87"/>
      <c r="Z5" s="87"/>
      <c r="AA5" s="87"/>
      <c r="AB5" s="87"/>
      <c r="AE5">
        <v>10</v>
      </c>
      <c r="AF5" s="11">
        <v>0.46082949308755766</v>
      </c>
      <c r="AG5" s="11">
        <v>3.2258064516129039</v>
      </c>
    </row>
    <row r="6" spans="1:33" x14ac:dyDescent="0.25">
      <c r="A6" s="23"/>
      <c r="B6" s="23"/>
      <c r="C6" s="23"/>
      <c r="D6" t="s">
        <v>93</v>
      </c>
      <c r="E6" s="23"/>
      <c r="F6" s="20"/>
      <c r="G6" s="20" t="s">
        <v>99</v>
      </c>
      <c r="H6" s="20"/>
      <c r="I6" s="21"/>
      <c r="J6" s="20">
        <v>1</v>
      </c>
      <c r="K6" s="91"/>
      <c r="L6" s="21">
        <v>20</v>
      </c>
      <c r="M6" s="13">
        <f t="shared" ref="M6:M12" si="0">L6/$L$12*100</f>
        <v>14.285714285714285</v>
      </c>
      <c r="O6" s="21">
        <v>21</v>
      </c>
      <c r="P6" s="13">
        <f t="shared" ref="P6:P12" si="1">O6/$O$12*100</f>
        <v>0.31526797778111393</v>
      </c>
      <c r="Q6" s="23"/>
      <c r="R6" s="23"/>
      <c r="V6" s="87"/>
      <c r="W6" s="87"/>
      <c r="X6" s="87"/>
      <c r="Y6" s="87"/>
      <c r="Z6" s="87"/>
      <c r="AA6" s="87"/>
      <c r="AB6" s="87"/>
      <c r="AE6">
        <v>20</v>
      </c>
      <c r="AF6" s="11">
        <v>1.1520737327188941</v>
      </c>
      <c r="AG6" s="11">
        <v>7.3732718894009226</v>
      </c>
    </row>
    <row r="7" spans="1:33" x14ac:dyDescent="0.25">
      <c r="A7" s="23"/>
      <c r="B7" s="23"/>
      <c r="C7" s="23"/>
      <c r="D7" t="s">
        <v>93</v>
      </c>
      <c r="E7" s="23"/>
      <c r="F7" s="20"/>
      <c r="G7" s="20"/>
      <c r="H7" s="20"/>
      <c r="I7" s="21"/>
      <c r="J7" s="20">
        <v>2</v>
      </c>
      <c r="K7" s="48"/>
      <c r="L7" s="21">
        <v>40</v>
      </c>
      <c r="M7" s="13">
        <f t="shared" si="0"/>
        <v>28.571428571428569</v>
      </c>
      <c r="O7" s="21">
        <v>162</v>
      </c>
      <c r="P7" s="13">
        <f t="shared" si="1"/>
        <v>2.4320672571685931</v>
      </c>
      <c r="Q7" s="23" t="s">
        <v>96</v>
      </c>
      <c r="R7" s="23"/>
      <c r="V7" s="87"/>
      <c r="W7" s="87"/>
      <c r="X7" s="87"/>
      <c r="Y7" s="87"/>
      <c r="Z7" s="87"/>
      <c r="AA7" s="87"/>
      <c r="AB7" s="87"/>
      <c r="AE7">
        <v>30</v>
      </c>
      <c r="AF7" s="11">
        <v>2.3041474654377883</v>
      </c>
      <c r="AG7" s="11">
        <v>13.82488479262673</v>
      </c>
    </row>
    <row r="8" spans="1:33" x14ac:dyDescent="0.25">
      <c r="A8" s="23"/>
      <c r="B8" s="23"/>
      <c r="C8" s="23"/>
      <c r="D8" t="s">
        <v>93</v>
      </c>
      <c r="E8" s="23"/>
      <c r="F8" s="20"/>
      <c r="G8" s="20"/>
      <c r="H8" s="20"/>
      <c r="I8" s="21"/>
      <c r="J8" s="20">
        <v>3</v>
      </c>
      <c r="K8" s="48"/>
      <c r="L8" s="21">
        <v>60</v>
      </c>
      <c r="M8" s="13">
        <f t="shared" si="0"/>
        <v>42.857142857142854</v>
      </c>
      <c r="O8" s="21">
        <v>455</v>
      </c>
      <c r="P8" s="13">
        <f t="shared" si="1"/>
        <v>6.8308061852574697</v>
      </c>
      <c r="Q8" s="17" t="s">
        <v>97</v>
      </c>
      <c r="R8" s="23"/>
      <c r="V8" s="87"/>
      <c r="W8" s="87"/>
      <c r="X8" s="87"/>
      <c r="Y8" s="87"/>
      <c r="Z8" s="87"/>
      <c r="AA8" s="87"/>
      <c r="AB8" s="87"/>
      <c r="AE8">
        <v>40</v>
      </c>
      <c r="AF8" s="11">
        <v>4.6082949308755765</v>
      </c>
      <c r="AG8" s="11">
        <v>22.119815668202765</v>
      </c>
    </row>
    <row r="9" spans="1:33" x14ac:dyDescent="0.25">
      <c r="A9" s="23"/>
      <c r="B9" s="23"/>
      <c r="C9" s="29"/>
      <c r="D9" t="s">
        <v>93</v>
      </c>
      <c r="E9" s="23"/>
      <c r="F9" s="20"/>
      <c r="G9" s="20"/>
      <c r="H9" s="20"/>
      <c r="I9" s="21"/>
      <c r="J9" s="20">
        <v>4</v>
      </c>
      <c r="K9" s="48"/>
      <c r="L9" s="21">
        <v>80</v>
      </c>
      <c r="M9" s="13">
        <f t="shared" si="0"/>
        <v>57.142857142857139</v>
      </c>
      <c r="O9" s="21">
        <v>1110</v>
      </c>
      <c r="P9" s="13">
        <f t="shared" si="1"/>
        <v>16.664164539858881</v>
      </c>
      <c r="Q9" s="17" t="s">
        <v>98</v>
      </c>
      <c r="R9" s="23"/>
      <c r="V9" s="87"/>
      <c r="W9" s="87"/>
      <c r="X9" s="87"/>
      <c r="Y9" s="87"/>
      <c r="Z9" s="87"/>
      <c r="AA9" s="87"/>
      <c r="AB9" s="87"/>
      <c r="AE9">
        <v>50</v>
      </c>
      <c r="AF9" s="11">
        <v>9.67741935483871</v>
      </c>
      <c r="AG9" s="11">
        <v>30.875576036866363</v>
      </c>
    </row>
    <row r="10" spans="1:33" x14ac:dyDescent="0.25">
      <c r="A10" s="23"/>
      <c r="B10" s="23"/>
      <c r="C10" s="29"/>
      <c r="D10" t="s">
        <v>93</v>
      </c>
      <c r="E10" s="23"/>
      <c r="F10" s="30"/>
      <c r="G10" s="30"/>
      <c r="H10" s="20"/>
      <c r="I10" s="21"/>
      <c r="J10" s="20">
        <v>5</v>
      </c>
      <c r="K10" s="21"/>
      <c r="L10" s="21">
        <v>100</v>
      </c>
      <c r="M10" s="13">
        <f t="shared" si="0"/>
        <v>71.428571428571431</v>
      </c>
      <c r="O10" s="21">
        <v>2000</v>
      </c>
      <c r="P10" s="13">
        <f t="shared" si="1"/>
        <v>30.025521693439423</v>
      </c>
      <c r="Q10" s="23"/>
      <c r="R10" s="23"/>
      <c r="V10" s="87"/>
      <c r="W10" s="87"/>
      <c r="X10" s="87"/>
      <c r="Y10" s="87"/>
      <c r="Z10" s="87"/>
      <c r="AA10" s="87"/>
      <c r="AB10" s="87"/>
      <c r="AE10">
        <v>60</v>
      </c>
      <c r="AF10" s="11">
        <v>17.511520737327192</v>
      </c>
      <c r="AG10" s="11">
        <v>41.013824884792633</v>
      </c>
    </row>
    <row r="11" spans="1:33" x14ac:dyDescent="0.25">
      <c r="A11" s="17"/>
      <c r="B11" s="17"/>
      <c r="C11" s="49"/>
      <c r="D11" t="s">
        <v>93</v>
      </c>
      <c r="E11" s="17"/>
      <c r="F11" s="50"/>
      <c r="G11" s="50"/>
      <c r="H11" s="50"/>
      <c r="I11" s="51"/>
      <c r="J11" s="50">
        <v>6</v>
      </c>
      <c r="K11" s="51"/>
      <c r="L11" s="51">
        <v>120</v>
      </c>
      <c r="M11" s="52">
        <f t="shared" si="0"/>
        <v>85.714285714285708</v>
      </c>
      <c r="N11" s="52"/>
      <c r="O11" s="51">
        <v>3029</v>
      </c>
      <c r="P11" s="52">
        <f t="shared" si="1"/>
        <v>45.473652604714005</v>
      </c>
      <c r="Q11" s="23"/>
      <c r="R11" s="23"/>
      <c r="AE11">
        <v>70</v>
      </c>
      <c r="AF11" s="11">
        <v>28.110599078341018</v>
      </c>
      <c r="AG11" s="11">
        <v>52.534562211981566</v>
      </c>
    </row>
    <row r="12" spans="1:33" x14ac:dyDescent="0.25">
      <c r="A12" s="22"/>
      <c r="B12" s="22"/>
      <c r="C12" s="22"/>
      <c r="D12" s="2" t="s">
        <v>93</v>
      </c>
      <c r="E12" s="22"/>
      <c r="F12" s="53"/>
      <c r="G12" s="53"/>
      <c r="H12" s="53"/>
      <c r="I12" s="54"/>
      <c r="J12" s="53">
        <v>7</v>
      </c>
      <c r="K12" s="54"/>
      <c r="L12" s="54">
        <v>140</v>
      </c>
      <c r="M12" s="54">
        <f t="shared" si="0"/>
        <v>100</v>
      </c>
      <c r="N12" s="54"/>
      <c r="O12" s="54">
        <v>6661</v>
      </c>
      <c r="P12" s="54">
        <f t="shared" si="1"/>
        <v>100</v>
      </c>
      <c r="Q12" s="2"/>
      <c r="R12" s="23"/>
      <c r="AE12">
        <v>80</v>
      </c>
      <c r="AF12" s="11">
        <v>37.788018433179722</v>
      </c>
      <c r="AG12" s="11">
        <v>64.976958525345623</v>
      </c>
    </row>
    <row r="13" spans="1:33" x14ac:dyDescent="0.25">
      <c r="A13" s="23" t="s">
        <v>86</v>
      </c>
      <c r="B13" s="55" t="s">
        <v>89</v>
      </c>
      <c r="C13" s="23" t="s">
        <v>87</v>
      </c>
      <c r="D13" t="s">
        <v>94</v>
      </c>
      <c r="E13" s="23"/>
      <c r="F13" s="30">
        <v>38918</v>
      </c>
      <c r="G13" s="30">
        <v>39115</v>
      </c>
      <c r="H13" s="20">
        <f>G13-F13</f>
        <v>197</v>
      </c>
      <c r="I13" s="21">
        <v>426</v>
      </c>
      <c r="J13" s="20">
        <v>0</v>
      </c>
      <c r="K13" s="91" t="s">
        <v>81</v>
      </c>
      <c r="L13" s="21">
        <v>0</v>
      </c>
      <c r="M13" s="21">
        <f>L13/$L$19*100</f>
        <v>0</v>
      </c>
      <c r="N13" s="21" t="s">
        <v>6</v>
      </c>
      <c r="O13" s="9">
        <v>0</v>
      </c>
      <c r="P13" s="51">
        <f>O13/$O$19*100</f>
        <v>0</v>
      </c>
      <c r="Q13" s="23" t="s">
        <v>90</v>
      </c>
      <c r="R13" s="23"/>
      <c r="AE13">
        <v>90</v>
      </c>
      <c r="AF13" s="11">
        <v>59.907834101382498</v>
      </c>
      <c r="AG13" s="11">
        <v>80.645161290322591</v>
      </c>
    </row>
    <row r="14" spans="1:33" x14ac:dyDescent="0.25">
      <c r="A14" s="23"/>
      <c r="B14" s="23"/>
      <c r="C14" s="23"/>
      <c r="D14" t="s">
        <v>94</v>
      </c>
      <c r="E14" s="23"/>
      <c r="I14" s="21"/>
      <c r="J14" s="20">
        <v>1</v>
      </c>
      <c r="K14" s="91"/>
      <c r="L14" s="21">
        <v>29.45736434108527</v>
      </c>
      <c r="M14" s="21">
        <f t="shared" ref="M14:M19" si="2">L14/$L$19*100</f>
        <v>14.952976822885924</v>
      </c>
      <c r="N14" s="21"/>
      <c r="O14" s="21">
        <v>8.3612040133779253</v>
      </c>
      <c r="P14" s="51">
        <f t="shared" ref="P14:P19" si="3">O14/$O$19*100</f>
        <v>2.8925619834710745</v>
      </c>
      <c r="Q14" s="23" t="s">
        <v>95</v>
      </c>
      <c r="R14" s="23"/>
      <c r="AE14">
        <v>100</v>
      </c>
      <c r="AF14" s="11">
        <v>100</v>
      </c>
      <c r="AG14" s="11">
        <v>100</v>
      </c>
    </row>
    <row r="15" spans="1:33" x14ac:dyDescent="0.25">
      <c r="A15" s="23"/>
      <c r="B15" s="23"/>
      <c r="C15" s="23"/>
      <c r="D15" t="s">
        <v>94</v>
      </c>
      <c r="E15" s="23"/>
      <c r="F15" s="30"/>
      <c r="G15" s="30"/>
      <c r="H15" s="20"/>
      <c r="I15" s="21"/>
      <c r="J15" s="20">
        <v>2</v>
      </c>
      <c r="K15" s="21"/>
      <c r="L15" s="21">
        <v>47.02842377260982</v>
      </c>
      <c r="M15" s="21">
        <f t="shared" si="2"/>
        <v>23.872296331274022</v>
      </c>
      <c r="N15" s="21"/>
      <c r="O15" s="21">
        <v>35.833731485905389</v>
      </c>
      <c r="P15" s="51">
        <f t="shared" si="3"/>
        <v>12.396694214876032</v>
      </c>
      <c r="Q15" s="23"/>
      <c r="R15" s="23"/>
    </row>
    <row r="16" spans="1:33" x14ac:dyDescent="0.25">
      <c r="A16" s="23"/>
      <c r="B16" s="23"/>
      <c r="C16" s="23"/>
      <c r="D16" t="s">
        <v>94</v>
      </c>
      <c r="E16" s="23"/>
      <c r="F16" s="20"/>
      <c r="G16" s="20"/>
      <c r="H16" s="20"/>
      <c r="I16" s="21"/>
      <c r="J16" s="20">
        <v>3</v>
      </c>
      <c r="K16" s="21"/>
      <c r="L16" s="21">
        <v>67.183462532299743</v>
      </c>
      <c r="M16" s="21">
        <f t="shared" si="2"/>
        <v>34.103280473248596</v>
      </c>
      <c r="N16" s="21"/>
      <c r="O16" s="21">
        <v>78.834209268991856</v>
      </c>
      <c r="P16" s="51">
        <f t="shared" si="3"/>
        <v>27.27272727272727</v>
      </c>
      <c r="Q16" s="23"/>
      <c r="R16" s="23"/>
      <c r="AE16" t="s">
        <v>141</v>
      </c>
    </row>
    <row r="17" spans="1:31" x14ac:dyDescent="0.25">
      <c r="A17" s="23"/>
      <c r="B17" s="23"/>
      <c r="C17" s="23"/>
      <c r="D17" t="s">
        <v>94</v>
      </c>
      <c r="E17" s="23"/>
      <c r="F17" s="20"/>
      <c r="G17" s="20"/>
      <c r="H17" s="20"/>
      <c r="I17" s="21"/>
      <c r="J17" s="20">
        <v>4</v>
      </c>
      <c r="K17" s="21"/>
      <c r="L17" s="21">
        <v>88.888888888888886</v>
      </c>
      <c r="M17" s="21">
        <f t="shared" si="2"/>
        <v>45.121263395375067</v>
      </c>
      <c r="N17" s="21"/>
      <c r="O17" s="21">
        <v>149.3072145246058</v>
      </c>
      <c r="P17" s="51">
        <f t="shared" si="3"/>
        <v>51.652892561983464</v>
      </c>
      <c r="Q17" s="23"/>
      <c r="R17" s="23"/>
      <c r="AE17" t="s">
        <v>142</v>
      </c>
    </row>
    <row r="18" spans="1:31" x14ac:dyDescent="0.25">
      <c r="A18" s="23"/>
      <c r="B18" s="23"/>
      <c r="C18" s="23"/>
      <c r="D18" t="s">
        <v>94</v>
      </c>
      <c r="E18" s="23"/>
      <c r="F18" s="20"/>
      <c r="G18" s="20"/>
      <c r="H18" s="20"/>
      <c r="I18" s="21"/>
      <c r="J18" s="20">
        <v>5</v>
      </c>
      <c r="K18" s="21"/>
      <c r="L18" s="21">
        <v>111.6279069767442</v>
      </c>
      <c r="M18" s="21">
        <f t="shared" si="2"/>
        <v>56.663912170936136</v>
      </c>
      <c r="N18" s="21"/>
      <c r="O18" s="21">
        <v>192.30769230769226</v>
      </c>
      <c r="P18" s="51">
        <f t="shared" si="3"/>
        <v>66.528925619834695</v>
      </c>
      <c r="Q18" s="23"/>
      <c r="R18" s="23"/>
    </row>
    <row r="19" spans="1:31" x14ac:dyDescent="0.25">
      <c r="A19" s="23"/>
      <c r="B19" s="23"/>
      <c r="C19" s="23"/>
      <c r="D19" t="s">
        <v>94</v>
      </c>
      <c r="E19" s="23"/>
      <c r="F19" s="4"/>
      <c r="G19" s="4"/>
      <c r="H19" s="4"/>
      <c r="I19" s="8"/>
      <c r="J19" s="4">
        <v>6</v>
      </c>
      <c r="K19" s="21"/>
      <c r="L19" s="8">
        <v>197</v>
      </c>
      <c r="M19" s="8">
        <f t="shared" si="2"/>
        <v>100</v>
      </c>
      <c r="N19" s="21"/>
      <c r="O19" s="8">
        <v>289.05876731963684</v>
      </c>
      <c r="P19" s="54">
        <f t="shared" si="3"/>
        <v>100</v>
      </c>
      <c r="Q19" s="23"/>
      <c r="R19" s="23"/>
      <c r="AE19" t="s">
        <v>145</v>
      </c>
    </row>
    <row r="20" spans="1:31" x14ac:dyDescent="0.25">
      <c r="A20" s="23"/>
      <c r="B20" s="23"/>
      <c r="C20" s="23"/>
      <c r="D20" t="s">
        <v>94</v>
      </c>
      <c r="E20" s="23"/>
      <c r="F20" s="30">
        <v>38554</v>
      </c>
      <c r="G20" s="30">
        <v>38700</v>
      </c>
      <c r="H20" s="20">
        <f>G20-F20</f>
        <v>146</v>
      </c>
      <c r="I20" s="21">
        <f>275/1.12</f>
        <v>245.53571428571425</v>
      </c>
      <c r="J20" s="20">
        <v>0</v>
      </c>
      <c r="K20" s="21"/>
      <c r="L20" s="21">
        <v>0</v>
      </c>
      <c r="M20" s="21">
        <f>L20/$L$26*100</f>
        <v>0</v>
      </c>
      <c r="N20" s="21"/>
      <c r="O20" s="21">
        <v>0</v>
      </c>
      <c r="P20" s="51">
        <f>O20/$O$26*100</f>
        <v>0</v>
      </c>
      <c r="Q20" s="23" t="s">
        <v>100</v>
      </c>
      <c r="R20" s="23"/>
      <c r="AE20" t="s">
        <v>144</v>
      </c>
    </row>
    <row r="21" spans="1:31" x14ac:dyDescent="0.25">
      <c r="A21" s="23"/>
      <c r="B21" s="23"/>
      <c r="C21" s="23"/>
      <c r="D21" t="s">
        <v>94</v>
      </c>
      <c r="E21" s="23"/>
      <c r="F21" s="20"/>
      <c r="G21" s="20"/>
      <c r="H21" s="20"/>
      <c r="I21" s="21"/>
      <c r="J21" s="20">
        <v>1</v>
      </c>
      <c r="K21" s="21"/>
      <c r="L21" s="21">
        <v>20.3125</v>
      </c>
      <c r="M21" s="21">
        <f t="shared" ref="M21:M26" si="4">L21/$L$26*100</f>
        <v>13.928571428571429</v>
      </c>
      <c r="N21" s="21"/>
      <c r="O21" s="21">
        <v>5.2966101694915251</v>
      </c>
      <c r="P21" s="51">
        <f t="shared" ref="P21:P26" si="5">O21/$O$26*100</f>
        <v>2.2935779816513762</v>
      </c>
      <c r="Q21" s="23"/>
      <c r="R21" s="23"/>
    </row>
    <row r="22" spans="1:31" x14ac:dyDescent="0.25">
      <c r="A22" s="23"/>
      <c r="B22" s="23"/>
      <c r="C22" s="23"/>
      <c r="D22" t="s">
        <v>94</v>
      </c>
      <c r="E22" s="23"/>
      <c r="F22" s="20"/>
      <c r="G22" s="20"/>
      <c r="H22" s="20"/>
      <c r="I22" s="21"/>
      <c r="J22" s="20">
        <v>2</v>
      </c>
      <c r="K22" s="21"/>
      <c r="L22" s="21">
        <v>46.354166666666671</v>
      </c>
      <c r="M22" s="21">
        <f t="shared" si="4"/>
        <v>31.785714285714288</v>
      </c>
      <c r="N22" s="21"/>
      <c r="O22" s="21">
        <v>44.491525423728802</v>
      </c>
      <c r="P22" s="51">
        <f t="shared" si="5"/>
        <v>19.266055045871557</v>
      </c>
      <c r="Q22" s="23"/>
      <c r="R22" s="23"/>
      <c r="V22" s="11"/>
      <c r="X22" s="11"/>
    </row>
    <row r="23" spans="1:31" x14ac:dyDescent="0.25">
      <c r="A23" s="23"/>
      <c r="B23" s="23"/>
      <c r="C23" s="23"/>
      <c r="D23" t="s">
        <v>94</v>
      </c>
      <c r="E23" s="23"/>
      <c r="F23" s="20"/>
      <c r="G23" s="20"/>
      <c r="H23" s="20"/>
      <c r="I23" s="21"/>
      <c r="J23" s="20">
        <v>3</v>
      </c>
      <c r="K23" s="21"/>
      <c r="L23" s="21">
        <v>67.1875</v>
      </c>
      <c r="M23" s="21">
        <f t="shared" si="4"/>
        <v>46.071428571428569</v>
      </c>
      <c r="N23" s="21"/>
      <c r="O23" s="21">
        <v>100.63559322033896</v>
      </c>
      <c r="P23" s="51">
        <f t="shared" si="5"/>
        <v>43.577981651376142</v>
      </c>
      <c r="Q23" s="23"/>
      <c r="R23" s="23"/>
      <c r="V23" s="11"/>
      <c r="X23" s="11"/>
    </row>
    <row r="24" spans="1:31" x14ac:dyDescent="0.25">
      <c r="A24" s="23"/>
      <c r="B24" s="23"/>
      <c r="C24" s="23"/>
      <c r="D24" s="23" t="s">
        <v>94</v>
      </c>
      <c r="E24" s="23"/>
      <c r="F24" s="20"/>
      <c r="G24" s="20"/>
      <c r="H24" s="20"/>
      <c r="I24" s="21"/>
      <c r="J24" s="20">
        <v>4</v>
      </c>
      <c r="K24" s="21"/>
      <c r="L24" s="21">
        <v>89.583333333333343</v>
      </c>
      <c r="M24" s="21">
        <f t="shared" si="4"/>
        <v>61.428571428571431</v>
      </c>
      <c r="N24" s="21"/>
      <c r="O24" s="21">
        <v>139.83050847457625</v>
      </c>
      <c r="P24" s="51">
        <f t="shared" si="5"/>
        <v>60.550458715596335</v>
      </c>
      <c r="Q24" s="23"/>
      <c r="R24" s="23"/>
      <c r="V24" s="11"/>
      <c r="X24" s="11"/>
    </row>
    <row r="25" spans="1:31" x14ac:dyDescent="0.25">
      <c r="A25" s="23"/>
      <c r="B25" s="23"/>
      <c r="C25" s="23"/>
      <c r="D25" s="23" t="s">
        <v>94</v>
      </c>
      <c r="E25" s="23"/>
      <c r="F25" s="20"/>
      <c r="G25" s="30"/>
      <c r="H25" s="20"/>
      <c r="I25" s="21"/>
      <c r="J25" s="20">
        <v>5</v>
      </c>
      <c r="K25" s="21"/>
      <c r="L25" s="21">
        <v>110.9375</v>
      </c>
      <c r="M25" s="21">
        <f t="shared" si="4"/>
        <v>76.071428571428569</v>
      </c>
      <c r="N25" s="21"/>
      <c r="O25" s="21">
        <v>185.38135593220338</v>
      </c>
      <c r="P25" s="51">
        <f t="shared" si="5"/>
        <v>80.275229357798167</v>
      </c>
      <c r="Q25" s="23"/>
      <c r="R25" s="23"/>
      <c r="V25" s="11"/>
      <c r="X25" s="11"/>
    </row>
    <row r="26" spans="1:31" x14ac:dyDescent="0.25">
      <c r="A26" s="2"/>
      <c r="B26" s="2"/>
      <c r="C26" s="2"/>
      <c r="D26" s="2" t="s">
        <v>94</v>
      </c>
      <c r="E26" s="71"/>
      <c r="F26" s="4"/>
      <c r="G26" s="4"/>
      <c r="H26" s="4"/>
      <c r="I26" s="8"/>
      <c r="J26" s="4">
        <v>6</v>
      </c>
      <c r="K26" s="8"/>
      <c r="L26" s="8">
        <v>145.83333333333334</v>
      </c>
      <c r="M26" s="8">
        <f t="shared" si="4"/>
        <v>100</v>
      </c>
      <c r="N26" s="8"/>
      <c r="O26" s="8">
        <v>230.93220338983048</v>
      </c>
      <c r="P26" s="54">
        <f t="shared" si="5"/>
        <v>100</v>
      </c>
      <c r="Q26" s="23"/>
      <c r="R26" s="23"/>
      <c r="V26" s="11"/>
      <c r="X26" s="11"/>
    </row>
    <row r="27" spans="1:31" x14ac:dyDescent="0.25">
      <c r="A27" s="23" t="s">
        <v>106</v>
      </c>
      <c r="B27" s="55" t="s">
        <v>107</v>
      </c>
      <c r="C27" s="23" t="s">
        <v>87</v>
      </c>
      <c r="D27" s="17" t="s">
        <v>94</v>
      </c>
      <c r="E27" s="43"/>
      <c r="F27" s="30">
        <v>39315</v>
      </c>
      <c r="G27" s="30">
        <v>39470</v>
      </c>
      <c r="H27" s="20">
        <f>G27-F27</f>
        <v>155</v>
      </c>
      <c r="I27" s="21">
        <f>46/1.12</f>
        <v>41.071428571428569</v>
      </c>
      <c r="J27" s="20">
        <v>0</v>
      </c>
      <c r="K27" s="91" t="s">
        <v>81</v>
      </c>
      <c r="L27" s="21">
        <v>0</v>
      </c>
      <c r="M27" s="21">
        <f>L27/$L$31*100</f>
        <v>0</v>
      </c>
      <c r="O27" s="21">
        <v>0</v>
      </c>
      <c r="P27" s="51">
        <f>O27/$O$31*100</f>
        <v>0</v>
      </c>
      <c r="Q27" s="23" t="s">
        <v>110</v>
      </c>
      <c r="R27" s="23" t="s">
        <v>111</v>
      </c>
      <c r="T27">
        <f>56/155</f>
        <v>0.36129032258064514</v>
      </c>
      <c r="U27" t="s">
        <v>143</v>
      </c>
      <c r="V27" s="11"/>
      <c r="X27" s="11"/>
    </row>
    <row r="28" spans="1:31" x14ac:dyDescent="0.25">
      <c r="A28" s="23"/>
      <c r="B28" s="23"/>
      <c r="C28" s="23"/>
      <c r="D28" s="17" t="s">
        <v>94</v>
      </c>
      <c r="E28" s="43"/>
      <c r="F28" s="20"/>
      <c r="G28" s="20"/>
      <c r="H28" s="20"/>
      <c r="I28" s="21"/>
      <c r="J28" s="20">
        <v>1</v>
      </c>
      <c r="K28" s="91"/>
      <c r="L28" s="21">
        <v>56</v>
      </c>
      <c r="M28" s="21">
        <f t="shared" ref="M28:M51" si="6">L28/$L$31*100</f>
        <v>36.129032258064512</v>
      </c>
      <c r="O28" s="19">
        <v>23.124999999999996</v>
      </c>
      <c r="P28" s="51">
        <f t="shared" ref="P28:P31" si="7">O28/$O$31*100</f>
        <v>16.238244514106583</v>
      </c>
      <c r="Q28" s="23" t="s">
        <v>112</v>
      </c>
      <c r="R28" s="23" t="s">
        <v>113</v>
      </c>
      <c r="T28">
        <f>84/155</f>
        <v>0.54193548387096779</v>
      </c>
      <c r="U28" t="s">
        <v>143</v>
      </c>
      <c r="V28" s="11"/>
      <c r="X28" s="11"/>
    </row>
    <row r="29" spans="1:31" x14ac:dyDescent="0.25">
      <c r="A29" s="23"/>
      <c r="B29" s="23"/>
      <c r="C29" s="23"/>
      <c r="D29" s="17" t="s">
        <v>94</v>
      </c>
      <c r="E29" s="43"/>
      <c r="F29" s="20"/>
      <c r="G29" s="20"/>
      <c r="H29" s="20"/>
      <c r="I29" s="21"/>
      <c r="J29" s="20">
        <v>2</v>
      </c>
      <c r="K29" s="21"/>
      <c r="L29" s="21">
        <v>84</v>
      </c>
      <c r="M29" s="21">
        <f t="shared" si="6"/>
        <v>54.193548387096783</v>
      </c>
      <c r="O29" s="19">
        <v>50.803571428571423</v>
      </c>
      <c r="P29" s="51">
        <f t="shared" si="7"/>
        <v>35.673981191222573</v>
      </c>
      <c r="Q29" s="23" t="s">
        <v>114</v>
      </c>
      <c r="R29" s="23" t="s">
        <v>115</v>
      </c>
      <c r="T29">
        <f>113/155</f>
        <v>0.7290322580645161</v>
      </c>
      <c r="U29" t="s">
        <v>143</v>
      </c>
      <c r="V29" s="11"/>
      <c r="X29" s="11"/>
    </row>
    <row r="30" spans="1:31" x14ac:dyDescent="0.25">
      <c r="A30" s="23"/>
      <c r="B30" s="23"/>
      <c r="C30" s="23"/>
      <c r="D30" s="17" t="s">
        <v>94</v>
      </c>
      <c r="E30" s="43"/>
      <c r="F30" s="20"/>
      <c r="G30" s="20"/>
      <c r="H30" s="20"/>
      <c r="I30" s="21"/>
      <c r="J30" s="20">
        <v>3</v>
      </c>
      <c r="K30" s="21"/>
      <c r="L30" s="21">
        <v>113</v>
      </c>
      <c r="M30" s="21">
        <f t="shared" si="6"/>
        <v>72.903225806451616</v>
      </c>
      <c r="O30" s="19">
        <v>58.303571428571423</v>
      </c>
      <c r="P30" s="51">
        <f t="shared" si="7"/>
        <v>40.940438871473347</v>
      </c>
      <c r="Q30" s="17" t="s">
        <v>116</v>
      </c>
      <c r="R30" s="17" t="s">
        <v>117</v>
      </c>
      <c r="V30" s="11"/>
      <c r="X30" s="11"/>
    </row>
    <row r="31" spans="1:31" x14ac:dyDescent="0.25">
      <c r="A31" s="23"/>
      <c r="B31" s="23"/>
      <c r="C31" s="23"/>
      <c r="D31" s="17" t="s">
        <v>94</v>
      </c>
      <c r="E31" s="23"/>
      <c r="F31" s="20"/>
      <c r="G31" s="20"/>
      <c r="H31" s="20"/>
      <c r="I31" s="21"/>
      <c r="J31" s="20">
        <v>4</v>
      </c>
      <c r="K31" s="21"/>
      <c r="L31" s="21">
        <v>155</v>
      </c>
      <c r="M31" s="21">
        <f t="shared" si="6"/>
        <v>100</v>
      </c>
      <c r="O31" s="19">
        <v>142.41071428571428</v>
      </c>
      <c r="P31" s="51">
        <f t="shared" si="7"/>
        <v>100</v>
      </c>
      <c r="Q31" s="23"/>
      <c r="R31" s="23"/>
      <c r="V31" s="11"/>
      <c r="X31" s="11"/>
    </row>
    <row r="32" spans="1:31" x14ac:dyDescent="0.25">
      <c r="A32" s="23"/>
      <c r="B32" s="23"/>
      <c r="C32" s="23"/>
      <c r="D32" s="17" t="s">
        <v>94</v>
      </c>
      <c r="E32" s="23"/>
      <c r="F32" s="20"/>
      <c r="G32" s="20"/>
      <c r="H32" s="20"/>
      <c r="I32" s="21">
        <f>125/1.12</f>
        <v>111.60714285714285</v>
      </c>
      <c r="J32" s="20">
        <v>0</v>
      </c>
      <c r="K32" s="21"/>
      <c r="L32" s="21">
        <v>0</v>
      </c>
      <c r="M32" s="21">
        <f t="shared" si="6"/>
        <v>0</v>
      </c>
      <c r="O32" s="21">
        <v>0</v>
      </c>
      <c r="P32" s="51">
        <f>O32/$O$36*100</f>
        <v>0</v>
      </c>
      <c r="Q32" s="17" t="s">
        <v>118</v>
      </c>
      <c r="R32" s="23"/>
    </row>
    <row r="33" spans="1:33" x14ac:dyDescent="0.25">
      <c r="A33" s="23"/>
      <c r="B33" s="23"/>
      <c r="C33" s="23"/>
      <c r="D33" s="17" t="s">
        <v>94</v>
      </c>
      <c r="E33" s="23"/>
      <c r="F33" s="20"/>
      <c r="G33" s="20"/>
      <c r="H33" s="20"/>
      <c r="I33" s="21"/>
      <c r="J33" s="20">
        <v>1</v>
      </c>
      <c r="K33" s="21"/>
      <c r="L33" s="21">
        <v>56</v>
      </c>
      <c r="M33" s="21">
        <f t="shared" si="6"/>
        <v>36.129032258064512</v>
      </c>
      <c r="O33" s="19">
        <v>24.821428571428566</v>
      </c>
      <c r="P33" s="51">
        <f t="shared" ref="P33:P36" si="8">O33/$O$36*100</f>
        <v>16.238317757009344</v>
      </c>
      <c r="Q33" s="23"/>
      <c r="R33" s="23"/>
    </row>
    <row r="34" spans="1:33" x14ac:dyDescent="0.25">
      <c r="A34" s="23"/>
      <c r="B34" s="23"/>
      <c r="C34" s="23"/>
      <c r="D34" s="17" t="s">
        <v>94</v>
      </c>
      <c r="E34" s="23"/>
      <c r="F34" s="20"/>
      <c r="G34" s="20"/>
      <c r="H34" s="20"/>
      <c r="I34" s="21"/>
      <c r="J34" s="20">
        <v>2</v>
      </c>
      <c r="K34" s="21"/>
      <c r="L34" s="21">
        <v>84</v>
      </c>
      <c r="M34" s="21">
        <f t="shared" si="6"/>
        <v>54.193548387096783</v>
      </c>
      <c r="O34" s="19">
        <v>54.999999999999986</v>
      </c>
      <c r="P34" s="51">
        <f t="shared" si="8"/>
        <v>35.981308411214954</v>
      </c>
      <c r="Q34" s="23"/>
      <c r="R34" s="23"/>
    </row>
    <row r="35" spans="1:33" x14ac:dyDescent="0.25">
      <c r="A35" s="23"/>
      <c r="B35" s="23"/>
      <c r="C35" s="23"/>
      <c r="D35" s="17" t="s">
        <v>94</v>
      </c>
      <c r="E35" s="23"/>
      <c r="F35" s="20"/>
      <c r="G35" s="20"/>
      <c r="H35" s="20"/>
      <c r="I35" s="21"/>
      <c r="J35" s="20">
        <v>3</v>
      </c>
      <c r="K35" s="21"/>
      <c r="L35" s="21">
        <v>113</v>
      </c>
      <c r="M35" s="21">
        <f t="shared" si="6"/>
        <v>72.903225806451616</v>
      </c>
      <c r="O35" s="19">
        <v>66.160714285714278</v>
      </c>
      <c r="P35" s="51">
        <f t="shared" si="8"/>
        <v>43.282710280373834</v>
      </c>
      <c r="Q35" s="23"/>
      <c r="R35" s="23"/>
    </row>
    <row r="36" spans="1:33" x14ac:dyDescent="0.25">
      <c r="A36" s="23"/>
      <c r="B36" s="23"/>
      <c r="C36" s="23"/>
      <c r="D36" s="17" t="s">
        <v>94</v>
      </c>
      <c r="E36" s="23"/>
      <c r="F36" s="20"/>
      <c r="G36" s="20"/>
      <c r="H36" s="20"/>
      <c r="I36" s="21"/>
      <c r="J36" s="20">
        <v>4</v>
      </c>
      <c r="K36" s="21"/>
      <c r="L36" s="21">
        <v>155</v>
      </c>
      <c r="M36" s="21">
        <f t="shared" si="6"/>
        <v>100</v>
      </c>
      <c r="O36" s="19">
        <v>152.85714285714283</v>
      </c>
      <c r="P36" s="51">
        <f t="shared" si="8"/>
        <v>100</v>
      </c>
      <c r="Q36" s="23"/>
      <c r="R36" s="23"/>
    </row>
    <row r="37" spans="1:33" x14ac:dyDescent="0.25">
      <c r="A37" s="23"/>
      <c r="B37" s="23"/>
      <c r="C37" s="23"/>
      <c r="D37" s="17" t="s">
        <v>94</v>
      </c>
      <c r="E37" s="23"/>
      <c r="F37" s="20"/>
      <c r="G37" s="20"/>
      <c r="H37" s="20"/>
      <c r="I37" s="21" t="s">
        <v>108</v>
      </c>
      <c r="J37" s="20">
        <v>0</v>
      </c>
      <c r="K37" s="21"/>
      <c r="L37" s="21">
        <v>0</v>
      </c>
      <c r="M37" s="21">
        <f t="shared" si="6"/>
        <v>0</v>
      </c>
      <c r="O37" s="21">
        <v>0</v>
      </c>
      <c r="P37" s="51">
        <f>O37/$O$41*100</f>
        <v>0</v>
      </c>
      <c r="Q37" s="23"/>
      <c r="R37" s="23"/>
    </row>
    <row r="38" spans="1:33" x14ac:dyDescent="0.25">
      <c r="A38" s="23"/>
      <c r="B38" s="23"/>
      <c r="C38" s="23"/>
      <c r="D38" s="17" t="s">
        <v>94</v>
      </c>
      <c r="E38" s="23"/>
      <c r="F38" s="20"/>
      <c r="G38" s="20"/>
      <c r="H38" s="20"/>
      <c r="I38" s="21"/>
      <c r="J38" s="20">
        <v>1</v>
      </c>
      <c r="K38" s="21"/>
      <c r="L38" s="21">
        <v>56</v>
      </c>
      <c r="M38" s="21">
        <f t="shared" si="6"/>
        <v>36.129032258064512</v>
      </c>
      <c r="O38" s="19">
        <v>24.642857142857139</v>
      </c>
      <c r="P38" s="51">
        <f t="shared" ref="P38:P41" si="9">O38/$O$41*100</f>
        <v>14.480587618048268</v>
      </c>
      <c r="Q38" s="23"/>
      <c r="R38" s="23"/>
    </row>
    <row r="39" spans="1:33" x14ac:dyDescent="0.25">
      <c r="A39" s="23"/>
      <c r="B39" s="23"/>
      <c r="C39" s="23"/>
      <c r="D39" s="17" t="s">
        <v>94</v>
      </c>
      <c r="E39" s="23"/>
      <c r="F39" s="20"/>
      <c r="G39" s="20"/>
      <c r="H39" s="20"/>
      <c r="I39" s="21"/>
      <c r="J39" s="20">
        <v>2</v>
      </c>
      <c r="K39" s="21"/>
      <c r="L39" s="21">
        <v>84</v>
      </c>
      <c r="M39" s="21">
        <f t="shared" si="6"/>
        <v>54.193548387096783</v>
      </c>
      <c r="O39" s="19">
        <v>55.803571428571431</v>
      </c>
      <c r="P39" s="51">
        <f t="shared" si="9"/>
        <v>32.791185729275973</v>
      </c>
      <c r="Q39" s="23"/>
      <c r="R39" s="23"/>
    </row>
    <row r="40" spans="1:33" x14ac:dyDescent="0.25">
      <c r="A40" s="23"/>
      <c r="B40" s="23"/>
      <c r="C40" s="23"/>
      <c r="D40" s="17" t="s">
        <v>94</v>
      </c>
      <c r="E40" s="23"/>
      <c r="F40" s="20"/>
      <c r="G40" s="20"/>
      <c r="H40" s="20"/>
      <c r="I40" s="21"/>
      <c r="J40" s="20">
        <v>3</v>
      </c>
      <c r="K40" s="21"/>
      <c r="L40" s="21">
        <v>113</v>
      </c>
      <c r="M40" s="21">
        <f t="shared" si="6"/>
        <v>72.903225806451616</v>
      </c>
      <c r="O40" s="19">
        <v>64.821428571428569</v>
      </c>
      <c r="P40" s="51">
        <f t="shared" si="9"/>
        <v>38.090241343126969</v>
      </c>
      <c r="Q40" s="23"/>
      <c r="R40" s="23"/>
      <c r="AB40" s="19"/>
    </row>
    <row r="41" spans="1:33" x14ac:dyDescent="0.25">
      <c r="A41" s="23"/>
      <c r="B41" s="23"/>
      <c r="C41" s="23"/>
      <c r="D41" s="17" t="s">
        <v>94</v>
      </c>
      <c r="E41" s="23"/>
      <c r="F41" s="20"/>
      <c r="G41" s="20"/>
      <c r="H41" s="20"/>
      <c r="I41" s="21"/>
      <c r="J41" s="20">
        <v>4</v>
      </c>
      <c r="K41" s="21"/>
      <c r="L41" s="21">
        <v>155</v>
      </c>
      <c r="M41" s="21">
        <f t="shared" si="6"/>
        <v>100</v>
      </c>
      <c r="O41" s="19">
        <v>170.17857142857142</v>
      </c>
      <c r="P41" s="51">
        <f t="shared" si="9"/>
        <v>100</v>
      </c>
      <c r="Q41" s="23"/>
      <c r="R41" s="23"/>
      <c r="AB41" s="19"/>
    </row>
    <row r="42" spans="1:33" x14ac:dyDescent="0.25">
      <c r="A42" s="23"/>
      <c r="B42" s="23"/>
      <c r="C42" s="23"/>
      <c r="D42" s="17" t="s">
        <v>94</v>
      </c>
      <c r="E42" s="23"/>
      <c r="F42" s="20"/>
      <c r="G42" s="20"/>
      <c r="H42" s="20"/>
      <c r="I42" s="21">
        <f>188/1.12</f>
        <v>167.85714285714283</v>
      </c>
      <c r="J42" s="20">
        <v>0</v>
      </c>
      <c r="K42" s="21"/>
      <c r="L42" s="21">
        <v>0</v>
      </c>
      <c r="M42" s="21">
        <f t="shared" si="6"/>
        <v>0</v>
      </c>
      <c r="O42" s="21">
        <v>0</v>
      </c>
      <c r="P42" s="51">
        <f>O42/$O$46*100</f>
        <v>0</v>
      </c>
      <c r="Q42" s="23"/>
      <c r="R42" s="23"/>
      <c r="AB42" s="19"/>
    </row>
    <row r="43" spans="1:33" x14ac:dyDescent="0.25">
      <c r="A43" s="23"/>
      <c r="B43" s="23"/>
      <c r="C43" s="23"/>
      <c r="D43" s="17" t="s">
        <v>94</v>
      </c>
      <c r="E43" s="23"/>
      <c r="F43" s="20"/>
      <c r="G43" s="20"/>
      <c r="H43" s="20"/>
      <c r="I43" s="21"/>
      <c r="J43" s="20">
        <v>1</v>
      </c>
      <c r="K43" s="21"/>
      <c r="L43" s="21">
        <v>56</v>
      </c>
      <c r="M43" s="21">
        <f t="shared" si="6"/>
        <v>36.129032258064512</v>
      </c>
      <c r="O43" s="19">
        <v>24.196428571428569</v>
      </c>
      <c r="P43" s="51">
        <f t="shared" ref="P43:P46" si="10">O43/$O$46*100</f>
        <v>14.248159831756047</v>
      </c>
      <c r="Q43" s="23"/>
      <c r="R43" s="23"/>
      <c r="AB43" s="19"/>
    </row>
    <row r="44" spans="1:33" x14ac:dyDescent="0.25">
      <c r="A44" s="23"/>
      <c r="B44" s="23"/>
      <c r="C44" s="23"/>
      <c r="D44" s="17" t="s">
        <v>94</v>
      </c>
      <c r="E44" s="23"/>
      <c r="F44" s="20"/>
      <c r="G44" s="20"/>
      <c r="H44" s="20"/>
      <c r="I44" s="21"/>
      <c r="J44" s="20">
        <v>2</v>
      </c>
      <c r="K44" s="21"/>
      <c r="L44" s="21">
        <v>84</v>
      </c>
      <c r="M44" s="21">
        <f t="shared" si="6"/>
        <v>54.193548387096783</v>
      </c>
      <c r="O44" s="19">
        <v>59.821428571428569</v>
      </c>
      <c r="P44" s="51">
        <f t="shared" si="10"/>
        <v>35.226077812828606</v>
      </c>
      <c r="Q44" s="23"/>
      <c r="R44" s="23"/>
      <c r="AB44" s="19"/>
    </row>
    <row r="45" spans="1:33" x14ac:dyDescent="0.25">
      <c r="A45" s="23"/>
      <c r="B45" s="23"/>
      <c r="C45" s="23"/>
      <c r="D45" s="17" t="s">
        <v>94</v>
      </c>
      <c r="E45" s="23"/>
      <c r="F45" s="20"/>
      <c r="G45" s="20"/>
      <c r="H45" s="20"/>
      <c r="I45" s="21"/>
      <c r="J45" s="20">
        <v>3</v>
      </c>
      <c r="K45" s="21"/>
      <c r="L45" s="21">
        <v>113</v>
      </c>
      <c r="M45" s="21">
        <f t="shared" si="6"/>
        <v>72.903225806451616</v>
      </c>
      <c r="O45" s="19">
        <v>66.25</v>
      </c>
      <c r="P45" s="51">
        <f t="shared" si="10"/>
        <v>39.01156677181914</v>
      </c>
      <c r="Q45" s="23"/>
      <c r="R45" s="23"/>
    </row>
    <row r="46" spans="1:33" x14ac:dyDescent="0.25">
      <c r="A46" s="23"/>
      <c r="B46" s="23"/>
      <c r="C46" s="23"/>
      <c r="D46" s="17" t="s">
        <v>94</v>
      </c>
      <c r="E46" s="23"/>
      <c r="F46" s="30"/>
      <c r="G46" s="30"/>
      <c r="H46" s="20"/>
      <c r="I46" s="21"/>
      <c r="J46" s="20">
        <v>4</v>
      </c>
      <c r="K46" s="21"/>
      <c r="L46" s="21">
        <v>155</v>
      </c>
      <c r="M46" s="21">
        <f t="shared" si="6"/>
        <v>100</v>
      </c>
      <c r="O46" s="19">
        <v>169.82142857142856</v>
      </c>
      <c r="P46" s="51">
        <f t="shared" si="10"/>
        <v>100</v>
      </c>
      <c r="Q46" s="23"/>
      <c r="R46" s="23"/>
    </row>
    <row r="47" spans="1:33" x14ac:dyDescent="0.25">
      <c r="A47" s="23"/>
      <c r="B47" s="23"/>
      <c r="C47" s="23"/>
      <c r="D47" s="17" t="s">
        <v>94</v>
      </c>
      <c r="E47" s="23"/>
      <c r="F47" s="30"/>
      <c r="G47" s="30"/>
      <c r="H47" s="20"/>
      <c r="I47" s="21" t="s">
        <v>109</v>
      </c>
      <c r="J47" s="20">
        <v>0</v>
      </c>
      <c r="K47" s="21"/>
      <c r="L47" s="21">
        <v>0</v>
      </c>
      <c r="M47" s="21">
        <f t="shared" si="6"/>
        <v>0</v>
      </c>
      <c r="O47" s="21">
        <v>0</v>
      </c>
      <c r="P47" s="51">
        <f>O47/$O$51*100</f>
        <v>0</v>
      </c>
      <c r="Q47" s="23"/>
      <c r="R47" s="23"/>
      <c r="X47" s="18"/>
      <c r="Z47" s="18"/>
    </row>
    <row r="48" spans="1:33" x14ac:dyDescent="0.25">
      <c r="A48" s="23"/>
      <c r="B48" s="23"/>
      <c r="C48" s="23"/>
      <c r="D48" s="17" t="s">
        <v>94</v>
      </c>
      <c r="E48" s="23"/>
      <c r="F48" s="30"/>
      <c r="G48" s="30"/>
      <c r="H48" s="20"/>
      <c r="I48" s="21"/>
      <c r="J48" s="20">
        <v>1</v>
      </c>
      <c r="K48" s="21"/>
      <c r="L48" s="21">
        <v>56</v>
      </c>
      <c r="M48" s="21">
        <f t="shared" si="6"/>
        <v>36.129032258064512</v>
      </c>
      <c r="O48" s="19">
        <v>26.696428571428569</v>
      </c>
      <c r="P48" s="51">
        <f t="shared" ref="P48:P51" si="11">O48/$O$51*100</f>
        <v>14.157196969696969</v>
      </c>
      <c r="Q48" s="23"/>
      <c r="R48" s="23"/>
      <c r="X48" s="18"/>
      <c r="Z48" s="18"/>
      <c r="AG48" s="18"/>
    </row>
    <row r="49" spans="1:33" x14ac:dyDescent="0.25">
      <c r="A49" s="23"/>
      <c r="B49" s="23"/>
      <c r="C49" s="23"/>
      <c r="D49" s="17" t="s">
        <v>94</v>
      </c>
      <c r="E49" s="23"/>
      <c r="F49" s="30"/>
      <c r="G49" s="30"/>
      <c r="H49" s="20"/>
      <c r="I49" s="21"/>
      <c r="J49" s="20">
        <v>2</v>
      </c>
      <c r="K49" s="21"/>
      <c r="L49" s="21">
        <v>84</v>
      </c>
      <c r="M49" s="21">
        <f t="shared" si="6"/>
        <v>54.193548387096783</v>
      </c>
      <c r="O49" s="19">
        <v>53.749999999999993</v>
      </c>
      <c r="P49" s="51">
        <f t="shared" si="11"/>
        <v>28.503787878787879</v>
      </c>
      <c r="Q49" s="23"/>
      <c r="R49" s="23"/>
      <c r="X49" s="18"/>
      <c r="Z49" s="18"/>
      <c r="AG49" s="18"/>
    </row>
    <row r="50" spans="1:33" x14ac:dyDescent="0.25">
      <c r="A50" s="23"/>
      <c r="B50" s="23"/>
      <c r="C50" s="23"/>
      <c r="D50" s="17" t="s">
        <v>94</v>
      </c>
      <c r="E50" s="23"/>
      <c r="F50" s="30"/>
      <c r="G50" s="30"/>
      <c r="H50" s="20"/>
      <c r="I50" s="21"/>
      <c r="J50" s="20">
        <v>3</v>
      </c>
      <c r="K50" s="21"/>
      <c r="L50" s="21">
        <v>113</v>
      </c>
      <c r="M50" s="21">
        <f t="shared" si="6"/>
        <v>72.903225806451616</v>
      </c>
      <c r="O50" s="19">
        <v>67.142857142857139</v>
      </c>
      <c r="P50" s="51">
        <f t="shared" si="11"/>
        <v>35.606060606060609</v>
      </c>
      <c r="Q50" s="23"/>
      <c r="R50" s="23"/>
      <c r="X50" s="18"/>
      <c r="Z50" s="18"/>
      <c r="AG50" s="18"/>
    </row>
    <row r="51" spans="1:33" x14ac:dyDescent="0.25">
      <c r="A51" s="23"/>
      <c r="B51" s="23"/>
      <c r="C51" s="23"/>
      <c r="D51" s="17" t="s">
        <v>94</v>
      </c>
      <c r="E51" s="23"/>
      <c r="F51" s="30"/>
      <c r="G51" s="30"/>
      <c r="H51" s="20"/>
      <c r="I51" s="21"/>
      <c r="J51" s="20">
        <v>4</v>
      </c>
      <c r="K51" s="21"/>
      <c r="L51" s="21">
        <v>155</v>
      </c>
      <c r="M51" s="21">
        <f t="shared" si="6"/>
        <v>100</v>
      </c>
      <c r="O51" s="19">
        <v>188.57142857142856</v>
      </c>
      <c r="P51" s="51">
        <f t="shared" si="11"/>
        <v>100</v>
      </c>
      <c r="Q51" s="23"/>
      <c r="R51" s="23"/>
      <c r="X51" s="18"/>
      <c r="Z51" s="18"/>
      <c r="AG51" s="18"/>
    </row>
    <row r="52" spans="1:33" x14ac:dyDescent="0.25">
      <c r="A52" s="23"/>
      <c r="B52" s="23"/>
      <c r="C52" s="23"/>
      <c r="D52" s="23"/>
      <c r="E52" s="23"/>
      <c r="F52" s="30"/>
      <c r="G52" s="30"/>
      <c r="H52" s="20"/>
      <c r="I52" s="21"/>
      <c r="J52" s="20"/>
      <c r="K52" s="21"/>
      <c r="L52" s="21"/>
      <c r="M52" s="21"/>
      <c r="N52" s="21"/>
      <c r="O52" s="21"/>
      <c r="P52" s="21"/>
      <c r="Q52" s="23"/>
      <c r="R52" s="23"/>
      <c r="AG52" s="18"/>
    </row>
    <row r="53" spans="1:33" x14ac:dyDescent="0.25">
      <c r="A53" s="23"/>
      <c r="B53" s="23"/>
      <c r="C53" s="23"/>
      <c r="D53" s="23"/>
      <c r="E53" s="23"/>
      <c r="F53" s="30"/>
      <c r="G53" s="30"/>
      <c r="H53" s="20"/>
      <c r="I53" s="21"/>
      <c r="J53" s="20"/>
      <c r="K53" s="21"/>
      <c r="L53" s="21"/>
      <c r="M53" s="21"/>
      <c r="N53" s="21"/>
      <c r="O53" s="21"/>
      <c r="P53" s="21"/>
      <c r="Q53" s="23"/>
      <c r="R53" s="23"/>
      <c r="X53" s="18"/>
    </row>
    <row r="54" spans="1:33" x14ac:dyDescent="0.25">
      <c r="A54" s="23"/>
      <c r="B54" s="23"/>
      <c r="C54" s="23"/>
      <c r="D54" s="23"/>
      <c r="E54" s="23"/>
      <c r="F54" s="30"/>
      <c r="G54" s="30"/>
      <c r="H54" s="20"/>
      <c r="I54" s="21"/>
      <c r="J54" s="20"/>
      <c r="K54" s="21"/>
      <c r="L54" s="21"/>
      <c r="M54" s="21"/>
      <c r="N54" s="21"/>
      <c r="O54" s="21"/>
      <c r="P54" s="21"/>
      <c r="Q54" s="23"/>
      <c r="R54" s="23"/>
      <c r="X54" s="18"/>
    </row>
    <row r="55" spans="1:33" x14ac:dyDescent="0.25">
      <c r="A55" s="23"/>
      <c r="B55" s="23"/>
      <c r="C55" s="23"/>
      <c r="D55" s="23"/>
      <c r="E55" s="23"/>
      <c r="F55" s="30"/>
      <c r="G55" s="30"/>
      <c r="H55" s="20"/>
      <c r="I55" s="21"/>
      <c r="J55" s="20"/>
      <c r="K55" s="21"/>
      <c r="L55" s="21"/>
      <c r="M55" s="21"/>
      <c r="N55" s="21"/>
      <c r="O55" s="21"/>
      <c r="P55" s="21"/>
      <c r="Q55" s="23"/>
      <c r="R55" s="23"/>
      <c r="X55" s="18"/>
    </row>
    <row r="56" spans="1:33" x14ac:dyDescent="0.25">
      <c r="A56" s="23"/>
      <c r="B56" s="23"/>
      <c r="C56" s="23"/>
      <c r="D56" s="23"/>
      <c r="E56" s="23"/>
      <c r="F56" s="30"/>
      <c r="G56" s="30"/>
      <c r="H56" s="20"/>
      <c r="I56" s="21"/>
      <c r="J56" s="20"/>
      <c r="K56" s="21"/>
      <c r="L56" s="21"/>
      <c r="M56" s="21"/>
      <c r="N56" s="21"/>
      <c r="O56" s="21"/>
      <c r="P56" s="21"/>
      <c r="Q56" s="23"/>
      <c r="R56" s="23"/>
      <c r="X56" s="18"/>
    </row>
    <row r="57" spans="1:33" x14ac:dyDescent="0.25">
      <c r="A57" s="23"/>
      <c r="B57" s="23"/>
      <c r="C57" s="23"/>
      <c r="D57" s="23"/>
      <c r="E57" s="23"/>
      <c r="F57" s="30"/>
      <c r="G57" s="30"/>
      <c r="H57" s="20"/>
      <c r="I57" s="21"/>
      <c r="J57" s="20"/>
      <c r="K57" s="21"/>
      <c r="L57" s="21"/>
      <c r="M57" s="21"/>
      <c r="N57" s="21"/>
      <c r="O57" s="21"/>
      <c r="P57" s="21"/>
      <c r="Q57" s="23"/>
      <c r="R57" s="23"/>
      <c r="X57" s="18"/>
    </row>
    <row r="58" spans="1:33" x14ac:dyDescent="0.25">
      <c r="A58" s="23"/>
      <c r="B58" s="23"/>
      <c r="C58" s="23"/>
      <c r="D58" s="23"/>
      <c r="E58" s="23"/>
      <c r="F58" s="30"/>
      <c r="G58" s="30"/>
      <c r="H58" s="20"/>
      <c r="I58" s="21"/>
      <c r="J58" s="20"/>
      <c r="K58" s="21"/>
      <c r="L58" s="21"/>
      <c r="M58" s="21"/>
      <c r="N58" s="21"/>
      <c r="O58" s="21"/>
      <c r="P58" s="21"/>
      <c r="Q58" s="23"/>
      <c r="R58" s="23"/>
      <c r="Z58" s="19"/>
    </row>
    <row r="59" spans="1:33" x14ac:dyDescent="0.25">
      <c r="A59" s="23"/>
      <c r="B59" s="23"/>
      <c r="C59" s="23"/>
      <c r="D59" s="23"/>
      <c r="E59" s="23"/>
      <c r="F59" s="30"/>
      <c r="G59" s="30"/>
      <c r="H59" s="20"/>
      <c r="I59" s="21"/>
      <c r="J59" s="20"/>
      <c r="K59" s="21"/>
      <c r="L59" s="21"/>
      <c r="M59" s="21"/>
      <c r="N59" s="21"/>
      <c r="O59" s="21"/>
      <c r="P59" s="21"/>
      <c r="Q59" s="23"/>
      <c r="R59" s="23"/>
      <c r="X59" s="18"/>
    </row>
    <row r="60" spans="1:33" x14ac:dyDescent="0.25">
      <c r="A60" s="23"/>
      <c r="B60" s="23"/>
      <c r="C60" s="23"/>
      <c r="D60" s="23"/>
      <c r="E60" s="23"/>
      <c r="F60" s="30"/>
      <c r="G60" s="30"/>
      <c r="H60" s="20"/>
      <c r="I60" s="21"/>
      <c r="J60" s="20"/>
      <c r="K60" s="21"/>
      <c r="L60" s="21"/>
      <c r="M60" s="21"/>
      <c r="N60" s="21"/>
      <c r="O60" s="21"/>
      <c r="P60" s="21"/>
      <c r="Q60" s="23"/>
      <c r="R60" s="23"/>
      <c r="X60" s="18"/>
    </row>
    <row r="61" spans="1:33" x14ac:dyDescent="0.25">
      <c r="A61" s="23"/>
      <c r="B61" s="23"/>
      <c r="C61" s="23"/>
      <c r="D61" s="23"/>
      <c r="E61" s="23"/>
      <c r="F61" s="30"/>
      <c r="G61" s="30"/>
      <c r="H61" s="20"/>
      <c r="I61" s="21"/>
      <c r="J61" s="20"/>
      <c r="K61" s="21"/>
      <c r="L61" s="21"/>
      <c r="M61" s="21"/>
      <c r="N61" s="21"/>
      <c r="O61" s="21"/>
      <c r="P61" s="21"/>
      <c r="Q61" s="23"/>
      <c r="R61" s="23"/>
      <c r="X61" s="18"/>
    </row>
    <row r="62" spans="1:33" x14ac:dyDescent="0.25">
      <c r="A62" s="23"/>
      <c r="B62" s="23"/>
      <c r="C62" s="23"/>
      <c r="D62" s="23"/>
      <c r="E62" s="23"/>
      <c r="F62" s="20"/>
      <c r="G62" s="20"/>
      <c r="H62" s="20"/>
      <c r="I62" s="21"/>
      <c r="J62" s="20"/>
      <c r="K62" s="21"/>
      <c r="L62" s="21"/>
      <c r="M62" s="21"/>
      <c r="N62"/>
      <c r="O62"/>
      <c r="P62"/>
      <c r="X62" s="18"/>
    </row>
    <row r="63" spans="1:33" ht="15" customHeight="1" x14ac:dyDescent="0.25">
      <c r="A63" t="s">
        <v>37</v>
      </c>
      <c r="C63" s="94" t="s">
        <v>103</v>
      </c>
      <c r="D63" s="95"/>
      <c r="E63" s="95"/>
      <c r="F63" s="95"/>
      <c r="G63" s="95"/>
      <c r="H63" s="95"/>
      <c r="I63" s="95"/>
      <c r="J63" s="95"/>
      <c r="K63" s="95"/>
      <c r="L63" s="95"/>
      <c r="M63" s="96"/>
      <c r="N63" s="63"/>
      <c r="O63" s="94" t="s">
        <v>119</v>
      </c>
      <c r="P63" s="95"/>
      <c r="Q63" s="95"/>
      <c r="R63" s="95"/>
      <c r="S63" s="95"/>
      <c r="T63" s="95"/>
      <c r="U63" s="95"/>
      <c r="V63" s="95"/>
      <c r="W63" s="95"/>
      <c r="X63" s="95"/>
      <c r="Y63" s="96"/>
    </row>
    <row r="64" spans="1:33" x14ac:dyDescent="0.25">
      <c r="C64" s="97"/>
      <c r="D64" s="98"/>
      <c r="E64" s="98"/>
      <c r="F64" s="98"/>
      <c r="G64" s="98"/>
      <c r="H64" s="98"/>
      <c r="I64" s="98"/>
      <c r="J64" s="98"/>
      <c r="K64" s="98"/>
      <c r="L64" s="98"/>
      <c r="M64" s="99"/>
      <c r="N64" s="63"/>
      <c r="O64" s="97"/>
      <c r="P64" s="98"/>
      <c r="Q64" s="98"/>
      <c r="R64" s="98"/>
      <c r="S64" s="98"/>
      <c r="T64" s="98"/>
      <c r="U64" s="98"/>
      <c r="V64" s="98"/>
      <c r="W64" s="98"/>
      <c r="X64" s="98"/>
      <c r="Y64" s="99"/>
      <c r="Z64" s="19"/>
    </row>
    <row r="65" spans="1:28" x14ac:dyDescent="0.25">
      <c r="C65" s="100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N65" s="63"/>
      <c r="O65" s="100"/>
      <c r="P65" s="101"/>
      <c r="Q65" s="101"/>
      <c r="R65" s="101"/>
      <c r="S65" s="101"/>
      <c r="T65" s="101"/>
      <c r="U65" s="101"/>
      <c r="V65" s="101"/>
      <c r="W65" s="101"/>
      <c r="X65" s="101"/>
      <c r="Y65" s="102"/>
    </row>
    <row r="66" spans="1:28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62"/>
      <c r="N66" s="62"/>
      <c r="O66" s="61"/>
      <c r="P66" s="61"/>
      <c r="X66" s="18"/>
    </row>
    <row r="67" spans="1:28" x14ac:dyDescent="0.25">
      <c r="C67" s="94" t="s">
        <v>104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6"/>
      <c r="X67" s="18"/>
    </row>
    <row r="68" spans="1:28" x14ac:dyDescent="0.25">
      <c r="A68" s="72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9"/>
      <c r="Q68" s="84"/>
      <c r="R68" s="84"/>
      <c r="S68" s="84"/>
      <c r="T68" s="12"/>
      <c r="U68" s="12"/>
      <c r="V68" s="73"/>
      <c r="W68" s="73"/>
      <c r="X68" s="18"/>
      <c r="Y68" s="73"/>
      <c r="AA68" s="84"/>
      <c r="AB68" s="84"/>
    </row>
    <row r="69" spans="1:28" x14ac:dyDescent="0.25">
      <c r="C69" s="100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2"/>
      <c r="Q69" s="9"/>
      <c r="R69" s="12"/>
      <c r="S69" s="9"/>
      <c r="T69" s="12"/>
      <c r="U69" s="12"/>
      <c r="W69" s="73"/>
      <c r="X69" s="18"/>
      <c r="Y69" s="9"/>
    </row>
    <row r="70" spans="1:28" x14ac:dyDescent="0.25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9"/>
      <c r="R70" s="12"/>
      <c r="S70" s="9"/>
      <c r="T70" s="12"/>
      <c r="U70" s="12"/>
      <c r="X70" s="9"/>
      <c r="Y70" s="9"/>
    </row>
    <row r="71" spans="1:28" x14ac:dyDescent="0.25">
      <c r="B71" s="46" t="s">
        <v>79</v>
      </c>
      <c r="O71"/>
      <c r="P71" s="11"/>
      <c r="Q71" s="9"/>
      <c r="R71" s="12"/>
      <c r="S71" s="11"/>
      <c r="T71" s="11"/>
      <c r="U71" s="11"/>
      <c r="W71" s="11"/>
      <c r="Y71" s="11"/>
    </row>
    <row r="72" spans="1:28" x14ac:dyDescent="0.25">
      <c r="A72" s="1"/>
      <c r="B72" s="1"/>
      <c r="O72"/>
      <c r="P72" s="11"/>
      <c r="Q72" s="9"/>
      <c r="R72" s="12"/>
      <c r="S72" s="11"/>
      <c r="T72" s="11"/>
      <c r="U72" s="11"/>
      <c r="W72" s="11"/>
      <c r="Y72" s="11"/>
    </row>
    <row r="73" spans="1:28" x14ac:dyDescent="0.25">
      <c r="A73" s="1"/>
      <c r="B73" s="1"/>
      <c r="M73" t="s">
        <v>86</v>
      </c>
      <c r="N73"/>
      <c r="O73" t="s">
        <v>91</v>
      </c>
      <c r="P73"/>
      <c r="S73" t="s">
        <v>86</v>
      </c>
      <c r="V73" t="s">
        <v>92</v>
      </c>
      <c r="Y73" s="11"/>
      <c r="AA73" t="s">
        <v>106</v>
      </c>
    </row>
    <row r="74" spans="1:28" x14ac:dyDescent="0.25">
      <c r="P74" s="11"/>
      <c r="Q74" s="9"/>
      <c r="R74" s="12"/>
      <c r="S74" s="11"/>
      <c r="T74" s="11"/>
      <c r="U74" s="11"/>
      <c r="W74" s="11"/>
      <c r="Y74" s="11"/>
    </row>
    <row r="75" spans="1:28" x14ac:dyDescent="0.25">
      <c r="P75" s="11"/>
      <c r="Q75" s="9"/>
      <c r="R75" s="12"/>
      <c r="S75" s="11"/>
      <c r="T75" s="11"/>
      <c r="U75" s="11"/>
      <c r="W75" s="11"/>
      <c r="Y75" s="11"/>
    </row>
    <row r="76" spans="1:28" x14ac:dyDescent="0.25">
      <c r="P76" s="11"/>
      <c r="Q76" s="9"/>
      <c r="R76" s="12"/>
      <c r="S76" s="11"/>
      <c r="T76" s="11"/>
      <c r="U76" s="11"/>
      <c r="W76" s="11"/>
      <c r="Y76" s="11"/>
    </row>
  </sheetData>
  <mergeCells count="11">
    <mergeCell ref="AF2:AG2"/>
    <mergeCell ref="K3:M3"/>
    <mergeCell ref="V3:AB10"/>
    <mergeCell ref="C63:M65"/>
    <mergeCell ref="C67:P69"/>
    <mergeCell ref="Q68:S68"/>
    <mergeCell ref="AA68:AB68"/>
    <mergeCell ref="K5:K6"/>
    <mergeCell ref="K13:K14"/>
    <mergeCell ref="K27:K28"/>
    <mergeCell ref="O63:Y6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94"/>
  <sheetViews>
    <sheetView topLeftCell="M13" zoomScaleNormal="100" workbookViewId="0">
      <selection activeCell="AE22" sqref="AE22"/>
    </sheetView>
  </sheetViews>
  <sheetFormatPr defaultRowHeight="15" x14ac:dyDescent="0.25"/>
  <cols>
    <col min="1" max="1" width="26.42578125" customWidth="1"/>
    <col min="2" max="2" width="20.7109375" customWidth="1"/>
    <col min="3" max="3" width="16.28515625" customWidth="1"/>
    <col min="4" max="4" width="10.140625" customWidth="1"/>
    <col min="5" max="5" width="13.42578125" customWidth="1"/>
    <col min="6" max="6" width="13.42578125" style="65" customWidth="1"/>
    <col min="7" max="7" width="11.7109375" style="65" customWidth="1"/>
    <col min="8" max="8" width="10.140625" style="65" customWidth="1"/>
    <col min="9" max="9" width="12.28515625" style="66" customWidth="1"/>
    <col min="10" max="10" width="10.140625" style="65" customWidth="1"/>
    <col min="11" max="12" width="13.5703125" style="66" customWidth="1"/>
    <col min="13" max="14" width="10.140625" style="66" customWidth="1"/>
    <col min="15" max="15" width="10.140625" style="65" customWidth="1"/>
    <col min="16" max="16" width="16.28515625" style="65" customWidth="1"/>
    <col min="17" max="17" width="42.42578125" customWidth="1"/>
    <col min="18" max="18" width="5.85546875" customWidth="1"/>
    <col min="19" max="21" width="6.5703125" customWidth="1"/>
    <col min="22" max="22" width="5.28515625" customWidth="1"/>
    <col min="23" max="23" width="6.5703125" customWidth="1"/>
    <col min="32" max="32" width="16.140625" customWidth="1"/>
  </cols>
  <sheetData>
    <row r="2" spans="1:33" ht="15" customHeight="1" x14ac:dyDescent="0.25">
      <c r="AE2" t="s">
        <v>151</v>
      </c>
      <c r="AG2" s="73"/>
    </row>
    <row r="3" spans="1:33" ht="30" x14ac:dyDescent="0.25">
      <c r="A3" s="14" t="s">
        <v>0</v>
      </c>
      <c r="B3" s="14"/>
      <c r="C3" s="14"/>
      <c r="D3" s="14" t="s">
        <v>13</v>
      </c>
      <c r="E3" s="14" t="s">
        <v>28</v>
      </c>
      <c r="F3" s="69" t="s">
        <v>1</v>
      </c>
      <c r="G3" s="69" t="s">
        <v>2</v>
      </c>
      <c r="H3" s="69" t="s">
        <v>4</v>
      </c>
      <c r="I3" s="67" t="s">
        <v>8</v>
      </c>
      <c r="J3" s="69" t="s">
        <v>3</v>
      </c>
      <c r="K3" s="85" t="s">
        <v>20</v>
      </c>
      <c r="L3" s="85"/>
      <c r="M3" s="85"/>
      <c r="N3" s="67"/>
      <c r="O3" s="14" t="s">
        <v>21</v>
      </c>
      <c r="P3" s="14"/>
      <c r="Q3" s="14"/>
      <c r="R3" s="14"/>
      <c r="S3" s="87" t="s">
        <v>152</v>
      </c>
      <c r="T3" s="87"/>
      <c r="U3" s="87"/>
      <c r="V3" s="87"/>
      <c r="W3" s="87"/>
      <c r="X3" s="87"/>
      <c r="Y3" s="87"/>
      <c r="Z3" s="14"/>
      <c r="AE3" t="s">
        <v>5</v>
      </c>
      <c r="AF3" s="73" t="s">
        <v>135</v>
      </c>
    </row>
    <row r="4" spans="1:33" ht="30" x14ac:dyDescent="0.25">
      <c r="A4" s="26"/>
      <c r="B4" s="26" t="s">
        <v>43</v>
      </c>
      <c r="C4" s="26" t="s">
        <v>10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8" t="s">
        <v>56</v>
      </c>
      <c r="L4" s="27" t="s">
        <v>57</v>
      </c>
      <c r="M4" s="27" t="s">
        <v>5</v>
      </c>
      <c r="N4" s="27" t="s">
        <v>56</v>
      </c>
      <c r="O4" s="25" t="s">
        <v>84</v>
      </c>
      <c r="P4" s="25" t="s">
        <v>12</v>
      </c>
      <c r="Q4" s="26" t="s">
        <v>22</v>
      </c>
      <c r="R4" s="14"/>
      <c r="S4" s="87"/>
      <c r="T4" s="87"/>
      <c r="U4" s="87"/>
      <c r="V4" s="87"/>
      <c r="W4" s="87"/>
      <c r="X4" s="87"/>
      <c r="Y4" s="87"/>
      <c r="Z4" s="14"/>
      <c r="AE4">
        <v>0</v>
      </c>
      <c r="AF4" s="11">
        <v>0</v>
      </c>
      <c r="AG4" s="11"/>
    </row>
    <row r="5" spans="1:33" ht="18.75" customHeight="1" x14ac:dyDescent="0.25">
      <c r="A5" t="s">
        <v>123</v>
      </c>
      <c r="C5" t="s">
        <v>120</v>
      </c>
      <c r="D5" t="s">
        <v>122</v>
      </c>
      <c r="F5" s="30">
        <v>35560</v>
      </c>
      <c r="G5" s="5">
        <f>F5+H5</f>
        <v>35660</v>
      </c>
      <c r="H5" s="65">
        <v>100</v>
      </c>
      <c r="I5" s="21">
        <v>44.642857142857139</v>
      </c>
      <c r="J5" s="65">
        <v>0</v>
      </c>
      <c r="K5" s="104" t="s">
        <v>19</v>
      </c>
      <c r="L5" s="66">
        <v>0</v>
      </c>
      <c r="M5" s="66">
        <f>L5/$L$12*100</f>
        <v>0</v>
      </c>
      <c r="N5" s="66" t="s">
        <v>6</v>
      </c>
      <c r="O5" s="65">
        <v>0</v>
      </c>
      <c r="P5" s="66">
        <f>O5/$O$12*100</f>
        <v>0</v>
      </c>
      <c r="Q5" t="s">
        <v>147</v>
      </c>
      <c r="S5" s="87"/>
      <c r="T5" s="87"/>
      <c r="U5" s="87"/>
      <c r="V5" s="87"/>
      <c r="W5" s="87"/>
      <c r="X5" s="87"/>
      <c r="Y5" s="87"/>
      <c r="AE5">
        <v>10</v>
      </c>
      <c r="AF5" s="11">
        <v>0.84459459459459463</v>
      </c>
      <c r="AG5" s="11"/>
    </row>
    <row r="6" spans="1:33" x14ac:dyDescent="0.25">
      <c r="A6" s="23"/>
      <c r="B6" s="23"/>
      <c r="C6" s="23"/>
      <c r="D6" s="23"/>
      <c r="E6" s="23"/>
      <c r="J6" s="20">
        <v>1</v>
      </c>
      <c r="K6" s="85"/>
      <c r="L6" s="21">
        <v>18.648648648648649</v>
      </c>
      <c r="M6" s="66">
        <f t="shared" ref="M6:M12" si="0">L6/$L$12*100</f>
        <v>18.699186991869922</v>
      </c>
      <c r="N6" s="21"/>
      <c r="O6" s="66">
        <v>2.8183621933621934</v>
      </c>
      <c r="P6" s="66">
        <f t="shared" ref="P6:P12" si="1">O6/$O$12*100</f>
        <v>2.6315789473684217</v>
      </c>
      <c r="Q6" s="23"/>
      <c r="S6" s="87"/>
      <c r="T6" s="87"/>
      <c r="U6" s="87"/>
      <c r="V6" s="87"/>
      <c r="W6" s="87"/>
      <c r="X6" s="87"/>
      <c r="Y6" s="87"/>
      <c r="AE6">
        <v>20</v>
      </c>
      <c r="AF6" s="11">
        <v>1.6891891891891893</v>
      </c>
      <c r="AG6" s="11"/>
    </row>
    <row r="7" spans="1:33" x14ac:dyDescent="0.25">
      <c r="A7" s="23"/>
      <c r="B7" s="23"/>
      <c r="C7" s="23"/>
      <c r="D7" s="23"/>
      <c r="E7" s="23"/>
      <c r="J7" s="20">
        <v>2</v>
      </c>
      <c r="K7" s="85"/>
      <c r="L7" s="21">
        <v>30</v>
      </c>
      <c r="M7" s="66">
        <f t="shared" si="0"/>
        <v>30.081300813008134</v>
      </c>
      <c r="N7" s="21"/>
      <c r="O7" s="21">
        <v>4.5093795093795093</v>
      </c>
      <c r="P7" s="66">
        <f t="shared" si="1"/>
        <v>4.2105263157894743</v>
      </c>
      <c r="Q7" s="23"/>
      <c r="S7" s="87"/>
      <c r="T7" s="87"/>
      <c r="U7" s="87"/>
      <c r="V7" s="87"/>
      <c r="W7" s="87"/>
      <c r="X7" s="87"/>
      <c r="Y7" s="87"/>
      <c r="AE7">
        <v>30</v>
      </c>
      <c r="AF7" s="11">
        <v>3.7162162162162162</v>
      </c>
      <c r="AG7" s="11"/>
    </row>
    <row r="8" spans="1:33" x14ac:dyDescent="0.25">
      <c r="A8" s="23"/>
      <c r="B8" s="23"/>
      <c r="C8" s="23"/>
      <c r="D8" s="23"/>
      <c r="E8" s="23"/>
      <c r="J8" s="20">
        <v>3</v>
      </c>
      <c r="K8" s="85"/>
      <c r="L8" s="21">
        <v>44.594594594594597</v>
      </c>
      <c r="M8" s="66">
        <f t="shared" si="0"/>
        <v>44.715447154471548</v>
      </c>
      <c r="N8" s="21"/>
      <c r="O8" s="21">
        <v>16.910173160173159</v>
      </c>
      <c r="P8" s="66">
        <f t="shared" si="1"/>
        <v>15.789473684210527</v>
      </c>
      <c r="Q8" s="23"/>
      <c r="S8" s="87"/>
      <c r="T8" s="87"/>
      <c r="U8" s="87"/>
      <c r="V8" s="87"/>
      <c r="W8" s="87"/>
      <c r="X8" s="87"/>
      <c r="Y8" s="87"/>
      <c r="AE8">
        <v>40</v>
      </c>
      <c r="AF8" s="11">
        <v>16.216216216216214</v>
      </c>
      <c r="AG8" s="11"/>
    </row>
    <row r="9" spans="1:33" x14ac:dyDescent="0.25">
      <c r="A9" s="23"/>
      <c r="B9" s="23"/>
      <c r="C9" s="29"/>
      <c r="D9" s="23"/>
      <c r="E9" s="23"/>
      <c r="J9" s="20">
        <v>4</v>
      </c>
      <c r="K9" s="21"/>
      <c r="L9" s="21">
        <v>57.567567567567565</v>
      </c>
      <c r="M9" s="66">
        <f t="shared" si="0"/>
        <v>57.72357723577236</v>
      </c>
      <c r="N9" s="21"/>
      <c r="O9" s="21">
        <v>48.475829725829719</v>
      </c>
      <c r="P9" s="66">
        <f t="shared" si="1"/>
        <v>45.263157894736842</v>
      </c>
      <c r="Q9" s="23"/>
      <c r="S9" s="87"/>
      <c r="T9" s="87"/>
      <c r="U9" s="87"/>
      <c r="V9" s="87"/>
      <c r="W9" s="87"/>
      <c r="X9" s="87"/>
      <c r="Y9" s="87"/>
      <c r="AE9">
        <v>50</v>
      </c>
      <c r="AF9" s="11">
        <v>30.405405405405403</v>
      </c>
      <c r="AG9" s="11"/>
    </row>
    <row r="10" spans="1:33" x14ac:dyDescent="0.25">
      <c r="A10" s="23"/>
      <c r="B10" s="23"/>
      <c r="C10" s="29"/>
      <c r="D10" s="23"/>
      <c r="E10" s="23"/>
      <c r="J10" s="20">
        <v>5</v>
      </c>
      <c r="K10" s="21"/>
      <c r="L10" s="21">
        <v>71.351351351351354</v>
      </c>
      <c r="M10" s="66">
        <f t="shared" si="0"/>
        <v>71.544715447154474</v>
      </c>
      <c r="N10" s="21"/>
      <c r="O10" s="21">
        <v>75.532106782106794</v>
      </c>
      <c r="P10" s="66">
        <f t="shared" si="1"/>
        <v>70.526315789473699</v>
      </c>
      <c r="Q10" s="23"/>
      <c r="S10" s="87"/>
      <c r="T10" s="87"/>
      <c r="U10" s="87"/>
      <c r="V10" s="87"/>
      <c r="W10" s="87"/>
      <c r="X10" s="87"/>
      <c r="Y10" s="87"/>
      <c r="AE10">
        <v>60</v>
      </c>
      <c r="AF10" s="11">
        <v>45.608108108108112</v>
      </c>
      <c r="AG10" s="11"/>
    </row>
    <row r="11" spans="1:33" x14ac:dyDescent="0.25">
      <c r="A11" s="23"/>
      <c r="B11" s="23"/>
      <c r="C11" s="29"/>
      <c r="D11" s="23"/>
      <c r="E11" s="23"/>
      <c r="G11" s="20"/>
      <c r="H11" s="20"/>
      <c r="I11" s="21"/>
      <c r="J11" s="20">
        <v>6</v>
      </c>
      <c r="K11" s="21"/>
      <c r="L11" s="21">
        <v>85.945945945945951</v>
      </c>
      <c r="M11" s="66">
        <f t="shared" si="0"/>
        <v>86.178861788617894</v>
      </c>
      <c r="N11" s="21"/>
      <c r="O11" s="21">
        <v>92.442279942279939</v>
      </c>
      <c r="P11" s="66">
        <f t="shared" si="1"/>
        <v>86.31578947368422</v>
      </c>
      <c r="Q11" s="23"/>
      <c r="AE11">
        <v>70</v>
      </c>
      <c r="AF11" s="11">
        <v>64.189189189189179</v>
      </c>
      <c r="AG11" s="11"/>
    </row>
    <row r="12" spans="1:33" x14ac:dyDescent="0.25">
      <c r="A12" s="23"/>
      <c r="B12" s="23"/>
      <c r="C12" s="23"/>
      <c r="D12" s="23"/>
      <c r="E12" s="23"/>
      <c r="F12" s="20"/>
      <c r="G12" s="20"/>
      <c r="H12" s="20"/>
      <c r="I12" s="21"/>
      <c r="J12" s="20">
        <v>7</v>
      </c>
      <c r="K12" s="21"/>
      <c r="L12" s="21">
        <v>99.729729729729726</v>
      </c>
      <c r="M12" s="66">
        <f t="shared" si="0"/>
        <v>100</v>
      </c>
      <c r="N12" s="21"/>
      <c r="O12" s="21">
        <v>107.09776334776333</v>
      </c>
      <c r="P12" s="66">
        <f t="shared" si="1"/>
        <v>100</v>
      </c>
      <c r="Q12" s="23"/>
      <c r="AE12">
        <v>80</v>
      </c>
      <c r="AF12" s="11">
        <v>78.378378378378372</v>
      </c>
      <c r="AG12" s="11"/>
    </row>
    <row r="13" spans="1:33" x14ac:dyDescent="0.25">
      <c r="A13" s="23"/>
      <c r="B13" s="23"/>
      <c r="C13" s="23"/>
      <c r="D13" s="23"/>
      <c r="E13" s="23"/>
      <c r="G13" s="20"/>
      <c r="H13" s="20"/>
      <c r="I13" s="21">
        <v>178.57142857142856</v>
      </c>
      <c r="J13" s="65">
        <v>0</v>
      </c>
      <c r="K13" s="21"/>
      <c r="L13" s="66">
        <v>0</v>
      </c>
      <c r="M13" s="66">
        <f>L13/$L$20*100</f>
        <v>0</v>
      </c>
      <c r="N13" s="21"/>
      <c r="O13" s="65">
        <v>0</v>
      </c>
      <c r="P13" s="66">
        <f>O13/$O$20*100</f>
        <v>0</v>
      </c>
      <c r="Q13" s="23"/>
      <c r="AE13">
        <v>90</v>
      </c>
      <c r="AF13" s="11">
        <v>90.202702702702695</v>
      </c>
      <c r="AG13" s="11"/>
    </row>
    <row r="14" spans="1:33" x14ac:dyDescent="0.25">
      <c r="A14" s="23"/>
      <c r="B14" s="23"/>
      <c r="C14" s="23"/>
      <c r="D14" s="23"/>
      <c r="E14" s="23"/>
      <c r="J14" s="20">
        <v>1</v>
      </c>
      <c r="K14" s="21"/>
      <c r="L14" s="21">
        <v>18.648648648648649</v>
      </c>
      <c r="M14" s="66">
        <f t="shared" ref="M14:M20" si="2">L14/$L$20*100</f>
        <v>18.699186991869922</v>
      </c>
      <c r="N14" s="21"/>
      <c r="O14" s="21">
        <v>2.8183621933621934</v>
      </c>
      <c r="P14" s="66">
        <f t="shared" ref="P14:P20" si="3">O14/$O$20*100</f>
        <v>1.9230769230769236</v>
      </c>
      <c r="Q14" s="23"/>
      <c r="AE14">
        <v>100</v>
      </c>
      <c r="AF14" s="11">
        <v>100</v>
      </c>
      <c r="AG14" s="11"/>
    </row>
    <row r="15" spans="1:33" x14ac:dyDescent="0.25">
      <c r="A15" s="23"/>
      <c r="B15" s="23"/>
      <c r="C15" s="23"/>
      <c r="D15" s="23"/>
      <c r="E15" s="23"/>
      <c r="J15" s="20">
        <v>2</v>
      </c>
      <c r="K15" s="21"/>
      <c r="L15" s="21">
        <v>30</v>
      </c>
      <c r="M15" s="66">
        <f t="shared" si="2"/>
        <v>30.081300813008134</v>
      </c>
      <c r="N15" s="21"/>
      <c r="O15" s="21">
        <v>4.5093795093795093</v>
      </c>
      <c r="P15" s="66">
        <f t="shared" si="3"/>
        <v>3.0769230769230775</v>
      </c>
      <c r="Q15" s="23"/>
    </row>
    <row r="16" spans="1:33" x14ac:dyDescent="0.25">
      <c r="A16" s="23"/>
      <c r="B16" s="23"/>
      <c r="C16" s="23"/>
      <c r="D16" s="23"/>
      <c r="E16" s="23"/>
      <c r="J16" s="20">
        <v>3</v>
      </c>
      <c r="K16" s="21"/>
      <c r="L16" s="21">
        <v>44.594594594594597</v>
      </c>
      <c r="M16" s="66">
        <f t="shared" si="2"/>
        <v>44.715447154471548</v>
      </c>
      <c r="N16" s="21"/>
      <c r="O16" s="21">
        <v>16.910173160173159</v>
      </c>
      <c r="P16" s="66">
        <f t="shared" si="3"/>
        <v>11.538461538461538</v>
      </c>
      <c r="Q16" s="23"/>
      <c r="AE16" t="s">
        <v>148</v>
      </c>
    </row>
    <row r="17" spans="1:31" x14ac:dyDescent="0.25">
      <c r="A17" s="23"/>
      <c r="B17" s="23"/>
      <c r="C17" s="23"/>
      <c r="D17" s="23"/>
      <c r="E17" s="23"/>
      <c r="J17" s="20">
        <v>4</v>
      </c>
      <c r="K17" s="21"/>
      <c r="L17" s="21">
        <v>57.567567567567565</v>
      </c>
      <c r="M17" s="66">
        <f t="shared" si="2"/>
        <v>57.72357723577236</v>
      </c>
      <c r="N17" s="21"/>
      <c r="O17" s="21">
        <v>59.749278499278503</v>
      </c>
      <c r="P17" s="66">
        <f t="shared" si="3"/>
        <v>40.769230769230781</v>
      </c>
      <c r="Q17" s="23"/>
      <c r="AE17" t="s">
        <v>149</v>
      </c>
    </row>
    <row r="18" spans="1:31" x14ac:dyDescent="0.25">
      <c r="A18" s="23"/>
      <c r="B18" s="23"/>
      <c r="C18" s="23"/>
      <c r="D18" s="23"/>
      <c r="E18" s="23"/>
      <c r="F18" s="20"/>
      <c r="G18" s="20"/>
      <c r="H18" s="20"/>
      <c r="I18" s="21"/>
      <c r="J18" s="20">
        <v>5</v>
      </c>
      <c r="K18" s="21"/>
      <c r="L18" s="21">
        <v>71.351351351351354</v>
      </c>
      <c r="M18" s="66">
        <f t="shared" si="2"/>
        <v>71.544715447154474</v>
      </c>
      <c r="N18" s="21"/>
      <c r="O18" s="21">
        <v>111.60714285714285</v>
      </c>
      <c r="P18" s="66">
        <f t="shared" si="3"/>
        <v>76.15384615384616</v>
      </c>
      <c r="Q18" s="23"/>
    </row>
    <row r="19" spans="1:31" x14ac:dyDescent="0.25">
      <c r="A19" s="23"/>
      <c r="B19" s="23"/>
      <c r="C19" s="23"/>
      <c r="D19" s="23"/>
      <c r="E19" s="23"/>
      <c r="F19" s="20"/>
      <c r="G19" s="20"/>
      <c r="H19" s="20"/>
      <c r="I19" s="21"/>
      <c r="J19" s="20">
        <v>6</v>
      </c>
      <c r="K19" s="21"/>
      <c r="L19" s="21">
        <v>85.945945945945951</v>
      </c>
      <c r="M19" s="66">
        <f t="shared" si="2"/>
        <v>86.178861788617894</v>
      </c>
      <c r="N19" s="21"/>
      <c r="O19" s="21">
        <v>127.38997113997112</v>
      </c>
      <c r="P19" s="66">
        <f t="shared" si="3"/>
        <v>86.92307692307692</v>
      </c>
      <c r="Q19" s="23"/>
      <c r="AE19" t="s">
        <v>150</v>
      </c>
    </row>
    <row r="20" spans="1:31" x14ac:dyDescent="0.25">
      <c r="A20" s="23"/>
      <c r="B20" s="23"/>
      <c r="C20" s="23"/>
      <c r="D20" s="23"/>
      <c r="E20" s="23"/>
      <c r="F20" s="30"/>
      <c r="G20" s="30"/>
      <c r="H20" s="20"/>
      <c r="I20" s="21"/>
      <c r="J20" s="20">
        <v>7</v>
      </c>
      <c r="K20" s="21"/>
      <c r="L20" s="21">
        <v>99.729729729729726</v>
      </c>
      <c r="M20" s="66">
        <f t="shared" si="2"/>
        <v>100</v>
      </c>
      <c r="N20" s="21"/>
      <c r="O20" s="21">
        <v>146.55483405483403</v>
      </c>
      <c r="P20" s="66">
        <f t="shared" si="3"/>
        <v>100</v>
      </c>
      <c r="Q20" s="23"/>
      <c r="AE20" t="s">
        <v>153</v>
      </c>
    </row>
    <row r="21" spans="1:31" x14ac:dyDescent="0.25">
      <c r="A21" s="23"/>
      <c r="B21" s="23"/>
      <c r="C21" s="23"/>
      <c r="D21" s="23"/>
      <c r="E21" s="23"/>
      <c r="F21" s="20"/>
      <c r="G21" s="20"/>
      <c r="H21" s="20"/>
      <c r="I21" s="21">
        <v>316.96428571428567</v>
      </c>
      <c r="J21" s="65">
        <v>0</v>
      </c>
      <c r="K21" s="21"/>
      <c r="L21" s="66">
        <v>0</v>
      </c>
      <c r="M21" s="66">
        <f>L21/$L$28*100</f>
        <v>0</v>
      </c>
      <c r="N21" s="21"/>
      <c r="O21" s="21">
        <v>0</v>
      </c>
      <c r="P21" s="66">
        <f>O21/$O$28*100</f>
        <v>0</v>
      </c>
      <c r="Q21" s="23"/>
    </row>
    <row r="22" spans="1:31" x14ac:dyDescent="0.25">
      <c r="A22" s="23"/>
      <c r="B22" s="23"/>
      <c r="C22" s="23"/>
      <c r="D22" s="23"/>
      <c r="E22" s="23"/>
      <c r="J22" s="20">
        <v>1</v>
      </c>
      <c r="K22" s="21"/>
      <c r="L22" s="21">
        <v>18.648648648648649</v>
      </c>
      <c r="M22" s="66">
        <f t="shared" ref="M22:M28" si="4">L22/$L$28*100</f>
        <v>18.699186991869922</v>
      </c>
      <c r="N22" s="21"/>
      <c r="O22" s="21">
        <v>2.8183621933621934</v>
      </c>
      <c r="P22" s="66">
        <f t="shared" ref="P22:P27" si="5">O22/$O$28*100</f>
        <v>1.3440860215053763</v>
      </c>
      <c r="Q22" s="23"/>
      <c r="AE22" t="s">
        <v>154</v>
      </c>
    </row>
    <row r="23" spans="1:31" x14ac:dyDescent="0.25">
      <c r="A23" s="23"/>
      <c r="B23" s="23"/>
      <c r="C23" s="23"/>
      <c r="D23" s="23"/>
      <c r="E23" s="23"/>
      <c r="J23" s="20">
        <v>2</v>
      </c>
      <c r="K23" s="21"/>
      <c r="L23" s="21">
        <v>30</v>
      </c>
      <c r="M23" s="66">
        <f t="shared" si="4"/>
        <v>30.081300813008134</v>
      </c>
      <c r="N23" s="21"/>
      <c r="O23" s="21">
        <v>4.5093795093795093</v>
      </c>
      <c r="P23" s="66">
        <f t="shared" si="5"/>
        <v>2.150537634408602</v>
      </c>
      <c r="Q23" s="23"/>
    </row>
    <row r="24" spans="1:31" x14ac:dyDescent="0.25">
      <c r="A24" s="23"/>
      <c r="B24" s="23"/>
      <c r="C24" s="23"/>
      <c r="D24" s="23"/>
      <c r="E24" s="23"/>
      <c r="J24" s="20">
        <v>3</v>
      </c>
      <c r="K24" s="21"/>
      <c r="L24" s="21">
        <v>44.594594594594597</v>
      </c>
      <c r="M24" s="66">
        <f t="shared" si="4"/>
        <v>44.715447154471548</v>
      </c>
      <c r="N24" s="21"/>
      <c r="O24" s="21">
        <v>31.565656565656564</v>
      </c>
      <c r="P24" s="66">
        <f t="shared" si="5"/>
        <v>15.053763440860212</v>
      </c>
      <c r="Q24" s="23"/>
    </row>
    <row r="25" spans="1:31" x14ac:dyDescent="0.25">
      <c r="A25" s="23"/>
      <c r="B25" s="23"/>
      <c r="C25" s="23"/>
      <c r="D25" s="23"/>
      <c r="E25" s="23"/>
      <c r="F25" s="30"/>
      <c r="G25" s="30"/>
      <c r="H25" s="20"/>
      <c r="I25" s="21"/>
      <c r="J25" s="20">
        <v>4</v>
      </c>
      <c r="K25" s="21"/>
      <c r="L25" s="21">
        <v>57.567567567567565</v>
      </c>
      <c r="M25" s="66">
        <f t="shared" si="4"/>
        <v>57.72357723577236</v>
      </c>
      <c r="N25" s="21"/>
      <c r="O25" s="21">
        <v>73.277417027417016</v>
      </c>
      <c r="P25" s="66">
        <f t="shared" si="5"/>
        <v>34.946236559139777</v>
      </c>
      <c r="Q25" s="23"/>
    </row>
    <row r="26" spans="1:31" x14ac:dyDescent="0.25">
      <c r="A26" s="23"/>
      <c r="B26" s="23"/>
      <c r="C26" s="23"/>
      <c r="D26" s="23"/>
      <c r="E26" s="23"/>
      <c r="F26" s="20"/>
      <c r="G26" s="20"/>
      <c r="H26" s="20"/>
      <c r="I26" s="21"/>
      <c r="J26" s="20">
        <v>5</v>
      </c>
      <c r="K26" s="21"/>
      <c r="L26" s="21">
        <v>71.351351351351354</v>
      </c>
      <c r="M26" s="66">
        <f t="shared" si="4"/>
        <v>71.544715447154474</v>
      </c>
      <c r="N26" s="21"/>
      <c r="O26" s="21">
        <v>143.17279942279941</v>
      </c>
      <c r="P26" s="66">
        <f t="shared" si="5"/>
        <v>68.27956989247312</v>
      </c>
      <c r="Q26" s="23"/>
    </row>
    <row r="27" spans="1:31" x14ac:dyDescent="0.25">
      <c r="A27" s="23"/>
      <c r="B27" s="23"/>
      <c r="C27" s="23"/>
      <c r="D27" s="23"/>
      <c r="E27" s="23"/>
      <c r="F27" s="20"/>
      <c r="G27" s="20"/>
      <c r="H27" s="20"/>
      <c r="I27" s="21"/>
      <c r="J27" s="20">
        <v>6</v>
      </c>
      <c r="K27" s="21"/>
      <c r="L27" s="21">
        <v>85.945945945945951</v>
      </c>
      <c r="M27" s="66">
        <f t="shared" si="4"/>
        <v>86.178861788617894</v>
      </c>
      <c r="N27" s="21"/>
      <c r="O27" s="21">
        <v>160.08297258297259</v>
      </c>
      <c r="P27" s="66">
        <f t="shared" si="5"/>
        <v>76.344086021505376</v>
      </c>
      <c r="Q27" s="23"/>
    </row>
    <row r="28" spans="1:31" x14ac:dyDescent="0.25">
      <c r="A28" s="23"/>
      <c r="B28" s="23"/>
      <c r="C28" s="23"/>
      <c r="D28" s="23"/>
      <c r="E28" s="23"/>
      <c r="F28" s="20"/>
      <c r="G28" s="20"/>
      <c r="H28" s="20"/>
      <c r="I28" s="21"/>
      <c r="J28" s="20">
        <v>7</v>
      </c>
      <c r="K28" s="21"/>
      <c r="L28" s="21">
        <v>99.729729729729726</v>
      </c>
      <c r="M28" s="66">
        <f t="shared" si="4"/>
        <v>100</v>
      </c>
      <c r="N28" s="21"/>
      <c r="O28" s="21">
        <v>209.6861471861472</v>
      </c>
      <c r="P28" s="66">
        <f>O28/$O$28*100</f>
        <v>100</v>
      </c>
      <c r="Q28" s="23"/>
    </row>
    <row r="29" spans="1:31" x14ac:dyDescent="0.25">
      <c r="A29" s="23"/>
      <c r="B29" s="23"/>
      <c r="C29" s="23"/>
      <c r="D29" s="23" t="s">
        <v>122</v>
      </c>
      <c r="E29" s="23"/>
      <c r="F29" s="30">
        <v>35942</v>
      </c>
      <c r="G29" s="30">
        <f>F29+H29</f>
        <v>36027</v>
      </c>
      <c r="H29" s="20">
        <v>85</v>
      </c>
      <c r="I29" s="21">
        <v>22.321428571428569</v>
      </c>
      <c r="J29" s="65">
        <v>0</v>
      </c>
      <c r="K29" s="21"/>
      <c r="L29" s="21">
        <v>0</v>
      </c>
      <c r="M29" s="66">
        <f>L29/$L$35*100</f>
        <v>0</v>
      </c>
      <c r="N29" s="21"/>
      <c r="O29" s="21">
        <v>0</v>
      </c>
      <c r="P29" s="66">
        <f>O29/$O$35*100</f>
        <v>0</v>
      </c>
      <c r="Q29" s="23"/>
    </row>
    <row r="30" spans="1:31" x14ac:dyDescent="0.25">
      <c r="A30" s="23"/>
      <c r="B30" s="23"/>
      <c r="C30" s="23"/>
      <c r="D30" s="23"/>
      <c r="E30" s="23"/>
      <c r="F30" s="20"/>
      <c r="G30" s="20"/>
      <c r="H30" s="20"/>
      <c r="I30" s="21"/>
      <c r="J30" s="20">
        <v>1</v>
      </c>
      <c r="K30" s="21"/>
      <c r="L30" s="21">
        <v>6.75</v>
      </c>
      <c r="M30" s="66">
        <f t="shared" ref="M30:M35" si="6">L30/$L$35*100</f>
        <v>7.9646017699115053</v>
      </c>
      <c r="N30" s="21"/>
      <c r="O30" s="21">
        <v>1.1273448773448773</v>
      </c>
      <c r="P30" s="66">
        <f t="shared" ref="P30:P35" si="7">O30/$O$35*100</f>
        <v>1.1235955056179776</v>
      </c>
      <c r="Q30" s="23"/>
    </row>
    <row r="31" spans="1:31" x14ac:dyDescent="0.25">
      <c r="A31" s="23"/>
      <c r="B31" s="23"/>
      <c r="C31" s="23"/>
      <c r="D31" s="23"/>
      <c r="E31" s="23"/>
      <c r="F31" s="30"/>
      <c r="G31" s="30"/>
      <c r="H31" s="20"/>
      <c r="I31" s="21"/>
      <c r="J31" s="20">
        <v>2</v>
      </c>
      <c r="K31" s="21"/>
      <c r="L31" s="21">
        <v>15</v>
      </c>
      <c r="M31" s="66">
        <f t="shared" si="6"/>
        <v>17.69911504424779</v>
      </c>
      <c r="N31" s="21"/>
      <c r="O31" s="21">
        <v>2.8183621933621934</v>
      </c>
      <c r="P31" s="66">
        <f t="shared" si="7"/>
        <v>2.8089887640449436</v>
      </c>
      <c r="Q31" s="23"/>
    </row>
    <row r="32" spans="1:31" x14ac:dyDescent="0.25">
      <c r="A32" s="23"/>
      <c r="B32" s="23"/>
      <c r="C32" s="23"/>
      <c r="D32" s="23"/>
      <c r="E32" s="23"/>
      <c r="F32" s="20"/>
      <c r="G32" s="20"/>
      <c r="H32" s="20"/>
      <c r="I32" s="21"/>
      <c r="J32" s="20">
        <v>3</v>
      </c>
      <c r="K32" s="21"/>
      <c r="L32" s="21">
        <v>28.5</v>
      </c>
      <c r="M32" s="66">
        <f t="shared" si="6"/>
        <v>33.628318584070804</v>
      </c>
      <c r="N32" s="21"/>
      <c r="O32" s="21">
        <v>7.891414141414141</v>
      </c>
      <c r="P32" s="66">
        <f t="shared" si="7"/>
        <v>7.8651685393258424</v>
      </c>
      <c r="Q32" s="23"/>
    </row>
    <row r="33" spans="1:24" x14ac:dyDescent="0.25">
      <c r="A33" s="23"/>
      <c r="B33" s="23"/>
      <c r="C33" s="23"/>
      <c r="D33" s="23"/>
      <c r="E33" s="23"/>
      <c r="F33" s="20"/>
      <c r="G33" s="20"/>
      <c r="H33" s="20"/>
      <c r="I33" s="21"/>
      <c r="J33" s="20">
        <v>4</v>
      </c>
      <c r="K33" s="21"/>
      <c r="L33" s="21">
        <v>46.5</v>
      </c>
      <c r="M33" s="66">
        <f t="shared" si="6"/>
        <v>54.867256637168147</v>
      </c>
      <c r="N33" s="21"/>
      <c r="O33" s="21">
        <v>45.093795093795094</v>
      </c>
      <c r="P33" s="66">
        <f t="shared" si="7"/>
        <v>44.943820224719097</v>
      </c>
      <c r="Q33" s="23"/>
    </row>
    <row r="34" spans="1:24" x14ac:dyDescent="0.25">
      <c r="A34" s="23"/>
      <c r="B34" s="23"/>
      <c r="C34" s="23"/>
      <c r="D34" s="23"/>
      <c r="E34" s="23"/>
      <c r="F34" s="20"/>
      <c r="G34" s="20"/>
      <c r="H34" s="20"/>
      <c r="I34" s="21"/>
      <c r="J34" s="20">
        <v>5</v>
      </c>
      <c r="K34" s="21"/>
      <c r="L34" s="21">
        <v>61.499999999999993</v>
      </c>
      <c r="M34" s="66">
        <f t="shared" si="6"/>
        <v>72.56637168141593</v>
      </c>
      <c r="N34" s="21"/>
      <c r="O34" s="21">
        <v>81.168831168831161</v>
      </c>
      <c r="P34" s="66">
        <f t="shared" si="7"/>
        <v>80.898876404494374</v>
      </c>
      <c r="Q34" s="23"/>
    </row>
    <row r="35" spans="1:24" x14ac:dyDescent="0.25">
      <c r="A35" s="23"/>
      <c r="B35" s="23"/>
      <c r="C35" s="23"/>
      <c r="D35" s="23"/>
      <c r="E35" s="23"/>
      <c r="F35" s="30"/>
      <c r="G35" s="30"/>
      <c r="H35" s="20"/>
      <c r="I35" s="21"/>
      <c r="J35" s="20">
        <v>6</v>
      </c>
      <c r="K35" s="21"/>
      <c r="L35" s="21">
        <v>84.749999999999986</v>
      </c>
      <c r="M35" s="66">
        <f t="shared" si="6"/>
        <v>100</v>
      </c>
      <c r="N35" s="21"/>
      <c r="O35" s="21">
        <v>100.33369408369408</v>
      </c>
      <c r="P35" s="66">
        <f t="shared" si="7"/>
        <v>100</v>
      </c>
      <c r="Q35" s="23"/>
    </row>
    <row r="36" spans="1:24" x14ac:dyDescent="0.25">
      <c r="A36" s="23"/>
      <c r="B36" s="23"/>
      <c r="C36" s="23"/>
      <c r="D36" s="23"/>
      <c r="E36" s="23"/>
      <c r="F36" s="20"/>
      <c r="G36" s="20"/>
      <c r="H36" s="20"/>
      <c r="I36" s="21">
        <v>133.92857142857142</v>
      </c>
      <c r="J36" s="65">
        <v>0</v>
      </c>
      <c r="K36" s="21"/>
      <c r="L36" s="21">
        <v>0</v>
      </c>
      <c r="M36" s="66">
        <f>L36/$L$42*100</f>
        <v>0</v>
      </c>
      <c r="N36" s="21"/>
      <c r="O36" s="21">
        <v>0</v>
      </c>
      <c r="P36" s="66">
        <f>O36/$O$42*100</f>
        <v>0</v>
      </c>
      <c r="Q36" s="23"/>
    </row>
    <row r="37" spans="1:24" x14ac:dyDescent="0.25">
      <c r="A37" s="23"/>
      <c r="B37" s="23"/>
      <c r="C37" s="23"/>
      <c r="D37" s="23"/>
      <c r="E37" s="23"/>
      <c r="F37" s="20"/>
      <c r="G37" s="20"/>
      <c r="H37" s="20"/>
      <c r="I37" s="21"/>
      <c r="J37" s="20">
        <v>1</v>
      </c>
      <c r="K37" s="21"/>
      <c r="L37" s="21">
        <v>6.75</v>
      </c>
      <c r="M37" s="66">
        <f t="shared" ref="M37:M42" si="8">L37/$L$42*100</f>
        <v>7.9646017699115053</v>
      </c>
      <c r="N37" s="21"/>
      <c r="O37" s="21">
        <v>1.1273448773448773</v>
      </c>
      <c r="P37" s="66">
        <f t="shared" ref="P37:P42" si="9">O37/$O$42*100</f>
        <v>0.78125</v>
      </c>
      <c r="Q37" s="23"/>
    </row>
    <row r="38" spans="1:24" x14ac:dyDescent="0.25">
      <c r="A38" s="23"/>
      <c r="B38" s="23"/>
      <c r="C38" s="23"/>
      <c r="D38" s="23"/>
      <c r="E38" s="23"/>
      <c r="F38" s="20"/>
      <c r="G38" s="20"/>
      <c r="H38" s="20"/>
      <c r="I38" s="21"/>
      <c r="J38" s="20">
        <v>2</v>
      </c>
      <c r="K38" s="21"/>
      <c r="L38" s="21">
        <v>15</v>
      </c>
      <c r="M38" s="66">
        <f t="shared" si="8"/>
        <v>17.69911504424779</v>
      </c>
      <c r="N38" s="21"/>
      <c r="O38" s="21">
        <v>2.8183621933621934</v>
      </c>
      <c r="P38" s="66">
        <f t="shared" si="9"/>
        <v>1.953125</v>
      </c>
      <c r="Q38" s="23"/>
    </row>
    <row r="39" spans="1:24" x14ac:dyDescent="0.25">
      <c r="A39" s="23"/>
      <c r="B39" s="23"/>
      <c r="C39" s="23"/>
      <c r="D39" s="23"/>
      <c r="E39" s="23"/>
      <c r="F39" s="20"/>
      <c r="G39" s="20"/>
      <c r="H39" s="20"/>
      <c r="I39" s="21"/>
      <c r="J39" s="20">
        <v>3</v>
      </c>
      <c r="K39" s="21"/>
      <c r="L39" s="21">
        <v>28.5</v>
      </c>
      <c r="M39" s="66">
        <f t="shared" si="8"/>
        <v>33.628318584070804</v>
      </c>
      <c r="N39" s="21"/>
      <c r="O39" s="21">
        <v>11.273448773448774</v>
      </c>
      <c r="P39" s="66">
        <f t="shared" si="9"/>
        <v>7.8125</v>
      </c>
      <c r="Q39" s="23"/>
    </row>
    <row r="40" spans="1:24" x14ac:dyDescent="0.25">
      <c r="A40" s="23"/>
      <c r="B40" s="23"/>
      <c r="C40" s="23"/>
      <c r="D40" s="23"/>
      <c r="E40" s="23"/>
      <c r="F40" s="30"/>
      <c r="G40" s="30"/>
      <c r="H40" s="20"/>
      <c r="I40" s="21"/>
      <c r="J40" s="20">
        <v>4</v>
      </c>
      <c r="K40" s="21"/>
      <c r="L40" s="21">
        <v>46.5</v>
      </c>
      <c r="M40" s="66">
        <f t="shared" si="8"/>
        <v>54.867256637168147</v>
      </c>
      <c r="N40" s="21"/>
      <c r="O40" s="21">
        <v>65.386002886002871</v>
      </c>
      <c r="P40" s="66">
        <f t="shared" si="9"/>
        <v>45.312499999999986</v>
      </c>
      <c r="Q40" s="23"/>
    </row>
    <row r="41" spans="1:24" x14ac:dyDescent="0.25">
      <c r="A41" s="23"/>
      <c r="B41" s="23"/>
      <c r="C41" s="23"/>
      <c r="D41" s="23"/>
      <c r="E41" s="23"/>
      <c r="F41" s="20"/>
      <c r="G41" s="20"/>
      <c r="H41" s="20"/>
      <c r="I41" s="21"/>
      <c r="J41" s="20">
        <v>5</v>
      </c>
      <c r="K41" s="21"/>
      <c r="L41" s="21">
        <v>61.499999999999993</v>
      </c>
      <c r="M41" s="66">
        <f t="shared" si="8"/>
        <v>72.56637168141593</v>
      </c>
      <c r="N41" s="21"/>
      <c r="O41" s="21">
        <v>116.11652236652236</v>
      </c>
      <c r="P41" s="66">
        <f t="shared" si="9"/>
        <v>80.46875</v>
      </c>
      <c r="Q41" s="23"/>
    </row>
    <row r="42" spans="1:24" x14ac:dyDescent="0.25">
      <c r="A42" s="23"/>
      <c r="B42" s="23"/>
      <c r="C42" s="23"/>
      <c r="D42" s="23"/>
      <c r="E42" s="23"/>
      <c r="F42" s="20"/>
      <c r="G42" s="20"/>
      <c r="H42" s="20"/>
      <c r="I42" s="21"/>
      <c r="J42" s="20">
        <v>6</v>
      </c>
      <c r="K42" s="21"/>
      <c r="L42" s="21">
        <v>84.749999999999986</v>
      </c>
      <c r="M42" s="66">
        <f t="shared" si="8"/>
        <v>100</v>
      </c>
      <c r="N42" s="21"/>
      <c r="O42" s="21">
        <v>144.3001443001443</v>
      </c>
      <c r="P42" s="66">
        <f t="shared" si="9"/>
        <v>100</v>
      </c>
      <c r="Q42" s="23"/>
    </row>
    <row r="43" spans="1:24" x14ac:dyDescent="0.25">
      <c r="A43" s="23"/>
      <c r="B43" s="23"/>
      <c r="C43" s="23"/>
      <c r="D43" s="23"/>
      <c r="E43" s="23"/>
      <c r="F43" s="20"/>
      <c r="G43" s="20"/>
      <c r="H43" s="20"/>
      <c r="I43" s="21">
        <v>223.21428571428569</v>
      </c>
      <c r="J43" s="65">
        <v>0</v>
      </c>
      <c r="K43" s="21"/>
      <c r="L43" s="21">
        <v>0</v>
      </c>
      <c r="M43" s="66">
        <f>L43/$L$49*100</f>
        <v>0</v>
      </c>
      <c r="N43" s="21"/>
      <c r="O43" s="21">
        <v>0</v>
      </c>
      <c r="P43" s="66">
        <f>O43/$O$49*100</f>
        <v>0</v>
      </c>
      <c r="Q43" s="23"/>
    </row>
    <row r="44" spans="1:24" x14ac:dyDescent="0.25">
      <c r="A44" s="23"/>
      <c r="B44" s="23"/>
      <c r="C44" s="23"/>
      <c r="D44" s="23"/>
      <c r="E44" s="23"/>
      <c r="F44" s="20"/>
      <c r="G44" s="20"/>
      <c r="H44" s="20"/>
      <c r="I44" s="21"/>
      <c r="J44" s="20">
        <v>1</v>
      </c>
      <c r="K44" s="21"/>
      <c r="L44" s="21">
        <v>6.75</v>
      </c>
      <c r="M44" s="66">
        <f t="shared" ref="M44:M49" si="10">L44/$L$49*100</f>
        <v>7.9646017699115053</v>
      </c>
      <c r="N44" s="21"/>
      <c r="O44" s="21">
        <v>1.1273448773448773</v>
      </c>
      <c r="P44" s="66">
        <f t="shared" ref="P44:P49" si="11">O44/$O$49*100</f>
        <v>0.60606060606060608</v>
      </c>
      <c r="S44" s="23"/>
      <c r="U44" s="23"/>
      <c r="W44" s="23"/>
    </row>
    <row r="45" spans="1:24" x14ac:dyDescent="0.25">
      <c r="A45" s="23"/>
      <c r="B45" s="23"/>
      <c r="C45" s="23"/>
      <c r="D45" s="23"/>
      <c r="E45" s="23"/>
      <c r="F45" s="30"/>
      <c r="G45" s="30"/>
      <c r="H45" s="20"/>
      <c r="I45" s="21"/>
      <c r="J45" s="20">
        <v>2</v>
      </c>
      <c r="K45" s="21"/>
      <c r="L45" s="21">
        <v>15</v>
      </c>
      <c r="M45" s="66">
        <f t="shared" si="10"/>
        <v>17.69911504424779</v>
      </c>
      <c r="N45" s="21"/>
      <c r="O45" s="21">
        <v>2.8183621933621934</v>
      </c>
      <c r="P45" s="66">
        <f t="shared" si="11"/>
        <v>1.5151515151515151</v>
      </c>
      <c r="R45" s="11"/>
      <c r="T45" s="11"/>
      <c r="V45" s="11"/>
      <c r="X45" s="11"/>
    </row>
    <row r="46" spans="1:24" x14ac:dyDescent="0.25">
      <c r="A46" s="23"/>
      <c r="B46" s="23"/>
      <c r="C46" s="23"/>
      <c r="D46" s="23"/>
      <c r="E46" s="23"/>
      <c r="F46" s="20"/>
      <c r="G46" s="20"/>
      <c r="H46" s="20"/>
      <c r="I46" s="21"/>
      <c r="J46" s="20">
        <v>3</v>
      </c>
      <c r="K46" s="21"/>
      <c r="L46" s="21">
        <v>28.5</v>
      </c>
      <c r="M46" s="66">
        <f t="shared" si="10"/>
        <v>33.628318584070804</v>
      </c>
      <c r="N46" s="21"/>
      <c r="O46" s="21">
        <v>13.528138528138527</v>
      </c>
      <c r="P46" s="66">
        <f t="shared" si="11"/>
        <v>7.2727272727272725</v>
      </c>
      <c r="R46" s="11"/>
      <c r="T46" s="11"/>
      <c r="V46" s="11"/>
      <c r="X46" s="11"/>
    </row>
    <row r="47" spans="1:24" x14ac:dyDescent="0.25">
      <c r="A47" s="23"/>
      <c r="B47" s="23"/>
      <c r="C47" s="23"/>
      <c r="D47" s="23"/>
      <c r="E47" s="23"/>
      <c r="F47" s="20"/>
      <c r="G47" s="20"/>
      <c r="H47" s="20"/>
      <c r="I47" s="21"/>
      <c r="J47" s="20">
        <v>4</v>
      </c>
      <c r="K47" s="21"/>
      <c r="L47" s="21">
        <v>46.5</v>
      </c>
      <c r="M47" s="66">
        <f t="shared" si="10"/>
        <v>54.867256637168147</v>
      </c>
      <c r="N47" s="21"/>
      <c r="O47" s="21">
        <v>57.494588744588746</v>
      </c>
      <c r="P47" s="66">
        <f t="shared" si="11"/>
        <v>30.909090909090907</v>
      </c>
      <c r="R47" s="11"/>
      <c r="T47" s="11"/>
      <c r="V47" s="11"/>
      <c r="X47" s="11"/>
    </row>
    <row r="48" spans="1:24" x14ac:dyDescent="0.25">
      <c r="A48" s="23"/>
      <c r="B48" s="23"/>
      <c r="C48" s="23"/>
      <c r="D48" s="23"/>
      <c r="E48" s="23"/>
      <c r="F48" s="20"/>
      <c r="G48" s="20"/>
      <c r="H48" s="20"/>
      <c r="I48" s="21"/>
      <c r="J48" s="20">
        <v>5</v>
      </c>
      <c r="K48" s="21"/>
      <c r="L48" s="21">
        <v>61.499999999999993</v>
      </c>
      <c r="M48" s="66">
        <f t="shared" si="10"/>
        <v>72.56637168141593</v>
      </c>
      <c r="N48" s="21"/>
      <c r="O48" s="21">
        <v>136.40873015873015</v>
      </c>
      <c r="P48" s="66">
        <f t="shared" si="11"/>
        <v>73.333333333333329</v>
      </c>
      <c r="Q48" s="23"/>
      <c r="R48" s="11"/>
      <c r="T48" s="11"/>
      <c r="V48" s="11"/>
      <c r="X48" s="11"/>
    </row>
    <row r="49" spans="1:24" x14ac:dyDescent="0.25">
      <c r="A49" s="23"/>
      <c r="B49" s="23"/>
      <c r="C49" s="23"/>
      <c r="D49" s="23"/>
      <c r="E49" s="23"/>
      <c r="F49" s="20"/>
      <c r="G49" s="20"/>
      <c r="H49" s="20"/>
      <c r="I49" s="21"/>
      <c r="J49" s="20">
        <v>6</v>
      </c>
      <c r="K49" s="21"/>
      <c r="L49" s="21">
        <v>84.749999999999986</v>
      </c>
      <c r="M49" s="66">
        <f t="shared" si="10"/>
        <v>100</v>
      </c>
      <c r="N49" s="21"/>
      <c r="O49" s="21">
        <v>186.01190476190476</v>
      </c>
      <c r="P49" s="66">
        <f t="shared" si="11"/>
        <v>100</v>
      </c>
      <c r="Q49" s="17"/>
      <c r="R49" s="11"/>
      <c r="T49" s="11"/>
      <c r="V49" s="11"/>
      <c r="X49" s="11"/>
    </row>
    <row r="50" spans="1:24" x14ac:dyDescent="0.25">
      <c r="A50" s="23" t="s">
        <v>125</v>
      </c>
      <c r="B50" s="55" t="s">
        <v>126</v>
      </c>
      <c r="C50" s="23" t="s">
        <v>127</v>
      </c>
      <c r="D50" s="23"/>
      <c r="E50" s="23"/>
      <c r="F50" s="30"/>
      <c r="G50" s="30"/>
      <c r="H50" s="20">
        <v>90</v>
      </c>
      <c r="I50" s="21"/>
      <c r="J50" s="20">
        <v>0</v>
      </c>
      <c r="K50" s="91" t="s">
        <v>128</v>
      </c>
      <c r="L50" s="21">
        <v>0</v>
      </c>
      <c r="M50" s="21">
        <f>L50/$L$53*100</f>
        <v>0</v>
      </c>
      <c r="N50" s="21" t="s">
        <v>129</v>
      </c>
      <c r="O50" s="21">
        <v>0</v>
      </c>
      <c r="P50" s="21">
        <f>O50/$O$53*100</f>
        <v>0</v>
      </c>
      <c r="Q50" s="17"/>
      <c r="R50" s="11"/>
      <c r="T50" s="11"/>
      <c r="V50" s="11"/>
      <c r="X50" s="11"/>
    </row>
    <row r="51" spans="1:24" x14ac:dyDescent="0.25">
      <c r="A51" s="23"/>
      <c r="B51" s="23"/>
      <c r="C51" s="23"/>
      <c r="D51" s="23"/>
      <c r="E51" s="23"/>
      <c r="F51" s="20"/>
      <c r="G51" s="20"/>
      <c r="H51" s="20"/>
      <c r="I51" s="21"/>
      <c r="J51" s="20">
        <v>1</v>
      </c>
      <c r="K51" s="91"/>
      <c r="L51" s="21">
        <v>30</v>
      </c>
      <c r="M51" s="21">
        <f t="shared" ref="M51:M53" si="12">L51/$L$53*100</f>
        <v>33.333333333333329</v>
      </c>
      <c r="N51" s="21"/>
      <c r="O51" s="21">
        <v>101</v>
      </c>
      <c r="P51" s="21">
        <f t="shared" ref="P51:P53" si="13">O51/$O$53*100</f>
        <v>9.1568449682683593</v>
      </c>
      <c r="Q51" s="17"/>
      <c r="R51" s="11"/>
      <c r="T51" s="11"/>
      <c r="V51" s="11"/>
      <c r="X51" s="11"/>
    </row>
    <row r="52" spans="1:24" x14ac:dyDescent="0.25">
      <c r="A52" s="23"/>
      <c r="B52" s="23"/>
      <c r="C52" s="23"/>
      <c r="D52" s="23"/>
      <c r="E52" s="23"/>
      <c r="F52" s="20"/>
      <c r="G52" s="20"/>
      <c r="H52" s="20"/>
      <c r="I52" s="21"/>
      <c r="J52" s="20">
        <v>2</v>
      </c>
      <c r="K52" s="91"/>
      <c r="L52" s="21">
        <v>60</v>
      </c>
      <c r="M52" s="21">
        <f t="shared" si="12"/>
        <v>66.666666666666657</v>
      </c>
      <c r="N52" s="21"/>
      <c r="O52" s="21">
        <v>446</v>
      </c>
      <c r="P52" s="21">
        <f t="shared" si="13"/>
        <v>40.43517679057117</v>
      </c>
      <c r="Q52" s="23"/>
    </row>
    <row r="53" spans="1:24" ht="33.75" customHeight="1" x14ac:dyDescent="0.25">
      <c r="A53" s="23"/>
      <c r="B53" s="23"/>
      <c r="C53" s="23"/>
      <c r="D53" s="23"/>
      <c r="E53" s="23"/>
      <c r="F53" s="20"/>
      <c r="G53" s="20"/>
      <c r="H53" s="20"/>
      <c r="I53" s="21"/>
      <c r="J53" s="20">
        <v>3</v>
      </c>
      <c r="K53" s="91"/>
      <c r="L53" s="21">
        <v>90</v>
      </c>
      <c r="M53" s="21">
        <f t="shared" si="12"/>
        <v>100</v>
      </c>
      <c r="N53" s="21"/>
      <c r="O53" s="21">
        <v>1103</v>
      </c>
      <c r="P53" s="21">
        <f t="shared" si="13"/>
        <v>100</v>
      </c>
      <c r="Q53" s="23"/>
      <c r="T53" s="11"/>
      <c r="V53" s="11"/>
      <c r="X53" s="11"/>
    </row>
    <row r="54" spans="1:24" x14ac:dyDescent="0.25">
      <c r="A54" s="23"/>
      <c r="B54" s="23"/>
      <c r="C54" s="23"/>
      <c r="D54" s="23"/>
      <c r="E54" s="23"/>
      <c r="F54" s="20"/>
      <c r="G54" s="20"/>
      <c r="H54" s="20"/>
      <c r="I54" s="21"/>
      <c r="J54" s="20"/>
      <c r="K54" s="21"/>
      <c r="L54" s="21"/>
      <c r="M54" s="21"/>
      <c r="N54" s="21"/>
      <c r="O54" s="21"/>
      <c r="P54" s="21"/>
      <c r="Q54" s="23"/>
      <c r="T54" s="11"/>
      <c r="V54" s="11"/>
      <c r="X54" s="11"/>
    </row>
    <row r="55" spans="1:24" x14ac:dyDescent="0.25">
      <c r="A55" s="23"/>
      <c r="B55" s="23"/>
      <c r="C55" s="23"/>
      <c r="D55" s="23"/>
      <c r="E55" s="23"/>
      <c r="F55" s="30"/>
      <c r="G55" s="30"/>
      <c r="H55" s="20"/>
      <c r="I55" s="21"/>
      <c r="J55" s="20"/>
      <c r="K55" s="21"/>
      <c r="L55" s="21"/>
      <c r="M55" s="21"/>
      <c r="N55" s="21"/>
      <c r="O55" s="21"/>
      <c r="P55" s="21"/>
      <c r="Q55" s="23"/>
      <c r="T55" s="11"/>
      <c r="V55" s="11"/>
      <c r="X55" s="11"/>
    </row>
    <row r="56" spans="1:24" x14ac:dyDescent="0.25">
      <c r="A56" s="23"/>
      <c r="B56" s="23"/>
      <c r="C56" s="23"/>
      <c r="D56" s="23"/>
      <c r="E56" s="23"/>
      <c r="F56" s="20"/>
      <c r="G56" s="20"/>
      <c r="H56" s="20"/>
      <c r="I56" s="21"/>
      <c r="K56" s="21"/>
      <c r="L56" s="21"/>
      <c r="M56" s="21"/>
      <c r="N56" s="21"/>
      <c r="O56" s="21"/>
      <c r="P56" s="21"/>
      <c r="Q56" s="23"/>
      <c r="T56" s="11"/>
      <c r="V56" s="11"/>
      <c r="X56" s="11"/>
    </row>
    <row r="57" spans="1:24" x14ac:dyDescent="0.25">
      <c r="A57" s="23"/>
      <c r="B57" s="23"/>
      <c r="C57" s="23"/>
      <c r="D57" s="23"/>
      <c r="E57" s="23"/>
      <c r="F57" s="20"/>
      <c r="G57" s="20"/>
      <c r="H57" s="20"/>
      <c r="I57" s="21"/>
      <c r="K57" s="21"/>
      <c r="L57" s="21"/>
      <c r="M57" s="21"/>
      <c r="N57" s="21"/>
      <c r="O57" s="21"/>
      <c r="P57" s="21"/>
      <c r="Q57" s="23"/>
      <c r="T57" s="11"/>
      <c r="V57" s="11"/>
      <c r="X57" s="11"/>
    </row>
    <row r="58" spans="1:24" x14ac:dyDescent="0.25">
      <c r="A58" s="23"/>
      <c r="B58" s="23"/>
      <c r="C58" s="23"/>
      <c r="D58" s="23"/>
      <c r="E58" s="23"/>
      <c r="F58" s="20"/>
      <c r="G58" s="20"/>
      <c r="H58" s="20"/>
      <c r="I58" s="21"/>
      <c r="K58" s="21"/>
      <c r="L58" s="21"/>
      <c r="M58" s="21"/>
      <c r="N58" s="21"/>
      <c r="O58" s="21"/>
      <c r="P58" s="21"/>
      <c r="Q58" s="23"/>
      <c r="T58" s="11"/>
      <c r="V58" s="11"/>
      <c r="X58" s="11"/>
    </row>
    <row r="59" spans="1:24" x14ac:dyDescent="0.25">
      <c r="A59" s="23"/>
      <c r="B59" s="23"/>
      <c r="C59" s="23"/>
      <c r="D59" s="23"/>
      <c r="E59" s="23"/>
      <c r="F59" s="20"/>
      <c r="G59" s="20"/>
      <c r="H59" s="20"/>
      <c r="I59" s="21"/>
      <c r="K59" s="21"/>
      <c r="L59" s="21"/>
      <c r="M59" s="21"/>
      <c r="N59" s="21"/>
      <c r="O59" s="21"/>
      <c r="P59" s="21"/>
      <c r="Q59" s="23"/>
      <c r="T59" s="11"/>
      <c r="V59" s="11"/>
      <c r="X59" s="11"/>
    </row>
    <row r="60" spans="1:24" x14ac:dyDescent="0.25">
      <c r="A60" s="23"/>
      <c r="B60" s="23"/>
      <c r="C60" s="23"/>
      <c r="D60" s="23"/>
      <c r="E60" s="23"/>
      <c r="F60" s="30"/>
      <c r="G60" s="30"/>
      <c r="H60" s="20"/>
      <c r="I60" s="21"/>
      <c r="K60" s="21"/>
      <c r="L60" s="21"/>
      <c r="M60" s="21"/>
      <c r="N60" s="21"/>
      <c r="O60" s="21"/>
      <c r="P60" s="21"/>
      <c r="Q60" s="23"/>
    </row>
    <row r="61" spans="1:24" x14ac:dyDescent="0.25">
      <c r="A61" s="23"/>
      <c r="B61" s="23"/>
      <c r="C61" s="23"/>
      <c r="D61" s="23"/>
      <c r="E61" s="23"/>
      <c r="F61" s="20"/>
      <c r="G61" s="20"/>
      <c r="H61" s="20"/>
      <c r="I61" s="21"/>
      <c r="K61" s="21"/>
      <c r="L61" s="21"/>
      <c r="M61" s="21"/>
      <c r="N61" s="21"/>
      <c r="O61" s="21"/>
      <c r="P61" s="21"/>
      <c r="Q61" s="23"/>
    </row>
    <row r="62" spans="1:24" x14ac:dyDescent="0.25">
      <c r="A62" s="23"/>
      <c r="B62" s="23"/>
      <c r="C62" s="23"/>
      <c r="D62" s="23"/>
      <c r="E62" s="23"/>
      <c r="F62" s="20"/>
      <c r="G62" s="20"/>
      <c r="H62" s="20"/>
      <c r="I62" s="21"/>
      <c r="J62" s="20"/>
      <c r="K62" s="21"/>
      <c r="L62" s="21"/>
      <c r="M62" s="21"/>
      <c r="N62" s="21"/>
      <c r="O62" s="21"/>
      <c r="P62" s="21"/>
      <c r="Q62" s="23"/>
    </row>
    <row r="63" spans="1:24" x14ac:dyDescent="0.25">
      <c r="A63" s="23"/>
      <c r="B63" s="23"/>
      <c r="C63" s="23"/>
      <c r="D63" s="23"/>
      <c r="E63" s="23"/>
      <c r="F63" s="20"/>
      <c r="G63" s="20"/>
      <c r="H63" s="20"/>
      <c r="I63" s="21"/>
      <c r="J63" s="20"/>
      <c r="K63" s="21"/>
      <c r="L63" s="21"/>
      <c r="M63" s="21"/>
      <c r="N63" s="21"/>
      <c r="O63" s="21"/>
      <c r="P63" s="21"/>
      <c r="Q63" s="23"/>
    </row>
    <row r="64" spans="1:24" x14ac:dyDescent="0.25">
      <c r="A64" s="23"/>
      <c r="B64" s="23"/>
      <c r="C64" s="23"/>
      <c r="D64" s="23"/>
      <c r="E64" s="23"/>
      <c r="F64" s="20"/>
      <c r="G64" s="20"/>
      <c r="H64" s="20"/>
      <c r="I64" s="21"/>
      <c r="J64" s="20"/>
      <c r="K64" s="21"/>
      <c r="L64" s="21"/>
      <c r="M64" s="21"/>
      <c r="N64" s="21"/>
      <c r="O64" s="21"/>
      <c r="P64" s="21"/>
      <c r="Q64" s="23"/>
    </row>
    <row r="65" spans="1:17" x14ac:dyDescent="0.25">
      <c r="A65" s="23"/>
      <c r="B65" s="23"/>
      <c r="C65" s="23"/>
      <c r="D65" s="17"/>
      <c r="E65" s="17"/>
      <c r="F65" s="30"/>
      <c r="G65" s="30"/>
      <c r="H65" s="20"/>
      <c r="I65" s="21"/>
      <c r="J65" s="20"/>
      <c r="K65" s="21"/>
      <c r="L65" s="21"/>
      <c r="M65" s="21"/>
      <c r="N65" s="21"/>
      <c r="O65" s="20"/>
      <c r="P65" s="21"/>
      <c r="Q65" s="23"/>
    </row>
    <row r="66" spans="1:17" x14ac:dyDescent="0.25">
      <c r="A66" s="23"/>
      <c r="B66" s="23"/>
      <c r="C66" s="23"/>
      <c r="D66" s="17"/>
      <c r="E66" s="17"/>
      <c r="F66" s="20"/>
      <c r="G66" s="20"/>
      <c r="H66" s="20"/>
      <c r="I66" s="21"/>
      <c r="J66" s="20"/>
      <c r="K66" s="21"/>
      <c r="L66" s="21"/>
      <c r="M66" s="21"/>
      <c r="N66" s="21"/>
      <c r="O66" s="21"/>
      <c r="P66" s="21"/>
      <c r="Q66" s="23"/>
    </row>
    <row r="67" spans="1:17" x14ac:dyDescent="0.25">
      <c r="A67" s="23"/>
      <c r="B67" s="23"/>
      <c r="C67" s="23"/>
      <c r="D67" s="17"/>
      <c r="E67" s="17"/>
      <c r="F67" s="20"/>
      <c r="G67" s="20"/>
      <c r="H67" s="20"/>
      <c r="I67" s="21"/>
      <c r="J67" s="20"/>
      <c r="K67" s="21"/>
      <c r="L67" s="21"/>
      <c r="M67" s="21"/>
      <c r="N67" s="21"/>
      <c r="O67" s="21"/>
      <c r="P67" s="21"/>
      <c r="Q67" s="23"/>
    </row>
    <row r="68" spans="1:17" x14ac:dyDescent="0.25">
      <c r="A68" s="23"/>
      <c r="B68" s="23"/>
      <c r="C68" s="23"/>
      <c r="D68" s="17"/>
      <c r="E68" s="17"/>
      <c r="F68" s="20"/>
      <c r="G68" s="20"/>
      <c r="H68" s="20"/>
      <c r="I68" s="21"/>
      <c r="J68" s="20"/>
      <c r="K68" s="21"/>
      <c r="L68" s="21"/>
      <c r="M68" s="21"/>
      <c r="N68" s="21"/>
      <c r="O68" s="21"/>
      <c r="P68" s="21"/>
      <c r="Q68" s="23"/>
    </row>
    <row r="69" spans="1:17" x14ac:dyDescent="0.25">
      <c r="A69" s="23"/>
      <c r="B69" s="23"/>
      <c r="C69" s="23"/>
      <c r="D69" s="17"/>
      <c r="E69" s="17"/>
      <c r="F69" s="20"/>
      <c r="G69" s="20"/>
      <c r="H69" s="20"/>
      <c r="I69" s="21"/>
      <c r="J69" s="20"/>
      <c r="K69" s="21"/>
      <c r="L69" s="21"/>
      <c r="M69" s="21"/>
      <c r="N69" s="21"/>
      <c r="O69" s="21"/>
      <c r="P69" s="21"/>
      <c r="Q69" s="23"/>
    </row>
    <row r="70" spans="1:17" x14ac:dyDescent="0.25">
      <c r="A70" s="23"/>
      <c r="B70" s="23"/>
      <c r="C70" s="23"/>
      <c r="D70" s="17"/>
      <c r="E70" s="17"/>
      <c r="F70" s="20"/>
      <c r="G70" s="20"/>
      <c r="H70" s="20"/>
      <c r="I70" s="21"/>
      <c r="J70" s="20"/>
      <c r="K70" s="21"/>
      <c r="L70" s="21"/>
      <c r="M70" s="21"/>
      <c r="N70" s="21"/>
      <c r="O70" s="21"/>
      <c r="P70" s="21"/>
      <c r="Q70" s="23"/>
    </row>
    <row r="71" spans="1:17" x14ac:dyDescent="0.25">
      <c r="A71" s="23"/>
      <c r="B71" s="23"/>
      <c r="C71" s="23"/>
      <c r="D71" s="17"/>
      <c r="E71" s="17"/>
      <c r="F71" s="20"/>
      <c r="G71" s="20"/>
      <c r="H71" s="20"/>
      <c r="I71" s="21"/>
      <c r="J71" s="20"/>
      <c r="K71" s="21"/>
      <c r="L71" s="21"/>
      <c r="M71" s="21"/>
      <c r="N71" s="21"/>
      <c r="O71" s="21"/>
      <c r="P71" s="21"/>
      <c r="Q71" s="23"/>
    </row>
    <row r="72" spans="1:17" x14ac:dyDescent="0.25">
      <c r="A72" s="23"/>
      <c r="B72" s="23"/>
      <c r="C72" s="23"/>
      <c r="D72" s="23"/>
      <c r="E72" s="23"/>
      <c r="F72" s="30"/>
      <c r="G72" s="30"/>
      <c r="H72" s="20"/>
      <c r="I72" s="21"/>
      <c r="J72" s="20"/>
      <c r="K72" s="21"/>
      <c r="L72" s="21"/>
      <c r="M72" s="21"/>
      <c r="N72" s="21"/>
      <c r="O72" s="20"/>
      <c r="P72" s="21"/>
      <c r="Q72" s="23"/>
    </row>
    <row r="73" spans="1:17" x14ac:dyDescent="0.25">
      <c r="A73" s="23"/>
      <c r="B73" s="23"/>
      <c r="C73" s="23"/>
      <c r="D73" s="23"/>
      <c r="E73" s="23"/>
      <c r="F73" s="20"/>
      <c r="G73" s="20"/>
      <c r="H73" s="20"/>
      <c r="I73" s="21"/>
      <c r="J73" s="20"/>
      <c r="K73" s="21"/>
      <c r="L73" s="21"/>
      <c r="M73" s="21"/>
      <c r="N73" s="21"/>
      <c r="O73" s="21"/>
      <c r="P73" s="21"/>
      <c r="Q73" s="23"/>
    </row>
    <row r="74" spans="1:17" x14ac:dyDescent="0.25">
      <c r="A74" s="23"/>
      <c r="B74" s="23"/>
      <c r="C74" s="23"/>
      <c r="D74" s="23"/>
      <c r="E74" s="23"/>
      <c r="F74" s="20"/>
      <c r="G74" s="20"/>
      <c r="H74" s="20"/>
      <c r="I74" s="21"/>
      <c r="J74" s="20"/>
      <c r="K74" s="21"/>
      <c r="L74" s="21"/>
      <c r="M74" s="21"/>
      <c r="N74" s="21"/>
      <c r="O74" s="21"/>
      <c r="P74" s="21"/>
      <c r="Q74" s="23"/>
    </row>
    <row r="75" spans="1:17" x14ac:dyDescent="0.25">
      <c r="A75" s="23"/>
      <c r="B75" s="23"/>
      <c r="C75" s="23"/>
      <c r="D75" s="23"/>
      <c r="E75" s="23"/>
      <c r="F75" s="20"/>
      <c r="G75" s="20"/>
      <c r="H75" s="20"/>
      <c r="I75" s="21"/>
      <c r="J75" s="20"/>
      <c r="K75" s="21"/>
      <c r="L75" s="21"/>
      <c r="M75" s="21"/>
      <c r="N75" s="21"/>
      <c r="O75" s="21"/>
      <c r="P75" s="21"/>
      <c r="Q75" s="23"/>
    </row>
    <row r="76" spans="1:17" x14ac:dyDescent="0.25">
      <c r="A76" s="23"/>
      <c r="B76" s="23"/>
      <c r="C76" s="23"/>
      <c r="D76" s="23"/>
      <c r="E76" s="23"/>
      <c r="F76" s="20"/>
      <c r="G76" s="20"/>
      <c r="H76" s="20"/>
      <c r="I76" s="21"/>
      <c r="J76" s="20"/>
      <c r="K76" s="21"/>
      <c r="L76" s="21"/>
      <c r="M76" s="21"/>
      <c r="N76" s="21"/>
      <c r="O76" s="21"/>
      <c r="P76" s="21"/>
      <c r="Q76" s="23"/>
    </row>
    <row r="77" spans="1:17" x14ac:dyDescent="0.25">
      <c r="A77" s="23"/>
      <c r="B77" s="23"/>
      <c r="C77" s="23"/>
      <c r="D77" s="23"/>
      <c r="E77" s="23"/>
      <c r="F77" s="20"/>
      <c r="G77" s="20"/>
      <c r="H77" s="20"/>
      <c r="I77" s="21"/>
      <c r="J77" s="20"/>
      <c r="K77" s="21"/>
      <c r="L77" s="21"/>
      <c r="M77" s="21"/>
      <c r="N77" s="21"/>
      <c r="O77" s="21"/>
      <c r="P77" s="21"/>
      <c r="Q77" s="23"/>
    </row>
    <row r="78" spans="1:17" x14ac:dyDescent="0.25">
      <c r="A78" s="23"/>
      <c r="B78" s="23"/>
      <c r="C78" s="23"/>
      <c r="D78" s="23"/>
      <c r="E78" s="23"/>
      <c r="F78" s="20"/>
      <c r="G78" s="20"/>
      <c r="H78" s="20"/>
      <c r="I78" s="21"/>
      <c r="J78" s="20"/>
      <c r="K78" s="21"/>
      <c r="L78" s="21"/>
      <c r="M78" s="21"/>
      <c r="N78" s="21"/>
      <c r="O78" s="21"/>
      <c r="P78" s="21"/>
      <c r="Q78" s="23"/>
    </row>
    <row r="81" spans="1:25" x14ac:dyDescent="0.25">
      <c r="A81" t="s">
        <v>37</v>
      </c>
      <c r="C81" s="94" t="s">
        <v>124</v>
      </c>
      <c r="D81" s="95"/>
      <c r="E81" s="95"/>
      <c r="F81" s="95"/>
      <c r="G81" s="95"/>
      <c r="H81" s="95"/>
      <c r="I81" s="95"/>
      <c r="J81" s="95"/>
      <c r="K81" s="95"/>
      <c r="L81" s="95"/>
      <c r="M81" s="96"/>
      <c r="N81" s="70"/>
    </row>
    <row r="82" spans="1:25" x14ac:dyDescent="0.25">
      <c r="C82" s="97"/>
      <c r="D82" s="98"/>
      <c r="E82" s="98"/>
      <c r="F82" s="98"/>
      <c r="G82" s="98"/>
      <c r="H82" s="98"/>
      <c r="I82" s="98"/>
      <c r="J82" s="98"/>
      <c r="K82" s="98"/>
      <c r="L82" s="98"/>
      <c r="M82" s="99"/>
      <c r="N82" s="70"/>
    </row>
    <row r="83" spans="1:25" x14ac:dyDescent="0.25">
      <c r="C83" s="100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70"/>
    </row>
    <row r="84" spans="1:25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25" x14ac:dyDescent="0.25">
      <c r="C85" s="94" t="s">
        <v>130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6"/>
    </row>
    <row r="86" spans="1:25" x14ac:dyDescent="0.25">
      <c r="C86" s="9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9"/>
      <c r="Q86" s="84"/>
      <c r="R86" s="84"/>
      <c r="S86" s="84"/>
      <c r="T86" s="84"/>
      <c r="U86" s="84"/>
      <c r="V86" s="84"/>
      <c r="X86" s="84"/>
      <c r="Y86" s="84"/>
    </row>
    <row r="87" spans="1:25" x14ac:dyDescent="0.25"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2"/>
      <c r="Q87" s="65"/>
      <c r="R87" s="65"/>
      <c r="U87" s="65"/>
      <c r="V87" s="65"/>
    </row>
    <row r="88" spans="1:25" x14ac:dyDescent="0.25"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5"/>
      <c r="R88" s="65"/>
      <c r="U88" s="65"/>
      <c r="V88" s="65"/>
    </row>
    <row r="89" spans="1:25" x14ac:dyDescent="0.25">
      <c r="O89"/>
      <c r="P89" s="11"/>
      <c r="Q89" s="65"/>
      <c r="R89" s="11"/>
      <c r="T89" s="11"/>
      <c r="V89" s="11"/>
    </row>
    <row r="90" spans="1:25" x14ac:dyDescent="0.25">
      <c r="A90" s="1"/>
      <c r="B90" s="1"/>
      <c r="G90" s="65" t="str">
        <f>A50</f>
        <v>Pessarakli and Tucker, 1988</v>
      </c>
      <c r="O90"/>
      <c r="P90" s="11"/>
      <c r="Q90" s="65"/>
      <c r="R90" s="11"/>
      <c r="T90" s="11"/>
      <c r="V90" s="11"/>
    </row>
    <row r="91" spans="1:25" x14ac:dyDescent="0.25">
      <c r="A91" s="1"/>
      <c r="B91" s="1" t="s">
        <v>123</v>
      </c>
      <c r="P91" s="11"/>
      <c r="Q91" s="65"/>
      <c r="R91" s="11"/>
      <c r="T91" s="11"/>
      <c r="V91" s="11"/>
    </row>
    <row r="92" spans="1:25" x14ac:dyDescent="0.25">
      <c r="P92" s="11"/>
      <c r="Q92" s="65"/>
      <c r="R92" s="11"/>
      <c r="T92" s="11"/>
      <c r="V92" s="11"/>
    </row>
    <row r="93" spans="1:25" x14ac:dyDescent="0.25">
      <c r="P93" s="11"/>
      <c r="Q93" s="65"/>
      <c r="R93" s="11"/>
      <c r="T93" s="11"/>
      <c r="V93" s="11"/>
    </row>
    <row r="94" spans="1:25" x14ac:dyDescent="0.25">
      <c r="P94" s="11"/>
      <c r="Q94" s="65"/>
      <c r="R94" s="11"/>
      <c r="T94" s="11"/>
      <c r="V94" s="11"/>
    </row>
  </sheetData>
  <mergeCells count="10">
    <mergeCell ref="K3:M3"/>
    <mergeCell ref="S3:Y10"/>
    <mergeCell ref="C81:M83"/>
    <mergeCell ref="C85:P87"/>
    <mergeCell ref="Q86:R86"/>
    <mergeCell ref="S86:T86"/>
    <mergeCell ref="U86:V86"/>
    <mergeCell ref="X86:Y86"/>
    <mergeCell ref="K5:K8"/>
    <mergeCell ref="K50:K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4"/>
  <sheetViews>
    <sheetView workbookViewId="0">
      <selection activeCell="B28" sqref="B28"/>
    </sheetView>
  </sheetViews>
  <sheetFormatPr defaultRowHeight="15" x14ac:dyDescent="0.25"/>
  <cols>
    <col min="1" max="2" width="20.7109375" customWidth="1"/>
    <col min="3" max="3" width="16.28515625" customWidth="1"/>
    <col min="4" max="4" width="10.140625" customWidth="1"/>
    <col min="5" max="5" width="13.42578125" customWidth="1"/>
    <col min="6" max="6" width="13.42578125" style="74" customWidth="1"/>
    <col min="7" max="7" width="11.7109375" style="74" customWidth="1"/>
    <col min="8" max="8" width="10.140625" style="74" customWidth="1"/>
    <col min="9" max="9" width="12.28515625" style="75" customWidth="1"/>
    <col min="10" max="10" width="10.140625" style="74" customWidth="1"/>
    <col min="11" max="12" width="13.5703125" style="75" customWidth="1"/>
    <col min="13" max="14" width="10.140625" style="75" customWidth="1"/>
    <col min="15" max="15" width="10.140625" style="74" customWidth="1"/>
    <col min="16" max="16" width="16.28515625" style="74" customWidth="1"/>
    <col min="17" max="17" width="41.28515625" customWidth="1"/>
  </cols>
  <sheetData>
    <row r="3" spans="1:26" ht="30" x14ac:dyDescent="0.25">
      <c r="A3" s="14" t="s">
        <v>0</v>
      </c>
      <c r="B3" s="14"/>
      <c r="C3" s="14"/>
      <c r="D3" s="14" t="s">
        <v>13</v>
      </c>
      <c r="E3" s="14" t="s">
        <v>28</v>
      </c>
      <c r="F3" s="78" t="s">
        <v>1</v>
      </c>
      <c r="G3" s="78" t="s">
        <v>2</v>
      </c>
      <c r="H3" s="78" t="s">
        <v>4</v>
      </c>
      <c r="I3" s="76" t="s">
        <v>8</v>
      </c>
      <c r="J3" s="78" t="s">
        <v>3</v>
      </c>
      <c r="K3" s="85" t="s">
        <v>20</v>
      </c>
      <c r="L3" s="85"/>
      <c r="M3" s="85"/>
      <c r="N3" s="76"/>
      <c r="O3" s="14" t="s">
        <v>21</v>
      </c>
      <c r="P3" s="14"/>
      <c r="Q3" s="14"/>
      <c r="R3" s="14"/>
      <c r="S3" s="87" t="s">
        <v>42</v>
      </c>
      <c r="T3" s="87"/>
      <c r="U3" s="87"/>
      <c r="V3" s="87"/>
      <c r="W3" s="87"/>
      <c r="X3" s="87"/>
      <c r="Y3" s="87"/>
      <c r="Z3" s="14"/>
    </row>
    <row r="4" spans="1:26" ht="30" x14ac:dyDescent="0.25">
      <c r="A4" s="26"/>
      <c r="B4" s="26" t="s">
        <v>43</v>
      </c>
      <c r="C4" s="26" t="s">
        <v>10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8" t="s">
        <v>56</v>
      </c>
      <c r="L4" s="27" t="s">
        <v>57</v>
      </c>
      <c r="M4" s="27" t="s">
        <v>5</v>
      </c>
      <c r="N4" s="27" t="s">
        <v>56</v>
      </c>
      <c r="O4" s="25" t="s">
        <v>121</v>
      </c>
      <c r="P4" s="25" t="s">
        <v>12</v>
      </c>
      <c r="Q4" s="26" t="s">
        <v>22</v>
      </c>
      <c r="R4" s="14"/>
      <c r="S4" s="87"/>
      <c r="T4" s="87"/>
      <c r="U4" s="87"/>
      <c r="V4" s="87"/>
      <c r="W4" s="87"/>
      <c r="X4" s="87"/>
      <c r="Y4" s="87"/>
      <c r="Z4" s="14"/>
    </row>
    <row r="5" spans="1:26" x14ac:dyDescent="0.25">
      <c r="F5" s="5"/>
      <c r="G5" s="5"/>
      <c r="O5" s="75"/>
      <c r="P5" s="75"/>
      <c r="S5" s="87"/>
      <c r="T5" s="87"/>
      <c r="U5" s="87"/>
      <c r="V5" s="87"/>
      <c r="W5" s="87"/>
      <c r="X5" s="87"/>
      <c r="Y5" s="87"/>
    </row>
    <row r="6" spans="1:26" x14ac:dyDescent="0.25">
      <c r="A6" s="23"/>
      <c r="B6" s="23"/>
      <c r="C6" s="23"/>
      <c r="D6" s="23"/>
      <c r="E6" s="23"/>
      <c r="F6" s="20"/>
      <c r="G6" s="20"/>
      <c r="H6" s="20"/>
      <c r="I6" s="21"/>
      <c r="J6" s="20"/>
      <c r="K6" s="21"/>
      <c r="L6" s="21"/>
      <c r="M6" s="21"/>
      <c r="N6" s="21"/>
      <c r="O6" s="21"/>
      <c r="P6" s="21"/>
      <c r="Q6" s="23"/>
      <c r="S6" s="87"/>
      <c r="T6" s="87"/>
      <c r="U6" s="87"/>
      <c r="V6" s="87"/>
      <c r="W6" s="87"/>
      <c r="X6" s="87"/>
      <c r="Y6" s="87"/>
    </row>
    <row r="7" spans="1:26" x14ac:dyDescent="0.25">
      <c r="A7" s="23"/>
      <c r="B7" s="23"/>
      <c r="C7" s="23"/>
      <c r="D7" s="23"/>
      <c r="E7" s="23"/>
      <c r="F7" s="20"/>
      <c r="G7" s="20"/>
      <c r="H7" s="20"/>
      <c r="I7" s="21"/>
      <c r="J7" s="20"/>
      <c r="K7" s="21"/>
      <c r="L7" s="21"/>
      <c r="M7" s="21"/>
      <c r="N7" s="21"/>
      <c r="O7" s="21"/>
      <c r="P7" s="21"/>
      <c r="Q7" s="23"/>
      <c r="S7" s="87"/>
      <c r="T7" s="87"/>
      <c r="U7" s="87"/>
      <c r="V7" s="87"/>
      <c r="W7" s="87"/>
      <c r="X7" s="87"/>
      <c r="Y7" s="87"/>
    </row>
    <row r="8" spans="1:26" x14ac:dyDescent="0.25">
      <c r="A8" s="23"/>
      <c r="B8" s="23"/>
      <c r="C8" s="23"/>
      <c r="D8" s="23"/>
      <c r="E8" s="23"/>
      <c r="F8" s="20"/>
      <c r="G8" s="20"/>
      <c r="H8" s="20"/>
      <c r="I8" s="21"/>
      <c r="J8" s="20"/>
      <c r="K8" s="21"/>
      <c r="L8" s="21"/>
      <c r="M8" s="21"/>
      <c r="N8" s="21"/>
      <c r="O8" s="21"/>
      <c r="P8" s="21"/>
      <c r="Q8" s="23"/>
      <c r="S8" s="87"/>
      <c r="T8" s="87"/>
      <c r="U8" s="87"/>
      <c r="V8" s="87"/>
      <c r="W8" s="87"/>
      <c r="X8" s="87"/>
      <c r="Y8" s="87"/>
    </row>
    <row r="9" spans="1:26" x14ac:dyDescent="0.25">
      <c r="A9" s="23"/>
      <c r="B9" s="23"/>
      <c r="C9" s="29"/>
      <c r="D9" s="23"/>
      <c r="E9" s="23"/>
      <c r="F9" s="20"/>
      <c r="G9" s="20"/>
      <c r="H9" s="20"/>
      <c r="I9" s="21"/>
      <c r="J9" s="20"/>
      <c r="K9" s="21"/>
      <c r="L9" s="21"/>
      <c r="M9" s="21"/>
      <c r="N9" s="21"/>
      <c r="O9" s="21"/>
      <c r="P9" s="21"/>
      <c r="Q9" s="23"/>
      <c r="S9" s="87"/>
      <c r="T9" s="87"/>
      <c r="U9" s="87"/>
      <c r="V9" s="87"/>
      <c r="W9" s="87"/>
      <c r="X9" s="87"/>
      <c r="Y9" s="87"/>
    </row>
    <row r="10" spans="1:26" x14ac:dyDescent="0.25">
      <c r="A10" s="23"/>
      <c r="B10" s="23"/>
      <c r="C10" s="29"/>
      <c r="D10" s="23"/>
      <c r="E10" s="23"/>
      <c r="F10" s="30"/>
      <c r="G10" s="30"/>
      <c r="H10" s="20"/>
      <c r="I10" s="21"/>
      <c r="J10" s="20"/>
      <c r="K10" s="21"/>
      <c r="L10" s="21"/>
      <c r="M10" s="21"/>
      <c r="N10" s="21"/>
      <c r="O10" s="21"/>
      <c r="P10" s="21"/>
      <c r="Q10" s="23"/>
      <c r="S10" s="87"/>
      <c r="T10" s="87"/>
      <c r="U10" s="87"/>
      <c r="V10" s="87"/>
      <c r="W10" s="87"/>
      <c r="X10" s="87"/>
      <c r="Y10" s="87"/>
    </row>
    <row r="11" spans="1:26" x14ac:dyDescent="0.25">
      <c r="A11" s="23"/>
      <c r="B11" s="23"/>
      <c r="C11" s="29"/>
      <c r="D11" s="23"/>
      <c r="E11" s="23"/>
      <c r="F11" s="20"/>
      <c r="G11" s="20"/>
      <c r="H11" s="20"/>
      <c r="I11" s="21"/>
      <c r="J11" s="20"/>
      <c r="K11" s="21"/>
      <c r="L11" s="21"/>
      <c r="M11" s="21"/>
      <c r="N11" s="21"/>
      <c r="O11" s="21"/>
      <c r="P11" s="21"/>
      <c r="Q11" s="23"/>
    </row>
    <row r="12" spans="1:26" x14ac:dyDescent="0.25">
      <c r="A12" s="23"/>
      <c r="B12" s="23"/>
      <c r="C12" s="23"/>
      <c r="D12" s="23"/>
      <c r="E12" s="23"/>
      <c r="F12" s="20"/>
      <c r="G12" s="20"/>
      <c r="H12" s="20"/>
      <c r="I12" s="21"/>
      <c r="J12" s="20"/>
      <c r="K12" s="21"/>
      <c r="L12" s="21"/>
      <c r="M12" s="21"/>
      <c r="N12" s="21"/>
      <c r="O12" s="21"/>
      <c r="P12" s="21"/>
      <c r="Q12" s="23"/>
    </row>
    <row r="13" spans="1:26" x14ac:dyDescent="0.25">
      <c r="A13" s="23"/>
      <c r="B13" s="23"/>
      <c r="C13" s="23"/>
      <c r="D13" s="23"/>
      <c r="E13" s="23"/>
      <c r="F13" s="20"/>
      <c r="G13" s="20"/>
      <c r="H13" s="20"/>
      <c r="I13" s="21"/>
      <c r="J13" s="20"/>
      <c r="K13" s="21"/>
      <c r="L13" s="21"/>
      <c r="M13" s="21"/>
      <c r="N13" s="21"/>
      <c r="O13" s="21"/>
      <c r="P13" s="21"/>
      <c r="Q13" s="23"/>
    </row>
    <row r="14" spans="1:26" x14ac:dyDescent="0.25">
      <c r="A14" s="23"/>
      <c r="B14" s="23"/>
      <c r="C14" s="23"/>
      <c r="D14" s="23"/>
      <c r="E14" s="23"/>
      <c r="F14" s="20"/>
      <c r="G14" s="20"/>
      <c r="H14" s="20"/>
      <c r="I14" s="21"/>
      <c r="J14" s="20"/>
      <c r="K14" s="21"/>
      <c r="L14" s="21"/>
      <c r="M14" s="21"/>
      <c r="N14" s="21"/>
      <c r="O14" s="21"/>
      <c r="P14" s="21"/>
      <c r="Q14" s="23"/>
    </row>
    <row r="15" spans="1:26" x14ac:dyDescent="0.25">
      <c r="A15" s="23"/>
      <c r="B15" s="23"/>
      <c r="C15" s="23"/>
      <c r="D15" s="23"/>
      <c r="E15" s="23"/>
      <c r="F15" s="30"/>
      <c r="G15" s="30"/>
      <c r="H15" s="20"/>
      <c r="I15" s="21"/>
      <c r="J15" s="20"/>
      <c r="K15" s="21"/>
      <c r="L15" s="21"/>
      <c r="M15" s="21"/>
      <c r="N15" s="21"/>
      <c r="O15" s="21"/>
      <c r="P15" s="21"/>
      <c r="Q15" s="23"/>
    </row>
    <row r="16" spans="1:26" x14ac:dyDescent="0.25">
      <c r="A16" s="23"/>
      <c r="B16" s="23"/>
      <c r="C16" s="23"/>
      <c r="D16" s="23"/>
      <c r="E16" s="23"/>
      <c r="F16" s="20"/>
      <c r="G16" s="20"/>
      <c r="H16" s="20"/>
      <c r="I16" s="21"/>
      <c r="J16" s="20"/>
      <c r="K16" s="21"/>
      <c r="L16" s="21"/>
      <c r="M16" s="21"/>
      <c r="N16" s="21"/>
      <c r="O16" s="21"/>
      <c r="P16" s="21"/>
      <c r="Q16" s="23"/>
    </row>
    <row r="17" spans="1:17" x14ac:dyDescent="0.25">
      <c r="A17" s="23"/>
      <c r="B17" s="23"/>
      <c r="C17" s="23"/>
      <c r="D17" s="23"/>
      <c r="E17" s="23"/>
      <c r="F17" s="20"/>
      <c r="G17" s="20"/>
      <c r="H17" s="20"/>
      <c r="I17" s="21"/>
      <c r="J17" s="20"/>
      <c r="K17" s="21"/>
      <c r="L17" s="21"/>
      <c r="M17" s="21"/>
      <c r="N17" s="21"/>
      <c r="O17" s="21"/>
      <c r="P17" s="21"/>
      <c r="Q17" s="23"/>
    </row>
    <row r="18" spans="1:17" x14ac:dyDescent="0.25">
      <c r="A18" s="23"/>
      <c r="B18" s="23"/>
      <c r="C18" s="23"/>
      <c r="D18" s="23"/>
      <c r="E18" s="23"/>
      <c r="F18" s="20"/>
      <c r="G18" s="20"/>
      <c r="H18" s="20"/>
      <c r="I18" s="21"/>
      <c r="J18" s="20"/>
      <c r="K18" s="21"/>
      <c r="L18" s="21"/>
      <c r="M18" s="21"/>
      <c r="N18" s="21"/>
      <c r="O18" s="21"/>
      <c r="P18" s="21"/>
      <c r="Q18" s="23"/>
    </row>
    <row r="19" spans="1:17" x14ac:dyDescent="0.25">
      <c r="A19" s="23"/>
      <c r="B19" s="23"/>
      <c r="C19" s="23"/>
      <c r="D19" s="23"/>
      <c r="E19" s="23"/>
      <c r="F19" s="20"/>
      <c r="G19" s="20"/>
      <c r="H19" s="20"/>
      <c r="I19" s="21"/>
      <c r="J19" s="20"/>
      <c r="K19" s="21"/>
      <c r="L19" s="21"/>
      <c r="M19" s="21"/>
      <c r="N19" s="21"/>
      <c r="O19" s="21"/>
      <c r="P19" s="21"/>
      <c r="Q19" s="23"/>
    </row>
    <row r="20" spans="1:17" x14ac:dyDescent="0.25">
      <c r="A20" s="23"/>
      <c r="B20" s="23"/>
      <c r="C20" s="23"/>
      <c r="D20" s="23"/>
      <c r="E20" s="23"/>
      <c r="F20" s="30"/>
      <c r="G20" s="30"/>
      <c r="H20" s="20"/>
      <c r="I20" s="21"/>
      <c r="J20" s="20"/>
      <c r="K20" s="21"/>
      <c r="L20" s="21"/>
      <c r="M20" s="21"/>
      <c r="N20" s="21"/>
      <c r="O20" s="21"/>
      <c r="P20" s="21"/>
      <c r="Q20" s="23"/>
    </row>
    <row r="21" spans="1:17" x14ac:dyDescent="0.25">
      <c r="A21" s="23"/>
      <c r="B21" s="23"/>
      <c r="C21" s="23"/>
      <c r="D21" s="23"/>
      <c r="E21" s="23"/>
      <c r="F21" s="20"/>
      <c r="G21" s="20"/>
      <c r="H21" s="20"/>
      <c r="I21" s="21"/>
      <c r="J21" s="20"/>
      <c r="K21" s="21"/>
      <c r="L21" s="21"/>
      <c r="M21" s="21"/>
      <c r="N21" s="21"/>
      <c r="O21" s="21"/>
      <c r="P21" s="21"/>
      <c r="Q21" s="23"/>
    </row>
    <row r="22" spans="1:17" x14ac:dyDescent="0.25">
      <c r="A22" s="23"/>
      <c r="B22" s="23"/>
      <c r="C22" s="23"/>
      <c r="D22" s="23"/>
      <c r="E22" s="23"/>
      <c r="F22" s="20"/>
      <c r="G22" s="20"/>
      <c r="H22" s="20"/>
      <c r="I22" s="21"/>
      <c r="J22" s="20"/>
      <c r="K22" s="21"/>
      <c r="L22" s="21"/>
      <c r="M22" s="21"/>
      <c r="N22" s="21"/>
      <c r="O22" s="21"/>
      <c r="P22" s="21"/>
      <c r="Q22" s="23"/>
    </row>
    <row r="23" spans="1:17" x14ac:dyDescent="0.25">
      <c r="A23" s="23"/>
      <c r="B23" s="23"/>
      <c r="C23" s="23"/>
      <c r="D23" s="23"/>
      <c r="E23" s="23"/>
      <c r="F23" s="20"/>
      <c r="G23" s="20"/>
      <c r="H23" s="20"/>
      <c r="I23" s="21"/>
      <c r="J23" s="20"/>
      <c r="K23" s="21"/>
      <c r="L23" s="21"/>
      <c r="M23" s="21"/>
      <c r="N23" s="21"/>
      <c r="O23" s="21"/>
      <c r="P23" s="21"/>
      <c r="Q23" s="23"/>
    </row>
    <row r="24" spans="1:17" x14ac:dyDescent="0.25">
      <c r="A24" s="23"/>
      <c r="B24" s="23"/>
      <c r="C24" s="23"/>
      <c r="D24" s="23"/>
      <c r="E24" s="23"/>
      <c r="F24" s="20"/>
      <c r="G24" s="20"/>
      <c r="H24" s="20"/>
      <c r="I24" s="21"/>
      <c r="J24" s="20"/>
      <c r="K24" s="21"/>
      <c r="L24" s="21"/>
      <c r="M24" s="21"/>
      <c r="N24" s="21"/>
      <c r="O24" s="21"/>
      <c r="P24" s="21"/>
      <c r="Q24" s="23"/>
    </row>
    <row r="25" spans="1:17" x14ac:dyDescent="0.25">
      <c r="A25" s="23"/>
      <c r="B25" s="23"/>
      <c r="C25" s="23"/>
      <c r="D25" s="23"/>
      <c r="E25" s="23"/>
      <c r="F25" s="30"/>
      <c r="G25" s="30"/>
      <c r="H25" s="20"/>
      <c r="I25" s="21"/>
      <c r="J25" s="20"/>
      <c r="K25" s="21"/>
      <c r="L25" s="21"/>
      <c r="M25" s="21"/>
      <c r="N25" s="21"/>
      <c r="O25" s="21"/>
      <c r="P25" s="21"/>
      <c r="Q25" s="23"/>
    </row>
    <row r="26" spans="1:17" x14ac:dyDescent="0.25">
      <c r="A26" s="23"/>
      <c r="B26" s="23"/>
      <c r="C26" s="23"/>
      <c r="D26" s="23"/>
      <c r="E26" s="23"/>
      <c r="F26" s="20"/>
      <c r="G26" s="20"/>
      <c r="H26" s="20"/>
      <c r="I26" s="21"/>
      <c r="J26" s="20"/>
      <c r="K26" s="21"/>
      <c r="L26" s="21"/>
      <c r="M26" s="21"/>
      <c r="N26" s="21"/>
      <c r="O26" s="21"/>
      <c r="P26" s="21"/>
      <c r="Q26" s="23"/>
    </row>
    <row r="27" spans="1:17" x14ac:dyDescent="0.25">
      <c r="A27" s="23"/>
      <c r="B27" s="23"/>
      <c r="C27" s="23"/>
      <c r="D27" s="23"/>
      <c r="E27" s="23"/>
      <c r="F27" s="20"/>
      <c r="G27" s="20"/>
      <c r="H27" s="20"/>
      <c r="I27" s="21"/>
      <c r="J27" s="20"/>
      <c r="K27" s="21"/>
      <c r="L27" s="21"/>
      <c r="M27" s="21"/>
      <c r="N27" s="21"/>
      <c r="O27" s="21"/>
      <c r="P27" s="21"/>
      <c r="Q27" s="23"/>
    </row>
    <row r="28" spans="1:17" x14ac:dyDescent="0.25">
      <c r="A28" s="23"/>
      <c r="B28" s="23"/>
      <c r="C28" s="23"/>
      <c r="D28" s="23"/>
      <c r="E28" s="23"/>
      <c r="F28" s="20"/>
      <c r="G28" s="20"/>
      <c r="H28" s="20"/>
      <c r="I28" s="21"/>
      <c r="J28" s="20"/>
      <c r="K28" s="21"/>
      <c r="L28" s="21"/>
      <c r="M28" s="21"/>
      <c r="N28" s="21"/>
      <c r="O28" s="21"/>
      <c r="P28" s="21"/>
      <c r="Q28" s="23"/>
    </row>
    <row r="29" spans="1:17" x14ac:dyDescent="0.25">
      <c r="A29" s="23"/>
      <c r="B29" s="23"/>
      <c r="C29" s="23"/>
      <c r="D29" s="23"/>
      <c r="E29" s="23"/>
      <c r="F29" s="20"/>
      <c r="G29" s="20"/>
      <c r="H29" s="20"/>
      <c r="I29" s="21"/>
      <c r="J29" s="20"/>
      <c r="K29" s="21"/>
      <c r="L29" s="21"/>
      <c r="M29" s="21"/>
      <c r="N29" s="21"/>
      <c r="O29" s="21"/>
      <c r="P29" s="21"/>
      <c r="Q29" s="23"/>
    </row>
    <row r="30" spans="1:17" x14ac:dyDescent="0.25">
      <c r="A30" s="23"/>
      <c r="B30" s="23"/>
      <c r="C30" s="23"/>
      <c r="D30" s="23"/>
      <c r="E30" s="23"/>
      <c r="F30" s="30"/>
      <c r="G30" s="30"/>
      <c r="H30" s="20"/>
      <c r="I30" s="21"/>
      <c r="J30" s="20"/>
      <c r="K30" s="21"/>
      <c r="L30" s="21"/>
      <c r="M30" s="21"/>
      <c r="N30" s="21"/>
      <c r="O30" s="21"/>
      <c r="P30" s="21"/>
      <c r="Q30" s="23"/>
    </row>
    <row r="31" spans="1:17" x14ac:dyDescent="0.25">
      <c r="A31" s="23"/>
      <c r="B31" s="23"/>
      <c r="C31" s="23"/>
      <c r="D31" s="23"/>
      <c r="E31" s="23"/>
      <c r="F31" s="20"/>
      <c r="G31" s="20"/>
      <c r="H31" s="20"/>
      <c r="I31" s="21"/>
      <c r="J31" s="20"/>
      <c r="K31" s="21"/>
      <c r="L31" s="21"/>
      <c r="M31" s="21"/>
      <c r="N31" s="21"/>
      <c r="O31" s="21"/>
      <c r="P31" s="21"/>
      <c r="Q31" s="23"/>
    </row>
    <row r="32" spans="1:17" x14ac:dyDescent="0.25">
      <c r="A32" s="23"/>
      <c r="B32" s="23"/>
      <c r="C32" s="23"/>
      <c r="D32" s="23"/>
      <c r="E32" s="23"/>
      <c r="F32" s="20"/>
      <c r="G32" s="20"/>
      <c r="H32" s="20"/>
      <c r="I32" s="21"/>
      <c r="J32" s="20"/>
      <c r="K32" s="21"/>
      <c r="L32" s="21"/>
      <c r="M32" s="21"/>
      <c r="N32" s="21"/>
      <c r="O32" s="21"/>
      <c r="P32" s="21"/>
      <c r="Q32" s="23"/>
    </row>
    <row r="33" spans="1:17" x14ac:dyDescent="0.25">
      <c r="A33" s="23"/>
      <c r="B33" s="23"/>
      <c r="C33" s="23"/>
      <c r="D33" s="23"/>
      <c r="E33" s="23"/>
      <c r="F33" s="20"/>
      <c r="G33" s="20"/>
      <c r="H33" s="20"/>
      <c r="I33" s="21"/>
      <c r="J33" s="20"/>
      <c r="K33" s="21"/>
      <c r="L33" s="21"/>
      <c r="M33" s="21"/>
      <c r="N33" s="21"/>
      <c r="O33" s="21"/>
      <c r="P33" s="21"/>
      <c r="Q33" s="23"/>
    </row>
    <row r="34" spans="1:17" x14ac:dyDescent="0.25">
      <c r="A34" s="23"/>
      <c r="B34" s="23"/>
      <c r="C34" s="23"/>
      <c r="D34" s="23"/>
      <c r="E34" s="23"/>
      <c r="F34" s="20"/>
      <c r="G34" s="20"/>
      <c r="H34" s="20"/>
      <c r="I34" s="21"/>
      <c r="J34" s="20"/>
      <c r="K34" s="21"/>
      <c r="L34" s="21"/>
      <c r="M34" s="21"/>
      <c r="N34" s="21"/>
      <c r="O34" s="21"/>
      <c r="P34" s="21"/>
      <c r="Q34" s="23"/>
    </row>
    <row r="35" spans="1:17" x14ac:dyDescent="0.25">
      <c r="A35" s="23"/>
      <c r="B35" s="23"/>
      <c r="C35" s="23"/>
      <c r="D35" s="23"/>
      <c r="E35" s="23"/>
      <c r="F35" s="30"/>
      <c r="G35" s="30"/>
      <c r="H35" s="20"/>
      <c r="I35" s="21"/>
      <c r="J35" s="20"/>
      <c r="K35" s="21"/>
      <c r="L35" s="21"/>
      <c r="M35" s="21"/>
      <c r="N35" s="21"/>
      <c r="O35" s="21"/>
      <c r="P35" s="21"/>
      <c r="Q35" s="23"/>
    </row>
    <row r="36" spans="1:17" x14ac:dyDescent="0.25">
      <c r="A36" s="23"/>
      <c r="B36" s="23"/>
      <c r="C36" s="23"/>
      <c r="D36" s="23"/>
      <c r="E36" s="23"/>
      <c r="F36" s="20"/>
      <c r="G36" s="20"/>
      <c r="H36" s="20"/>
      <c r="I36" s="21"/>
      <c r="J36" s="20"/>
      <c r="K36" s="21"/>
      <c r="L36" s="21"/>
      <c r="M36" s="21"/>
      <c r="N36" s="21"/>
      <c r="O36" s="21"/>
      <c r="P36" s="21"/>
      <c r="Q36" s="23"/>
    </row>
    <row r="37" spans="1:17" x14ac:dyDescent="0.25">
      <c r="A37" s="23"/>
      <c r="B37" s="23"/>
      <c r="C37" s="23"/>
      <c r="D37" s="23"/>
      <c r="E37" s="23"/>
      <c r="F37" s="20"/>
      <c r="G37" s="20"/>
      <c r="H37" s="20"/>
      <c r="I37" s="21"/>
      <c r="J37" s="20"/>
      <c r="K37" s="21"/>
      <c r="L37" s="21"/>
      <c r="M37" s="21"/>
      <c r="N37" s="21"/>
      <c r="O37" s="21"/>
      <c r="P37" s="21"/>
      <c r="Q37" s="23"/>
    </row>
    <row r="38" spans="1:17" x14ac:dyDescent="0.25">
      <c r="A38" s="23"/>
      <c r="B38" s="23"/>
      <c r="C38" s="23"/>
      <c r="D38" s="23"/>
      <c r="E38" s="23"/>
      <c r="F38" s="20"/>
      <c r="G38" s="20"/>
      <c r="H38" s="20"/>
      <c r="I38" s="21"/>
      <c r="J38" s="20"/>
      <c r="K38" s="21"/>
      <c r="L38" s="21"/>
      <c r="M38" s="21"/>
      <c r="N38" s="21"/>
      <c r="O38" s="21"/>
      <c r="P38" s="21"/>
      <c r="Q38" s="23"/>
    </row>
    <row r="39" spans="1:17" x14ac:dyDescent="0.25">
      <c r="A39" s="23"/>
      <c r="B39" s="23"/>
      <c r="C39" s="23"/>
      <c r="D39" s="23"/>
      <c r="E39" s="23"/>
      <c r="F39" s="20"/>
      <c r="G39" s="20"/>
      <c r="H39" s="20"/>
      <c r="I39" s="21"/>
      <c r="J39" s="20"/>
      <c r="K39" s="21"/>
      <c r="L39" s="21"/>
      <c r="M39" s="21"/>
      <c r="N39" s="21"/>
      <c r="O39" s="21"/>
      <c r="P39" s="21"/>
      <c r="Q39" s="23"/>
    </row>
    <row r="40" spans="1:17" x14ac:dyDescent="0.25">
      <c r="A40" s="23"/>
      <c r="B40" s="23"/>
      <c r="C40" s="23"/>
      <c r="D40" s="23"/>
      <c r="E40" s="23"/>
      <c r="F40" s="30"/>
      <c r="G40" s="30"/>
      <c r="H40" s="20"/>
      <c r="I40" s="21"/>
      <c r="J40" s="20"/>
      <c r="K40" s="21"/>
      <c r="L40" s="21"/>
      <c r="M40" s="21"/>
      <c r="N40" s="21"/>
      <c r="O40" s="21"/>
      <c r="P40" s="21"/>
      <c r="Q40" s="23"/>
    </row>
    <row r="41" spans="1:17" x14ac:dyDescent="0.25">
      <c r="A41" s="23"/>
      <c r="B41" s="23"/>
      <c r="C41" s="23"/>
      <c r="D41" s="23"/>
      <c r="E41" s="23"/>
      <c r="F41" s="20"/>
      <c r="G41" s="20"/>
      <c r="H41" s="20"/>
      <c r="I41" s="21"/>
      <c r="J41" s="20"/>
      <c r="K41" s="21"/>
      <c r="L41" s="21"/>
      <c r="M41" s="21"/>
      <c r="N41" s="21"/>
      <c r="O41" s="21"/>
      <c r="P41" s="21"/>
      <c r="Q41" s="23"/>
    </row>
    <row r="42" spans="1:17" x14ac:dyDescent="0.25">
      <c r="A42" s="23"/>
      <c r="B42" s="23"/>
      <c r="C42" s="23"/>
      <c r="D42" s="23"/>
      <c r="E42" s="23"/>
      <c r="F42" s="20"/>
      <c r="G42" s="20"/>
      <c r="H42" s="20"/>
      <c r="I42" s="21"/>
      <c r="J42" s="20"/>
      <c r="K42" s="21"/>
      <c r="L42" s="21"/>
      <c r="M42" s="21"/>
      <c r="N42" s="21"/>
      <c r="O42" s="21"/>
      <c r="P42" s="21"/>
      <c r="Q42" s="23"/>
    </row>
    <row r="43" spans="1:17" x14ac:dyDescent="0.25">
      <c r="A43" s="23"/>
      <c r="B43" s="23"/>
      <c r="C43" s="23"/>
      <c r="D43" s="23"/>
      <c r="E43" s="23"/>
      <c r="F43" s="20"/>
      <c r="G43" s="20"/>
      <c r="H43" s="20"/>
      <c r="I43" s="21"/>
      <c r="J43" s="20"/>
      <c r="K43" s="21"/>
      <c r="L43" s="21"/>
      <c r="M43" s="21"/>
      <c r="N43" s="21"/>
      <c r="O43" s="21"/>
      <c r="P43" s="21"/>
      <c r="Q43" s="23"/>
    </row>
    <row r="44" spans="1:17" x14ac:dyDescent="0.25">
      <c r="A44" s="23"/>
      <c r="B44" s="23"/>
      <c r="C44" s="23"/>
      <c r="D44" s="23"/>
      <c r="E44" s="23"/>
      <c r="F44" s="20"/>
      <c r="G44" s="20"/>
      <c r="H44" s="20"/>
      <c r="I44" s="21"/>
      <c r="J44" s="20"/>
      <c r="K44" s="21"/>
      <c r="L44" s="21"/>
      <c r="M44" s="21"/>
      <c r="N44" s="21"/>
      <c r="O44" s="21"/>
      <c r="P44" s="21"/>
      <c r="Q44" s="23"/>
    </row>
    <row r="45" spans="1:17" x14ac:dyDescent="0.25">
      <c r="A45" s="23"/>
      <c r="B45" s="23"/>
      <c r="C45" s="23"/>
      <c r="D45" s="23"/>
      <c r="E45" s="23"/>
      <c r="F45" s="30"/>
      <c r="G45" s="30"/>
      <c r="H45" s="20"/>
      <c r="I45" s="21"/>
      <c r="J45" s="20"/>
      <c r="K45" s="21"/>
      <c r="L45" s="21"/>
      <c r="M45" s="21"/>
      <c r="N45" s="21"/>
      <c r="O45" s="21"/>
      <c r="P45" s="21"/>
      <c r="Q45" s="23"/>
    </row>
    <row r="46" spans="1:17" x14ac:dyDescent="0.25">
      <c r="A46" s="23"/>
      <c r="B46" s="23"/>
      <c r="C46" s="23"/>
      <c r="D46" s="23"/>
      <c r="E46" s="23"/>
      <c r="F46" s="20"/>
      <c r="G46" s="20"/>
      <c r="H46" s="20"/>
      <c r="I46" s="21"/>
      <c r="J46" s="20"/>
      <c r="K46" s="21"/>
      <c r="L46" s="21"/>
      <c r="M46" s="21"/>
      <c r="N46" s="21"/>
      <c r="O46" s="21"/>
      <c r="P46" s="21"/>
      <c r="Q46" s="23"/>
    </row>
    <row r="47" spans="1:17" x14ac:dyDescent="0.25">
      <c r="A47" s="23"/>
      <c r="B47" s="23"/>
      <c r="C47" s="23"/>
      <c r="D47" s="23"/>
      <c r="E47" s="23"/>
      <c r="F47" s="20"/>
      <c r="G47" s="20"/>
      <c r="H47" s="20"/>
      <c r="I47" s="21"/>
      <c r="J47" s="20"/>
      <c r="K47" s="21"/>
      <c r="L47" s="21"/>
      <c r="M47" s="21"/>
      <c r="N47" s="21"/>
      <c r="O47" s="21"/>
      <c r="P47" s="21"/>
      <c r="Q47" s="23"/>
    </row>
    <row r="48" spans="1:17" x14ac:dyDescent="0.25">
      <c r="A48" s="23"/>
      <c r="B48" s="23"/>
      <c r="C48" s="23"/>
      <c r="D48" s="23"/>
      <c r="E48" s="23"/>
      <c r="F48" s="20"/>
      <c r="G48" s="20"/>
      <c r="H48" s="20"/>
      <c r="I48" s="21"/>
      <c r="J48" s="20"/>
      <c r="K48" s="21"/>
      <c r="L48" s="21"/>
      <c r="M48" s="21"/>
      <c r="N48" s="21"/>
      <c r="O48" s="21"/>
      <c r="P48" s="21"/>
      <c r="Q48" s="23"/>
    </row>
    <row r="49" spans="1:17" x14ac:dyDescent="0.25">
      <c r="A49" s="23"/>
      <c r="B49" s="23"/>
      <c r="C49" s="23"/>
      <c r="D49" s="23"/>
      <c r="E49" s="23"/>
      <c r="F49" s="20"/>
      <c r="G49" s="20"/>
      <c r="H49" s="20"/>
      <c r="I49" s="21"/>
      <c r="J49" s="20"/>
      <c r="K49" s="21"/>
      <c r="L49" s="21"/>
      <c r="M49" s="21"/>
      <c r="N49" s="21"/>
      <c r="O49" s="21"/>
      <c r="P49" s="21"/>
      <c r="Q49" s="23"/>
    </row>
    <row r="50" spans="1:17" x14ac:dyDescent="0.25">
      <c r="A50" s="23"/>
      <c r="B50" s="23"/>
      <c r="C50" s="23"/>
      <c r="D50" s="23"/>
      <c r="E50" s="23"/>
      <c r="F50" s="30"/>
      <c r="G50" s="30"/>
      <c r="H50" s="20"/>
      <c r="I50" s="21"/>
      <c r="J50" s="20"/>
      <c r="K50" s="21"/>
      <c r="L50" s="21"/>
      <c r="M50" s="21"/>
      <c r="N50" s="21"/>
      <c r="O50" s="21"/>
      <c r="P50" s="21"/>
      <c r="Q50" s="23"/>
    </row>
    <row r="51" spans="1:17" x14ac:dyDescent="0.25">
      <c r="A51" s="23"/>
      <c r="B51" s="23"/>
      <c r="C51" s="23"/>
      <c r="D51" s="23"/>
      <c r="E51" s="23"/>
      <c r="F51" s="20"/>
      <c r="G51" s="20"/>
      <c r="H51" s="20"/>
      <c r="I51" s="21"/>
      <c r="J51" s="20"/>
      <c r="K51" s="21"/>
      <c r="L51" s="21"/>
      <c r="M51" s="21"/>
      <c r="N51" s="21"/>
      <c r="O51" s="21"/>
      <c r="P51" s="21"/>
      <c r="Q51" s="23"/>
    </row>
    <row r="52" spans="1:17" x14ac:dyDescent="0.25">
      <c r="A52" s="23"/>
      <c r="B52" s="23"/>
      <c r="C52" s="23"/>
      <c r="D52" s="23"/>
      <c r="E52" s="23"/>
      <c r="F52" s="20"/>
      <c r="G52" s="20"/>
      <c r="H52" s="20"/>
      <c r="I52" s="21"/>
      <c r="J52" s="20"/>
      <c r="K52" s="21"/>
      <c r="L52" s="21"/>
      <c r="M52" s="21"/>
      <c r="N52" s="21"/>
      <c r="O52" s="21"/>
      <c r="P52" s="21"/>
      <c r="Q52" s="23"/>
    </row>
    <row r="53" spans="1:17" x14ac:dyDescent="0.25">
      <c r="A53" s="23"/>
      <c r="B53" s="23"/>
      <c r="C53" s="23"/>
      <c r="D53" s="23"/>
      <c r="E53" s="23"/>
      <c r="F53" s="20"/>
      <c r="G53" s="20"/>
      <c r="H53" s="20"/>
      <c r="I53" s="21"/>
      <c r="J53" s="20"/>
      <c r="K53" s="21"/>
      <c r="L53" s="21"/>
      <c r="M53" s="21"/>
      <c r="N53" s="21"/>
      <c r="O53" s="21"/>
      <c r="P53" s="21"/>
      <c r="Q53" s="23"/>
    </row>
    <row r="54" spans="1:17" x14ac:dyDescent="0.25">
      <c r="A54" s="23"/>
      <c r="B54" s="23"/>
      <c r="C54" s="23"/>
      <c r="D54" s="23"/>
      <c r="E54" s="23"/>
      <c r="F54" s="20"/>
      <c r="G54" s="20"/>
      <c r="H54" s="20"/>
      <c r="I54" s="21"/>
      <c r="J54" s="20"/>
      <c r="K54" s="21"/>
      <c r="L54" s="21"/>
      <c r="M54" s="21"/>
      <c r="N54" s="21"/>
      <c r="O54" s="21"/>
      <c r="P54" s="21"/>
      <c r="Q54" s="23"/>
    </row>
    <row r="55" spans="1:17" x14ac:dyDescent="0.25">
      <c r="A55" s="23"/>
      <c r="B55" s="23"/>
      <c r="C55" s="23"/>
      <c r="D55" s="23"/>
      <c r="E55" s="23"/>
      <c r="F55" s="30"/>
      <c r="G55" s="30"/>
      <c r="H55" s="20"/>
      <c r="I55" s="21"/>
      <c r="J55" s="20"/>
      <c r="K55" s="21"/>
      <c r="L55" s="21"/>
      <c r="M55" s="21"/>
      <c r="N55" s="21"/>
      <c r="O55" s="21"/>
      <c r="P55" s="21"/>
      <c r="Q55" s="23"/>
    </row>
    <row r="56" spans="1:17" x14ac:dyDescent="0.25">
      <c r="A56" s="23"/>
      <c r="B56" s="23"/>
      <c r="C56" s="23"/>
      <c r="D56" s="23"/>
      <c r="E56" s="23"/>
      <c r="F56" s="20"/>
      <c r="G56" s="20"/>
      <c r="H56" s="20"/>
      <c r="I56" s="21"/>
      <c r="J56" s="20"/>
      <c r="K56" s="21"/>
      <c r="L56" s="21"/>
      <c r="M56" s="21"/>
      <c r="N56" s="21"/>
      <c r="O56" s="21"/>
      <c r="P56" s="21"/>
      <c r="Q56" s="23"/>
    </row>
    <row r="57" spans="1:17" x14ac:dyDescent="0.25">
      <c r="A57" s="23"/>
      <c r="B57" s="23"/>
      <c r="C57" s="23"/>
      <c r="D57" s="23"/>
      <c r="E57" s="23"/>
      <c r="F57" s="20"/>
      <c r="G57" s="20"/>
      <c r="H57" s="20"/>
      <c r="I57" s="21"/>
      <c r="J57" s="20"/>
      <c r="K57" s="21"/>
      <c r="L57" s="21"/>
      <c r="M57" s="21"/>
      <c r="N57" s="21"/>
      <c r="O57" s="21"/>
      <c r="P57" s="21"/>
      <c r="Q57" s="23"/>
    </row>
    <row r="58" spans="1:17" x14ac:dyDescent="0.25">
      <c r="A58" s="23"/>
      <c r="B58" s="23"/>
      <c r="C58" s="23"/>
      <c r="D58" s="23"/>
      <c r="E58" s="23"/>
      <c r="F58" s="20"/>
      <c r="G58" s="20"/>
      <c r="H58" s="20"/>
      <c r="I58" s="21"/>
      <c r="J58" s="20"/>
      <c r="K58" s="21"/>
      <c r="L58" s="21"/>
      <c r="M58" s="21"/>
      <c r="N58" s="21"/>
      <c r="O58" s="21"/>
      <c r="P58" s="21"/>
      <c r="Q58" s="23"/>
    </row>
    <row r="59" spans="1:17" x14ac:dyDescent="0.25">
      <c r="A59" s="23"/>
      <c r="B59" s="23"/>
      <c r="C59" s="23"/>
      <c r="D59" s="23"/>
      <c r="E59" s="23"/>
      <c r="F59" s="20"/>
      <c r="G59" s="20"/>
      <c r="H59" s="20"/>
      <c r="I59" s="21"/>
      <c r="J59" s="20"/>
      <c r="K59" s="21"/>
      <c r="L59" s="21"/>
      <c r="M59" s="21"/>
      <c r="N59" s="21"/>
      <c r="O59" s="21"/>
      <c r="P59" s="21"/>
      <c r="Q59" s="23"/>
    </row>
    <row r="60" spans="1:17" x14ac:dyDescent="0.25">
      <c r="A60" s="23"/>
      <c r="B60" s="23"/>
      <c r="C60" s="23"/>
      <c r="D60" s="23"/>
      <c r="E60" s="23"/>
      <c r="F60" s="30"/>
      <c r="G60" s="30"/>
      <c r="H60" s="20"/>
      <c r="I60" s="21"/>
      <c r="J60" s="20"/>
      <c r="K60" s="21"/>
      <c r="L60" s="21"/>
      <c r="M60" s="21"/>
      <c r="N60" s="21"/>
      <c r="O60" s="21"/>
      <c r="P60" s="21"/>
      <c r="Q60" s="23"/>
    </row>
    <row r="61" spans="1:17" x14ac:dyDescent="0.25">
      <c r="A61" s="23"/>
      <c r="B61" s="23"/>
      <c r="C61" s="23"/>
      <c r="D61" s="23"/>
      <c r="E61" s="23"/>
      <c r="F61" s="20"/>
      <c r="G61" s="20"/>
      <c r="H61" s="20"/>
      <c r="I61" s="21"/>
      <c r="J61" s="20"/>
      <c r="K61" s="21"/>
      <c r="L61" s="21"/>
      <c r="M61" s="21"/>
      <c r="N61" s="21"/>
      <c r="O61" s="21"/>
      <c r="P61" s="21"/>
      <c r="Q61" s="23"/>
    </row>
    <row r="62" spans="1:17" x14ac:dyDescent="0.25">
      <c r="A62" s="23"/>
      <c r="B62" s="23"/>
      <c r="C62" s="23"/>
      <c r="D62" s="23"/>
      <c r="E62" s="23"/>
      <c r="F62" s="20"/>
      <c r="G62" s="20"/>
      <c r="H62" s="20"/>
      <c r="I62" s="21"/>
      <c r="J62" s="20"/>
      <c r="K62" s="21"/>
      <c r="L62" s="21"/>
      <c r="M62" s="21"/>
      <c r="N62" s="21"/>
      <c r="O62" s="21"/>
      <c r="P62" s="21"/>
      <c r="Q62" s="23"/>
    </row>
    <row r="63" spans="1:17" x14ac:dyDescent="0.25">
      <c r="A63" s="23"/>
      <c r="B63" s="23"/>
      <c r="C63" s="23"/>
      <c r="D63" s="23"/>
      <c r="E63" s="23"/>
      <c r="F63" s="20"/>
      <c r="G63" s="20"/>
      <c r="H63" s="20"/>
      <c r="I63" s="21"/>
      <c r="J63" s="20"/>
      <c r="K63" s="21"/>
      <c r="L63" s="21"/>
      <c r="M63" s="21"/>
      <c r="N63" s="21"/>
      <c r="O63" s="21"/>
      <c r="P63" s="21"/>
      <c r="Q63" s="23"/>
    </row>
    <row r="64" spans="1:17" x14ac:dyDescent="0.25">
      <c r="A64" s="23"/>
      <c r="B64" s="23"/>
      <c r="C64" s="23"/>
      <c r="D64" s="23"/>
      <c r="E64" s="23"/>
      <c r="F64" s="20"/>
      <c r="G64" s="20"/>
      <c r="H64" s="20"/>
      <c r="I64" s="21"/>
      <c r="J64" s="20"/>
      <c r="K64" s="21"/>
      <c r="L64" s="21"/>
      <c r="M64" s="21"/>
      <c r="N64" s="21"/>
      <c r="O64" s="21"/>
      <c r="P64" s="21"/>
      <c r="Q64" s="23"/>
    </row>
    <row r="65" spans="1:17" x14ac:dyDescent="0.25">
      <c r="A65" s="23"/>
      <c r="B65" s="23"/>
      <c r="C65" s="23"/>
      <c r="D65" s="17"/>
      <c r="E65" s="17"/>
      <c r="F65" s="30"/>
      <c r="G65" s="30"/>
      <c r="H65" s="20"/>
      <c r="I65" s="21"/>
      <c r="J65" s="20"/>
      <c r="K65" s="21"/>
      <c r="L65" s="21"/>
      <c r="M65" s="21"/>
      <c r="N65" s="21"/>
      <c r="O65" s="20"/>
      <c r="P65" s="21"/>
      <c r="Q65" s="23"/>
    </row>
    <row r="66" spans="1:17" x14ac:dyDescent="0.25">
      <c r="A66" s="23"/>
      <c r="B66" s="23"/>
      <c r="C66" s="23"/>
      <c r="D66" s="17"/>
      <c r="E66" s="17"/>
      <c r="F66" s="20"/>
      <c r="G66" s="20"/>
      <c r="H66" s="20"/>
      <c r="I66" s="21"/>
      <c r="J66" s="20"/>
      <c r="K66" s="21"/>
      <c r="L66" s="21"/>
      <c r="M66" s="21"/>
      <c r="N66" s="21"/>
      <c r="O66" s="21"/>
      <c r="P66" s="21"/>
      <c r="Q66" s="23"/>
    </row>
    <row r="67" spans="1:17" x14ac:dyDescent="0.25">
      <c r="A67" s="23"/>
      <c r="B67" s="23"/>
      <c r="C67" s="23"/>
      <c r="D67" s="17"/>
      <c r="E67" s="17"/>
      <c r="F67" s="20"/>
      <c r="G67" s="20"/>
      <c r="H67" s="20"/>
      <c r="I67" s="21"/>
      <c r="J67" s="20"/>
      <c r="K67" s="21"/>
      <c r="L67" s="21"/>
      <c r="M67" s="21"/>
      <c r="N67" s="21"/>
      <c r="O67" s="21"/>
      <c r="P67" s="21"/>
      <c r="Q67" s="23"/>
    </row>
    <row r="68" spans="1:17" x14ac:dyDescent="0.25">
      <c r="A68" s="23"/>
      <c r="B68" s="23"/>
      <c r="C68" s="23"/>
      <c r="D68" s="17"/>
      <c r="E68" s="17"/>
      <c r="F68" s="20"/>
      <c r="G68" s="20"/>
      <c r="H68" s="20"/>
      <c r="I68" s="21"/>
      <c r="J68" s="20"/>
      <c r="K68" s="21"/>
      <c r="L68" s="21"/>
      <c r="M68" s="21"/>
      <c r="N68" s="21"/>
      <c r="O68" s="21"/>
      <c r="P68" s="21"/>
      <c r="Q68" s="23"/>
    </row>
    <row r="69" spans="1:17" x14ac:dyDescent="0.25">
      <c r="A69" s="23"/>
      <c r="B69" s="23"/>
      <c r="C69" s="23"/>
      <c r="D69" s="17"/>
      <c r="E69" s="17"/>
      <c r="F69" s="20"/>
      <c r="G69" s="20"/>
      <c r="H69" s="20"/>
      <c r="I69" s="21"/>
      <c r="J69" s="20"/>
      <c r="K69" s="21"/>
      <c r="L69" s="21"/>
      <c r="M69" s="21"/>
      <c r="N69" s="21"/>
      <c r="O69" s="21"/>
      <c r="P69" s="21"/>
      <c r="Q69" s="23"/>
    </row>
    <row r="70" spans="1:17" x14ac:dyDescent="0.25">
      <c r="A70" s="23"/>
      <c r="B70" s="23"/>
      <c r="C70" s="23"/>
      <c r="D70" s="17"/>
      <c r="E70" s="17"/>
      <c r="F70" s="20"/>
      <c r="G70" s="20"/>
      <c r="H70" s="20"/>
      <c r="I70" s="21"/>
      <c r="J70" s="20"/>
      <c r="K70" s="21"/>
      <c r="L70" s="21"/>
      <c r="M70" s="21"/>
      <c r="N70" s="21"/>
      <c r="O70" s="21"/>
      <c r="P70" s="21"/>
      <c r="Q70" s="23"/>
    </row>
    <row r="71" spans="1:17" x14ac:dyDescent="0.25">
      <c r="A71" s="23"/>
      <c r="B71" s="23"/>
      <c r="C71" s="23"/>
      <c r="D71" s="17"/>
      <c r="E71" s="17"/>
      <c r="F71" s="20"/>
      <c r="G71" s="20"/>
      <c r="H71" s="20"/>
      <c r="I71" s="21"/>
      <c r="J71" s="20"/>
      <c r="K71" s="21"/>
      <c r="L71" s="21"/>
      <c r="M71" s="21"/>
      <c r="N71" s="21"/>
      <c r="O71" s="21"/>
      <c r="P71" s="21"/>
      <c r="Q71" s="23"/>
    </row>
    <row r="72" spans="1:17" x14ac:dyDescent="0.25">
      <c r="A72" s="23"/>
      <c r="B72" s="23"/>
      <c r="C72" s="23"/>
      <c r="D72" s="23"/>
      <c r="E72" s="23"/>
      <c r="F72" s="30"/>
      <c r="G72" s="30"/>
      <c r="H72" s="20"/>
      <c r="I72" s="21"/>
      <c r="J72" s="20"/>
      <c r="K72" s="21"/>
      <c r="L72" s="21"/>
      <c r="M72" s="21"/>
      <c r="N72" s="21"/>
      <c r="O72" s="20"/>
      <c r="P72" s="21"/>
      <c r="Q72" s="23"/>
    </row>
    <row r="73" spans="1:17" x14ac:dyDescent="0.25">
      <c r="A73" s="23"/>
      <c r="B73" s="23"/>
      <c r="C73" s="23"/>
      <c r="D73" s="23"/>
      <c r="E73" s="23"/>
      <c r="F73" s="20"/>
      <c r="G73" s="20"/>
      <c r="H73" s="20"/>
      <c r="I73" s="21"/>
      <c r="J73" s="20"/>
      <c r="K73" s="21"/>
      <c r="L73" s="21"/>
      <c r="M73" s="21"/>
      <c r="N73" s="21"/>
      <c r="O73" s="21"/>
      <c r="P73" s="21"/>
      <c r="Q73" s="23"/>
    </row>
    <row r="74" spans="1:17" x14ac:dyDescent="0.25">
      <c r="A74" s="23"/>
      <c r="B74" s="23"/>
      <c r="C74" s="23"/>
      <c r="D74" s="23"/>
      <c r="E74" s="23"/>
      <c r="F74" s="20"/>
      <c r="G74" s="20"/>
      <c r="H74" s="20"/>
      <c r="I74" s="21"/>
      <c r="J74" s="20"/>
      <c r="K74" s="21"/>
      <c r="L74" s="21"/>
      <c r="M74" s="21"/>
      <c r="N74" s="21"/>
      <c r="O74" s="21"/>
      <c r="P74" s="21"/>
      <c r="Q74" s="23"/>
    </row>
    <row r="75" spans="1:17" x14ac:dyDescent="0.25">
      <c r="A75" s="23"/>
      <c r="B75" s="23"/>
      <c r="C75" s="23"/>
      <c r="D75" s="23"/>
      <c r="E75" s="23"/>
      <c r="F75" s="20"/>
      <c r="G75" s="20"/>
      <c r="H75" s="20"/>
      <c r="I75" s="21"/>
      <c r="J75" s="20"/>
      <c r="K75" s="21"/>
      <c r="L75" s="21"/>
      <c r="M75" s="21"/>
      <c r="N75" s="21"/>
      <c r="O75" s="21"/>
      <c r="P75" s="21"/>
      <c r="Q75" s="23"/>
    </row>
    <row r="76" spans="1:17" x14ac:dyDescent="0.25">
      <c r="A76" s="23"/>
      <c r="B76" s="23"/>
      <c r="C76" s="23"/>
      <c r="D76" s="23"/>
      <c r="E76" s="23"/>
      <c r="F76" s="20"/>
      <c r="G76" s="20"/>
      <c r="H76" s="20"/>
      <c r="I76" s="21"/>
      <c r="J76" s="20"/>
      <c r="K76" s="21"/>
      <c r="L76" s="21"/>
      <c r="M76" s="21"/>
      <c r="N76" s="21"/>
      <c r="O76" s="21"/>
      <c r="P76" s="21"/>
      <c r="Q76" s="23"/>
    </row>
    <row r="77" spans="1:17" x14ac:dyDescent="0.25">
      <c r="A77" s="23"/>
      <c r="B77" s="23"/>
      <c r="C77" s="23"/>
      <c r="D77" s="23"/>
      <c r="E77" s="23"/>
      <c r="F77" s="20"/>
      <c r="G77" s="20"/>
      <c r="H77" s="20"/>
      <c r="I77" s="21"/>
      <c r="J77" s="20"/>
      <c r="K77" s="21"/>
      <c r="L77" s="21"/>
      <c r="M77" s="21"/>
      <c r="N77" s="21"/>
      <c r="O77" s="21"/>
      <c r="P77" s="21"/>
      <c r="Q77" s="23"/>
    </row>
    <row r="78" spans="1:17" x14ac:dyDescent="0.25">
      <c r="A78" s="23"/>
      <c r="B78" s="23"/>
      <c r="C78" s="23"/>
      <c r="D78" s="23"/>
      <c r="E78" s="23"/>
      <c r="F78" s="20"/>
      <c r="G78" s="20"/>
      <c r="H78" s="20"/>
      <c r="I78" s="21"/>
      <c r="J78" s="20"/>
      <c r="K78" s="21"/>
      <c r="L78" s="21"/>
      <c r="M78" s="21"/>
      <c r="N78" s="21"/>
      <c r="O78" s="21"/>
      <c r="P78" s="21"/>
      <c r="Q78" s="23"/>
    </row>
    <row r="81" spans="1:25" x14ac:dyDescent="0.25">
      <c r="A81" t="s">
        <v>37</v>
      </c>
      <c r="C81" s="94"/>
      <c r="D81" s="95"/>
      <c r="E81" s="95"/>
      <c r="F81" s="95"/>
      <c r="G81" s="95"/>
      <c r="H81" s="95"/>
      <c r="I81" s="95"/>
      <c r="J81" s="95"/>
      <c r="K81" s="95"/>
      <c r="L81" s="95"/>
      <c r="M81" s="96"/>
      <c r="N81" s="79"/>
    </row>
    <row r="82" spans="1:25" x14ac:dyDescent="0.25">
      <c r="C82" s="97"/>
      <c r="D82" s="98"/>
      <c r="E82" s="98"/>
      <c r="F82" s="98"/>
      <c r="G82" s="98"/>
      <c r="H82" s="98"/>
      <c r="I82" s="98"/>
      <c r="J82" s="98"/>
      <c r="K82" s="98"/>
      <c r="L82" s="98"/>
      <c r="M82" s="99"/>
      <c r="N82" s="79"/>
    </row>
    <row r="83" spans="1:25" x14ac:dyDescent="0.25">
      <c r="C83" s="100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79"/>
    </row>
    <row r="84" spans="1:25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25" x14ac:dyDescent="0.25">
      <c r="C85" s="94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6"/>
    </row>
    <row r="86" spans="1:25" x14ac:dyDescent="0.25">
      <c r="C86" s="9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9"/>
      <c r="Q86" s="84"/>
      <c r="R86" s="84"/>
      <c r="S86" s="84"/>
      <c r="T86" s="84"/>
      <c r="U86" s="84"/>
      <c r="V86" s="84"/>
      <c r="X86" s="84"/>
      <c r="Y86" s="84"/>
    </row>
    <row r="87" spans="1:25" x14ac:dyDescent="0.25"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2"/>
      <c r="Q87" s="74"/>
      <c r="R87" s="74"/>
      <c r="U87" s="74"/>
      <c r="V87" s="74"/>
    </row>
    <row r="88" spans="1:25" x14ac:dyDescent="0.25"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4"/>
      <c r="R88" s="74"/>
      <c r="U88" s="74"/>
      <c r="V88" s="74"/>
    </row>
    <row r="89" spans="1:25" x14ac:dyDescent="0.25">
      <c r="O89"/>
      <c r="P89" s="11"/>
      <c r="Q89" s="74"/>
      <c r="R89" s="11"/>
      <c r="T89" s="11"/>
      <c r="V89" s="11"/>
    </row>
    <row r="90" spans="1:25" x14ac:dyDescent="0.25">
      <c r="A90" s="1"/>
      <c r="B90" s="1"/>
      <c r="O90"/>
      <c r="P90" s="11"/>
      <c r="Q90" s="74"/>
      <c r="R90" s="11"/>
      <c r="T90" s="11"/>
      <c r="V90" s="11"/>
    </row>
    <row r="91" spans="1:25" x14ac:dyDescent="0.25">
      <c r="A91" s="1"/>
      <c r="B91" s="1"/>
      <c r="P91" s="11"/>
      <c r="Q91" s="74"/>
      <c r="R91" s="11"/>
      <c r="T91" s="11"/>
      <c r="V91" s="11"/>
    </row>
    <row r="92" spans="1:25" x14ac:dyDescent="0.25">
      <c r="P92" s="11"/>
      <c r="Q92" s="74"/>
      <c r="R92" s="11"/>
      <c r="T92" s="11"/>
      <c r="V92" s="11"/>
    </row>
    <row r="93" spans="1:25" x14ac:dyDescent="0.25">
      <c r="P93" s="11"/>
      <c r="Q93" s="74"/>
      <c r="R93" s="11"/>
      <c r="T93" s="11"/>
      <c r="V93" s="11"/>
    </row>
    <row r="94" spans="1:25" x14ac:dyDescent="0.25">
      <c r="P94" s="11"/>
      <c r="Q94" s="74"/>
      <c r="R94" s="11"/>
      <c r="T94" s="11"/>
      <c r="V94" s="11"/>
    </row>
  </sheetData>
  <mergeCells count="8">
    <mergeCell ref="K3:M3"/>
    <mergeCell ref="S3:Y10"/>
    <mergeCell ref="C81:M83"/>
    <mergeCell ref="C85:P87"/>
    <mergeCell ref="Q86:R86"/>
    <mergeCell ref="S86:T86"/>
    <mergeCell ref="U86:V86"/>
    <mergeCell ref="X86:Y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94"/>
  <sheetViews>
    <sheetView zoomScale="85" zoomScaleNormal="85" workbookViewId="0">
      <selection sqref="A1:XFD1048576"/>
    </sheetView>
  </sheetViews>
  <sheetFormatPr defaultRowHeight="15" x14ac:dyDescent="0.25"/>
  <cols>
    <col min="1" max="2" width="20.7109375" customWidth="1"/>
    <col min="3" max="3" width="16.28515625" customWidth="1"/>
    <col min="4" max="4" width="10.140625" customWidth="1"/>
    <col min="5" max="5" width="13.42578125" customWidth="1"/>
    <col min="6" max="6" width="13.42578125" style="9" customWidth="1"/>
    <col min="7" max="7" width="11.7109375" style="9" customWidth="1"/>
    <col min="8" max="8" width="10.140625" style="9" customWidth="1"/>
    <col min="9" max="9" width="12.28515625" style="10" customWidth="1"/>
    <col min="10" max="10" width="10.140625" style="9" customWidth="1"/>
    <col min="11" max="12" width="13.5703125" style="10" customWidth="1"/>
    <col min="13" max="13" width="10.140625" style="10" customWidth="1"/>
    <col min="14" max="14" width="10.140625" style="13" customWidth="1"/>
    <col min="15" max="15" width="10.140625" style="9" customWidth="1"/>
    <col min="16" max="16" width="16.28515625" style="9" customWidth="1"/>
    <col min="17" max="17" width="41.28515625" customWidth="1"/>
  </cols>
  <sheetData>
    <row r="3" spans="1:26" ht="30" x14ac:dyDescent="0.25">
      <c r="A3" s="14" t="s">
        <v>0</v>
      </c>
      <c r="B3" s="14"/>
      <c r="C3" s="14"/>
      <c r="D3" s="14" t="s">
        <v>13</v>
      </c>
      <c r="E3" s="14" t="s">
        <v>28</v>
      </c>
      <c r="F3" s="15" t="s">
        <v>1</v>
      </c>
      <c r="G3" s="15" t="s">
        <v>2</v>
      </c>
      <c r="H3" s="15" t="s">
        <v>4</v>
      </c>
      <c r="I3" s="16" t="s">
        <v>8</v>
      </c>
      <c r="J3" s="15" t="s">
        <v>3</v>
      </c>
      <c r="K3" s="85" t="s">
        <v>20</v>
      </c>
      <c r="L3" s="85"/>
      <c r="M3" s="85"/>
      <c r="N3" s="24"/>
      <c r="O3" s="14" t="s">
        <v>21</v>
      </c>
      <c r="P3" s="14"/>
      <c r="Q3" s="14"/>
      <c r="R3" s="14"/>
      <c r="S3" s="87" t="s">
        <v>42</v>
      </c>
      <c r="T3" s="87"/>
      <c r="U3" s="87"/>
      <c r="V3" s="87"/>
      <c r="W3" s="87"/>
      <c r="X3" s="87"/>
      <c r="Y3" s="87"/>
      <c r="Z3" s="14"/>
    </row>
    <row r="4" spans="1:26" ht="30" x14ac:dyDescent="0.25">
      <c r="A4" s="26"/>
      <c r="B4" s="26" t="s">
        <v>43</v>
      </c>
      <c r="C4" s="26" t="s">
        <v>10</v>
      </c>
      <c r="D4" s="26"/>
      <c r="E4" s="26" t="s">
        <v>27</v>
      </c>
      <c r="F4" s="25"/>
      <c r="G4" s="25"/>
      <c r="H4" s="25" t="s">
        <v>7</v>
      </c>
      <c r="I4" s="27" t="s">
        <v>9</v>
      </c>
      <c r="J4" s="25"/>
      <c r="K4" s="8" t="s">
        <v>56</v>
      </c>
      <c r="L4" s="27" t="s">
        <v>57</v>
      </c>
      <c r="M4" s="27" t="s">
        <v>5</v>
      </c>
      <c r="N4" s="27" t="s">
        <v>56</v>
      </c>
      <c r="O4" s="25" t="s">
        <v>121</v>
      </c>
      <c r="P4" s="25" t="s">
        <v>12</v>
      </c>
      <c r="Q4" s="26" t="s">
        <v>22</v>
      </c>
      <c r="R4" s="14"/>
      <c r="S4" s="87"/>
      <c r="T4" s="87"/>
      <c r="U4" s="87"/>
      <c r="V4" s="87"/>
      <c r="W4" s="87"/>
      <c r="X4" s="87"/>
      <c r="Y4" s="87"/>
      <c r="Z4" s="14"/>
    </row>
    <row r="5" spans="1:26" x14ac:dyDescent="0.25">
      <c r="F5" s="5"/>
      <c r="G5" s="5"/>
      <c r="O5" s="10"/>
      <c r="P5" s="10"/>
      <c r="S5" s="87"/>
      <c r="T5" s="87"/>
      <c r="U5" s="87"/>
      <c r="V5" s="87"/>
      <c r="W5" s="87"/>
      <c r="X5" s="87"/>
      <c r="Y5" s="87"/>
    </row>
    <row r="6" spans="1:26" x14ac:dyDescent="0.25">
      <c r="A6" s="23"/>
      <c r="B6" s="23"/>
      <c r="C6" s="23"/>
      <c r="D6" s="23"/>
      <c r="E6" s="23"/>
      <c r="F6" s="20"/>
      <c r="G6" s="20"/>
      <c r="H6" s="20"/>
      <c r="I6" s="21"/>
      <c r="J6" s="20"/>
      <c r="K6" s="21"/>
      <c r="L6" s="21"/>
      <c r="M6" s="21"/>
      <c r="N6" s="21"/>
      <c r="O6" s="21"/>
      <c r="P6" s="21"/>
      <c r="Q6" s="23"/>
      <c r="S6" s="87"/>
      <c r="T6" s="87"/>
      <c r="U6" s="87"/>
      <c r="V6" s="87"/>
      <c r="W6" s="87"/>
      <c r="X6" s="87"/>
      <c r="Y6" s="87"/>
    </row>
    <row r="7" spans="1:26" x14ac:dyDescent="0.25">
      <c r="A7" s="23"/>
      <c r="B7" s="23"/>
      <c r="C7" s="23"/>
      <c r="D7" s="23"/>
      <c r="E7" s="23"/>
      <c r="F7" s="20"/>
      <c r="G7" s="20"/>
      <c r="H7" s="20"/>
      <c r="I7" s="21"/>
      <c r="J7" s="20"/>
      <c r="K7" s="21"/>
      <c r="L7" s="21"/>
      <c r="M7" s="21"/>
      <c r="N7" s="21"/>
      <c r="O7" s="21"/>
      <c r="P7" s="21"/>
      <c r="Q7" s="23"/>
      <c r="S7" s="87"/>
      <c r="T7" s="87"/>
      <c r="U7" s="87"/>
      <c r="V7" s="87"/>
      <c r="W7" s="87"/>
      <c r="X7" s="87"/>
      <c r="Y7" s="87"/>
    </row>
    <row r="8" spans="1:26" x14ac:dyDescent="0.25">
      <c r="A8" s="23"/>
      <c r="B8" s="23"/>
      <c r="C8" s="23"/>
      <c r="D8" s="23"/>
      <c r="E8" s="23"/>
      <c r="F8" s="20"/>
      <c r="G8" s="20"/>
      <c r="H8" s="20"/>
      <c r="I8" s="21"/>
      <c r="J8" s="20"/>
      <c r="K8" s="21"/>
      <c r="L8" s="21"/>
      <c r="M8" s="21"/>
      <c r="N8" s="21"/>
      <c r="O8" s="21"/>
      <c r="P8" s="21"/>
      <c r="Q8" s="23"/>
      <c r="S8" s="87"/>
      <c r="T8" s="87"/>
      <c r="U8" s="87"/>
      <c r="V8" s="87"/>
      <c r="W8" s="87"/>
      <c r="X8" s="87"/>
      <c r="Y8" s="87"/>
    </row>
    <row r="9" spans="1:26" x14ac:dyDescent="0.25">
      <c r="A9" s="23"/>
      <c r="B9" s="23"/>
      <c r="C9" s="29"/>
      <c r="D9" s="23"/>
      <c r="E9" s="23"/>
      <c r="F9" s="20"/>
      <c r="G9" s="20"/>
      <c r="H9" s="20"/>
      <c r="I9" s="21"/>
      <c r="J9" s="20"/>
      <c r="K9" s="21"/>
      <c r="L9" s="21"/>
      <c r="M9" s="21"/>
      <c r="N9" s="21"/>
      <c r="O9" s="21"/>
      <c r="P9" s="21"/>
      <c r="Q9" s="23"/>
      <c r="S9" s="87"/>
      <c r="T9" s="87"/>
      <c r="U9" s="87"/>
      <c r="V9" s="87"/>
      <c r="W9" s="87"/>
      <c r="X9" s="87"/>
      <c r="Y9" s="87"/>
    </row>
    <row r="10" spans="1:26" x14ac:dyDescent="0.25">
      <c r="A10" s="23"/>
      <c r="B10" s="23"/>
      <c r="C10" s="29"/>
      <c r="D10" s="23"/>
      <c r="E10" s="23"/>
      <c r="F10" s="30"/>
      <c r="G10" s="30"/>
      <c r="H10" s="20"/>
      <c r="I10" s="21"/>
      <c r="J10" s="20"/>
      <c r="K10" s="21"/>
      <c r="L10" s="21"/>
      <c r="M10" s="21"/>
      <c r="N10" s="21"/>
      <c r="O10" s="21"/>
      <c r="P10" s="21"/>
      <c r="Q10" s="23"/>
      <c r="S10" s="87"/>
      <c r="T10" s="87"/>
      <c r="U10" s="87"/>
      <c r="V10" s="87"/>
      <c r="W10" s="87"/>
      <c r="X10" s="87"/>
      <c r="Y10" s="87"/>
    </row>
    <row r="11" spans="1:26" x14ac:dyDescent="0.25">
      <c r="A11" s="23"/>
      <c r="B11" s="23"/>
      <c r="C11" s="29"/>
      <c r="D11" s="23"/>
      <c r="E11" s="23"/>
      <c r="F11" s="20"/>
      <c r="G11" s="20"/>
      <c r="H11" s="20"/>
      <c r="I11" s="21"/>
      <c r="J11" s="20"/>
      <c r="K11" s="21"/>
      <c r="L11" s="21"/>
      <c r="M11" s="21"/>
      <c r="N11" s="21"/>
      <c r="O11" s="21"/>
      <c r="P11" s="21"/>
      <c r="Q11" s="23"/>
    </row>
    <row r="12" spans="1:26" x14ac:dyDescent="0.25">
      <c r="A12" s="23"/>
      <c r="B12" s="23"/>
      <c r="C12" s="23"/>
      <c r="D12" s="23"/>
      <c r="E12" s="23"/>
      <c r="F12" s="20"/>
      <c r="G12" s="20"/>
      <c r="H12" s="20"/>
      <c r="I12" s="21"/>
      <c r="J12" s="20"/>
      <c r="K12" s="21"/>
      <c r="L12" s="21"/>
      <c r="M12" s="21"/>
      <c r="N12" s="21"/>
      <c r="O12" s="21"/>
      <c r="P12" s="21"/>
      <c r="Q12" s="23"/>
    </row>
    <row r="13" spans="1:26" x14ac:dyDescent="0.25">
      <c r="A13" s="23"/>
      <c r="B13" s="23"/>
      <c r="C13" s="23"/>
      <c r="D13" s="23"/>
      <c r="E13" s="23"/>
      <c r="F13" s="20"/>
      <c r="G13" s="20"/>
      <c r="H13" s="20"/>
      <c r="I13" s="21"/>
      <c r="J13" s="20"/>
      <c r="K13" s="21"/>
      <c r="L13" s="21"/>
      <c r="M13" s="21"/>
      <c r="N13" s="21"/>
      <c r="O13" s="21"/>
      <c r="P13" s="21"/>
      <c r="Q13" s="23"/>
    </row>
    <row r="14" spans="1:26" x14ac:dyDescent="0.25">
      <c r="A14" s="23"/>
      <c r="B14" s="23"/>
      <c r="C14" s="23"/>
      <c r="D14" s="23"/>
      <c r="E14" s="23"/>
      <c r="F14" s="20"/>
      <c r="G14" s="20"/>
      <c r="H14" s="20"/>
      <c r="I14" s="21"/>
      <c r="J14" s="20"/>
      <c r="K14" s="21"/>
      <c r="L14" s="21"/>
      <c r="M14" s="21"/>
      <c r="N14" s="21"/>
      <c r="O14" s="21"/>
      <c r="P14" s="21"/>
      <c r="Q14" s="23"/>
    </row>
    <row r="15" spans="1:26" x14ac:dyDescent="0.25">
      <c r="A15" s="23"/>
      <c r="B15" s="23"/>
      <c r="C15" s="23"/>
      <c r="D15" s="23"/>
      <c r="E15" s="23"/>
      <c r="F15" s="30"/>
      <c r="G15" s="30"/>
      <c r="H15" s="20"/>
      <c r="I15" s="21"/>
      <c r="J15" s="20"/>
      <c r="K15" s="21"/>
      <c r="L15" s="21"/>
      <c r="M15" s="21"/>
      <c r="N15" s="21"/>
      <c r="O15" s="21"/>
      <c r="P15" s="21"/>
      <c r="Q15" s="23"/>
    </row>
    <row r="16" spans="1:26" x14ac:dyDescent="0.25">
      <c r="A16" s="23"/>
      <c r="B16" s="23"/>
      <c r="C16" s="23"/>
      <c r="D16" s="23"/>
      <c r="E16" s="23"/>
      <c r="F16" s="20"/>
      <c r="G16" s="20"/>
      <c r="H16" s="20"/>
      <c r="I16" s="21"/>
      <c r="J16" s="20"/>
      <c r="K16" s="21"/>
      <c r="L16" s="21"/>
      <c r="M16" s="21"/>
      <c r="N16" s="21"/>
      <c r="O16" s="21"/>
      <c r="P16" s="21"/>
      <c r="Q16" s="23"/>
    </row>
    <row r="17" spans="1:17" x14ac:dyDescent="0.25">
      <c r="A17" s="23"/>
      <c r="B17" s="23"/>
      <c r="C17" s="23"/>
      <c r="D17" s="23"/>
      <c r="E17" s="23"/>
      <c r="F17" s="20"/>
      <c r="G17" s="20"/>
      <c r="H17" s="20"/>
      <c r="I17" s="21"/>
      <c r="J17" s="20"/>
      <c r="K17" s="21"/>
      <c r="L17" s="21"/>
      <c r="M17" s="21"/>
      <c r="N17" s="21"/>
      <c r="O17" s="21"/>
      <c r="P17" s="21"/>
      <c r="Q17" s="23"/>
    </row>
    <row r="18" spans="1:17" x14ac:dyDescent="0.25">
      <c r="A18" s="23"/>
      <c r="B18" s="23"/>
      <c r="C18" s="23"/>
      <c r="D18" s="23"/>
      <c r="E18" s="23"/>
      <c r="F18" s="20"/>
      <c r="G18" s="20"/>
      <c r="H18" s="20"/>
      <c r="I18" s="21"/>
      <c r="J18" s="20"/>
      <c r="K18" s="21"/>
      <c r="L18" s="21"/>
      <c r="M18" s="21"/>
      <c r="N18" s="21"/>
      <c r="O18" s="21"/>
      <c r="P18" s="21"/>
      <c r="Q18" s="23"/>
    </row>
    <row r="19" spans="1:17" x14ac:dyDescent="0.25">
      <c r="A19" s="23"/>
      <c r="B19" s="23"/>
      <c r="C19" s="23"/>
      <c r="D19" s="23"/>
      <c r="E19" s="23"/>
      <c r="F19" s="20"/>
      <c r="G19" s="20"/>
      <c r="H19" s="20"/>
      <c r="I19" s="21"/>
      <c r="J19" s="20"/>
      <c r="K19" s="21"/>
      <c r="L19" s="21"/>
      <c r="M19" s="21"/>
      <c r="N19" s="21"/>
      <c r="O19" s="21"/>
      <c r="P19" s="21"/>
      <c r="Q19" s="23"/>
    </row>
    <row r="20" spans="1:17" x14ac:dyDescent="0.25">
      <c r="A20" s="23"/>
      <c r="B20" s="23"/>
      <c r="C20" s="23"/>
      <c r="D20" s="23"/>
      <c r="E20" s="23"/>
      <c r="F20" s="30"/>
      <c r="G20" s="30"/>
      <c r="H20" s="20"/>
      <c r="I20" s="21"/>
      <c r="J20" s="20"/>
      <c r="K20" s="21"/>
      <c r="L20" s="21"/>
      <c r="M20" s="21"/>
      <c r="N20" s="21"/>
      <c r="O20" s="21"/>
      <c r="P20" s="21"/>
      <c r="Q20" s="23"/>
    </row>
    <row r="21" spans="1:17" x14ac:dyDescent="0.25">
      <c r="A21" s="23"/>
      <c r="B21" s="23"/>
      <c r="C21" s="23"/>
      <c r="D21" s="23"/>
      <c r="E21" s="23"/>
      <c r="F21" s="20"/>
      <c r="G21" s="20"/>
      <c r="H21" s="20"/>
      <c r="I21" s="21"/>
      <c r="J21" s="20"/>
      <c r="K21" s="21"/>
      <c r="L21" s="21"/>
      <c r="M21" s="21"/>
      <c r="N21" s="21"/>
      <c r="O21" s="21"/>
      <c r="P21" s="21"/>
      <c r="Q21" s="23"/>
    </row>
    <row r="22" spans="1:17" x14ac:dyDescent="0.25">
      <c r="A22" s="23"/>
      <c r="B22" s="23"/>
      <c r="C22" s="23"/>
      <c r="D22" s="23"/>
      <c r="E22" s="23"/>
      <c r="F22" s="20"/>
      <c r="G22" s="20"/>
      <c r="H22" s="20"/>
      <c r="I22" s="21"/>
      <c r="J22" s="20"/>
      <c r="K22" s="21"/>
      <c r="L22" s="21"/>
      <c r="M22" s="21"/>
      <c r="N22" s="21"/>
      <c r="O22" s="21"/>
      <c r="P22" s="21"/>
      <c r="Q22" s="23"/>
    </row>
    <row r="23" spans="1:17" x14ac:dyDescent="0.25">
      <c r="A23" s="23"/>
      <c r="B23" s="23"/>
      <c r="C23" s="23"/>
      <c r="D23" s="23"/>
      <c r="E23" s="23"/>
      <c r="F23" s="20"/>
      <c r="G23" s="20"/>
      <c r="H23" s="20"/>
      <c r="I23" s="21"/>
      <c r="J23" s="20"/>
      <c r="K23" s="21"/>
      <c r="L23" s="21"/>
      <c r="M23" s="21"/>
      <c r="N23" s="21"/>
      <c r="O23" s="21"/>
      <c r="P23" s="21"/>
      <c r="Q23" s="23"/>
    </row>
    <row r="24" spans="1:17" x14ac:dyDescent="0.25">
      <c r="A24" s="23"/>
      <c r="B24" s="23"/>
      <c r="C24" s="23"/>
      <c r="D24" s="23"/>
      <c r="E24" s="23"/>
      <c r="F24" s="20"/>
      <c r="G24" s="20"/>
      <c r="H24" s="20"/>
      <c r="I24" s="21"/>
      <c r="J24" s="20"/>
      <c r="K24" s="21"/>
      <c r="L24" s="21"/>
      <c r="M24" s="21"/>
      <c r="N24" s="21"/>
      <c r="O24" s="21"/>
      <c r="P24" s="21"/>
      <c r="Q24" s="23"/>
    </row>
    <row r="25" spans="1:17" x14ac:dyDescent="0.25">
      <c r="A25" s="23"/>
      <c r="B25" s="23"/>
      <c r="C25" s="23"/>
      <c r="D25" s="23"/>
      <c r="E25" s="23"/>
      <c r="F25" s="30"/>
      <c r="G25" s="30"/>
      <c r="H25" s="20"/>
      <c r="I25" s="21"/>
      <c r="J25" s="20"/>
      <c r="K25" s="21"/>
      <c r="L25" s="21"/>
      <c r="M25" s="21"/>
      <c r="N25" s="21"/>
      <c r="O25" s="21"/>
      <c r="P25" s="21"/>
      <c r="Q25" s="23"/>
    </row>
    <row r="26" spans="1:17" x14ac:dyDescent="0.25">
      <c r="A26" s="23"/>
      <c r="B26" s="23"/>
      <c r="C26" s="23"/>
      <c r="D26" s="23"/>
      <c r="E26" s="23"/>
      <c r="F26" s="20"/>
      <c r="G26" s="20"/>
      <c r="H26" s="20"/>
      <c r="I26" s="21"/>
      <c r="J26" s="20"/>
      <c r="K26" s="21"/>
      <c r="L26" s="21"/>
      <c r="M26" s="21"/>
      <c r="N26" s="21"/>
      <c r="O26" s="21"/>
      <c r="P26" s="21"/>
      <c r="Q26" s="23"/>
    </row>
    <row r="27" spans="1:17" x14ac:dyDescent="0.25">
      <c r="A27" s="23"/>
      <c r="B27" s="23"/>
      <c r="C27" s="23"/>
      <c r="D27" s="23"/>
      <c r="E27" s="23"/>
      <c r="F27" s="20"/>
      <c r="G27" s="20"/>
      <c r="H27" s="20"/>
      <c r="I27" s="21"/>
      <c r="J27" s="20"/>
      <c r="K27" s="21"/>
      <c r="L27" s="21"/>
      <c r="M27" s="21"/>
      <c r="N27" s="21"/>
      <c r="O27" s="21"/>
      <c r="P27" s="21"/>
      <c r="Q27" s="23"/>
    </row>
    <row r="28" spans="1:17" x14ac:dyDescent="0.25">
      <c r="A28" s="23"/>
      <c r="B28" s="23"/>
      <c r="C28" s="23"/>
      <c r="D28" s="23"/>
      <c r="E28" s="23"/>
      <c r="F28" s="20"/>
      <c r="G28" s="20"/>
      <c r="H28" s="20"/>
      <c r="I28" s="21"/>
      <c r="J28" s="20"/>
      <c r="K28" s="21"/>
      <c r="L28" s="21"/>
      <c r="M28" s="21"/>
      <c r="N28" s="21"/>
      <c r="O28" s="21"/>
      <c r="P28" s="21"/>
      <c r="Q28" s="23"/>
    </row>
    <row r="29" spans="1:17" x14ac:dyDescent="0.25">
      <c r="A29" s="23"/>
      <c r="B29" s="23"/>
      <c r="C29" s="23"/>
      <c r="D29" s="23"/>
      <c r="E29" s="23"/>
      <c r="F29" s="20"/>
      <c r="G29" s="20"/>
      <c r="H29" s="20"/>
      <c r="I29" s="21"/>
      <c r="J29" s="20"/>
      <c r="K29" s="21"/>
      <c r="L29" s="21"/>
      <c r="M29" s="21"/>
      <c r="N29" s="21"/>
      <c r="O29" s="21"/>
      <c r="P29" s="21"/>
      <c r="Q29" s="23"/>
    </row>
    <row r="30" spans="1:17" x14ac:dyDescent="0.25">
      <c r="A30" s="23"/>
      <c r="B30" s="23"/>
      <c r="C30" s="23"/>
      <c r="D30" s="23"/>
      <c r="E30" s="23"/>
      <c r="F30" s="30"/>
      <c r="G30" s="30"/>
      <c r="H30" s="20"/>
      <c r="I30" s="21"/>
      <c r="J30" s="20"/>
      <c r="K30" s="21"/>
      <c r="L30" s="21"/>
      <c r="M30" s="21"/>
      <c r="N30" s="21"/>
      <c r="O30" s="21"/>
      <c r="P30" s="21"/>
      <c r="Q30" s="23"/>
    </row>
    <row r="31" spans="1:17" x14ac:dyDescent="0.25">
      <c r="A31" s="23"/>
      <c r="B31" s="23"/>
      <c r="C31" s="23"/>
      <c r="D31" s="23"/>
      <c r="E31" s="23"/>
      <c r="F31" s="20"/>
      <c r="G31" s="20"/>
      <c r="H31" s="20"/>
      <c r="I31" s="21"/>
      <c r="J31" s="20"/>
      <c r="K31" s="21"/>
      <c r="L31" s="21"/>
      <c r="M31" s="21"/>
      <c r="N31" s="21"/>
      <c r="O31" s="21"/>
      <c r="P31" s="21"/>
      <c r="Q31" s="23"/>
    </row>
    <row r="32" spans="1:17" x14ac:dyDescent="0.25">
      <c r="A32" s="23"/>
      <c r="B32" s="23"/>
      <c r="C32" s="23"/>
      <c r="D32" s="23"/>
      <c r="E32" s="23"/>
      <c r="F32" s="20"/>
      <c r="G32" s="20"/>
      <c r="H32" s="20"/>
      <c r="I32" s="21"/>
      <c r="J32" s="20"/>
      <c r="K32" s="21"/>
      <c r="L32" s="21"/>
      <c r="M32" s="21"/>
      <c r="N32" s="21"/>
      <c r="O32" s="21"/>
      <c r="P32" s="21"/>
      <c r="Q32" s="23"/>
    </row>
    <row r="33" spans="1:17" x14ac:dyDescent="0.25">
      <c r="A33" s="23"/>
      <c r="B33" s="23"/>
      <c r="C33" s="23"/>
      <c r="D33" s="23"/>
      <c r="E33" s="23"/>
      <c r="F33" s="20"/>
      <c r="G33" s="20"/>
      <c r="H33" s="20"/>
      <c r="I33" s="21"/>
      <c r="J33" s="20"/>
      <c r="K33" s="21"/>
      <c r="L33" s="21"/>
      <c r="M33" s="21"/>
      <c r="N33" s="21"/>
      <c r="O33" s="21"/>
      <c r="P33" s="21"/>
      <c r="Q33" s="23"/>
    </row>
    <row r="34" spans="1:17" x14ac:dyDescent="0.25">
      <c r="A34" s="23"/>
      <c r="B34" s="23"/>
      <c r="C34" s="23"/>
      <c r="D34" s="23"/>
      <c r="E34" s="23"/>
      <c r="F34" s="20"/>
      <c r="G34" s="20"/>
      <c r="H34" s="20"/>
      <c r="I34" s="21"/>
      <c r="J34" s="20"/>
      <c r="K34" s="21"/>
      <c r="L34" s="21"/>
      <c r="M34" s="21"/>
      <c r="N34" s="21"/>
      <c r="O34" s="21"/>
      <c r="P34" s="21"/>
      <c r="Q34" s="23"/>
    </row>
    <row r="35" spans="1:17" x14ac:dyDescent="0.25">
      <c r="A35" s="23"/>
      <c r="B35" s="23"/>
      <c r="C35" s="23"/>
      <c r="D35" s="23"/>
      <c r="E35" s="23"/>
      <c r="F35" s="30"/>
      <c r="G35" s="30"/>
      <c r="H35" s="20"/>
      <c r="I35" s="21"/>
      <c r="J35" s="20"/>
      <c r="K35" s="21"/>
      <c r="L35" s="21"/>
      <c r="M35" s="21"/>
      <c r="N35" s="21"/>
      <c r="O35" s="21"/>
      <c r="P35" s="21"/>
      <c r="Q35" s="23"/>
    </row>
    <row r="36" spans="1:17" x14ac:dyDescent="0.25">
      <c r="A36" s="23"/>
      <c r="B36" s="23"/>
      <c r="C36" s="23"/>
      <c r="D36" s="23"/>
      <c r="E36" s="23"/>
      <c r="F36" s="20"/>
      <c r="G36" s="20"/>
      <c r="H36" s="20"/>
      <c r="I36" s="21"/>
      <c r="J36" s="20"/>
      <c r="K36" s="21"/>
      <c r="L36" s="21"/>
      <c r="M36" s="21"/>
      <c r="N36" s="21"/>
      <c r="O36" s="21"/>
      <c r="P36" s="21"/>
      <c r="Q36" s="23"/>
    </row>
    <row r="37" spans="1:17" x14ac:dyDescent="0.25">
      <c r="A37" s="23"/>
      <c r="B37" s="23"/>
      <c r="C37" s="23"/>
      <c r="D37" s="23"/>
      <c r="E37" s="23"/>
      <c r="F37" s="20"/>
      <c r="G37" s="20"/>
      <c r="H37" s="20"/>
      <c r="I37" s="21"/>
      <c r="J37" s="20"/>
      <c r="K37" s="21"/>
      <c r="L37" s="21"/>
      <c r="M37" s="21"/>
      <c r="N37" s="21"/>
      <c r="O37" s="21"/>
      <c r="P37" s="21"/>
      <c r="Q37" s="23"/>
    </row>
    <row r="38" spans="1:17" x14ac:dyDescent="0.25">
      <c r="A38" s="23"/>
      <c r="B38" s="23"/>
      <c r="C38" s="23"/>
      <c r="D38" s="23"/>
      <c r="E38" s="23"/>
      <c r="F38" s="20"/>
      <c r="G38" s="20"/>
      <c r="H38" s="20"/>
      <c r="I38" s="21"/>
      <c r="J38" s="20"/>
      <c r="K38" s="21"/>
      <c r="L38" s="21"/>
      <c r="M38" s="21"/>
      <c r="N38" s="21"/>
      <c r="O38" s="21"/>
      <c r="P38" s="21"/>
      <c r="Q38" s="23"/>
    </row>
    <row r="39" spans="1:17" x14ac:dyDescent="0.25">
      <c r="A39" s="23"/>
      <c r="B39" s="23"/>
      <c r="C39" s="23"/>
      <c r="D39" s="23"/>
      <c r="E39" s="23"/>
      <c r="F39" s="20"/>
      <c r="G39" s="20"/>
      <c r="H39" s="20"/>
      <c r="I39" s="21"/>
      <c r="J39" s="20"/>
      <c r="K39" s="21"/>
      <c r="L39" s="21"/>
      <c r="M39" s="21"/>
      <c r="N39" s="21"/>
      <c r="O39" s="21"/>
      <c r="P39" s="21"/>
      <c r="Q39" s="23"/>
    </row>
    <row r="40" spans="1:17" x14ac:dyDescent="0.25">
      <c r="A40" s="23"/>
      <c r="B40" s="23"/>
      <c r="C40" s="23"/>
      <c r="D40" s="23"/>
      <c r="E40" s="23"/>
      <c r="F40" s="30"/>
      <c r="G40" s="30"/>
      <c r="H40" s="20"/>
      <c r="I40" s="21"/>
      <c r="J40" s="20"/>
      <c r="K40" s="21"/>
      <c r="L40" s="21"/>
      <c r="M40" s="21"/>
      <c r="N40" s="21"/>
      <c r="O40" s="21"/>
      <c r="P40" s="21"/>
      <c r="Q40" s="23"/>
    </row>
    <row r="41" spans="1:17" x14ac:dyDescent="0.25">
      <c r="A41" s="23"/>
      <c r="B41" s="23"/>
      <c r="C41" s="23"/>
      <c r="D41" s="23"/>
      <c r="E41" s="23"/>
      <c r="F41" s="20"/>
      <c r="G41" s="20"/>
      <c r="H41" s="20"/>
      <c r="I41" s="21"/>
      <c r="J41" s="20"/>
      <c r="K41" s="21"/>
      <c r="L41" s="21"/>
      <c r="M41" s="21"/>
      <c r="N41" s="21"/>
      <c r="O41" s="21"/>
      <c r="P41" s="21"/>
      <c r="Q41" s="23"/>
    </row>
    <row r="42" spans="1:17" x14ac:dyDescent="0.25">
      <c r="A42" s="23"/>
      <c r="B42" s="23"/>
      <c r="C42" s="23"/>
      <c r="D42" s="23"/>
      <c r="E42" s="23"/>
      <c r="F42" s="20"/>
      <c r="G42" s="20"/>
      <c r="H42" s="20"/>
      <c r="I42" s="21"/>
      <c r="J42" s="20"/>
      <c r="K42" s="21"/>
      <c r="L42" s="21"/>
      <c r="M42" s="21"/>
      <c r="N42" s="21"/>
      <c r="O42" s="21"/>
      <c r="P42" s="21"/>
      <c r="Q42" s="23"/>
    </row>
    <row r="43" spans="1:17" x14ac:dyDescent="0.25">
      <c r="A43" s="23"/>
      <c r="B43" s="23"/>
      <c r="C43" s="23"/>
      <c r="D43" s="23"/>
      <c r="E43" s="23"/>
      <c r="F43" s="20"/>
      <c r="G43" s="20"/>
      <c r="H43" s="20"/>
      <c r="I43" s="21"/>
      <c r="J43" s="20"/>
      <c r="K43" s="21"/>
      <c r="L43" s="21"/>
      <c r="M43" s="21"/>
      <c r="N43" s="21"/>
      <c r="O43" s="21"/>
      <c r="P43" s="21"/>
      <c r="Q43" s="23"/>
    </row>
    <row r="44" spans="1:17" x14ac:dyDescent="0.25">
      <c r="A44" s="23"/>
      <c r="B44" s="23"/>
      <c r="C44" s="23"/>
      <c r="D44" s="23"/>
      <c r="E44" s="23"/>
      <c r="F44" s="20"/>
      <c r="G44" s="20"/>
      <c r="H44" s="20"/>
      <c r="I44" s="21"/>
      <c r="J44" s="20"/>
      <c r="K44" s="21"/>
      <c r="L44" s="21"/>
      <c r="M44" s="21"/>
      <c r="N44" s="21"/>
      <c r="O44" s="21"/>
      <c r="P44" s="21"/>
      <c r="Q44" s="23"/>
    </row>
    <row r="45" spans="1:17" x14ac:dyDescent="0.25">
      <c r="A45" s="23"/>
      <c r="B45" s="23"/>
      <c r="C45" s="23"/>
      <c r="D45" s="23"/>
      <c r="E45" s="23"/>
      <c r="F45" s="30"/>
      <c r="G45" s="30"/>
      <c r="H45" s="20"/>
      <c r="I45" s="21"/>
      <c r="J45" s="20"/>
      <c r="K45" s="21"/>
      <c r="L45" s="21"/>
      <c r="M45" s="21"/>
      <c r="N45" s="21"/>
      <c r="O45" s="21"/>
      <c r="P45" s="21"/>
      <c r="Q45" s="23"/>
    </row>
    <row r="46" spans="1:17" x14ac:dyDescent="0.25">
      <c r="A46" s="23"/>
      <c r="B46" s="23"/>
      <c r="C46" s="23"/>
      <c r="D46" s="23"/>
      <c r="E46" s="23"/>
      <c r="F46" s="20"/>
      <c r="G46" s="20"/>
      <c r="H46" s="20"/>
      <c r="I46" s="21"/>
      <c r="J46" s="20"/>
      <c r="K46" s="21"/>
      <c r="L46" s="21"/>
      <c r="M46" s="21"/>
      <c r="N46" s="21"/>
      <c r="O46" s="21"/>
      <c r="P46" s="21"/>
      <c r="Q46" s="23"/>
    </row>
    <row r="47" spans="1:17" x14ac:dyDescent="0.25">
      <c r="A47" s="23"/>
      <c r="B47" s="23"/>
      <c r="C47" s="23"/>
      <c r="D47" s="23"/>
      <c r="E47" s="23"/>
      <c r="F47" s="20"/>
      <c r="G47" s="20"/>
      <c r="H47" s="20"/>
      <c r="I47" s="21"/>
      <c r="J47" s="20"/>
      <c r="K47" s="21"/>
      <c r="L47" s="21"/>
      <c r="M47" s="21"/>
      <c r="N47" s="21"/>
      <c r="O47" s="21"/>
      <c r="P47" s="21"/>
      <c r="Q47" s="23"/>
    </row>
    <row r="48" spans="1:17" x14ac:dyDescent="0.25">
      <c r="A48" s="23"/>
      <c r="B48" s="23"/>
      <c r="C48" s="23"/>
      <c r="D48" s="23"/>
      <c r="E48" s="23"/>
      <c r="F48" s="20"/>
      <c r="G48" s="20"/>
      <c r="H48" s="20"/>
      <c r="I48" s="21"/>
      <c r="J48" s="20"/>
      <c r="K48" s="21"/>
      <c r="L48" s="21"/>
      <c r="M48" s="21"/>
      <c r="N48" s="21"/>
      <c r="O48" s="21"/>
      <c r="P48" s="21"/>
      <c r="Q48" s="23"/>
    </row>
    <row r="49" spans="1:17" x14ac:dyDescent="0.25">
      <c r="A49" s="23"/>
      <c r="B49" s="23"/>
      <c r="C49" s="23"/>
      <c r="D49" s="23"/>
      <c r="E49" s="23"/>
      <c r="F49" s="20"/>
      <c r="G49" s="20"/>
      <c r="H49" s="20"/>
      <c r="I49" s="21"/>
      <c r="J49" s="20"/>
      <c r="K49" s="21"/>
      <c r="L49" s="21"/>
      <c r="M49" s="21"/>
      <c r="N49" s="21"/>
      <c r="O49" s="21"/>
      <c r="P49" s="21"/>
      <c r="Q49" s="23"/>
    </row>
    <row r="50" spans="1:17" x14ac:dyDescent="0.25">
      <c r="A50" s="23"/>
      <c r="B50" s="23"/>
      <c r="C50" s="23"/>
      <c r="D50" s="23"/>
      <c r="E50" s="23"/>
      <c r="F50" s="30"/>
      <c r="G50" s="30"/>
      <c r="H50" s="20"/>
      <c r="I50" s="21"/>
      <c r="J50" s="20"/>
      <c r="K50" s="21"/>
      <c r="L50" s="21"/>
      <c r="M50" s="21"/>
      <c r="N50" s="21"/>
      <c r="O50" s="21"/>
      <c r="P50" s="21"/>
      <c r="Q50" s="23"/>
    </row>
    <row r="51" spans="1:17" x14ac:dyDescent="0.25">
      <c r="A51" s="23"/>
      <c r="B51" s="23"/>
      <c r="C51" s="23"/>
      <c r="D51" s="23"/>
      <c r="E51" s="23"/>
      <c r="F51" s="20"/>
      <c r="G51" s="20"/>
      <c r="H51" s="20"/>
      <c r="I51" s="21"/>
      <c r="J51" s="20"/>
      <c r="K51" s="21"/>
      <c r="L51" s="21"/>
      <c r="M51" s="21"/>
      <c r="N51" s="21"/>
      <c r="O51" s="21"/>
      <c r="P51" s="21"/>
      <c r="Q51" s="23"/>
    </row>
    <row r="52" spans="1:17" x14ac:dyDescent="0.25">
      <c r="A52" s="23"/>
      <c r="B52" s="23"/>
      <c r="C52" s="23"/>
      <c r="D52" s="23"/>
      <c r="E52" s="23"/>
      <c r="F52" s="20"/>
      <c r="G52" s="20"/>
      <c r="H52" s="20"/>
      <c r="I52" s="21"/>
      <c r="J52" s="20"/>
      <c r="K52" s="21"/>
      <c r="L52" s="21"/>
      <c r="M52" s="21"/>
      <c r="N52" s="21"/>
      <c r="O52" s="21"/>
      <c r="P52" s="21"/>
      <c r="Q52" s="23"/>
    </row>
    <row r="53" spans="1:17" x14ac:dyDescent="0.25">
      <c r="A53" s="23"/>
      <c r="B53" s="23"/>
      <c r="C53" s="23"/>
      <c r="D53" s="23"/>
      <c r="E53" s="23"/>
      <c r="F53" s="20"/>
      <c r="G53" s="20"/>
      <c r="H53" s="20"/>
      <c r="I53" s="21"/>
      <c r="J53" s="20"/>
      <c r="K53" s="21"/>
      <c r="L53" s="21"/>
      <c r="M53" s="21"/>
      <c r="N53" s="21"/>
      <c r="O53" s="21"/>
      <c r="P53" s="21"/>
      <c r="Q53" s="23"/>
    </row>
    <row r="54" spans="1:17" x14ac:dyDescent="0.25">
      <c r="A54" s="23"/>
      <c r="B54" s="23"/>
      <c r="C54" s="23"/>
      <c r="D54" s="23"/>
      <c r="E54" s="23"/>
      <c r="F54" s="20"/>
      <c r="G54" s="20"/>
      <c r="H54" s="20"/>
      <c r="I54" s="21"/>
      <c r="J54" s="20"/>
      <c r="K54" s="21"/>
      <c r="L54" s="21"/>
      <c r="M54" s="21"/>
      <c r="N54" s="21"/>
      <c r="O54" s="21"/>
      <c r="P54" s="21"/>
      <c r="Q54" s="23"/>
    </row>
    <row r="55" spans="1:17" x14ac:dyDescent="0.25">
      <c r="A55" s="23"/>
      <c r="B55" s="23"/>
      <c r="C55" s="23"/>
      <c r="D55" s="23"/>
      <c r="E55" s="23"/>
      <c r="F55" s="30"/>
      <c r="G55" s="30"/>
      <c r="H55" s="20"/>
      <c r="I55" s="21"/>
      <c r="J55" s="20"/>
      <c r="K55" s="21"/>
      <c r="L55" s="21"/>
      <c r="M55" s="21"/>
      <c r="N55" s="21"/>
      <c r="O55" s="21"/>
      <c r="P55" s="21"/>
      <c r="Q55" s="23"/>
    </row>
    <row r="56" spans="1:17" x14ac:dyDescent="0.25">
      <c r="A56" s="23"/>
      <c r="B56" s="23"/>
      <c r="C56" s="23"/>
      <c r="D56" s="23"/>
      <c r="E56" s="23"/>
      <c r="F56" s="20"/>
      <c r="G56" s="20"/>
      <c r="H56" s="20"/>
      <c r="I56" s="21"/>
      <c r="J56" s="20"/>
      <c r="K56" s="21"/>
      <c r="L56" s="21"/>
      <c r="M56" s="21"/>
      <c r="N56" s="21"/>
      <c r="O56" s="21"/>
      <c r="P56" s="21"/>
      <c r="Q56" s="23"/>
    </row>
    <row r="57" spans="1:17" x14ac:dyDescent="0.25">
      <c r="A57" s="23"/>
      <c r="B57" s="23"/>
      <c r="C57" s="23"/>
      <c r="D57" s="23"/>
      <c r="E57" s="23"/>
      <c r="F57" s="20"/>
      <c r="G57" s="20"/>
      <c r="H57" s="20"/>
      <c r="I57" s="21"/>
      <c r="J57" s="20"/>
      <c r="K57" s="21"/>
      <c r="L57" s="21"/>
      <c r="M57" s="21"/>
      <c r="N57" s="21"/>
      <c r="O57" s="21"/>
      <c r="P57" s="21"/>
      <c r="Q57" s="23"/>
    </row>
    <row r="58" spans="1:17" x14ac:dyDescent="0.25">
      <c r="A58" s="23"/>
      <c r="B58" s="23"/>
      <c r="C58" s="23"/>
      <c r="D58" s="23"/>
      <c r="E58" s="23"/>
      <c r="F58" s="20"/>
      <c r="G58" s="20"/>
      <c r="H58" s="20"/>
      <c r="I58" s="21"/>
      <c r="J58" s="20"/>
      <c r="K58" s="21"/>
      <c r="L58" s="21"/>
      <c r="M58" s="21"/>
      <c r="N58" s="21"/>
      <c r="O58" s="21"/>
      <c r="P58" s="21"/>
      <c r="Q58" s="23"/>
    </row>
    <row r="59" spans="1:17" x14ac:dyDescent="0.25">
      <c r="A59" s="23"/>
      <c r="B59" s="23"/>
      <c r="C59" s="23"/>
      <c r="D59" s="23"/>
      <c r="E59" s="23"/>
      <c r="F59" s="20"/>
      <c r="G59" s="20"/>
      <c r="H59" s="20"/>
      <c r="I59" s="21"/>
      <c r="J59" s="20"/>
      <c r="K59" s="21"/>
      <c r="L59" s="21"/>
      <c r="M59" s="21"/>
      <c r="N59" s="21"/>
      <c r="O59" s="21"/>
      <c r="P59" s="21"/>
      <c r="Q59" s="23"/>
    </row>
    <row r="60" spans="1:17" x14ac:dyDescent="0.25">
      <c r="A60" s="23"/>
      <c r="B60" s="23"/>
      <c r="C60" s="23"/>
      <c r="D60" s="23"/>
      <c r="E60" s="23"/>
      <c r="F60" s="30"/>
      <c r="G60" s="30"/>
      <c r="H60" s="20"/>
      <c r="I60" s="21"/>
      <c r="J60" s="20"/>
      <c r="K60" s="21"/>
      <c r="L60" s="21"/>
      <c r="M60" s="21"/>
      <c r="N60" s="21"/>
      <c r="O60" s="21"/>
      <c r="P60" s="21"/>
      <c r="Q60" s="23"/>
    </row>
    <row r="61" spans="1:17" x14ac:dyDescent="0.25">
      <c r="A61" s="23"/>
      <c r="B61" s="23"/>
      <c r="C61" s="23"/>
      <c r="D61" s="23"/>
      <c r="E61" s="23"/>
      <c r="F61" s="20"/>
      <c r="G61" s="20"/>
      <c r="H61" s="20"/>
      <c r="I61" s="21"/>
      <c r="J61" s="20"/>
      <c r="K61" s="21"/>
      <c r="L61" s="21"/>
      <c r="M61" s="21"/>
      <c r="N61" s="21"/>
      <c r="O61" s="21"/>
      <c r="P61" s="21"/>
      <c r="Q61" s="23"/>
    </row>
    <row r="62" spans="1:17" x14ac:dyDescent="0.25">
      <c r="A62" s="23"/>
      <c r="B62" s="23"/>
      <c r="C62" s="23"/>
      <c r="D62" s="23"/>
      <c r="E62" s="23"/>
      <c r="F62" s="20"/>
      <c r="G62" s="20"/>
      <c r="H62" s="20"/>
      <c r="I62" s="21"/>
      <c r="J62" s="20"/>
      <c r="K62" s="21"/>
      <c r="L62" s="21"/>
      <c r="M62" s="21"/>
      <c r="N62" s="21"/>
      <c r="O62" s="21"/>
      <c r="P62" s="21"/>
      <c r="Q62" s="23"/>
    </row>
    <row r="63" spans="1:17" x14ac:dyDescent="0.25">
      <c r="A63" s="23"/>
      <c r="B63" s="23"/>
      <c r="C63" s="23"/>
      <c r="D63" s="23"/>
      <c r="E63" s="23"/>
      <c r="F63" s="20"/>
      <c r="G63" s="20"/>
      <c r="H63" s="20"/>
      <c r="I63" s="21"/>
      <c r="J63" s="20"/>
      <c r="K63" s="21"/>
      <c r="L63" s="21"/>
      <c r="M63" s="21"/>
      <c r="N63" s="21"/>
      <c r="O63" s="21"/>
      <c r="P63" s="21"/>
      <c r="Q63" s="23"/>
    </row>
    <row r="64" spans="1:17" x14ac:dyDescent="0.25">
      <c r="A64" s="23"/>
      <c r="B64" s="23"/>
      <c r="C64" s="23"/>
      <c r="D64" s="23"/>
      <c r="E64" s="23"/>
      <c r="F64" s="20"/>
      <c r="G64" s="20"/>
      <c r="H64" s="20"/>
      <c r="I64" s="21"/>
      <c r="J64" s="20"/>
      <c r="K64" s="21"/>
      <c r="L64" s="21"/>
      <c r="M64" s="21"/>
      <c r="N64" s="21"/>
      <c r="O64" s="21"/>
      <c r="P64" s="21"/>
      <c r="Q64" s="23"/>
    </row>
    <row r="65" spans="1:17" x14ac:dyDescent="0.25">
      <c r="A65" s="23"/>
      <c r="B65" s="23"/>
      <c r="C65" s="23"/>
      <c r="D65" s="17"/>
      <c r="E65" s="17"/>
      <c r="F65" s="30"/>
      <c r="G65" s="30"/>
      <c r="H65" s="20"/>
      <c r="I65" s="21"/>
      <c r="J65" s="20"/>
      <c r="K65" s="21"/>
      <c r="L65" s="21"/>
      <c r="M65" s="21"/>
      <c r="N65" s="21"/>
      <c r="O65" s="20"/>
      <c r="P65" s="21"/>
      <c r="Q65" s="23"/>
    </row>
    <row r="66" spans="1:17" x14ac:dyDescent="0.25">
      <c r="A66" s="23"/>
      <c r="B66" s="23"/>
      <c r="C66" s="23"/>
      <c r="D66" s="17"/>
      <c r="E66" s="17"/>
      <c r="F66" s="20"/>
      <c r="G66" s="20"/>
      <c r="H66" s="20"/>
      <c r="I66" s="21"/>
      <c r="J66" s="20"/>
      <c r="K66" s="21"/>
      <c r="L66" s="21"/>
      <c r="M66" s="21"/>
      <c r="N66" s="21"/>
      <c r="O66" s="21"/>
      <c r="P66" s="21"/>
      <c r="Q66" s="23"/>
    </row>
    <row r="67" spans="1:17" x14ac:dyDescent="0.25">
      <c r="A67" s="23"/>
      <c r="B67" s="23"/>
      <c r="C67" s="23"/>
      <c r="D67" s="17"/>
      <c r="E67" s="17"/>
      <c r="F67" s="20"/>
      <c r="G67" s="20"/>
      <c r="H67" s="20"/>
      <c r="I67" s="21"/>
      <c r="J67" s="20"/>
      <c r="K67" s="21"/>
      <c r="L67" s="21"/>
      <c r="M67" s="21"/>
      <c r="N67" s="21"/>
      <c r="O67" s="21"/>
      <c r="P67" s="21"/>
      <c r="Q67" s="23"/>
    </row>
    <row r="68" spans="1:17" x14ac:dyDescent="0.25">
      <c r="A68" s="23"/>
      <c r="B68" s="23"/>
      <c r="C68" s="23"/>
      <c r="D68" s="17"/>
      <c r="E68" s="17"/>
      <c r="F68" s="20"/>
      <c r="G68" s="20"/>
      <c r="H68" s="20"/>
      <c r="I68" s="21"/>
      <c r="J68" s="20"/>
      <c r="K68" s="21"/>
      <c r="L68" s="21"/>
      <c r="M68" s="21"/>
      <c r="N68" s="21"/>
      <c r="O68" s="21"/>
      <c r="P68" s="21"/>
      <c r="Q68" s="23"/>
    </row>
    <row r="69" spans="1:17" x14ac:dyDescent="0.25">
      <c r="A69" s="23"/>
      <c r="B69" s="23"/>
      <c r="C69" s="23"/>
      <c r="D69" s="17"/>
      <c r="E69" s="17"/>
      <c r="F69" s="20"/>
      <c r="G69" s="20"/>
      <c r="H69" s="20"/>
      <c r="I69" s="21"/>
      <c r="J69" s="20"/>
      <c r="K69" s="21"/>
      <c r="L69" s="21"/>
      <c r="M69" s="21"/>
      <c r="N69" s="21"/>
      <c r="O69" s="21"/>
      <c r="P69" s="21"/>
      <c r="Q69" s="23"/>
    </row>
    <row r="70" spans="1:17" x14ac:dyDescent="0.25">
      <c r="A70" s="23"/>
      <c r="B70" s="23"/>
      <c r="C70" s="23"/>
      <c r="D70" s="17"/>
      <c r="E70" s="17"/>
      <c r="F70" s="20"/>
      <c r="G70" s="20"/>
      <c r="H70" s="20"/>
      <c r="I70" s="21"/>
      <c r="J70" s="20"/>
      <c r="K70" s="21"/>
      <c r="L70" s="21"/>
      <c r="M70" s="21"/>
      <c r="N70" s="21"/>
      <c r="O70" s="21"/>
      <c r="P70" s="21"/>
      <c r="Q70" s="23"/>
    </row>
    <row r="71" spans="1:17" x14ac:dyDescent="0.25">
      <c r="A71" s="23"/>
      <c r="B71" s="23"/>
      <c r="C71" s="23"/>
      <c r="D71" s="17"/>
      <c r="E71" s="17"/>
      <c r="F71" s="20"/>
      <c r="G71" s="20"/>
      <c r="H71" s="20"/>
      <c r="I71" s="21"/>
      <c r="J71" s="20"/>
      <c r="K71" s="21"/>
      <c r="L71" s="21"/>
      <c r="M71" s="21"/>
      <c r="N71" s="21"/>
      <c r="O71" s="21"/>
      <c r="P71" s="21"/>
      <c r="Q71" s="23"/>
    </row>
    <row r="72" spans="1:17" x14ac:dyDescent="0.25">
      <c r="A72" s="23"/>
      <c r="B72" s="23"/>
      <c r="C72" s="23"/>
      <c r="D72" s="23"/>
      <c r="E72" s="23"/>
      <c r="F72" s="30"/>
      <c r="G72" s="30"/>
      <c r="H72" s="20"/>
      <c r="I72" s="21"/>
      <c r="J72" s="20"/>
      <c r="K72" s="21"/>
      <c r="L72" s="21"/>
      <c r="M72" s="21"/>
      <c r="N72" s="21"/>
      <c r="O72" s="20"/>
      <c r="P72" s="21"/>
      <c r="Q72" s="23"/>
    </row>
    <row r="73" spans="1:17" x14ac:dyDescent="0.25">
      <c r="A73" s="23"/>
      <c r="B73" s="23"/>
      <c r="C73" s="23"/>
      <c r="D73" s="23"/>
      <c r="E73" s="23"/>
      <c r="F73" s="20"/>
      <c r="G73" s="20"/>
      <c r="H73" s="20"/>
      <c r="I73" s="21"/>
      <c r="J73" s="20"/>
      <c r="K73" s="21"/>
      <c r="L73" s="21"/>
      <c r="M73" s="21"/>
      <c r="N73" s="21"/>
      <c r="O73" s="21"/>
      <c r="P73" s="21"/>
      <c r="Q73" s="23"/>
    </row>
    <row r="74" spans="1:17" x14ac:dyDescent="0.25">
      <c r="A74" s="23"/>
      <c r="B74" s="23"/>
      <c r="C74" s="23"/>
      <c r="D74" s="23"/>
      <c r="E74" s="23"/>
      <c r="F74" s="20"/>
      <c r="G74" s="20"/>
      <c r="H74" s="20"/>
      <c r="I74" s="21"/>
      <c r="J74" s="20"/>
      <c r="K74" s="21"/>
      <c r="L74" s="21"/>
      <c r="M74" s="21"/>
      <c r="N74" s="21"/>
      <c r="O74" s="21"/>
      <c r="P74" s="21"/>
      <c r="Q74" s="23"/>
    </row>
    <row r="75" spans="1:17" x14ac:dyDescent="0.25">
      <c r="A75" s="23"/>
      <c r="B75" s="23"/>
      <c r="C75" s="23"/>
      <c r="D75" s="23"/>
      <c r="E75" s="23"/>
      <c r="F75" s="20"/>
      <c r="G75" s="20"/>
      <c r="H75" s="20"/>
      <c r="I75" s="21"/>
      <c r="J75" s="20"/>
      <c r="K75" s="21"/>
      <c r="L75" s="21"/>
      <c r="M75" s="21"/>
      <c r="N75" s="21"/>
      <c r="O75" s="21"/>
      <c r="P75" s="21"/>
      <c r="Q75" s="23"/>
    </row>
    <row r="76" spans="1:17" x14ac:dyDescent="0.25">
      <c r="A76" s="23"/>
      <c r="B76" s="23"/>
      <c r="C76" s="23"/>
      <c r="D76" s="23"/>
      <c r="E76" s="23"/>
      <c r="F76" s="20"/>
      <c r="G76" s="20"/>
      <c r="H76" s="20"/>
      <c r="I76" s="21"/>
      <c r="J76" s="20"/>
      <c r="K76" s="21"/>
      <c r="L76" s="21"/>
      <c r="M76" s="21"/>
      <c r="N76" s="21"/>
      <c r="O76" s="21"/>
      <c r="P76" s="21"/>
      <c r="Q76" s="23"/>
    </row>
    <row r="77" spans="1:17" x14ac:dyDescent="0.25">
      <c r="A77" s="23"/>
      <c r="B77" s="23"/>
      <c r="C77" s="23"/>
      <c r="D77" s="23"/>
      <c r="E77" s="23"/>
      <c r="F77" s="20"/>
      <c r="G77" s="20"/>
      <c r="H77" s="20"/>
      <c r="I77" s="21"/>
      <c r="J77" s="20"/>
      <c r="K77" s="21"/>
      <c r="L77" s="21"/>
      <c r="M77" s="21"/>
      <c r="N77" s="21"/>
      <c r="O77" s="21"/>
      <c r="P77" s="21"/>
      <c r="Q77" s="23"/>
    </row>
    <row r="78" spans="1:17" x14ac:dyDescent="0.25">
      <c r="A78" s="23"/>
      <c r="B78" s="23"/>
      <c r="C78" s="23"/>
      <c r="D78" s="23"/>
      <c r="E78" s="23"/>
      <c r="F78" s="20"/>
      <c r="G78" s="20"/>
      <c r="H78" s="20"/>
      <c r="I78" s="21"/>
      <c r="J78" s="20"/>
      <c r="K78" s="21"/>
      <c r="L78" s="21"/>
      <c r="M78" s="21"/>
      <c r="N78" s="21"/>
      <c r="O78" s="21"/>
      <c r="P78" s="21"/>
      <c r="Q78" s="23"/>
    </row>
    <row r="81" spans="1:25" x14ac:dyDescent="0.25">
      <c r="A81" t="s">
        <v>37</v>
      </c>
      <c r="C81" s="94"/>
      <c r="D81" s="95"/>
      <c r="E81" s="95"/>
      <c r="F81" s="95"/>
      <c r="G81" s="95"/>
      <c r="H81" s="95"/>
      <c r="I81" s="95"/>
      <c r="J81" s="95"/>
      <c r="K81" s="95"/>
      <c r="L81" s="95"/>
      <c r="M81" s="96"/>
      <c r="N81" s="31"/>
    </row>
    <row r="82" spans="1:25" x14ac:dyDescent="0.25">
      <c r="C82" s="97"/>
      <c r="D82" s="98"/>
      <c r="E82" s="98"/>
      <c r="F82" s="98"/>
      <c r="G82" s="98"/>
      <c r="H82" s="98"/>
      <c r="I82" s="98"/>
      <c r="J82" s="98"/>
      <c r="K82" s="98"/>
      <c r="L82" s="98"/>
      <c r="M82" s="99"/>
      <c r="N82" s="31"/>
    </row>
    <row r="83" spans="1:25" x14ac:dyDescent="0.25">
      <c r="C83" s="100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31"/>
    </row>
    <row r="84" spans="1:25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25" x14ac:dyDescent="0.25">
      <c r="C85" s="94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6"/>
    </row>
    <row r="86" spans="1:25" x14ac:dyDescent="0.25">
      <c r="C86" s="9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9"/>
      <c r="Q86" s="84"/>
      <c r="R86" s="84"/>
      <c r="S86" s="84"/>
      <c r="T86" s="84"/>
      <c r="U86" s="84"/>
      <c r="V86" s="84"/>
      <c r="X86" s="84"/>
      <c r="Y86" s="84"/>
    </row>
    <row r="87" spans="1:25" x14ac:dyDescent="0.25"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2"/>
      <c r="Q87" s="9"/>
      <c r="R87" s="9"/>
      <c r="U87" s="9"/>
      <c r="V87" s="9"/>
    </row>
    <row r="88" spans="1:25" x14ac:dyDescent="0.2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9"/>
      <c r="R88" s="9"/>
      <c r="U88" s="9"/>
      <c r="V88" s="9"/>
    </row>
    <row r="89" spans="1:25" x14ac:dyDescent="0.25">
      <c r="O89"/>
      <c r="P89" s="11"/>
      <c r="Q89" s="9"/>
      <c r="R89" s="11"/>
      <c r="T89" s="11"/>
      <c r="V89" s="11"/>
    </row>
    <row r="90" spans="1:25" x14ac:dyDescent="0.25">
      <c r="A90" s="1"/>
      <c r="B90" s="1"/>
      <c r="O90"/>
      <c r="P90" s="11"/>
      <c r="Q90" s="9"/>
      <c r="R90" s="11"/>
      <c r="T90" s="11"/>
      <c r="V90" s="11"/>
    </row>
    <row r="91" spans="1:25" x14ac:dyDescent="0.25">
      <c r="A91" s="1"/>
      <c r="B91" s="1"/>
      <c r="P91" s="11"/>
      <c r="Q91" s="9"/>
      <c r="R91" s="11"/>
      <c r="T91" s="11"/>
      <c r="V91" s="11"/>
    </row>
    <row r="92" spans="1:25" x14ac:dyDescent="0.25">
      <c r="P92" s="11"/>
      <c r="Q92" s="9"/>
      <c r="R92" s="11"/>
      <c r="T92" s="11"/>
      <c r="V92" s="11"/>
    </row>
    <row r="93" spans="1:25" x14ac:dyDescent="0.25">
      <c r="P93" s="11"/>
      <c r="Q93" s="9"/>
      <c r="R93" s="11"/>
      <c r="T93" s="11"/>
      <c r="V93" s="11"/>
    </row>
    <row r="94" spans="1:25" x14ac:dyDescent="0.25">
      <c r="P94" s="11"/>
      <c r="Q94" s="9"/>
      <c r="R94" s="11"/>
      <c r="T94" s="11"/>
      <c r="V94" s="11"/>
    </row>
  </sheetData>
  <sortState ref="A5:O64">
    <sortCondition ref="E5:E64"/>
    <sortCondition ref="M5:M64"/>
  </sortState>
  <mergeCells count="8">
    <mergeCell ref="K3:M3"/>
    <mergeCell ref="S3:Y10"/>
    <mergeCell ref="C81:M83"/>
    <mergeCell ref="C85:P87"/>
    <mergeCell ref="Q86:R86"/>
    <mergeCell ref="S86:T86"/>
    <mergeCell ref="U86:V86"/>
    <mergeCell ref="X86:Y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Cucumber</vt:lpstr>
      <vt:lpstr>Peppers_Chili</vt:lpstr>
      <vt:lpstr>Peppers_Bell</vt:lpstr>
      <vt:lpstr>Eggplant</vt:lpstr>
      <vt:lpstr>Tomatoes_Fresh</vt:lpstr>
      <vt:lpstr>Template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Ann Lazicki</dc:creator>
  <cp:lastModifiedBy>Patricia Ann Lazicki</cp:lastModifiedBy>
  <dcterms:created xsi:type="dcterms:W3CDTF">2017-03-23T22:00:44Z</dcterms:created>
  <dcterms:modified xsi:type="dcterms:W3CDTF">2017-04-18T21:42:21Z</dcterms:modified>
</cp:coreProperties>
</file>