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activeTab="3"/>
  </bookViews>
  <sheets>
    <sheet name="Package no-8 (1)" sheetId="28" r:id="rId1"/>
    <sheet name="Package no-8 (2)" sheetId="27" r:id="rId2"/>
    <sheet name="Package no-8 (3)" sheetId="26" r:id="rId3"/>
    <sheet name="Package-8(4)" sheetId="48" r:id="rId4"/>
  </sheets>
  <definedNames>
    <definedName name="_xlnm.Print_Area" localSheetId="0">'Package no-8 (1)'!$A$1:$V$51</definedName>
    <definedName name="_xlnm.Print_Area" localSheetId="1">'Package no-8 (2)'!$A$1:$Y$16</definedName>
    <definedName name="_xlnm.Print_Area" localSheetId="2">'Package no-8 (3)'!$A$1:$Y$29</definedName>
    <definedName name="_xlnm.Print_Area" localSheetId="3">'Package-8(4)'!$A$1:$Y$32</definedName>
    <definedName name="_xlnm.Print_Titles" localSheetId="0">'Package no-8 (1)'!$6:$7</definedName>
    <definedName name="_xlnm.Print_Titles" localSheetId="1">'Package no-8 (2)'!$6:$7</definedName>
    <definedName name="_xlnm.Print_Titles" localSheetId="2">'Package no-8 (3)'!$6:$7</definedName>
    <definedName name="_xlnm.Print_Titles" localSheetId="3">'Package-8(4)'!$6:$7</definedName>
  </definedNames>
  <calcPr calcId="124519"/>
</workbook>
</file>

<file path=xl/calcChain.xml><?xml version="1.0" encoding="utf-8"?>
<calcChain xmlns="http://schemas.openxmlformats.org/spreadsheetml/2006/main">
  <c r="Z21" i="48"/>
  <c r="AA21" s="1"/>
  <c r="W21"/>
  <c r="T21"/>
  <c r="V21" s="1"/>
  <c r="B21"/>
  <c r="Z20" s="1"/>
  <c r="AA20" s="1"/>
  <c r="W20"/>
  <c r="V20"/>
  <c r="T20"/>
  <c r="Q20"/>
  <c r="S20" s="1"/>
  <c r="B20"/>
  <c r="D20" s="1"/>
  <c r="W19"/>
  <c r="T19"/>
  <c r="V19" s="1"/>
  <c r="Q19"/>
  <c r="S19" s="1"/>
  <c r="B19"/>
  <c r="D19" s="1"/>
  <c r="W18"/>
  <c r="T18"/>
  <c r="V18" s="1"/>
  <c r="B18"/>
  <c r="D18" s="1"/>
  <c r="W17"/>
  <c r="V17"/>
  <c r="T17"/>
  <c r="Q17" s="1"/>
  <c r="S17" s="1"/>
  <c r="B17"/>
  <c r="Z16" s="1"/>
  <c r="AA16" s="1"/>
  <c r="W16"/>
  <c r="T16"/>
  <c r="Q16" s="1"/>
  <c r="S16" s="1"/>
  <c r="B16"/>
  <c r="D16" s="1"/>
  <c r="W15"/>
  <c r="T15"/>
  <c r="V15" s="1"/>
  <c r="Q15"/>
  <c r="S15" s="1"/>
  <c r="B15"/>
  <c r="D15" s="1"/>
  <c r="W14"/>
  <c r="T14"/>
  <c r="V14" s="1"/>
  <c r="B14"/>
  <c r="D14" s="1"/>
  <c r="Z13"/>
  <c r="AA13" s="1"/>
  <c r="W13"/>
  <c r="V13"/>
  <c r="T13"/>
  <c r="Q13" s="1"/>
  <c r="S13" s="1"/>
  <c r="B13"/>
  <c r="Z12" s="1"/>
  <c r="AA12" s="1"/>
  <c r="W12"/>
  <c r="T12"/>
  <c r="Q12" s="1"/>
  <c r="S12" s="1"/>
  <c r="B12"/>
  <c r="D12" s="1"/>
  <c r="W11"/>
  <c r="T11"/>
  <c r="V11" s="1"/>
  <c r="Q11"/>
  <c r="S11" s="1"/>
  <c r="B11"/>
  <c r="D11" s="1"/>
  <c r="W10"/>
  <c r="T10"/>
  <c r="V10" s="1"/>
  <c r="B10"/>
  <c r="D10" s="1"/>
  <c r="W9"/>
  <c r="V9"/>
  <c r="Q9"/>
  <c r="S9" s="1"/>
  <c r="D9"/>
  <c r="AA8"/>
  <c r="Z8"/>
  <c r="Z11" l="1"/>
  <c r="AA11" s="1"/>
  <c r="Z15"/>
  <c r="AA15" s="1"/>
  <c r="D13"/>
  <c r="Z14"/>
  <c r="AA14" s="1"/>
  <c r="D17"/>
  <c r="Z10"/>
  <c r="AA10" s="1"/>
  <c r="V12"/>
  <c r="V16"/>
  <c r="Z19"/>
  <c r="AA19" s="1"/>
  <c r="Q21"/>
  <c r="S21" s="1"/>
  <c r="Z18"/>
  <c r="AA18" s="1"/>
  <c r="Z9"/>
  <c r="AA9" s="1"/>
  <c r="Q10"/>
  <c r="S10" s="1"/>
  <c r="Q14"/>
  <c r="S14" s="1"/>
  <c r="Z17"/>
  <c r="AA17" s="1"/>
  <c r="Q18"/>
  <c r="S18" s="1"/>
  <c r="C38" i="28" l="1"/>
  <c r="C32"/>
  <c r="C25"/>
  <c r="D25" s="1"/>
  <c r="C26" s="1"/>
  <c r="D26" s="1"/>
  <c r="C27" s="1"/>
  <c r="D27" s="1"/>
  <c r="C28" s="1"/>
  <c r="D28" s="1"/>
  <c r="C29" s="1"/>
  <c r="D29" s="1"/>
  <c r="C30" s="1"/>
  <c r="D30" s="1"/>
  <c r="C31" s="1"/>
  <c r="D31" s="1"/>
  <c r="D23"/>
  <c r="D21"/>
  <c r="C22" s="1"/>
  <c r="D22" s="1"/>
  <c r="C23" s="1"/>
  <c r="C24" s="1"/>
  <c r="D24" s="1"/>
  <c r="D20"/>
  <c r="C20"/>
  <c r="C21"/>
  <c r="D19"/>
  <c r="D18"/>
  <c r="C19" s="1"/>
  <c r="C18"/>
  <c r="D17"/>
  <c r="C17"/>
  <c r="C16"/>
  <c r="C15"/>
  <c r="C13"/>
  <c r="C12"/>
  <c r="E12" s="1"/>
  <c r="C11"/>
  <c r="W10" s="1"/>
  <c r="X10" s="1"/>
  <c r="E10"/>
  <c r="R41"/>
  <c r="K11"/>
  <c r="K13"/>
  <c r="K15" s="1"/>
  <c r="K17" s="1"/>
  <c r="W39"/>
  <c r="X39" s="1"/>
  <c r="S39"/>
  <c r="Q39"/>
  <c r="P39"/>
  <c r="W38"/>
  <c r="X38" s="1"/>
  <c r="S38"/>
  <c r="Q38"/>
  <c r="P38"/>
  <c r="W37"/>
  <c r="X37" s="1"/>
  <c r="S37"/>
  <c r="Q37"/>
  <c r="P37"/>
  <c r="W36"/>
  <c r="X36" s="1"/>
  <c r="S36"/>
  <c r="Q36"/>
  <c r="P36"/>
  <c r="W35"/>
  <c r="X35" s="1"/>
  <c r="S35"/>
  <c r="Q35"/>
  <c r="P35"/>
  <c r="S34"/>
  <c r="Q34"/>
  <c r="P34"/>
  <c r="W33"/>
  <c r="X33" s="1"/>
  <c r="S33"/>
  <c r="Q33"/>
  <c r="P33"/>
  <c r="W32"/>
  <c r="X32" s="1"/>
  <c r="S32"/>
  <c r="Q32"/>
  <c r="P32"/>
  <c r="W31"/>
  <c r="X31" s="1"/>
  <c r="S31"/>
  <c r="Q31"/>
  <c r="P31"/>
  <c r="X30"/>
  <c r="W30"/>
  <c r="S30"/>
  <c r="Q30"/>
  <c r="P30"/>
  <c r="W29"/>
  <c r="X29" s="1"/>
  <c r="S29"/>
  <c r="Q29"/>
  <c r="P29"/>
  <c r="S28"/>
  <c r="Q28"/>
  <c r="P28"/>
  <c r="S27"/>
  <c r="Q27"/>
  <c r="P27"/>
  <c r="S26"/>
  <c r="Q26"/>
  <c r="P26"/>
  <c r="W25"/>
  <c r="X25" s="1"/>
  <c r="S25"/>
  <c r="Q25"/>
  <c r="P25"/>
  <c r="S24"/>
  <c r="Q24"/>
  <c r="P24"/>
  <c r="S23"/>
  <c r="Q23"/>
  <c r="P23"/>
  <c r="S22"/>
  <c r="Q22"/>
  <c r="P22"/>
  <c r="W21"/>
  <c r="X21" s="1"/>
  <c r="S21"/>
  <c r="Q21"/>
  <c r="P21"/>
  <c r="W20"/>
  <c r="X20" s="1"/>
  <c r="S20"/>
  <c r="Q20"/>
  <c r="P20"/>
  <c r="W19"/>
  <c r="X19" s="1"/>
  <c r="S19"/>
  <c r="Q19"/>
  <c r="P19"/>
  <c r="W18"/>
  <c r="X18" s="1"/>
  <c r="S18"/>
  <c r="Q18"/>
  <c r="P18"/>
  <c r="W17"/>
  <c r="X17" s="1"/>
  <c r="S17"/>
  <c r="Q17"/>
  <c r="P17"/>
  <c r="S16"/>
  <c r="Q16"/>
  <c r="P16"/>
  <c r="W15"/>
  <c r="X15" s="1"/>
  <c r="S15"/>
  <c r="Q15"/>
  <c r="P15"/>
  <c r="W14"/>
  <c r="X14" s="1"/>
  <c r="S14"/>
  <c r="Q14"/>
  <c r="P14"/>
  <c r="C14"/>
  <c r="W13"/>
  <c r="X13" s="1"/>
  <c r="S13"/>
  <c r="Q13"/>
  <c r="P13"/>
  <c r="W12"/>
  <c r="X12" s="1"/>
  <c r="S12"/>
  <c r="Q12"/>
  <c r="P12"/>
  <c r="W11"/>
  <c r="X11" s="1"/>
  <c r="S11"/>
  <c r="Q11"/>
  <c r="P11"/>
  <c r="S10"/>
  <c r="P41" s="1"/>
  <c r="P42" s="1"/>
  <c r="Q10"/>
  <c r="P10"/>
  <c r="W9"/>
  <c r="X9" s="1"/>
  <c r="W8"/>
  <c r="X8" s="1"/>
  <c r="Z9" i="27"/>
  <c r="AA9" s="1"/>
  <c r="S9"/>
  <c r="AA8"/>
  <c r="Z8"/>
  <c r="AA21" i="26"/>
  <c r="Z21"/>
  <c r="V21"/>
  <c r="T21"/>
  <c r="S21"/>
  <c r="C21"/>
  <c r="Z20"/>
  <c r="AA20" s="1"/>
  <c r="V20"/>
  <c r="T20"/>
  <c r="S20"/>
  <c r="C20"/>
  <c r="Z19"/>
  <c r="AA19" s="1"/>
  <c r="V19"/>
  <c r="T19"/>
  <c r="S19"/>
  <c r="C19"/>
  <c r="AA18"/>
  <c r="Z18"/>
  <c r="V18"/>
  <c r="T18"/>
  <c r="S18"/>
  <c r="C18"/>
  <c r="Z17"/>
  <c r="AA17" s="1"/>
  <c r="V17"/>
  <c r="T17"/>
  <c r="S17"/>
  <c r="C17"/>
  <c r="Z16" s="1"/>
  <c r="AA16" s="1"/>
  <c r="E17" s="1"/>
  <c r="V16"/>
  <c r="T16"/>
  <c r="S16"/>
  <c r="C16"/>
  <c r="Z15" s="1"/>
  <c r="AA15" s="1"/>
  <c r="E16" s="1"/>
  <c r="V15"/>
  <c r="T15"/>
  <c r="S15"/>
  <c r="C15"/>
  <c r="Z14"/>
  <c r="AA14" s="1"/>
  <c r="E15" s="1"/>
  <c r="V14"/>
  <c r="T14"/>
  <c r="S14"/>
  <c r="C14"/>
  <c r="AA13"/>
  <c r="Z13"/>
  <c r="V13"/>
  <c r="T13"/>
  <c r="S13"/>
  <c r="C13"/>
  <c r="Z12" s="1"/>
  <c r="AA12" s="1"/>
  <c r="E13" s="1"/>
  <c r="V12"/>
  <c r="T12"/>
  <c r="S12"/>
  <c r="C12"/>
  <c r="Z11"/>
  <c r="AA11" s="1"/>
  <c r="E12" s="1"/>
  <c r="V11"/>
  <c r="T11"/>
  <c r="S11"/>
  <c r="C11"/>
  <c r="Z10"/>
  <c r="AA10" s="1"/>
  <c r="E11" s="1"/>
  <c r="V10"/>
  <c r="T10"/>
  <c r="S10"/>
  <c r="C10"/>
  <c r="Z9" s="1"/>
  <c r="AA9" s="1"/>
  <c r="E10" s="1"/>
  <c r="S9"/>
  <c r="AA8"/>
  <c r="Z8"/>
  <c r="D32" i="28" l="1"/>
  <c r="W28"/>
  <c r="X28" s="1"/>
  <c r="W27"/>
  <c r="X27" s="1"/>
  <c r="W26"/>
  <c r="X26" s="1"/>
  <c r="W16"/>
  <c r="X16" s="1"/>
  <c r="E11"/>
  <c r="K27"/>
  <c r="K29" s="1"/>
  <c r="K31" s="1"/>
  <c r="K33" s="1"/>
  <c r="K35" s="1"/>
  <c r="K37" s="1"/>
  <c r="K39" s="1"/>
  <c r="K19"/>
  <c r="K21"/>
  <c r="K23"/>
  <c r="K25"/>
  <c r="D33" l="1"/>
  <c r="C33"/>
  <c r="D34" l="1"/>
  <c r="C34"/>
  <c r="W22"/>
  <c r="X22" s="1"/>
  <c r="D35" l="1"/>
  <c r="C35"/>
  <c r="W24"/>
  <c r="X24" s="1"/>
  <c r="W23"/>
  <c r="X23" s="1"/>
  <c r="D36" l="1"/>
  <c r="C36"/>
  <c r="W34"/>
  <c r="X34" s="1"/>
  <c r="D37" l="1"/>
  <c r="D38" s="1"/>
  <c r="C37"/>
  <c r="C39" l="1"/>
</calcChain>
</file>

<file path=xl/sharedStrings.xml><?xml version="1.0" encoding="utf-8"?>
<sst xmlns="http://schemas.openxmlformats.org/spreadsheetml/2006/main" count="342" uniqueCount="144">
  <si>
    <t>SL.No</t>
  </si>
  <si>
    <t>Reach in KM</t>
  </si>
  <si>
    <t>Hydraulic  Particulars</t>
  </si>
  <si>
    <t>Full Supply  Level</t>
  </si>
  <si>
    <t>Remarks</t>
  </si>
  <si>
    <t>Distance          (IN Mts)</t>
  </si>
  <si>
    <t>Required Discharge (Cumecs)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</si>
  <si>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</si>
  <si>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</si>
  <si>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</si>
  <si>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</si>
  <si>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</si>
  <si>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</si>
  <si>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</si>
  <si>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</si>
  <si>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</si>
  <si>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</si>
  <si>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</si>
  <si>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</si>
  <si>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</si>
  <si>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</si>
  <si>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</si>
  <si>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xml:space="preserve">Total </t>
  </si>
  <si>
    <t>Velocity 
M/Sec</t>
  </si>
  <si>
    <t>Bed Width                (In Mts)</t>
  </si>
  <si>
    <t>From</t>
  </si>
  <si>
    <t>DueTo  CM  &amp; CD Structures</t>
  </si>
  <si>
    <t>AT                   Start                 (M)</t>
  </si>
  <si>
    <t>AT            End           (M)</t>
  </si>
  <si>
    <t>AT                   Start                  (M)</t>
  </si>
  <si>
    <t>AT            End        (M)</t>
  </si>
  <si>
    <t>Due To Bed Fall</t>
  </si>
  <si>
    <t xml:space="preserve">Bed Level </t>
  </si>
  <si>
    <t>Loss (m)</t>
  </si>
  <si>
    <t>Reach No.</t>
  </si>
  <si>
    <t>Co-efficiect of Rugosity  :0.018</t>
  </si>
  <si>
    <t>(H.N.S.S. PHASE-2,PACKAGE NO.8 FROM KM 320.000 TO 340.000)</t>
  </si>
  <si>
    <t xml:space="preserve">  HYDRAULIC PARTICULARS  HNSS MAIN CANAL(STAGE-II) FROM KM 324.600 TO 329.450</t>
  </si>
  <si>
    <t xml:space="preserve">ALL SOILS </t>
  </si>
  <si>
    <t>F &amp; F</t>
  </si>
  <si>
    <t xml:space="preserve">ALL SOILS &amp; F,F </t>
  </si>
  <si>
    <t>ALL SOILS F&amp;F HDR, F&amp;F</t>
  </si>
  <si>
    <t>2) The alignment &amp; HP's in the balanace reach up to Km 331.000 of the package and beyond up to end of package -8 at km 340.000 (common point of package -8 &amp; PACKAGE -9) Shall be finalized seperatly on recipt of proposal from ENC/TGP/SKHT as per basic parameters pf Pkg-8</t>
  </si>
  <si>
    <t>3) The list of structures of the entire package will be finalised seperatly on recipt of proposal of the balance alignemtnt and HP's of the package along with L.S of alignment and HP's of the package from ENC/TGP/SKHT.</t>
  </si>
  <si>
    <t xml:space="preserve">  HYDRAULIC PARTICULARS  HNSS MAIN CANAL(STAGE-II) FROM KM 320.000 TO 320.500</t>
  </si>
  <si>
    <t>FSL +320.000 AS PER AGREEMENT BASICS PARAMETERS +453.040</t>
  </si>
  <si>
    <t>PARTIAL CUTTING</t>
  </si>
  <si>
    <t>1) THE H.P'S PROPOSAL IN THE REACH FROM KM 320.00 TO KM 320.500  ALONG WITH CONSENT OF THE AGENCIES ON THE COMMON POINT BETWEEN PACKAGE-7 &amp; PACKAGE-8 FURNISHED VIDE ENC / TGP SKHT Lr No ENC / TGP SKHT HNSS PKG -7 &amp; 8 DT -30-06-2008 ARE VETTED AND APPROVED.</t>
  </si>
  <si>
    <t xml:space="preserve">Sd/-(dt.11.07.2008)                                                           Executive Engineer                                              Canals-II Division                                  Central Designs Orginisation                   Hyderabad.   </t>
  </si>
  <si>
    <t xml:space="preserve">Sd/-(dt.10.07.2008)                    (I.S.N.RAJU)                                    Chief Engineer                                                Central Designs Orginisation                   Hyderabad.   </t>
  </si>
  <si>
    <t>(H.N.S.S. PHASE-2,PACKAGE NO.8 FROM KM 329.450 TO 338.800/340.000)</t>
  </si>
  <si>
    <t xml:space="preserve">  HYDRAULIC PARTICULARS OF AVR HNSS MAIN CANAL(STAGE-II) FROM KM 329.450 TO 338.800/340.000</t>
  </si>
  <si>
    <t>0.50:1</t>
  </si>
  <si>
    <t>Value of n</t>
  </si>
  <si>
    <t>HYDRAULIC PARTICULARS ALREADY APPROVED FROM KM 320.000 TO 329.450</t>
  </si>
  <si>
    <t>DEEP CUTTING      ALL SOILS/HDR F&amp;F / HR</t>
  </si>
  <si>
    <t>PARTIAL CUTTING &amp; PARTIAL EMBAKMENT ALL SOILS HDR, F&amp;F / HR</t>
  </si>
  <si>
    <t>PARTIAL CUTTING &amp; PARTIAL EMBAKMENT ALL SOILS</t>
  </si>
  <si>
    <t>EMBAKMENT ALL SOILS</t>
  </si>
  <si>
    <t>NORMAL CUTTING ALL SOILS HDR,F&amp;F</t>
  </si>
  <si>
    <t>EMBANKMENT ALL SOILS HDR</t>
  </si>
  <si>
    <t>FULL  CUTTING ALL SOILS HDR,F&amp;F</t>
  </si>
  <si>
    <t xml:space="preserve">PARTIAL CUTTING &amp; PARTIAL EMBAKMENT ALL SOILS HDR, F&amp;F </t>
  </si>
  <si>
    <t>PARTIAL CUTTING &amp; PARTIAL EMBAKMENT ALL SOILS HDR, F&amp;F</t>
  </si>
  <si>
    <t>SLRB @ KM 330.625                  UT @ KM 330.682                            SLRB @ KM 330.960</t>
  </si>
  <si>
    <t>UT @ KM 331.445</t>
  </si>
  <si>
    <t>UT @ KM 332.000</t>
  </si>
  <si>
    <t>SP @ KM 332.940                       UT @ KM 333.315             SP @ KM 333.887</t>
  </si>
  <si>
    <t>RAILWAY BRIDGE @ KM 334.295                      DLRB @ KM 334.360</t>
  </si>
  <si>
    <t>UT @ KM 336.475                  UT @ KM 336.775              UT @ KM 336.906</t>
  </si>
  <si>
    <t>SP @ KM 338.127                  SLRB @ KM 338.375</t>
  </si>
  <si>
    <t>CHECK:</t>
  </si>
  <si>
    <t>TOTAL LOSS OF  HEAD =</t>
  </si>
  <si>
    <t>1.016 m</t>
  </si>
  <si>
    <t>DIFFERENCE IN FIRST FSL AND LAST FSL=</t>
  </si>
  <si>
    <t>m =</t>
  </si>
  <si>
    <t>TOTAL LOSS OF HEAD HENCE OK</t>
  </si>
  <si>
    <t>NOTES:</t>
  </si>
  <si>
    <t>i) The proposals for Hydraulic particulars of AVR HNSS PROJECT Phase-II from Km 329.450 to Km 338.808/340.000 of Package-8 furnished vide Lr No.ENC/TGP/SKHT/DW/DD2/AEE/HNSS/ATP/P-8/210 DT 09-02-2011 are vetted as per Govt Memo No 25650/Maj Irr VI/2007 Dt :07-11-2009 subject to providing necessary protection works at curve location of IP Nos 22,24,25,29,30,31 and 32 as per site condations.</t>
  </si>
  <si>
    <t>ii) The first berm level in cutting reaches shall be at FSL + Free board.</t>
  </si>
  <si>
    <t>iii)The project authorites shall ensure that all CM &amp; CD Works are proposed as per site condations and as per IBM estimate.</t>
  </si>
  <si>
    <t xml:space="preserve">Sd/-(dt.01.04.2011)                                                           Executive Engineer                                              Canals-II Division                                  Central Designs Orginisation                   Hyderabad.     </t>
  </si>
  <si>
    <t xml:space="preserve">Sd/-(dt.01.04.2011)        (I.S.N.RAJU)                                    Chief Engineer                                                Central Designs Orginisation                   Hyderabad.   </t>
  </si>
  <si>
    <t>Distance          (In Mts)</t>
  </si>
  <si>
    <t>To</t>
  </si>
  <si>
    <t>Embakment Reach Aqueduct for 150m length from Km 326.250 to Km 326.400 for stream crossing SLB at Km 326.440</t>
  </si>
  <si>
    <t>F.S.D          (In Mts)</t>
  </si>
  <si>
    <t>At                   Start                 (M)</t>
  </si>
  <si>
    <t>At            End        (M)</t>
  </si>
  <si>
    <t>At            End           (M)</t>
  </si>
  <si>
    <t>At                   Start                  (M)</t>
  </si>
  <si>
    <r>
      <t>1:</t>
    </r>
    <r>
      <rPr>
        <sz val="13"/>
        <color theme="0"/>
        <rFont val="Arial"/>
        <family val="2"/>
      </rPr>
      <t>0</t>
    </r>
    <r>
      <rPr>
        <sz val="13"/>
        <rFont val="Arial"/>
        <family val="2"/>
      </rPr>
      <t>8300</t>
    </r>
  </si>
  <si>
    <r>
      <t>1:</t>
    </r>
    <r>
      <rPr>
        <sz val="13"/>
        <color theme="0"/>
        <rFont val="Arial"/>
        <family val="2"/>
      </rPr>
      <t>0</t>
    </r>
    <r>
      <rPr>
        <sz val="13"/>
        <rFont val="Arial"/>
        <family val="2"/>
      </rPr>
      <t>7400</t>
    </r>
  </si>
  <si>
    <r>
      <t>1:</t>
    </r>
    <r>
      <rPr>
        <sz val="13"/>
        <color theme="0"/>
        <rFont val="Arial"/>
        <family val="2"/>
      </rPr>
      <t>.</t>
    </r>
    <r>
      <rPr>
        <sz val="13"/>
        <rFont val="Arial"/>
        <family val="2"/>
      </rPr>
      <t>6500</t>
    </r>
  </si>
  <si>
    <r>
      <t>1:</t>
    </r>
    <r>
      <rPr>
        <sz val="13"/>
        <color theme="0"/>
        <rFont val="Arial"/>
        <family val="2"/>
      </rPr>
      <t>0</t>
    </r>
    <r>
      <rPr>
        <sz val="13"/>
        <rFont val="Arial"/>
        <family val="2"/>
      </rPr>
      <t>9850</t>
    </r>
  </si>
  <si>
    <r>
      <t>1:</t>
    </r>
    <r>
      <rPr>
        <sz val="13"/>
        <color theme="0"/>
        <rFont val="Arial"/>
        <family val="2"/>
      </rPr>
      <t>0</t>
    </r>
    <r>
      <rPr>
        <sz val="13"/>
        <rFont val="Arial"/>
        <family val="2"/>
      </rPr>
      <t>9075</t>
    </r>
  </si>
  <si>
    <r>
      <t>1:</t>
    </r>
    <r>
      <rPr>
        <sz val="13"/>
        <color theme="0"/>
        <rFont val="Arial"/>
        <family val="2"/>
      </rPr>
      <t>0</t>
    </r>
    <r>
      <rPr>
        <sz val="13"/>
        <rFont val="Arial"/>
        <family val="2"/>
      </rPr>
      <t>8175</t>
    </r>
  </si>
  <si>
    <t>1) The alignment of the Pkg-8 &amp; HP's furnished as per ENC/TGP/SKHT/HNSS/PH-II/PKG-8 DT -19-11-2008 and as per inspection notes of ENC/TGP/SKHT DT-21/05/2008 communicated vid End No ENC/TGP/SKHT/HNSS/PH-II/PKG-8 DT -24-05-2008 From Km 324.600 to Km 329.450 is vetted and approved subject to providing necessary protection works at curve location of IP 12,13 &amp; 14 as per site condations</t>
  </si>
  <si>
    <t xml:space="preserve">Sd/-(dt.30.06.2009)                                                           Executive Engineer                                              Canals-II Division                                  Central Designs Orginisation                   Hyderabad.   </t>
  </si>
  <si>
    <t xml:space="preserve">Sd/-(dt.29.06.2009)                          (I.S.N.RAJU)                                    Chief Engineer                                                Central Designs Orginisation                   Hyderabad.   </t>
  </si>
  <si>
    <t>Embakment Section proposed  Aqueduct   from Km 327.950 to Km 328.250  SLB at Km 328.275</t>
  </si>
  <si>
    <t>SP @ KM 334.761                     SLRB @ KM 334.950             INLET @ KM 335.125         UT @ KM 335.875</t>
  </si>
  <si>
    <t>iv) The UT @ Km 332.122 proposed to be diverted to UT @ Km 332.000 shall be examined by the project authorites as the ground level at km 332.122 is lower than the ground level at  km 332.000 the UT @ km 336.475 proposed to be diverted to UT @ km 335.875, there is a valley at Km 336.475 and the distance betweem the two structures is 600 m hence U.T is proposed at Km 336.475.</t>
  </si>
  <si>
    <t>Revised alignment and H.P's approved  as per Govt memo no 25650,Maj.Irri.vi/2007 ;Dt 07.11.2009 and based on the recomandations of the ENC/TGP/Srikalahasti.ENC/TGP/Srikalahasti has to ensure that the orders of the Government in according the savings to Government and report to the Government.</t>
  </si>
  <si>
    <r>
      <t>1:</t>
    </r>
    <r>
      <rPr>
        <sz val="13"/>
        <color theme="0"/>
        <rFont val="Arial"/>
        <family val="2"/>
      </rPr>
      <t>.</t>
    </r>
    <r>
      <rPr>
        <sz val="13"/>
        <rFont val="Arial"/>
        <family val="2"/>
      </rPr>
      <t>6425</t>
    </r>
  </si>
  <si>
    <r>
      <t>1:</t>
    </r>
    <r>
      <rPr>
        <sz val="13"/>
        <color theme="0"/>
        <rFont val="Arial"/>
        <family val="2"/>
      </rPr>
      <t>.</t>
    </r>
    <r>
      <rPr>
        <sz val="13"/>
        <rFont val="Arial"/>
        <family val="2"/>
      </rPr>
      <t>6350</t>
    </r>
  </si>
  <si>
    <r>
      <t>1:</t>
    </r>
    <r>
      <rPr>
        <sz val="13"/>
        <color theme="0"/>
        <rFont val="Arial"/>
        <family val="2"/>
      </rPr>
      <t>.</t>
    </r>
    <r>
      <rPr>
        <sz val="13"/>
        <rFont val="Arial"/>
        <family val="2"/>
      </rPr>
      <t>7175</t>
    </r>
  </si>
  <si>
    <r>
      <t>1:</t>
    </r>
    <r>
      <rPr>
        <sz val="13"/>
        <color theme="0"/>
        <rFont val="Arial"/>
        <family val="2"/>
      </rPr>
      <t>.</t>
    </r>
    <r>
      <rPr>
        <sz val="13"/>
        <rFont val="Arial"/>
        <family val="2"/>
      </rPr>
      <t>8000</t>
    </r>
  </si>
  <si>
    <r>
      <t>1:</t>
    </r>
    <r>
      <rPr>
        <sz val="13"/>
        <color theme="0"/>
        <rFont val="Arial"/>
        <family val="2"/>
      </rPr>
      <t>.</t>
    </r>
    <r>
      <rPr>
        <sz val="13"/>
        <rFont val="Arial"/>
        <family val="2"/>
      </rPr>
      <t>9000</t>
    </r>
  </si>
  <si>
    <r>
      <t>1:</t>
    </r>
    <r>
      <rPr>
        <sz val="13"/>
        <color theme="0"/>
        <rFont val="Arial"/>
        <family val="2"/>
      </rPr>
      <t>.</t>
    </r>
    <r>
      <rPr>
        <sz val="13"/>
        <rFont val="Arial"/>
        <family val="2"/>
      </rPr>
      <t>10000</t>
    </r>
  </si>
  <si>
    <r>
      <t>1:</t>
    </r>
    <r>
      <rPr>
        <sz val="13"/>
        <color theme="0"/>
        <rFont val="Arial"/>
        <family val="2"/>
      </rPr>
      <t>.</t>
    </r>
    <r>
      <rPr>
        <sz val="13"/>
        <rFont val="Arial"/>
        <family val="2"/>
      </rPr>
      <t>10500</t>
    </r>
  </si>
  <si>
    <r>
      <t>1:</t>
    </r>
    <r>
      <rPr>
        <sz val="13"/>
        <color theme="0"/>
        <rFont val="Arial"/>
        <family val="2"/>
      </rPr>
      <t>.</t>
    </r>
    <r>
      <rPr>
        <sz val="13"/>
        <rFont val="Arial"/>
        <family val="2"/>
      </rPr>
      <t>11000</t>
    </r>
  </si>
  <si>
    <r>
      <t>1:</t>
    </r>
    <r>
      <rPr>
        <sz val="13"/>
        <color theme="0"/>
        <rFont val="Arial"/>
        <family val="2"/>
      </rPr>
      <t>.</t>
    </r>
    <r>
      <rPr>
        <sz val="13"/>
        <rFont val="Arial"/>
        <family val="2"/>
      </rPr>
      <t>8300</t>
    </r>
  </si>
  <si>
    <t>(H.N.S.S. PHASE-2,PACKAGE NO.8,HNSS MAIN CANAL  FROM KM 320.000 TO 340.000)</t>
  </si>
  <si>
    <t>GOVERNMENT OF ANDHRA PRADESH</t>
  </si>
  <si>
    <t>338.808/340.000</t>
  </si>
  <si>
    <t>GOVERNAMENT OF ANDHRA PRADESH</t>
  </si>
  <si>
    <t>(H.N.S.S. PHASE-2,PACKAGE NO.8A)</t>
  </si>
  <si>
    <t xml:space="preserve">  HYDRAULIC PARTICULARS  HNSS MAIN CANAL(STAGE-II) FROM KM 337.000 TO 339.254/340.000)</t>
  </si>
  <si>
    <t>Value of 'n"</t>
  </si>
  <si>
    <t>1  IN 10000</t>
  </si>
  <si>
    <t xml:space="preserve">HYDRALIC PARTICULARS ALL READY APPROVED </t>
  </si>
  <si>
    <t>1 IN 10675</t>
  </si>
  <si>
    <t>1 IN 11350</t>
  </si>
  <si>
    <t>UT @ KM 337.300</t>
  </si>
  <si>
    <t>1 IN 11425</t>
  </si>
  <si>
    <t>1 IN 11530</t>
  </si>
  <si>
    <t>Full Cutting,All soils ,HDR,F&amp;F &amp; HR</t>
  </si>
  <si>
    <t>SLRB @ KM 337.570</t>
  </si>
  <si>
    <t>1 IN  11425</t>
  </si>
  <si>
    <t>1 IN  11500</t>
  </si>
  <si>
    <t>SLRB @ Km 338.720</t>
  </si>
  <si>
    <t>1 IN 11250</t>
  </si>
  <si>
    <t>339.254/340.000</t>
  </si>
  <si>
    <t>1 IN 10000</t>
  </si>
  <si>
    <t>2) Details of banks,berms and dowels shall be followed as per IS 7112-1973 &amp; IS 10430 -2000.</t>
  </si>
  <si>
    <t xml:space="preserve">Sd/-(dt.02.08.2017)                                                              Chief Engineer                                                Central Designs Orginisation                   Vijayawada.   </t>
  </si>
  <si>
    <t>Sd/-(dt.08.08.2017)                                                           Executive Engineer                                              Division -7                                 Central Designs Orginisation                   Vijayawada.</t>
  </si>
  <si>
    <t>Partial cutting and partical Embankment,All soils ,HDR,F&amp;F</t>
  </si>
  <si>
    <t>(Total loss )  = 0.259-(First FSL -Last FSL =0.259) Hence OK</t>
  </si>
  <si>
    <t>1) The proposed modification of HP's furnished vide LR .No.CE (P)/HNSS-P2/ATP/DEE-4/AEE 7 /P8A/Vol -3.. 211 CE :Dt12/07/2017 are vertted and Approved from Km 337.000 to 339.254 /340.000</t>
  </si>
  <si>
    <t xml:space="preserve">3) The HP's are approved based on the data recommendations furninshed by the field authorities  and the field authoritiesare responsible for the particulars furnished </t>
  </si>
  <si>
    <t xml:space="preserve">4) If any deviations found in field data the same shall be brought to the notice of this office for revision </t>
  </si>
  <si>
    <t>5) The above HP's super sedes earlier approved HP's communicated vide T.O.Lr.No.CE/CDO/CL2/HNSS /PHASE-2/PK-8/43/2011:Dt:06.04.2011</t>
  </si>
</sst>
</file>

<file path=xl/styles.xml><?xml version="1.0" encoding="utf-8"?>
<styleSheet xmlns="http://schemas.openxmlformats.org/spreadsheetml/2006/main">
  <numFmts count="4">
    <numFmt numFmtId="164" formatCode="_(* #,##0.00_);_(* \(#,##0.00\);_(* &quot;-&quot;??_);_(@_)"/>
    <numFmt numFmtId="165" formatCode="0.000"/>
    <numFmt numFmtId="166" formatCode="0.0000"/>
    <numFmt numFmtId="167" formatCode="0.00000"/>
  </numFmts>
  <fonts count="25">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b/>
      <sz val="13"/>
      <name val="Arial"/>
      <family val="2"/>
    </font>
    <font>
      <b/>
      <sz val="14"/>
      <name val="Arial"/>
      <family val="2"/>
    </font>
    <font>
      <sz val="10"/>
      <name val="Arial"/>
      <family val="2"/>
    </font>
    <font>
      <u/>
      <sz val="7"/>
      <color theme="10"/>
      <name val="Arial"/>
      <family val="2"/>
    </font>
    <font>
      <sz val="12"/>
      <name val="Verdana"/>
      <family val="2"/>
    </font>
    <font>
      <b/>
      <sz val="12"/>
      <name val="Verdana"/>
      <family val="2"/>
    </font>
    <font>
      <sz val="13"/>
      <color theme="0"/>
      <name val="Arial"/>
      <family val="2"/>
    </font>
    <font>
      <sz val="13"/>
      <name val="Verdana"/>
      <family val="2"/>
    </font>
    <font>
      <sz val="10"/>
      <name val="Arial"/>
      <family val="2"/>
    </font>
  </fonts>
  <fills count="2">
    <fill>
      <patternFill patternType="none"/>
    </fill>
    <fill>
      <patternFill patternType="gray125"/>
    </fill>
  </fills>
  <borders count="1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9">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8" fillId="0" borderId="1"/>
    <xf numFmtId="0" fontId="2" fillId="0" borderId="1"/>
    <xf numFmtId="0" fontId="1" fillId="0" borderId="1"/>
    <xf numFmtId="0" fontId="18" fillId="0" borderId="1"/>
    <xf numFmtId="0" fontId="24" fillId="0" borderId="1"/>
    <xf numFmtId="0" fontId="24" fillId="0" borderId="1"/>
    <xf numFmtId="0" fontId="24" fillId="0" borderId="1"/>
    <xf numFmtId="0" fontId="19" fillId="0" borderId="1" applyNumberFormat="0" applyFill="0" applyBorder="0" applyAlignment="0" applyProtection="0">
      <alignment vertical="top"/>
      <protection locked="0"/>
    </xf>
    <xf numFmtId="0" fontId="24" fillId="0" borderId="1"/>
    <xf numFmtId="0" fontId="24" fillId="0" borderId="1"/>
    <xf numFmtId="0" fontId="24" fillId="0" borderId="1"/>
    <xf numFmtId="0" fontId="24" fillId="0" borderId="1"/>
    <xf numFmtId="0" fontId="24" fillId="0" borderId="1"/>
  </cellStyleXfs>
  <cellXfs count="144">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7" fillId="0" borderId="8" xfId="1" applyFont="1" applyBorder="1" applyAlignment="1">
      <alignment horizontal="center" vertical="center" wrapText="1"/>
    </xf>
    <xf numFmtId="2" fontId="8" fillId="0" borderId="1" xfId="1" applyNumberFormat="1" applyFont="1" applyAlignment="1">
      <alignment horizontal="center" vertical="center" wrapText="1"/>
    </xf>
    <xf numFmtId="2" fontId="10" fillId="0" borderId="2" xfId="0" applyNumberFormat="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167" fontId="5" fillId="0" borderId="1" xfId="1" applyNumberFormat="1" applyFont="1" applyFill="1" applyBorder="1" applyAlignment="1">
      <alignment horizontal="center" vertical="center" wrapText="1"/>
    </xf>
    <xf numFmtId="2" fontId="10" fillId="0" borderId="2" xfId="1" applyNumberFormat="1" applyFont="1" applyFill="1" applyBorder="1" applyAlignment="1">
      <alignment vertical="center" wrapText="1"/>
    </xf>
    <xf numFmtId="0" fontId="10"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0" fontId="7" fillId="0" borderId="1" xfId="1" applyFont="1" applyBorder="1" applyAlignment="1">
      <alignment horizontal="center" vertical="center" wrapText="1"/>
    </xf>
    <xf numFmtId="0" fontId="17" fillId="0" borderId="10" xfId="1" applyFont="1" applyFill="1" applyBorder="1" applyAlignment="1">
      <alignment horizontal="left" vertical="center" wrapText="1"/>
    </xf>
    <xf numFmtId="0" fontId="6" fillId="0" borderId="1" xfId="1" applyFont="1" applyFill="1" applyBorder="1" applyAlignment="1">
      <alignment horizontal="left" vertical="center" wrapText="1"/>
    </xf>
    <xf numFmtId="0" fontId="6" fillId="0" borderId="1" xfId="1" applyFont="1" applyFill="1" applyBorder="1" applyAlignment="1">
      <alignment horizontal="center" vertical="center" wrapText="1"/>
    </xf>
    <xf numFmtId="2" fontId="10" fillId="0" borderId="2" xfId="0" applyNumberFormat="1" applyFont="1" applyBorder="1" applyAlignment="1">
      <alignment vertical="center" wrapText="1"/>
    </xf>
    <xf numFmtId="0" fontId="17" fillId="0" borderId="1" xfId="1" applyFont="1" applyFill="1" applyBorder="1" applyAlignment="1">
      <alignment horizontal="left" vertical="center" wrapText="1"/>
    </xf>
    <xf numFmtId="0" fontId="10" fillId="0" borderId="1" xfId="1" applyFont="1" applyFill="1" applyBorder="1" applyAlignment="1">
      <alignment horizontal="center" vertical="center" wrapText="1"/>
    </xf>
    <xf numFmtId="0" fontId="6" fillId="0" borderId="1" xfId="2" applyFont="1" applyFill="1" applyBorder="1" applyAlignment="1">
      <alignment vertical="center" wrapText="1"/>
    </xf>
    <xf numFmtId="0" fontId="20" fillId="0" borderId="1" xfId="1" applyFont="1" applyFill="1" applyBorder="1" applyAlignment="1">
      <alignment horizontal="center"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165" fontId="15" fillId="0" borderId="2" xfId="0" applyNumberFormat="1" applyFont="1" applyFill="1" applyBorder="1" applyAlignment="1">
      <alignment horizontal="center" vertical="center" wrapText="1"/>
    </xf>
    <xf numFmtId="0" fontId="15" fillId="0" borderId="1" xfId="1" applyFont="1" applyFill="1" applyBorder="1" applyAlignment="1">
      <alignment vertical="center" wrapText="1"/>
    </xf>
    <xf numFmtId="1" fontId="6" fillId="0" borderId="2"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165" fontId="15" fillId="0" borderId="4" xfId="1" applyNumberFormat="1" applyFont="1" applyFill="1" applyBorder="1" applyAlignment="1">
      <alignment vertical="center" wrapText="1"/>
    </xf>
    <xf numFmtId="165" fontId="15" fillId="0" borderId="5" xfId="1" applyNumberFormat="1" applyFont="1" applyFill="1" applyBorder="1" applyAlignment="1">
      <alignment vertical="center" wrapText="1"/>
    </xf>
    <xf numFmtId="165" fontId="15" fillId="0" borderId="6" xfId="1" applyNumberFormat="1" applyFont="1" applyFill="1" applyBorder="1" applyAlignment="1">
      <alignment vertical="center" wrapText="1"/>
    </xf>
    <xf numFmtId="166" fontId="15" fillId="0" borderId="2"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2"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8" fillId="0" borderId="2" xfId="1" applyFont="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165" fontId="10" fillId="0" borderId="1" xfId="1" applyNumberFormat="1" applyFont="1" applyFill="1" applyBorder="1" applyAlignment="1">
      <alignment horizontal="center" vertical="center" wrapText="1"/>
    </xf>
    <xf numFmtId="165" fontId="16" fillId="0" borderId="1" xfId="1" applyNumberFormat="1" applyFont="1" applyFill="1" applyBorder="1" applyAlignment="1">
      <alignment horizontal="center" vertical="center" wrapText="1"/>
    </xf>
    <xf numFmtId="165" fontId="16" fillId="0" borderId="1" xfId="1" applyNumberFormat="1" applyFont="1" applyFill="1" applyBorder="1" applyAlignment="1">
      <alignment vertical="center" wrapText="1"/>
    </xf>
    <xf numFmtId="165" fontId="17" fillId="0" borderId="1" xfId="1" applyNumberFormat="1" applyFont="1" applyFill="1" applyBorder="1" applyAlignment="1">
      <alignment vertical="center" wrapText="1"/>
    </xf>
    <xf numFmtId="0" fontId="23" fillId="0" borderId="1" xfId="1" applyFont="1" applyFill="1" applyBorder="1" applyAlignment="1">
      <alignment horizontal="center" vertical="center" wrapText="1"/>
    </xf>
    <xf numFmtId="1" fontId="15" fillId="0" borderId="2" xfId="1" applyNumberFormat="1" applyFont="1" applyFill="1" applyBorder="1" applyAlignment="1">
      <alignment horizontal="center" vertical="center" wrapText="1"/>
    </xf>
    <xf numFmtId="165" fontId="22" fillId="0" borderId="2" xfId="1" applyNumberFormat="1" applyFont="1" applyFill="1" applyBorder="1" applyAlignment="1">
      <alignment horizontal="center" vertical="center" wrapText="1"/>
    </xf>
    <xf numFmtId="2" fontId="10" fillId="0" borderId="2" xfId="1" applyNumberFormat="1" applyFont="1" applyFill="1" applyBorder="1" applyAlignment="1">
      <alignment horizontal="center" vertical="center" wrapText="1"/>
    </xf>
    <xf numFmtId="165" fontId="15" fillId="0" borderId="2" xfId="1" applyNumberFormat="1" applyFont="1" applyFill="1" applyBorder="1" applyAlignment="1">
      <alignment vertical="center" wrapText="1"/>
    </xf>
    <xf numFmtId="0" fontId="15" fillId="0" borderId="2" xfId="1" applyFont="1" applyFill="1" applyBorder="1" applyAlignment="1">
      <alignment horizontal="center" vertical="center" wrapText="1"/>
    </xf>
    <xf numFmtId="2" fontId="15" fillId="0" borderId="2" xfId="1" applyNumberFormat="1" applyFont="1" applyFill="1" applyBorder="1" applyAlignment="1">
      <alignment horizontal="center" vertical="center"/>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165" fontId="15" fillId="0" borderId="1" xfId="1" applyNumberFormat="1" applyFont="1" applyFill="1" applyBorder="1" applyAlignment="1">
      <alignment horizontal="center" vertical="center" wrapText="1"/>
    </xf>
    <xf numFmtId="0" fontId="7" fillId="0" borderId="8" xfId="1" applyFont="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8" fillId="0" borderId="2" xfId="1" applyFont="1" applyFill="1" applyBorder="1" applyAlignment="1">
      <alignment horizontal="center" vertical="center" wrapText="1"/>
    </xf>
    <xf numFmtId="2" fontId="10" fillId="0" borderId="2" xfId="1" applyNumberFormat="1" applyFont="1" applyFill="1" applyBorder="1" applyAlignment="1">
      <alignment horizontal="center" vertical="center" wrapText="1"/>
    </xf>
    <xf numFmtId="0" fontId="16" fillId="0" borderId="2" xfId="1" applyFont="1" applyBorder="1" applyAlignment="1">
      <alignment horizontal="center" vertical="center" wrapText="1"/>
    </xf>
    <xf numFmtId="0" fontId="16"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165" fontId="15" fillId="0" borderId="2" xfId="25" applyNumberFormat="1" applyFont="1" applyBorder="1" applyAlignment="1">
      <alignment horizontal="center" vertical="center" wrapText="1"/>
    </xf>
    <xf numFmtId="1" fontId="15" fillId="0" borderId="2" xfId="25" applyNumberFormat="1" applyFont="1" applyBorder="1" applyAlignment="1">
      <alignment horizontal="center" vertical="center" wrapText="1"/>
    </xf>
    <xf numFmtId="2" fontId="15" fillId="0" borderId="2" xfId="25" applyNumberFormat="1" applyFont="1" applyBorder="1" applyAlignment="1">
      <alignment horizontal="center" vertical="center" wrapText="1"/>
    </xf>
    <xf numFmtId="2" fontId="10" fillId="0" borderId="2" xfId="25" applyNumberFormat="1" applyFont="1" applyBorder="1" applyAlignment="1">
      <alignment horizontal="center" vertical="center" wrapText="1"/>
    </xf>
    <xf numFmtId="2" fontId="15" fillId="0" borderId="4" xfId="25" applyNumberFormat="1" applyFont="1" applyBorder="1" applyAlignment="1">
      <alignment horizontal="center" vertical="center" wrapText="1"/>
    </xf>
    <xf numFmtId="165" fontId="15" fillId="0" borderId="4" xfId="25" applyNumberFormat="1" applyFont="1" applyBorder="1" applyAlignment="1">
      <alignment horizontal="center" vertical="center" wrapText="1"/>
    </xf>
    <xf numFmtId="2" fontId="15" fillId="0" borderId="6" xfId="25" applyNumberFormat="1" applyFont="1" applyBorder="1" applyAlignment="1">
      <alignment horizontal="center" vertical="center" wrapText="1"/>
    </xf>
    <xf numFmtId="0" fontId="16" fillId="0" borderId="10" xfId="1" applyFont="1" applyFill="1" applyBorder="1" applyAlignment="1">
      <alignment vertical="center" wrapText="1"/>
    </xf>
    <xf numFmtId="2" fontId="15" fillId="0" borderId="1" xfId="25" applyNumberFormat="1" applyFont="1" applyBorder="1" applyAlignment="1">
      <alignment horizontal="center" vertical="center" wrapText="1"/>
    </xf>
    <xf numFmtId="0" fontId="7" fillId="0" borderId="1" xfId="1" applyFont="1" applyBorder="1" applyAlignment="1">
      <alignment horizontal="center" vertical="center" wrapText="1"/>
    </xf>
    <xf numFmtId="0" fontId="6" fillId="0" borderId="2" xfId="1" applyFont="1" applyBorder="1" applyAlignment="1">
      <alignment horizontal="center" vertical="center" wrapText="1"/>
    </xf>
    <xf numFmtId="2" fontId="15" fillId="0" borderId="4"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7" fillId="0" borderId="1" xfId="1" applyFont="1" applyBorder="1" applyAlignment="1">
      <alignment horizontal="center" vertical="center" wrapText="1"/>
    </xf>
    <xf numFmtId="0" fontId="13" fillId="0" borderId="1"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8" xfId="1" applyFont="1" applyBorder="1" applyAlignment="1">
      <alignment horizontal="center" vertical="center" wrapText="1"/>
    </xf>
    <xf numFmtId="165" fontId="17" fillId="0" borderId="1" xfId="1" applyNumberFormat="1" applyFont="1" applyFill="1" applyBorder="1" applyAlignment="1">
      <alignment horizontal="center" vertical="center" wrapText="1"/>
    </xf>
    <xf numFmtId="2" fontId="15" fillId="0" borderId="5" xfId="1" applyNumberFormat="1" applyFont="1" applyFill="1" applyBorder="1" applyAlignment="1">
      <alignment horizontal="center" vertical="center" wrapText="1"/>
    </xf>
    <xf numFmtId="0" fontId="15" fillId="0" borderId="1" xfId="1" applyFont="1" applyFill="1" applyBorder="1" applyAlignment="1">
      <alignment horizontal="left" vertical="center" wrapText="1"/>
    </xf>
    <xf numFmtId="0" fontId="21" fillId="0" borderId="2" xfId="1" applyFont="1" applyBorder="1" applyAlignment="1">
      <alignment horizontal="center" vertical="center" wrapText="1"/>
    </xf>
    <xf numFmtId="2"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6" fillId="0" borderId="7" xfId="1" applyFont="1" applyBorder="1" applyAlignment="1">
      <alignment horizontal="center" vertical="center" wrapText="1"/>
    </xf>
    <xf numFmtId="0" fontId="21" fillId="0" borderId="7" xfId="1" applyFont="1" applyBorder="1" applyAlignment="1">
      <alignment horizontal="center" vertical="center" wrapText="1"/>
    </xf>
    <xf numFmtId="165" fontId="16" fillId="0" borderId="1" xfId="1" applyNumberFormat="1" applyFont="1" applyFill="1" applyBorder="1" applyAlignment="1">
      <alignment horizontal="center" vertical="top" wrapText="1"/>
    </xf>
    <xf numFmtId="2" fontId="10" fillId="0" borderId="2" xfId="1" applyNumberFormat="1" applyFont="1" applyFill="1" applyBorder="1" applyAlignment="1">
      <alignment horizontal="center" vertical="center" wrapText="1"/>
    </xf>
    <xf numFmtId="2" fontId="15" fillId="0" borderId="2" xfId="1" applyNumberFormat="1" applyFont="1" applyFill="1" applyBorder="1" applyAlignment="1">
      <alignment horizontal="center" vertical="center"/>
    </xf>
    <xf numFmtId="0" fontId="6" fillId="0" borderId="1" xfId="1" applyFont="1" applyFill="1" applyBorder="1" applyAlignment="1">
      <alignment horizontal="left" vertical="center" wrapText="1"/>
    </xf>
    <xf numFmtId="2" fontId="15" fillId="0" borderId="4" xfId="1" applyNumberFormat="1" applyFont="1" applyFill="1" applyBorder="1" applyAlignment="1">
      <alignment horizontal="center" vertical="center"/>
    </xf>
    <xf numFmtId="2" fontId="15" fillId="0" borderId="6" xfId="1" applyNumberFormat="1" applyFont="1" applyFill="1" applyBorder="1" applyAlignment="1">
      <alignment horizontal="center" vertical="center"/>
    </xf>
    <xf numFmtId="165" fontId="17" fillId="0" borderId="1" xfId="1" applyNumberFormat="1" applyFont="1" applyFill="1" applyBorder="1" applyAlignment="1">
      <alignment horizontal="center" vertical="top" wrapText="1"/>
    </xf>
    <xf numFmtId="0" fontId="16" fillId="0" borderId="1" xfId="1" applyFont="1" applyFill="1" applyBorder="1" applyAlignment="1">
      <alignment horizontal="left" vertical="center" wrapText="1"/>
    </xf>
    <xf numFmtId="0" fontId="15" fillId="0" borderId="10" xfId="1" applyFont="1" applyFill="1" applyBorder="1" applyAlignment="1">
      <alignment horizontal="left" vertical="center" wrapText="1"/>
    </xf>
    <xf numFmtId="0" fontId="21" fillId="0" borderId="13" xfId="1" applyFont="1" applyBorder="1" applyAlignment="1">
      <alignment horizontal="center" vertical="center" wrapText="1"/>
    </xf>
    <xf numFmtId="0" fontId="21" fillId="0" borderId="14" xfId="1" applyFont="1" applyBorder="1" applyAlignment="1">
      <alignment horizontal="center" vertical="center" wrapText="1"/>
    </xf>
    <xf numFmtId="0" fontId="21" fillId="0" borderId="15" xfId="1" applyFont="1" applyBorder="1" applyAlignment="1">
      <alignment horizontal="center" vertical="center" wrapText="1"/>
    </xf>
    <xf numFmtId="0" fontId="21" fillId="0" borderId="16" xfId="1" applyFont="1" applyBorder="1" applyAlignment="1">
      <alignment horizontal="center" vertical="center" wrapText="1"/>
    </xf>
    <xf numFmtId="0" fontId="17" fillId="0" borderId="10" xfId="1" applyFont="1" applyFill="1" applyBorder="1" applyAlignment="1">
      <alignment horizontal="left" vertical="center" wrapText="1"/>
    </xf>
    <xf numFmtId="0" fontId="6" fillId="0" borderId="9" xfId="1" applyFont="1" applyBorder="1" applyAlignment="1">
      <alignment horizontal="center" vertical="center" wrapText="1"/>
    </xf>
    <xf numFmtId="0" fontId="21" fillId="0" borderId="11" xfId="1" applyFont="1" applyBorder="1" applyAlignment="1">
      <alignment horizontal="center" vertical="center" wrapText="1"/>
    </xf>
    <xf numFmtId="0" fontId="21" fillId="0" borderId="12" xfId="1" applyFont="1" applyBorder="1" applyAlignment="1">
      <alignment horizontal="center" vertical="center" wrapText="1"/>
    </xf>
    <xf numFmtId="0" fontId="17" fillId="0" borderId="1" xfId="1" applyFont="1" applyFill="1" applyBorder="1" applyAlignment="1">
      <alignment horizontal="center" vertical="center" wrapText="1"/>
    </xf>
    <xf numFmtId="165" fontId="10" fillId="0" borderId="10" xfId="1" applyNumberFormat="1"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165" fontId="10" fillId="0" borderId="1" xfId="1" applyNumberFormat="1" applyFont="1" applyFill="1" applyBorder="1" applyAlignment="1">
      <alignment horizontal="left" vertical="center" wrapText="1"/>
    </xf>
    <xf numFmtId="0" fontId="6" fillId="0" borderId="10" xfId="1" applyFont="1" applyFill="1" applyBorder="1" applyAlignment="1">
      <alignment horizontal="left" vertical="center" wrapText="1"/>
    </xf>
    <xf numFmtId="0" fontId="12" fillId="0" borderId="13"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7" fillId="0" borderId="13" xfId="1" applyFont="1" applyBorder="1" applyAlignment="1">
      <alignment horizontal="center" vertical="center" wrapText="1"/>
    </xf>
    <xf numFmtId="0" fontId="13" fillId="0" borderId="15" xfId="1" applyFont="1" applyBorder="1" applyAlignment="1">
      <alignment horizontal="center" vertical="center" wrapText="1"/>
    </xf>
    <xf numFmtId="2" fontId="10" fillId="0" borderId="4" xfId="1" applyNumberFormat="1" applyFont="1" applyFill="1" applyBorder="1" applyAlignment="1">
      <alignment horizontal="center" vertical="center" wrapText="1"/>
    </xf>
    <xf numFmtId="2" fontId="10" fillId="0" borderId="6" xfId="1" applyNumberFormat="1" applyFont="1" applyFill="1" applyBorder="1" applyAlignment="1">
      <alignment horizontal="center" vertical="center" wrapText="1"/>
    </xf>
    <xf numFmtId="2" fontId="10" fillId="0" borderId="4" xfId="0" applyNumberFormat="1" applyFont="1" applyBorder="1" applyAlignment="1">
      <alignment horizontal="center" vertical="center" wrapText="1"/>
    </xf>
    <xf numFmtId="2" fontId="10" fillId="0" borderId="6" xfId="0" applyNumberFormat="1" applyFont="1" applyBorder="1" applyAlignment="1">
      <alignment horizontal="center" vertical="center" wrapText="1"/>
    </xf>
    <xf numFmtId="2" fontId="10" fillId="0" borderId="9" xfId="1" applyNumberFormat="1" applyFont="1" applyFill="1" applyBorder="1" applyAlignment="1">
      <alignment horizontal="center" vertical="center" wrapText="1"/>
    </xf>
    <xf numFmtId="2" fontId="10" fillId="0" borderId="7" xfId="1" applyNumberFormat="1" applyFont="1" applyFill="1" applyBorder="1" applyAlignment="1">
      <alignment horizontal="center" vertical="center" wrapText="1"/>
    </xf>
    <xf numFmtId="0" fontId="15" fillId="0" borderId="1" xfId="1" applyFont="1" applyFill="1" applyBorder="1" applyAlignment="1">
      <alignment horizontal="center" vertical="center" wrapText="1"/>
    </xf>
  </cellXfs>
  <cellStyles count="29">
    <cellStyle name="Comma 2" xfId="4"/>
    <cellStyle name="Comma 3" xfId="5"/>
    <cellStyle name="Comma 3 2" xfId="3"/>
    <cellStyle name="Comma 4" xfId="6"/>
    <cellStyle name="Hyperlink 2" xfId="23"/>
    <cellStyle name="Normal" xfId="0" builtinId="0"/>
    <cellStyle name="Normal 10" xfId="15"/>
    <cellStyle name="Normal 11" xfId="16"/>
    <cellStyle name="Normal 12" xfId="17"/>
    <cellStyle name="Normal 12 2" xfId="18"/>
    <cellStyle name="Normal 13" xfId="19"/>
    <cellStyle name="Normal 14" xfId="20"/>
    <cellStyle name="Normal 15" xfId="21"/>
    <cellStyle name="Normal 16" xfId="22"/>
    <cellStyle name="Normal 17" xfId="24"/>
    <cellStyle name="Normal 18" xfId="25"/>
    <cellStyle name="Normal 19" xfId="26"/>
    <cellStyle name="Normal 2" xfId="1"/>
    <cellStyle name="Normal 2 2" xfId="7"/>
    <cellStyle name="Normal 20" xfId="27"/>
    <cellStyle name="Normal 21" xfId="28"/>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00B050"/>
  </sheetPr>
  <dimension ref="A1:X63"/>
  <sheetViews>
    <sheetView view="pageBreakPreview" topLeftCell="A4" zoomScale="80" zoomScaleSheetLayoutView="80" workbookViewId="0">
      <selection activeCell="S49" sqref="S49"/>
    </sheetView>
  </sheetViews>
  <sheetFormatPr defaultColWidth="9.140625" defaultRowHeight="12.75"/>
  <cols>
    <col min="1" max="1" width="4.42578125" style="1" customWidth="1"/>
    <col min="2" max="2" width="6" style="1" customWidth="1"/>
    <col min="3" max="3" width="11" style="12" customWidth="1"/>
    <col min="4" max="4" width="11.140625" style="12" customWidth="1"/>
    <col min="5" max="5" width="10.85546875" style="12" customWidth="1"/>
    <col min="6" max="6" width="12.140625" style="1" customWidth="1"/>
    <col min="7" max="7" width="7.85546875" style="1" customWidth="1"/>
    <col min="8" max="8" width="7.42578125" style="1" customWidth="1"/>
    <col min="9" max="9" width="11.28515625" style="1" customWidth="1"/>
    <col min="10" max="10" width="9.140625" style="1" customWidth="1"/>
    <col min="11" max="11" width="9" style="1" customWidth="1"/>
    <col min="12" max="12" width="10.42578125" style="1" customWidth="1"/>
    <col min="13" max="13" width="12.5703125" style="1" customWidth="1"/>
    <col min="14" max="14" width="10.42578125" style="1" customWidth="1"/>
    <col min="15" max="15" width="12.85546875" style="1" customWidth="1"/>
    <col min="16" max="16" width="9.140625" style="1" customWidth="1"/>
    <col min="17" max="20" width="10.5703125" style="1" customWidth="1"/>
    <col min="21" max="21" width="18.28515625" style="12" customWidth="1"/>
    <col min="22" max="22" width="25" style="1" customWidth="1"/>
    <col min="23" max="16384" width="9.140625" style="1"/>
  </cols>
  <sheetData>
    <row r="1" spans="1:24" s="2" customFormat="1" ht="25.5" customHeight="1">
      <c r="A1" s="96" t="s">
        <v>114</v>
      </c>
      <c r="B1" s="96"/>
      <c r="C1" s="96"/>
      <c r="D1" s="96"/>
      <c r="E1" s="96"/>
      <c r="F1" s="96"/>
      <c r="G1" s="96"/>
      <c r="H1" s="96"/>
      <c r="I1" s="96"/>
      <c r="J1" s="96"/>
      <c r="K1" s="96"/>
      <c r="L1" s="96"/>
      <c r="M1" s="96"/>
      <c r="N1" s="96"/>
      <c r="O1" s="96"/>
      <c r="P1" s="96"/>
      <c r="Q1" s="96"/>
      <c r="R1" s="96"/>
      <c r="S1" s="96"/>
      <c r="T1" s="96"/>
      <c r="U1" s="96"/>
      <c r="V1" s="96"/>
    </row>
    <row r="2" spans="1:24" s="2" customFormat="1" ht="17.25" customHeight="1">
      <c r="A2" s="97" t="s">
        <v>18</v>
      </c>
      <c r="B2" s="97"/>
      <c r="C2" s="97"/>
      <c r="D2" s="97"/>
      <c r="E2" s="97"/>
      <c r="F2" s="97"/>
      <c r="G2" s="97"/>
      <c r="H2" s="97"/>
      <c r="I2" s="97"/>
      <c r="J2" s="97"/>
      <c r="K2" s="97"/>
      <c r="L2" s="97"/>
      <c r="M2" s="97"/>
      <c r="N2" s="97"/>
      <c r="O2" s="97"/>
      <c r="P2" s="97"/>
      <c r="Q2" s="97"/>
      <c r="R2" s="97"/>
      <c r="S2" s="97"/>
      <c r="T2" s="97"/>
      <c r="U2" s="97"/>
      <c r="V2" s="97"/>
    </row>
    <row r="3" spans="1:24" s="13" customFormat="1" ht="15.75" customHeight="1">
      <c r="A3" s="97" t="s">
        <v>50</v>
      </c>
      <c r="B3" s="97"/>
      <c r="C3" s="97"/>
      <c r="D3" s="97"/>
      <c r="E3" s="97"/>
      <c r="F3" s="97"/>
      <c r="G3" s="97"/>
      <c r="H3" s="97"/>
      <c r="I3" s="97"/>
      <c r="J3" s="97"/>
      <c r="K3" s="97"/>
      <c r="L3" s="97"/>
      <c r="M3" s="97"/>
      <c r="N3" s="97"/>
      <c r="O3" s="97"/>
      <c r="P3" s="97"/>
      <c r="Q3" s="97"/>
      <c r="R3" s="97"/>
      <c r="S3" s="97"/>
      <c r="T3" s="97"/>
      <c r="U3" s="97"/>
      <c r="V3" s="97"/>
      <c r="W3" s="34"/>
    </row>
    <row r="4" spans="1:24" s="3" customFormat="1" ht="21.95" customHeight="1">
      <c r="A4" s="98" t="s">
        <v>51</v>
      </c>
      <c r="B4" s="98"/>
      <c r="C4" s="98"/>
      <c r="D4" s="98"/>
      <c r="E4" s="98"/>
      <c r="F4" s="98"/>
      <c r="G4" s="98"/>
      <c r="H4" s="98"/>
      <c r="I4" s="98"/>
      <c r="J4" s="98"/>
      <c r="K4" s="98"/>
      <c r="L4" s="98"/>
      <c r="M4" s="98"/>
      <c r="N4" s="98"/>
      <c r="O4" s="98"/>
      <c r="P4" s="98"/>
      <c r="Q4" s="98"/>
      <c r="R4" s="98"/>
      <c r="S4" s="98"/>
      <c r="T4" s="98"/>
      <c r="U4" s="98"/>
      <c r="V4" s="98"/>
    </row>
    <row r="5" spans="1:24" s="3" customFormat="1" ht="17.25" customHeight="1">
      <c r="A5" s="101"/>
      <c r="B5" s="101"/>
      <c r="C5" s="101"/>
      <c r="D5" s="101"/>
      <c r="E5" s="101"/>
      <c r="F5" s="101"/>
      <c r="G5" s="101"/>
      <c r="H5" s="17"/>
      <c r="I5" s="17"/>
      <c r="J5" s="17"/>
      <c r="K5" s="17"/>
      <c r="L5" s="17"/>
      <c r="M5" s="17"/>
      <c r="N5" s="17"/>
      <c r="O5" s="17"/>
      <c r="P5" s="17"/>
      <c r="Q5" s="17"/>
      <c r="R5" s="17"/>
      <c r="S5" s="17"/>
      <c r="T5" s="17"/>
      <c r="U5" s="17"/>
      <c r="V5" s="17"/>
    </row>
    <row r="6" spans="1:24" s="4" customFormat="1" ht="21.75" customHeight="1">
      <c r="A6" s="108" t="s">
        <v>0</v>
      </c>
      <c r="B6" s="108" t="s">
        <v>34</v>
      </c>
      <c r="C6" s="108" t="s">
        <v>1</v>
      </c>
      <c r="D6" s="108"/>
      <c r="E6" s="108"/>
      <c r="F6" s="108" t="s">
        <v>2</v>
      </c>
      <c r="G6" s="108"/>
      <c r="H6" s="108"/>
      <c r="I6" s="108"/>
      <c r="J6" s="108"/>
      <c r="K6" s="108"/>
      <c r="L6" s="108"/>
      <c r="M6" s="108"/>
      <c r="N6" s="108" t="s">
        <v>33</v>
      </c>
      <c r="O6" s="108"/>
      <c r="P6" s="108"/>
      <c r="Q6" s="105" t="s">
        <v>32</v>
      </c>
      <c r="R6" s="105"/>
      <c r="S6" s="105" t="s">
        <v>3</v>
      </c>
      <c r="T6" s="105"/>
      <c r="U6" s="105" t="s">
        <v>4</v>
      </c>
      <c r="V6" s="105"/>
    </row>
    <row r="7" spans="1:24" s="4" customFormat="1" ht="50.25" customHeight="1">
      <c r="A7" s="108"/>
      <c r="B7" s="108"/>
      <c r="C7" s="54" t="s">
        <v>25</v>
      </c>
      <c r="D7" s="54" t="s">
        <v>84</v>
      </c>
      <c r="E7" s="54" t="s">
        <v>83</v>
      </c>
      <c r="F7" s="54" t="s">
        <v>6</v>
      </c>
      <c r="G7" s="54" t="s">
        <v>24</v>
      </c>
      <c r="H7" s="45" t="s">
        <v>86</v>
      </c>
      <c r="I7" s="46" t="s">
        <v>7</v>
      </c>
      <c r="J7" s="54" t="s">
        <v>8</v>
      </c>
      <c r="K7" s="46" t="s">
        <v>53</v>
      </c>
      <c r="L7" s="46" t="s">
        <v>23</v>
      </c>
      <c r="M7" s="54" t="s">
        <v>12</v>
      </c>
      <c r="N7" s="54" t="s">
        <v>31</v>
      </c>
      <c r="O7" s="54" t="s">
        <v>26</v>
      </c>
      <c r="P7" s="54" t="s">
        <v>22</v>
      </c>
      <c r="Q7" s="46" t="s">
        <v>87</v>
      </c>
      <c r="R7" s="46" t="s">
        <v>89</v>
      </c>
      <c r="S7" s="46" t="s">
        <v>90</v>
      </c>
      <c r="T7" s="46" t="s">
        <v>88</v>
      </c>
      <c r="U7" s="105"/>
      <c r="V7" s="105"/>
    </row>
    <row r="8" spans="1:24" s="4" customFormat="1" ht="25.5" customHeight="1">
      <c r="A8" s="55">
        <v>1</v>
      </c>
      <c r="B8" s="55"/>
      <c r="C8" s="55">
        <v>2</v>
      </c>
      <c r="D8" s="55">
        <v>3</v>
      </c>
      <c r="E8" s="55">
        <v>4</v>
      </c>
      <c r="F8" s="55">
        <v>5</v>
      </c>
      <c r="G8" s="55">
        <v>6</v>
      </c>
      <c r="H8" s="55">
        <v>7</v>
      </c>
      <c r="I8" s="55">
        <v>8</v>
      </c>
      <c r="J8" s="55">
        <v>9</v>
      </c>
      <c r="K8" s="55">
        <v>10</v>
      </c>
      <c r="L8" s="55">
        <v>14</v>
      </c>
      <c r="M8" s="55">
        <v>15</v>
      </c>
      <c r="N8" s="55">
        <v>16</v>
      </c>
      <c r="O8" s="55">
        <v>17</v>
      </c>
      <c r="P8" s="55">
        <v>18</v>
      </c>
      <c r="Q8" s="55">
        <v>19</v>
      </c>
      <c r="R8" s="55">
        <v>20</v>
      </c>
      <c r="S8" s="55">
        <v>21</v>
      </c>
      <c r="T8" s="55">
        <v>22</v>
      </c>
      <c r="U8" s="55">
        <v>23</v>
      </c>
      <c r="V8" s="55">
        <v>24</v>
      </c>
      <c r="W8" s="18" t="e">
        <f>#REF!-#REF!</f>
        <v>#REF!</v>
      </c>
      <c r="X8" s="5" t="e">
        <f>W8*1000</f>
        <v>#REF!</v>
      </c>
    </row>
    <row r="9" spans="1:24" s="5" customFormat="1" ht="54" customHeight="1">
      <c r="A9" s="37">
        <v>1</v>
      </c>
      <c r="B9" s="37"/>
      <c r="C9" s="43">
        <v>320</v>
      </c>
      <c r="D9" s="43">
        <v>329.45</v>
      </c>
      <c r="E9" s="39"/>
      <c r="F9" s="38">
        <v>51.68</v>
      </c>
      <c r="G9" s="40">
        <v>10.3</v>
      </c>
      <c r="H9" s="40">
        <v>3.25</v>
      </c>
      <c r="I9" s="63">
        <v>6500</v>
      </c>
      <c r="J9" s="40" t="s">
        <v>14</v>
      </c>
      <c r="K9" s="64">
        <v>1.7999999999999999E-2</v>
      </c>
      <c r="L9" s="53"/>
      <c r="M9" s="53"/>
      <c r="N9" s="53"/>
      <c r="O9" s="40"/>
      <c r="P9" s="38"/>
      <c r="Q9" s="38"/>
      <c r="R9" s="38">
        <v>448.29500000000002</v>
      </c>
      <c r="S9" s="53"/>
      <c r="T9" s="53">
        <v>451.54500000000002</v>
      </c>
      <c r="U9" s="112" t="s">
        <v>54</v>
      </c>
      <c r="V9" s="112"/>
      <c r="W9" s="18">
        <f t="shared" ref="W9:W12" si="0">D10-C10</f>
        <v>5.0000000000011369E-2</v>
      </c>
      <c r="X9" s="5">
        <f t="shared" ref="X9:X21" si="1">W9*1000</f>
        <v>50.000000000011369</v>
      </c>
    </row>
    <row r="10" spans="1:24" s="5" customFormat="1" ht="27.75" customHeight="1">
      <c r="A10" s="37">
        <v>2</v>
      </c>
      <c r="B10" s="37"/>
      <c r="C10" s="43">
        <v>329.45</v>
      </c>
      <c r="D10" s="43">
        <v>329.5</v>
      </c>
      <c r="E10" s="39">
        <f>(D10-C10)*1000</f>
        <v>50.000000000011369</v>
      </c>
      <c r="F10" s="113" t="s">
        <v>16</v>
      </c>
      <c r="G10" s="113"/>
      <c r="H10" s="40">
        <v>3.25</v>
      </c>
      <c r="I10" s="50" t="s">
        <v>104</v>
      </c>
      <c r="J10" s="42"/>
      <c r="K10" s="107"/>
      <c r="L10" s="107"/>
      <c r="M10" s="107"/>
      <c r="N10" s="53">
        <v>8.0000000000000002E-3</v>
      </c>
      <c r="O10" s="40">
        <v>0</v>
      </c>
      <c r="P10" s="38">
        <f t="shared" ref="P10:P21" si="2">N10+O10</f>
        <v>8.0000000000000002E-3</v>
      </c>
      <c r="Q10" s="38">
        <f>R9</f>
        <v>448.29500000000002</v>
      </c>
      <c r="R10" s="53">
        <v>448.28699999999998</v>
      </c>
      <c r="S10" s="53">
        <f>T9</f>
        <v>451.54500000000002</v>
      </c>
      <c r="T10" s="53">
        <v>451.53699999999998</v>
      </c>
      <c r="U10" s="20"/>
      <c r="V10" s="25"/>
      <c r="W10" s="18">
        <f t="shared" si="0"/>
        <v>0.55000000000001137</v>
      </c>
      <c r="X10" s="5">
        <f t="shared" si="1"/>
        <v>550.00000000001137</v>
      </c>
    </row>
    <row r="11" spans="1:24" s="5" customFormat="1" ht="50.25" customHeight="1">
      <c r="A11" s="37">
        <v>3</v>
      </c>
      <c r="B11" s="37"/>
      <c r="C11" s="43">
        <f>D10</f>
        <v>329.5</v>
      </c>
      <c r="D11" s="43">
        <v>330.05</v>
      </c>
      <c r="E11" s="39">
        <f>(D11-C11)*1000</f>
        <v>550.00000000001137</v>
      </c>
      <c r="F11" s="38">
        <v>51.68</v>
      </c>
      <c r="G11" s="40">
        <v>11.6</v>
      </c>
      <c r="H11" s="40">
        <v>3.25</v>
      </c>
      <c r="I11" s="50" t="s">
        <v>105</v>
      </c>
      <c r="J11" s="40" t="s">
        <v>52</v>
      </c>
      <c r="K11" s="53">
        <f>K9</f>
        <v>1.7999999999999999E-2</v>
      </c>
      <c r="L11" s="53">
        <v>1.2070000000000001</v>
      </c>
      <c r="M11" s="53">
        <v>51.88</v>
      </c>
      <c r="N11" s="53">
        <v>8.6999999999999994E-2</v>
      </c>
      <c r="O11" s="40">
        <v>0</v>
      </c>
      <c r="P11" s="38">
        <f t="shared" si="2"/>
        <v>8.6999999999999994E-2</v>
      </c>
      <c r="Q11" s="38">
        <f t="shared" ref="Q11:Q13" si="3">R10</f>
        <v>448.28699999999998</v>
      </c>
      <c r="R11" s="53">
        <v>448.20100000000002</v>
      </c>
      <c r="S11" s="53">
        <f t="shared" ref="S11:S13" si="4">T10</f>
        <v>451.53699999999998</v>
      </c>
      <c r="T11" s="53">
        <v>451.45100000000002</v>
      </c>
      <c r="U11" s="20" t="s">
        <v>55</v>
      </c>
      <c r="V11" s="24"/>
      <c r="W11" s="18">
        <f t="shared" si="0"/>
        <v>5.0000000000011369E-2</v>
      </c>
      <c r="X11" s="5">
        <f t="shared" si="1"/>
        <v>50.000000000011369</v>
      </c>
    </row>
    <row r="12" spans="1:24" s="5" customFormat="1" ht="27.75" customHeight="1">
      <c r="A12" s="37">
        <v>4</v>
      </c>
      <c r="B12" s="37"/>
      <c r="C12" s="43">
        <f>D11</f>
        <v>330.05</v>
      </c>
      <c r="D12" s="43">
        <v>330.1</v>
      </c>
      <c r="E12" s="39">
        <f>(D12-C12)*1000</f>
        <v>50.000000000011369</v>
      </c>
      <c r="F12" s="106" t="s">
        <v>16</v>
      </c>
      <c r="G12" s="106"/>
      <c r="H12" s="40">
        <v>3.25</v>
      </c>
      <c r="I12" s="50" t="s">
        <v>106</v>
      </c>
      <c r="J12" s="42"/>
      <c r="K12" s="66"/>
      <c r="L12" s="66"/>
      <c r="M12" s="66"/>
      <c r="N12" s="53">
        <v>7.0000000000000001E-3</v>
      </c>
      <c r="O12" s="40">
        <v>0</v>
      </c>
      <c r="P12" s="38">
        <f t="shared" si="2"/>
        <v>7.0000000000000001E-3</v>
      </c>
      <c r="Q12" s="38">
        <f t="shared" si="3"/>
        <v>448.20100000000002</v>
      </c>
      <c r="R12" s="53">
        <v>448.19400000000002</v>
      </c>
      <c r="S12" s="53">
        <f t="shared" si="4"/>
        <v>451.45100000000002</v>
      </c>
      <c r="T12" s="53">
        <v>451.44400000000002</v>
      </c>
      <c r="U12" s="19" t="s">
        <v>17</v>
      </c>
      <c r="V12" s="25"/>
      <c r="W12" s="18">
        <f t="shared" si="0"/>
        <v>0.42499999999995453</v>
      </c>
      <c r="X12" s="5">
        <f t="shared" si="1"/>
        <v>424.99999999995453</v>
      </c>
    </row>
    <row r="13" spans="1:24" s="5" customFormat="1" ht="90">
      <c r="A13" s="37">
        <v>5</v>
      </c>
      <c r="B13" s="37"/>
      <c r="C13" s="43">
        <f>D12</f>
        <v>330.1</v>
      </c>
      <c r="D13" s="43">
        <v>330.52499999999998</v>
      </c>
      <c r="E13" s="39">
        <v>425</v>
      </c>
      <c r="F13" s="38">
        <v>51.68</v>
      </c>
      <c r="G13" s="40">
        <v>11.4</v>
      </c>
      <c r="H13" s="40">
        <v>3.25</v>
      </c>
      <c r="I13" s="50" t="s">
        <v>107</v>
      </c>
      <c r="J13" s="40" t="s">
        <v>14</v>
      </c>
      <c r="K13" s="53">
        <f>K9</f>
        <v>1.7999999999999999E-2</v>
      </c>
      <c r="L13" s="53">
        <v>1.0860000000000001</v>
      </c>
      <c r="M13" s="53">
        <v>51.710999999999999</v>
      </c>
      <c r="N13" s="53">
        <v>5.2999999999999999E-2</v>
      </c>
      <c r="O13" s="40">
        <v>0</v>
      </c>
      <c r="P13" s="38">
        <f t="shared" si="2"/>
        <v>5.2999999999999999E-2</v>
      </c>
      <c r="Q13" s="38">
        <f t="shared" si="3"/>
        <v>448.19400000000002</v>
      </c>
      <c r="R13" s="53">
        <v>448.14100000000002</v>
      </c>
      <c r="S13" s="53">
        <f t="shared" si="4"/>
        <v>451.44400000000002</v>
      </c>
      <c r="T13" s="53">
        <v>451.39100000000002</v>
      </c>
      <c r="U13" s="24" t="s">
        <v>56</v>
      </c>
      <c r="V13" s="25"/>
      <c r="W13" s="18" t="e">
        <f>#REF!-#REF!</f>
        <v>#REF!</v>
      </c>
      <c r="X13" s="5" t="e">
        <f t="shared" si="1"/>
        <v>#REF!</v>
      </c>
    </row>
    <row r="14" spans="1:24" s="5" customFormat="1" ht="27.75" customHeight="1">
      <c r="A14" s="37">
        <v>6</v>
      </c>
      <c r="B14" s="37"/>
      <c r="C14" s="43">
        <f t="shared" ref="C14:C15" si="5">D13</f>
        <v>330.52499999999998</v>
      </c>
      <c r="D14" s="43">
        <v>330.57499999999999</v>
      </c>
      <c r="E14" s="39">
        <v>50</v>
      </c>
      <c r="F14" s="113" t="s">
        <v>16</v>
      </c>
      <c r="G14" s="113"/>
      <c r="H14" s="40">
        <v>3.25</v>
      </c>
      <c r="I14" s="50" t="s">
        <v>108</v>
      </c>
      <c r="J14" s="42"/>
      <c r="K14" s="107"/>
      <c r="L14" s="107"/>
      <c r="M14" s="107"/>
      <c r="N14" s="53">
        <v>6.0000000000000001E-3</v>
      </c>
      <c r="O14" s="40">
        <v>0</v>
      </c>
      <c r="P14" s="38">
        <f t="shared" si="2"/>
        <v>6.0000000000000001E-3</v>
      </c>
      <c r="Q14" s="38">
        <f>R13</f>
        <v>448.14100000000002</v>
      </c>
      <c r="R14" s="53">
        <v>448.13499999999999</v>
      </c>
      <c r="S14" s="53">
        <f>T13</f>
        <v>451.39100000000002</v>
      </c>
      <c r="T14" s="53">
        <v>451.38499999999999</v>
      </c>
      <c r="U14" s="19"/>
      <c r="V14" s="25"/>
      <c r="W14" s="18">
        <f t="shared" ref="W14:W16" si="6">D15-C15</f>
        <v>0.42500000000001137</v>
      </c>
      <c r="X14" s="5">
        <f t="shared" si="1"/>
        <v>425.00000000001137</v>
      </c>
    </row>
    <row r="15" spans="1:24" s="5" customFormat="1" ht="75">
      <c r="A15" s="37">
        <v>7</v>
      </c>
      <c r="B15" s="37"/>
      <c r="C15" s="43">
        <f t="shared" si="5"/>
        <v>330.57499999999999</v>
      </c>
      <c r="D15" s="43">
        <v>331</v>
      </c>
      <c r="E15" s="39">
        <v>425</v>
      </c>
      <c r="F15" s="38">
        <v>51.68</v>
      </c>
      <c r="G15" s="40">
        <v>11.6</v>
      </c>
      <c r="H15" s="40">
        <v>3.25</v>
      </c>
      <c r="I15" s="41" t="s">
        <v>109</v>
      </c>
      <c r="J15" s="40" t="s">
        <v>19</v>
      </c>
      <c r="K15" s="53">
        <f>K13</f>
        <v>1.7999999999999999E-2</v>
      </c>
      <c r="L15" s="53">
        <v>0.96699999999999997</v>
      </c>
      <c r="M15" s="53">
        <v>51.774000000000001</v>
      </c>
      <c r="N15" s="53">
        <v>4.2999999999999997E-2</v>
      </c>
      <c r="O15" s="40">
        <v>0</v>
      </c>
      <c r="P15" s="38">
        <f t="shared" si="2"/>
        <v>4.2999999999999997E-2</v>
      </c>
      <c r="Q15" s="38">
        <f t="shared" ref="Q15:Q21" si="7">R14</f>
        <v>448.13499999999999</v>
      </c>
      <c r="R15" s="53">
        <v>448.09199999999998</v>
      </c>
      <c r="S15" s="53">
        <f t="shared" ref="S15:S21" si="8">T14</f>
        <v>451.38499999999999</v>
      </c>
      <c r="T15" s="53">
        <v>451.34199999999998</v>
      </c>
      <c r="U15" s="20" t="s">
        <v>57</v>
      </c>
      <c r="V15" s="23" t="s">
        <v>64</v>
      </c>
      <c r="W15" s="18">
        <f t="shared" si="6"/>
        <v>5.0000000000011369E-2</v>
      </c>
      <c r="X15" s="5">
        <f t="shared" si="1"/>
        <v>50.000000000011369</v>
      </c>
    </row>
    <row r="16" spans="1:24" s="5" customFormat="1" ht="27.75" customHeight="1">
      <c r="A16" s="37">
        <v>8</v>
      </c>
      <c r="B16" s="37"/>
      <c r="C16" s="43">
        <f>D15</f>
        <v>331</v>
      </c>
      <c r="D16" s="43">
        <v>331.05</v>
      </c>
      <c r="E16" s="39">
        <v>50</v>
      </c>
      <c r="F16" s="106" t="s">
        <v>16</v>
      </c>
      <c r="G16" s="106"/>
      <c r="H16" s="40">
        <v>3.25</v>
      </c>
      <c r="I16" s="41" t="s">
        <v>110</v>
      </c>
      <c r="J16" s="42"/>
      <c r="K16" s="66"/>
      <c r="L16" s="66"/>
      <c r="M16" s="66"/>
      <c r="N16" s="53">
        <v>5.0000000000000001E-3</v>
      </c>
      <c r="O16" s="40">
        <v>0</v>
      </c>
      <c r="P16" s="38">
        <f t="shared" si="2"/>
        <v>5.0000000000000001E-3</v>
      </c>
      <c r="Q16" s="38">
        <f t="shared" si="7"/>
        <v>448.09199999999998</v>
      </c>
      <c r="R16" s="53">
        <v>448.08800000000002</v>
      </c>
      <c r="S16" s="53">
        <f t="shared" si="8"/>
        <v>451.34199999999998</v>
      </c>
      <c r="T16" s="53">
        <v>451.33800000000002</v>
      </c>
      <c r="U16" s="19" t="s">
        <v>17</v>
      </c>
      <c r="V16" s="25"/>
      <c r="W16" s="18">
        <f t="shared" si="6"/>
        <v>0.39999999999997726</v>
      </c>
      <c r="X16" s="5">
        <f t="shared" si="1"/>
        <v>399.99999999997726</v>
      </c>
    </row>
    <row r="17" spans="1:24" s="5" customFormat="1" ht="30.75" customHeight="1">
      <c r="A17" s="37">
        <v>9</v>
      </c>
      <c r="B17" s="37"/>
      <c r="C17" s="43">
        <f>D16</f>
        <v>331.05</v>
      </c>
      <c r="D17" s="43">
        <f>C17+0.4</f>
        <v>331.45</v>
      </c>
      <c r="E17" s="39">
        <v>400</v>
      </c>
      <c r="F17" s="38">
        <v>51.68</v>
      </c>
      <c r="G17" s="40">
        <v>11.1</v>
      </c>
      <c r="H17" s="40">
        <v>3.25</v>
      </c>
      <c r="I17" s="41" t="s">
        <v>111</v>
      </c>
      <c r="J17" s="40" t="s">
        <v>21</v>
      </c>
      <c r="K17" s="53">
        <f>K15</f>
        <v>1.7999999999999999E-2</v>
      </c>
      <c r="L17" s="53">
        <v>0.90500000000000003</v>
      </c>
      <c r="M17" s="53">
        <v>51.738</v>
      </c>
      <c r="N17" s="53">
        <v>3.5999999999999997E-2</v>
      </c>
      <c r="O17" s="40">
        <v>0</v>
      </c>
      <c r="P17" s="38">
        <f t="shared" si="2"/>
        <v>3.5999999999999997E-2</v>
      </c>
      <c r="Q17" s="38">
        <f t="shared" si="7"/>
        <v>448.08800000000002</v>
      </c>
      <c r="R17" s="53">
        <v>448.05099999999999</v>
      </c>
      <c r="S17" s="53">
        <f t="shared" si="8"/>
        <v>451.33800000000002</v>
      </c>
      <c r="T17" s="53">
        <v>451.30099999999999</v>
      </c>
      <c r="U17" s="19" t="s">
        <v>58</v>
      </c>
      <c r="V17" s="24" t="s">
        <v>65</v>
      </c>
      <c r="W17" s="18" t="e">
        <f>#REF!-#REF!</f>
        <v>#REF!</v>
      </c>
      <c r="X17" s="5" t="e">
        <f t="shared" si="1"/>
        <v>#REF!</v>
      </c>
    </row>
    <row r="18" spans="1:24" s="5" customFormat="1" ht="37.5" customHeight="1">
      <c r="A18" s="36">
        <v>10</v>
      </c>
      <c r="B18" s="37"/>
      <c r="C18" s="43">
        <f>D17</f>
        <v>331.45</v>
      </c>
      <c r="D18" s="43">
        <f>C18+0.05</f>
        <v>331.5</v>
      </c>
      <c r="E18" s="39">
        <v>50</v>
      </c>
      <c r="F18" s="106" t="s">
        <v>16</v>
      </c>
      <c r="G18" s="106"/>
      <c r="H18" s="40">
        <v>3.25</v>
      </c>
      <c r="I18" s="41" t="s">
        <v>110</v>
      </c>
      <c r="J18" s="106"/>
      <c r="K18" s="106"/>
      <c r="L18" s="106"/>
      <c r="M18" s="106"/>
      <c r="N18" s="53">
        <v>5.0000000000000001E-3</v>
      </c>
      <c r="O18" s="40">
        <v>0</v>
      </c>
      <c r="P18" s="38">
        <f t="shared" si="2"/>
        <v>5.0000000000000001E-3</v>
      </c>
      <c r="Q18" s="38">
        <f t="shared" si="7"/>
        <v>448.05099999999999</v>
      </c>
      <c r="R18" s="53">
        <v>448.04700000000003</v>
      </c>
      <c r="S18" s="53">
        <f t="shared" si="8"/>
        <v>451.30099999999999</v>
      </c>
      <c r="T18" s="53">
        <v>451.29700000000003</v>
      </c>
      <c r="U18" s="19" t="s">
        <v>17</v>
      </c>
      <c r="V18" s="25"/>
      <c r="W18" s="18">
        <f t="shared" ref="W18" si="9">D40-C40</f>
        <v>0</v>
      </c>
      <c r="X18" s="5">
        <f t="shared" si="1"/>
        <v>0</v>
      </c>
    </row>
    <row r="19" spans="1:24" s="5" customFormat="1" ht="45" customHeight="1">
      <c r="A19" s="37">
        <v>11</v>
      </c>
      <c r="B19" s="37"/>
      <c r="C19" s="43">
        <f>D18</f>
        <v>331.5</v>
      </c>
      <c r="D19" s="43">
        <f>C19+0.7</f>
        <v>332.2</v>
      </c>
      <c r="E19" s="39">
        <v>700</v>
      </c>
      <c r="F19" s="38">
        <v>51.68</v>
      </c>
      <c r="G19" s="40">
        <v>11.6</v>
      </c>
      <c r="H19" s="40">
        <v>3.25</v>
      </c>
      <c r="I19" s="41" t="s">
        <v>109</v>
      </c>
      <c r="J19" s="40" t="s">
        <v>19</v>
      </c>
      <c r="K19" s="53">
        <f>K17</f>
        <v>1.7999999999999999E-2</v>
      </c>
      <c r="L19" s="53">
        <v>0.96199999999999997</v>
      </c>
      <c r="M19" s="53">
        <v>51.771000000000001</v>
      </c>
      <c r="N19" s="53">
        <v>7.0000000000000001E-3</v>
      </c>
      <c r="O19" s="40">
        <v>0</v>
      </c>
      <c r="P19" s="38">
        <f t="shared" si="2"/>
        <v>7.0000000000000001E-3</v>
      </c>
      <c r="Q19" s="38">
        <f t="shared" si="7"/>
        <v>448.04700000000003</v>
      </c>
      <c r="R19" s="53">
        <v>447.97699999999998</v>
      </c>
      <c r="S19" s="53">
        <f t="shared" si="8"/>
        <v>451.29700000000003</v>
      </c>
      <c r="T19" s="53">
        <v>451.22699999999998</v>
      </c>
      <c r="U19" s="19" t="s">
        <v>59</v>
      </c>
      <c r="V19" s="31" t="s">
        <v>66</v>
      </c>
      <c r="W19" s="18" t="e">
        <f>#REF!-#REF!</f>
        <v>#REF!</v>
      </c>
      <c r="X19" s="5" t="e">
        <f t="shared" si="1"/>
        <v>#REF!</v>
      </c>
    </row>
    <row r="20" spans="1:24" s="5" customFormat="1" ht="37.5" customHeight="1">
      <c r="A20" s="36">
        <v>12</v>
      </c>
      <c r="B20" s="37"/>
      <c r="C20" s="43">
        <f t="shared" ref="C20:C39" si="10">D19</f>
        <v>332.2</v>
      </c>
      <c r="D20" s="43">
        <f>C20+0.05</f>
        <v>332.25</v>
      </c>
      <c r="E20" s="67">
        <v>50</v>
      </c>
      <c r="F20" s="106" t="s">
        <v>16</v>
      </c>
      <c r="G20" s="106"/>
      <c r="H20" s="40">
        <v>3.25</v>
      </c>
      <c r="I20" s="41" t="s">
        <v>110</v>
      </c>
      <c r="J20" s="106"/>
      <c r="K20" s="106"/>
      <c r="L20" s="106"/>
      <c r="M20" s="106"/>
      <c r="N20" s="53">
        <v>5.0000000000000001E-3</v>
      </c>
      <c r="O20" s="40">
        <v>0</v>
      </c>
      <c r="P20" s="38">
        <f t="shared" si="2"/>
        <v>5.0000000000000001E-3</v>
      </c>
      <c r="Q20" s="38">
        <f t="shared" si="7"/>
        <v>447.97699999999998</v>
      </c>
      <c r="R20" s="53">
        <v>447.97199999999998</v>
      </c>
      <c r="S20" s="53">
        <f t="shared" si="8"/>
        <v>451.22699999999998</v>
      </c>
      <c r="T20" s="53">
        <v>451.22199999999998</v>
      </c>
      <c r="U20" s="19" t="s">
        <v>17</v>
      </c>
      <c r="V20" s="25"/>
      <c r="W20" s="18">
        <f t="shared" ref="W20" si="11">D48-C48</f>
        <v>0</v>
      </c>
      <c r="X20" s="5">
        <f t="shared" si="1"/>
        <v>0</v>
      </c>
    </row>
    <row r="21" spans="1:24" s="5" customFormat="1" ht="33.75" customHeight="1">
      <c r="A21" s="37">
        <v>13</v>
      </c>
      <c r="B21" s="37"/>
      <c r="C21" s="43">
        <f t="shared" si="10"/>
        <v>332.25</v>
      </c>
      <c r="D21" s="43">
        <f>C21+0.325</f>
        <v>332.57499999999999</v>
      </c>
      <c r="E21" s="39">
        <v>325</v>
      </c>
      <c r="F21" s="38">
        <v>51.68</v>
      </c>
      <c r="G21" s="40">
        <v>11.1</v>
      </c>
      <c r="H21" s="40">
        <v>3.25</v>
      </c>
      <c r="I21" s="41" t="s">
        <v>111</v>
      </c>
      <c r="J21" s="40" t="s">
        <v>21</v>
      </c>
      <c r="K21" s="53">
        <f>K17</f>
        <v>1.7999999999999999E-2</v>
      </c>
      <c r="L21" s="53">
        <v>0.90500000000000003</v>
      </c>
      <c r="M21" s="53">
        <v>51.738</v>
      </c>
      <c r="N21" s="53">
        <v>0.03</v>
      </c>
      <c r="O21" s="40">
        <v>0</v>
      </c>
      <c r="P21" s="38">
        <f t="shared" si="2"/>
        <v>0.03</v>
      </c>
      <c r="Q21" s="38">
        <f t="shared" si="7"/>
        <v>447.97199999999998</v>
      </c>
      <c r="R21" s="53">
        <v>447.94200000000001</v>
      </c>
      <c r="S21" s="53">
        <f t="shared" si="8"/>
        <v>451.22199999999998</v>
      </c>
      <c r="T21" s="53">
        <v>451.19200000000001</v>
      </c>
      <c r="U21" s="19" t="s">
        <v>60</v>
      </c>
      <c r="V21" s="24"/>
      <c r="W21" s="18" t="e">
        <f>#REF!-#REF!</f>
        <v>#REF!</v>
      </c>
      <c r="X21" s="5" t="e">
        <f t="shared" si="1"/>
        <v>#REF!</v>
      </c>
    </row>
    <row r="22" spans="1:24" s="5" customFormat="1" ht="27.75" customHeight="1">
      <c r="A22" s="36">
        <v>14</v>
      </c>
      <c r="B22" s="37"/>
      <c r="C22" s="43">
        <f t="shared" si="10"/>
        <v>332.57499999999999</v>
      </c>
      <c r="D22" s="43">
        <f>C22+0.05</f>
        <v>332.625</v>
      </c>
      <c r="E22" s="39">
        <v>50</v>
      </c>
      <c r="F22" s="68" t="s">
        <v>16</v>
      </c>
      <c r="G22" s="68"/>
      <c r="H22" s="40">
        <v>3.25</v>
      </c>
      <c r="I22" s="41" t="s">
        <v>110</v>
      </c>
      <c r="J22" s="42"/>
      <c r="K22" s="107"/>
      <c r="L22" s="107"/>
      <c r="M22" s="107"/>
      <c r="N22" s="53">
        <v>5.0000000000000001E-3</v>
      </c>
      <c r="O22" s="40">
        <v>0</v>
      </c>
      <c r="P22" s="38">
        <f t="shared" ref="P22:P33" si="12">N22+O22</f>
        <v>5.0000000000000001E-3</v>
      </c>
      <c r="Q22" s="38">
        <f>R21</f>
        <v>447.94200000000001</v>
      </c>
      <c r="R22" s="53">
        <v>447.93700000000001</v>
      </c>
      <c r="S22" s="53">
        <f>T21</f>
        <v>451.19200000000001</v>
      </c>
      <c r="T22" s="53">
        <v>451.18700000000001</v>
      </c>
      <c r="U22" s="20"/>
      <c r="V22" s="25"/>
      <c r="W22" s="18">
        <f t="shared" ref="W22:W24" si="13">D23-C23</f>
        <v>1.3999999999999773</v>
      </c>
      <c r="X22" s="5">
        <f t="shared" ref="X22:X33" si="14">W22*1000</f>
        <v>1399.9999999999773</v>
      </c>
    </row>
    <row r="23" spans="1:24" s="5" customFormat="1" ht="60">
      <c r="A23" s="37">
        <v>15</v>
      </c>
      <c r="B23" s="37"/>
      <c r="C23" s="43">
        <f t="shared" si="10"/>
        <v>332.625</v>
      </c>
      <c r="D23" s="43">
        <f>C23+1.4</f>
        <v>334.02499999999998</v>
      </c>
      <c r="E23" s="39">
        <v>1400</v>
      </c>
      <c r="F23" s="38">
        <v>51.68</v>
      </c>
      <c r="G23" s="40">
        <v>11.6</v>
      </c>
      <c r="H23" s="40">
        <v>3.25</v>
      </c>
      <c r="I23" s="41" t="s">
        <v>109</v>
      </c>
      <c r="J23" s="40" t="s">
        <v>19</v>
      </c>
      <c r="K23" s="53">
        <f>K17</f>
        <v>1.7999999999999999E-2</v>
      </c>
      <c r="L23" s="53">
        <v>0.96699999999999997</v>
      </c>
      <c r="M23" s="53">
        <v>51.774000000000001</v>
      </c>
      <c r="N23" s="53">
        <v>0.14000000000000001</v>
      </c>
      <c r="O23" s="40">
        <v>0</v>
      </c>
      <c r="P23" s="38">
        <f t="shared" si="12"/>
        <v>0.14000000000000001</v>
      </c>
      <c r="Q23" s="38">
        <f t="shared" ref="Q23:Q25" si="15">R22</f>
        <v>447.93700000000001</v>
      </c>
      <c r="R23" s="53">
        <v>447.79700000000003</v>
      </c>
      <c r="S23" s="53">
        <f t="shared" ref="S23:S25" si="16">T22</f>
        <v>451.18700000000001</v>
      </c>
      <c r="T23" s="53">
        <v>451.04700000000003</v>
      </c>
      <c r="U23" s="20" t="s">
        <v>59</v>
      </c>
      <c r="V23" s="24" t="s">
        <v>67</v>
      </c>
      <c r="W23" s="18">
        <f t="shared" si="13"/>
        <v>5.0000000000011369E-2</v>
      </c>
      <c r="X23" s="5">
        <f t="shared" si="14"/>
        <v>50.000000000011369</v>
      </c>
    </row>
    <row r="24" spans="1:24" s="5" customFormat="1" ht="27.75" customHeight="1">
      <c r="A24" s="36">
        <v>16</v>
      </c>
      <c r="B24" s="37"/>
      <c r="C24" s="43">
        <f t="shared" si="10"/>
        <v>334.02499999999998</v>
      </c>
      <c r="D24" s="43">
        <f>C24+0.05</f>
        <v>334.07499999999999</v>
      </c>
      <c r="E24" s="39">
        <v>50</v>
      </c>
      <c r="F24" s="52" t="s">
        <v>16</v>
      </c>
      <c r="G24" s="52"/>
      <c r="H24" s="40">
        <v>3.25</v>
      </c>
      <c r="I24" s="50" t="s">
        <v>108</v>
      </c>
      <c r="J24" s="42"/>
      <c r="K24" s="66"/>
      <c r="L24" s="66"/>
      <c r="M24" s="66"/>
      <c r="N24" s="53">
        <v>6.0000000000000001E-3</v>
      </c>
      <c r="O24" s="40">
        <v>0</v>
      </c>
      <c r="P24" s="38">
        <f t="shared" si="12"/>
        <v>6.0000000000000001E-3</v>
      </c>
      <c r="Q24" s="38">
        <f t="shared" si="15"/>
        <v>447.79700000000003</v>
      </c>
      <c r="R24" s="53">
        <v>447.79199999999997</v>
      </c>
      <c r="S24" s="53">
        <f t="shared" si="16"/>
        <v>451.04700000000003</v>
      </c>
      <c r="T24" s="53">
        <v>451.04199999999997</v>
      </c>
      <c r="U24" s="19" t="s">
        <v>17</v>
      </c>
      <c r="V24" s="25"/>
      <c r="W24" s="18">
        <f t="shared" si="13"/>
        <v>0.625</v>
      </c>
      <c r="X24" s="5">
        <f t="shared" si="14"/>
        <v>625</v>
      </c>
    </row>
    <row r="25" spans="1:24" s="5" customFormat="1" ht="45">
      <c r="A25" s="37">
        <v>17</v>
      </c>
      <c r="B25" s="37"/>
      <c r="C25" s="43">
        <f t="shared" si="10"/>
        <v>334.07499999999999</v>
      </c>
      <c r="D25" s="43">
        <f>C25+0.625</f>
        <v>334.7</v>
      </c>
      <c r="E25" s="39">
        <v>625</v>
      </c>
      <c r="F25" s="38">
        <v>51.68</v>
      </c>
      <c r="G25" s="40">
        <v>11.4</v>
      </c>
      <c r="H25" s="40">
        <v>3.25</v>
      </c>
      <c r="I25" s="50" t="s">
        <v>107</v>
      </c>
      <c r="J25" s="40" t="s">
        <v>14</v>
      </c>
      <c r="K25" s="53">
        <f>K17</f>
        <v>1.7999999999999999E-2</v>
      </c>
      <c r="L25" s="53">
        <v>1.0860000000000001</v>
      </c>
      <c r="M25" s="53">
        <v>51.710999999999999</v>
      </c>
      <c r="N25" s="53">
        <v>7.0000000000000007E-2</v>
      </c>
      <c r="O25" s="40">
        <v>0</v>
      </c>
      <c r="P25" s="38">
        <f t="shared" si="12"/>
        <v>7.0000000000000007E-2</v>
      </c>
      <c r="Q25" s="38">
        <f t="shared" si="15"/>
        <v>447.79199999999997</v>
      </c>
      <c r="R25" s="53">
        <v>447.714</v>
      </c>
      <c r="S25" s="53">
        <f t="shared" si="16"/>
        <v>451.04199999999997</v>
      </c>
      <c r="T25" s="53">
        <v>450.964</v>
      </c>
      <c r="U25" s="24" t="s">
        <v>61</v>
      </c>
      <c r="V25" s="24" t="s">
        <v>68</v>
      </c>
      <c r="W25" s="18" t="e">
        <f>#REF!-#REF!</f>
        <v>#REF!</v>
      </c>
      <c r="X25" s="5" t="e">
        <f t="shared" si="14"/>
        <v>#REF!</v>
      </c>
    </row>
    <row r="26" spans="1:24" s="5" customFormat="1" ht="27.75" customHeight="1">
      <c r="A26" s="36">
        <v>18</v>
      </c>
      <c r="B26" s="37"/>
      <c r="C26" s="43">
        <f t="shared" si="10"/>
        <v>334.7</v>
      </c>
      <c r="D26" s="43">
        <f>C26+0.05</f>
        <v>334.75</v>
      </c>
      <c r="E26" s="39">
        <v>50</v>
      </c>
      <c r="F26" s="68" t="s">
        <v>16</v>
      </c>
      <c r="G26" s="68"/>
      <c r="H26" s="40">
        <v>3.25</v>
      </c>
      <c r="I26" s="50" t="s">
        <v>108</v>
      </c>
      <c r="J26" s="42"/>
      <c r="K26" s="107"/>
      <c r="L26" s="107"/>
      <c r="M26" s="107"/>
      <c r="N26" s="53">
        <v>6.0000000000000001E-3</v>
      </c>
      <c r="O26" s="40">
        <v>0</v>
      </c>
      <c r="P26" s="38">
        <f t="shared" si="12"/>
        <v>6.0000000000000001E-3</v>
      </c>
      <c r="Q26" s="38">
        <f>R25</f>
        <v>447.714</v>
      </c>
      <c r="R26" s="53">
        <v>447.70800000000003</v>
      </c>
      <c r="S26" s="53">
        <f>T25</f>
        <v>450.964</v>
      </c>
      <c r="T26" s="53">
        <v>450.95800000000003</v>
      </c>
      <c r="U26" s="19"/>
      <c r="V26" s="25"/>
      <c r="W26" s="18">
        <f t="shared" ref="W26:W28" si="17">D27-C27</f>
        <v>1.2749999999999773</v>
      </c>
      <c r="X26" s="5">
        <f t="shared" si="14"/>
        <v>1274.9999999999773</v>
      </c>
    </row>
    <row r="27" spans="1:24" s="5" customFormat="1" ht="60">
      <c r="A27" s="37">
        <v>19</v>
      </c>
      <c r="B27" s="37"/>
      <c r="C27" s="43">
        <f t="shared" si="10"/>
        <v>334.75</v>
      </c>
      <c r="D27" s="43">
        <f>C27+1.275</f>
        <v>336.02499999999998</v>
      </c>
      <c r="E27" s="39">
        <v>1275</v>
      </c>
      <c r="F27" s="38">
        <v>51.68</v>
      </c>
      <c r="G27" s="40">
        <v>11.6</v>
      </c>
      <c r="H27" s="40">
        <v>3.25</v>
      </c>
      <c r="I27" s="41" t="s">
        <v>109</v>
      </c>
      <c r="J27" s="40" t="s">
        <v>19</v>
      </c>
      <c r="K27" s="53">
        <f>K17</f>
        <v>1.7999999999999999E-2</v>
      </c>
      <c r="L27" s="53">
        <v>0.96699999999999997</v>
      </c>
      <c r="M27" s="53">
        <v>51.774000000000001</v>
      </c>
      <c r="N27" s="53">
        <v>0.127</v>
      </c>
      <c r="O27" s="40">
        <v>0</v>
      </c>
      <c r="P27" s="38">
        <f t="shared" si="12"/>
        <v>0.127</v>
      </c>
      <c r="Q27" s="38">
        <f t="shared" ref="Q27:Q33" si="18">R26</f>
        <v>447.70800000000003</v>
      </c>
      <c r="R27" s="53">
        <v>447.58100000000002</v>
      </c>
      <c r="S27" s="53">
        <f t="shared" ref="S27:S33" si="19">T26</f>
        <v>450.95800000000003</v>
      </c>
      <c r="T27" s="53">
        <v>450.83100000000002</v>
      </c>
      <c r="U27" s="24" t="s">
        <v>59</v>
      </c>
      <c r="V27" s="23" t="s">
        <v>101</v>
      </c>
      <c r="W27" s="18">
        <f t="shared" si="17"/>
        <v>5.0000000000011369E-2</v>
      </c>
      <c r="X27" s="5">
        <f t="shared" si="14"/>
        <v>50.000000000011369</v>
      </c>
    </row>
    <row r="28" spans="1:24" s="5" customFormat="1" ht="27.75" customHeight="1">
      <c r="A28" s="36">
        <v>20</v>
      </c>
      <c r="B28" s="37"/>
      <c r="C28" s="43">
        <f t="shared" si="10"/>
        <v>336.02499999999998</v>
      </c>
      <c r="D28" s="43">
        <f>C28+0.05</f>
        <v>336.07499999999999</v>
      </c>
      <c r="E28" s="39">
        <v>50</v>
      </c>
      <c r="F28" s="52" t="s">
        <v>16</v>
      </c>
      <c r="G28" s="52"/>
      <c r="H28" s="40">
        <v>3.25</v>
      </c>
      <c r="I28" s="50" t="s">
        <v>108</v>
      </c>
      <c r="J28" s="42"/>
      <c r="K28" s="66"/>
      <c r="L28" s="66"/>
      <c r="M28" s="66"/>
      <c r="N28" s="53">
        <v>6.0000000000000001E-3</v>
      </c>
      <c r="O28" s="40">
        <v>0</v>
      </c>
      <c r="P28" s="38">
        <f t="shared" si="12"/>
        <v>6.0000000000000001E-3</v>
      </c>
      <c r="Q28" s="38">
        <f t="shared" si="18"/>
        <v>447.58100000000002</v>
      </c>
      <c r="R28" s="53">
        <v>447.57499999999999</v>
      </c>
      <c r="S28" s="53">
        <f t="shared" si="19"/>
        <v>450.83100000000002</v>
      </c>
      <c r="T28" s="53">
        <v>450.82499999999999</v>
      </c>
      <c r="U28" s="25"/>
      <c r="V28" s="25"/>
      <c r="W28" s="18">
        <f t="shared" si="17"/>
        <v>0.25</v>
      </c>
      <c r="X28" s="5">
        <f t="shared" si="14"/>
        <v>250</v>
      </c>
    </row>
    <row r="29" spans="1:24" s="5" customFormat="1" ht="45">
      <c r="A29" s="37">
        <v>21</v>
      </c>
      <c r="B29" s="37"/>
      <c r="C29" s="43">
        <f t="shared" si="10"/>
        <v>336.07499999999999</v>
      </c>
      <c r="D29" s="43">
        <f>C29+0.25</f>
        <v>336.32499999999999</v>
      </c>
      <c r="E29" s="39">
        <v>250</v>
      </c>
      <c r="F29" s="38">
        <v>51.68</v>
      </c>
      <c r="G29" s="40">
        <v>11.4</v>
      </c>
      <c r="H29" s="40">
        <v>3.25</v>
      </c>
      <c r="I29" s="50" t="s">
        <v>107</v>
      </c>
      <c r="J29" s="40" t="s">
        <v>14</v>
      </c>
      <c r="K29" s="53">
        <f>K27</f>
        <v>1.7999999999999999E-2</v>
      </c>
      <c r="L29" s="53">
        <v>1.0860000000000001</v>
      </c>
      <c r="M29" s="53">
        <v>51.710999999999999</v>
      </c>
      <c r="N29" s="53">
        <v>3.1E-2</v>
      </c>
      <c r="O29" s="40">
        <v>0</v>
      </c>
      <c r="P29" s="38">
        <f t="shared" si="12"/>
        <v>3.1E-2</v>
      </c>
      <c r="Q29" s="38">
        <f t="shared" si="18"/>
        <v>447.57499999999999</v>
      </c>
      <c r="R29" s="53">
        <v>447.54399999999998</v>
      </c>
      <c r="S29" s="53">
        <f t="shared" si="19"/>
        <v>450.82499999999999</v>
      </c>
      <c r="T29" s="53">
        <v>450.79399999999998</v>
      </c>
      <c r="U29" s="24" t="s">
        <v>61</v>
      </c>
      <c r="V29" s="24"/>
      <c r="W29" s="18" t="e">
        <f>#REF!-#REF!</f>
        <v>#REF!</v>
      </c>
      <c r="X29" s="5" t="e">
        <f t="shared" si="14"/>
        <v>#REF!</v>
      </c>
    </row>
    <row r="30" spans="1:24" s="5" customFormat="1" ht="37.5" customHeight="1">
      <c r="A30" s="36">
        <v>22</v>
      </c>
      <c r="B30" s="37"/>
      <c r="C30" s="43">
        <f t="shared" si="10"/>
        <v>336.32499999999999</v>
      </c>
      <c r="D30" s="43">
        <f>C30+0.05</f>
        <v>336.375</v>
      </c>
      <c r="E30" s="39">
        <v>50</v>
      </c>
      <c r="F30" s="52" t="s">
        <v>16</v>
      </c>
      <c r="G30" s="52"/>
      <c r="H30" s="40">
        <v>3.25</v>
      </c>
      <c r="I30" s="50" t="s">
        <v>108</v>
      </c>
      <c r="J30" s="106"/>
      <c r="K30" s="106"/>
      <c r="L30" s="106"/>
      <c r="M30" s="106"/>
      <c r="N30" s="53">
        <v>6.0000000000000001E-3</v>
      </c>
      <c r="O30" s="40">
        <v>0</v>
      </c>
      <c r="P30" s="38">
        <f t="shared" si="12"/>
        <v>6.0000000000000001E-3</v>
      </c>
      <c r="Q30" s="38">
        <f t="shared" si="18"/>
        <v>447.54399999999998</v>
      </c>
      <c r="R30" s="53">
        <v>447.53800000000001</v>
      </c>
      <c r="S30" s="53">
        <f t="shared" si="19"/>
        <v>450.79399999999998</v>
      </c>
      <c r="T30" s="53">
        <v>450.78800000000001</v>
      </c>
      <c r="U30" s="25"/>
      <c r="V30" s="25"/>
      <c r="W30" s="18">
        <f t="shared" ref="W30" si="20">D56-C56</f>
        <v>0</v>
      </c>
      <c r="X30" s="5">
        <f t="shared" si="14"/>
        <v>0</v>
      </c>
    </row>
    <row r="31" spans="1:24" s="5" customFormat="1" ht="90">
      <c r="A31" s="37">
        <v>23</v>
      </c>
      <c r="B31" s="37"/>
      <c r="C31" s="43">
        <f t="shared" si="10"/>
        <v>336.375</v>
      </c>
      <c r="D31" s="43">
        <f>C31+0.95</f>
        <v>337.32499999999999</v>
      </c>
      <c r="E31" s="39">
        <v>950</v>
      </c>
      <c r="F31" s="38">
        <v>51.68</v>
      </c>
      <c r="G31" s="40">
        <v>11.6</v>
      </c>
      <c r="H31" s="40">
        <v>3.25</v>
      </c>
      <c r="I31" s="41" t="s">
        <v>109</v>
      </c>
      <c r="J31" s="40" t="s">
        <v>19</v>
      </c>
      <c r="K31" s="53">
        <f>K29</f>
        <v>1.7999999999999999E-2</v>
      </c>
      <c r="L31" s="53">
        <v>0.96699999999999997</v>
      </c>
      <c r="M31" s="53">
        <v>51.774000000000001</v>
      </c>
      <c r="N31" s="53">
        <v>9.5000000000000001E-2</v>
      </c>
      <c r="O31" s="40">
        <v>0</v>
      </c>
      <c r="P31" s="38">
        <f t="shared" si="12"/>
        <v>9.5000000000000001E-2</v>
      </c>
      <c r="Q31" s="38">
        <f t="shared" si="18"/>
        <v>447.53800000000001</v>
      </c>
      <c r="R31" s="53">
        <v>447.44299999999998</v>
      </c>
      <c r="S31" s="53">
        <f t="shared" si="19"/>
        <v>450.78800000000001</v>
      </c>
      <c r="T31" s="53">
        <v>450.69299999999998</v>
      </c>
      <c r="U31" s="20" t="s">
        <v>62</v>
      </c>
      <c r="V31" s="31" t="s">
        <v>69</v>
      </c>
      <c r="W31" s="18" t="e">
        <f>#REF!-#REF!</f>
        <v>#REF!</v>
      </c>
      <c r="X31" s="5" t="e">
        <f t="shared" si="14"/>
        <v>#REF!</v>
      </c>
    </row>
    <row r="32" spans="1:24" s="5" customFormat="1" ht="37.5" customHeight="1">
      <c r="A32" s="36">
        <v>24</v>
      </c>
      <c r="B32" s="37"/>
      <c r="C32" s="43">
        <f t="shared" si="10"/>
        <v>337.32499999999999</v>
      </c>
      <c r="D32" s="43">
        <f>C32+0.05</f>
        <v>337.375</v>
      </c>
      <c r="E32" s="39">
        <v>50</v>
      </c>
      <c r="F32" s="52" t="s">
        <v>16</v>
      </c>
      <c r="G32" s="52"/>
      <c r="H32" s="40">
        <v>3.25</v>
      </c>
      <c r="I32" s="41" t="s">
        <v>110</v>
      </c>
      <c r="J32" s="106"/>
      <c r="K32" s="106"/>
      <c r="L32" s="106"/>
      <c r="M32" s="106"/>
      <c r="N32" s="53">
        <v>5.0000000000000001E-3</v>
      </c>
      <c r="O32" s="40">
        <v>0</v>
      </c>
      <c r="P32" s="38">
        <f t="shared" si="12"/>
        <v>5.0000000000000001E-3</v>
      </c>
      <c r="Q32" s="38">
        <f t="shared" si="18"/>
        <v>447.44299999999998</v>
      </c>
      <c r="R32" s="53">
        <v>447.43900000000002</v>
      </c>
      <c r="S32" s="53">
        <f t="shared" si="19"/>
        <v>450.69299999999998</v>
      </c>
      <c r="T32" s="53">
        <v>450.68900000000002</v>
      </c>
      <c r="U32" s="19" t="s">
        <v>17</v>
      </c>
      <c r="V32" s="25"/>
      <c r="W32" s="18">
        <f t="shared" ref="W32" si="21">D60-C60</f>
        <v>0</v>
      </c>
      <c r="X32" s="5">
        <f t="shared" si="14"/>
        <v>0</v>
      </c>
    </row>
    <row r="33" spans="1:24" s="5" customFormat="1" ht="33.75" customHeight="1">
      <c r="A33" s="37">
        <v>25</v>
      </c>
      <c r="B33" s="37"/>
      <c r="C33" s="43">
        <f t="shared" si="10"/>
        <v>337.375</v>
      </c>
      <c r="D33" s="43">
        <f>C33+0.25</f>
        <v>337.625</v>
      </c>
      <c r="E33" s="39">
        <v>250</v>
      </c>
      <c r="F33" s="38">
        <v>51.68</v>
      </c>
      <c r="G33" s="40">
        <v>11.1</v>
      </c>
      <c r="H33" s="40">
        <v>3.25</v>
      </c>
      <c r="I33" s="41" t="s">
        <v>111</v>
      </c>
      <c r="J33" s="40" t="s">
        <v>21</v>
      </c>
      <c r="K33" s="53">
        <f>K31</f>
        <v>1.7999999999999999E-2</v>
      </c>
      <c r="L33" s="53">
        <v>0.90500000000000003</v>
      </c>
      <c r="M33" s="53">
        <v>51.738</v>
      </c>
      <c r="N33" s="53">
        <v>2.3E-2</v>
      </c>
      <c r="O33" s="40">
        <v>0</v>
      </c>
      <c r="P33" s="38">
        <f t="shared" si="12"/>
        <v>2.3E-2</v>
      </c>
      <c r="Q33" s="38">
        <f t="shared" si="18"/>
        <v>447.43900000000002</v>
      </c>
      <c r="R33" s="53">
        <v>447.416</v>
      </c>
      <c r="S33" s="53">
        <f t="shared" si="19"/>
        <v>450.68900000000002</v>
      </c>
      <c r="T33" s="53">
        <v>450.666</v>
      </c>
      <c r="U33" s="19" t="s">
        <v>58</v>
      </c>
      <c r="V33" s="24"/>
      <c r="W33" s="18" t="e">
        <f>#REF!-#REF!</f>
        <v>#REF!</v>
      </c>
      <c r="X33" s="5" t="e">
        <f t="shared" si="14"/>
        <v>#REF!</v>
      </c>
    </row>
    <row r="34" spans="1:24" s="5" customFormat="1" ht="27.75" customHeight="1">
      <c r="A34" s="36">
        <v>26</v>
      </c>
      <c r="B34" s="37"/>
      <c r="C34" s="43">
        <f t="shared" si="10"/>
        <v>337.625</v>
      </c>
      <c r="D34" s="43">
        <f>C34+0.05</f>
        <v>337.67500000000001</v>
      </c>
      <c r="E34" s="39">
        <v>50</v>
      </c>
      <c r="F34" s="52" t="s">
        <v>16</v>
      </c>
      <c r="G34" s="52"/>
      <c r="H34" s="40">
        <v>3.25</v>
      </c>
      <c r="I34" s="41" t="s">
        <v>110</v>
      </c>
      <c r="J34" s="42"/>
      <c r="K34" s="66"/>
      <c r="L34" s="66"/>
      <c r="M34" s="66"/>
      <c r="N34" s="53">
        <v>5.0000000000000001E-3</v>
      </c>
      <c r="O34" s="40">
        <v>0</v>
      </c>
      <c r="P34" s="38">
        <f t="shared" ref="P34:P39" si="22">N34+O34</f>
        <v>5.0000000000000001E-3</v>
      </c>
      <c r="Q34" s="38">
        <f t="shared" ref="Q34:Q39" si="23">R33</f>
        <v>447.416</v>
      </c>
      <c r="R34" s="53">
        <v>447.411</v>
      </c>
      <c r="S34" s="53">
        <f t="shared" ref="S34:S39" si="24">T33</f>
        <v>450.666</v>
      </c>
      <c r="T34" s="53">
        <v>450.661</v>
      </c>
      <c r="U34" s="19" t="s">
        <v>17</v>
      </c>
      <c r="V34" s="25"/>
      <c r="W34" s="18">
        <f t="shared" ref="W34" si="25">D35-C35</f>
        <v>0.19999999999998863</v>
      </c>
      <c r="X34" s="5">
        <f t="shared" ref="X34:X39" si="26">W34*1000</f>
        <v>199.99999999998863</v>
      </c>
    </row>
    <row r="35" spans="1:24" s="5" customFormat="1" ht="63.75" customHeight="1">
      <c r="A35" s="37">
        <v>27</v>
      </c>
      <c r="B35" s="37"/>
      <c r="C35" s="43">
        <f t="shared" si="10"/>
        <v>337.67500000000001</v>
      </c>
      <c r="D35" s="43">
        <f>C35+0.2</f>
        <v>337.875</v>
      </c>
      <c r="E35" s="39">
        <v>200</v>
      </c>
      <c r="F35" s="38">
        <v>51.68</v>
      </c>
      <c r="G35" s="40">
        <v>11.6</v>
      </c>
      <c r="H35" s="40">
        <v>3.25</v>
      </c>
      <c r="I35" s="41" t="s">
        <v>109</v>
      </c>
      <c r="J35" s="40" t="s">
        <v>19</v>
      </c>
      <c r="K35" s="53">
        <f>K33</f>
        <v>1.7999999999999999E-2</v>
      </c>
      <c r="L35" s="53">
        <v>0.96699999999999997</v>
      </c>
      <c r="M35" s="53">
        <v>51.774000000000001</v>
      </c>
      <c r="N35" s="53">
        <v>0.92</v>
      </c>
      <c r="O35" s="40">
        <v>0</v>
      </c>
      <c r="P35" s="38">
        <f t="shared" si="22"/>
        <v>0.92</v>
      </c>
      <c r="Q35" s="38">
        <f t="shared" si="23"/>
        <v>447.411</v>
      </c>
      <c r="R35" s="53">
        <v>447.39100000000002</v>
      </c>
      <c r="S35" s="53">
        <f t="shared" si="24"/>
        <v>450.661</v>
      </c>
      <c r="T35" s="53">
        <v>450.64100000000002</v>
      </c>
      <c r="U35" s="19" t="s">
        <v>59</v>
      </c>
      <c r="V35" s="24"/>
      <c r="W35" s="18" t="e">
        <f>#REF!-#REF!</f>
        <v>#REF!</v>
      </c>
      <c r="X35" s="5" t="e">
        <f t="shared" si="26"/>
        <v>#REF!</v>
      </c>
    </row>
    <row r="36" spans="1:24" s="5" customFormat="1" ht="37.5" customHeight="1">
      <c r="A36" s="36">
        <v>28</v>
      </c>
      <c r="B36" s="37"/>
      <c r="C36" s="43">
        <f t="shared" si="10"/>
        <v>337.875</v>
      </c>
      <c r="D36" s="43">
        <f>C36+0.05</f>
        <v>337.92500000000001</v>
      </c>
      <c r="E36" s="39">
        <v>50</v>
      </c>
      <c r="F36" s="52" t="s">
        <v>16</v>
      </c>
      <c r="G36" s="52"/>
      <c r="H36" s="40">
        <v>3.25</v>
      </c>
      <c r="I36" s="50" t="s">
        <v>108</v>
      </c>
      <c r="J36" s="106"/>
      <c r="K36" s="106"/>
      <c r="L36" s="106"/>
      <c r="M36" s="106"/>
      <c r="N36" s="53">
        <v>6.0000000000000001E-3</v>
      </c>
      <c r="O36" s="40">
        <v>0</v>
      </c>
      <c r="P36" s="38">
        <f t="shared" si="22"/>
        <v>6.0000000000000001E-3</v>
      </c>
      <c r="Q36" s="38">
        <f t="shared" si="23"/>
        <v>447.39100000000002</v>
      </c>
      <c r="R36" s="53">
        <v>447.38600000000002</v>
      </c>
      <c r="S36" s="53">
        <f t="shared" si="24"/>
        <v>450.64100000000002</v>
      </c>
      <c r="T36" s="53">
        <v>450.63600000000002</v>
      </c>
      <c r="U36" s="19" t="s">
        <v>17</v>
      </c>
      <c r="V36" s="25"/>
      <c r="W36" s="18">
        <f t="shared" ref="W36" si="27">D62-C62</f>
        <v>0</v>
      </c>
      <c r="X36" s="5">
        <f t="shared" si="26"/>
        <v>0</v>
      </c>
    </row>
    <row r="37" spans="1:24" s="5" customFormat="1" ht="48" customHeight="1">
      <c r="A37" s="37">
        <v>29</v>
      </c>
      <c r="B37" s="37"/>
      <c r="C37" s="43">
        <f t="shared" si="10"/>
        <v>337.92500000000001</v>
      </c>
      <c r="D37" s="43">
        <f>C37+0.7</f>
        <v>338.625</v>
      </c>
      <c r="E37" s="39">
        <v>700</v>
      </c>
      <c r="F37" s="38">
        <v>51.68</v>
      </c>
      <c r="G37" s="40">
        <v>11.4</v>
      </c>
      <c r="H37" s="40">
        <v>3.25</v>
      </c>
      <c r="I37" s="50" t="s">
        <v>107</v>
      </c>
      <c r="J37" s="40" t="s">
        <v>14</v>
      </c>
      <c r="K37" s="53">
        <f>K35</f>
        <v>1.7999999999999999E-2</v>
      </c>
      <c r="L37" s="53">
        <v>1.0860000000000001</v>
      </c>
      <c r="M37" s="53">
        <v>51.710999999999999</v>
      </c>
      <c r="N37" s="53">
        <v>8.6999999999999994E-2</v>
      </c>
      <c r="O37" s="40">
        <v>0</v>
      </c>
      <c r="P37" s="38">
        <f t="shared" si="22"/>
        <v>8.6999999999999994E-2</v>
      </c>
      <c r="Q37" s="38">
        <f t="shared" si="23"/>
        <v>447.38600000000002</v>
      </c>
      <c r="R37" s="53">
        <v>447.298</v>
      </c>
      <c r="S37" s="53">
        <f t="shared" si="24"/>
        <v>450.63600000000002</v>
      </c>
      <c r="T37" s="53">
        <v>450.548</v>
      </c>
      <c r="U37" s="19" t="s">
        <v>61</v>
      </c>
      <c r="V37" s="31" t="s">
        <v>70</v>
      </c>
      <c r="W37" s="18" t="e">
        <f>#REF!-#REF!</f>
        <v>#REF!</v>
      </c>
      <c r="X37" s="5" t="e">
        <f t="shared" si="26"/>
        <v>#REF!</v>
      </c>
    </row>
    <row r="38" spans="1:24" s="5" customFormat="1" ht="37.5" customHeight="1">
      <c r="A38" s="36">
        <v>30</v>
      </c>
      <c r="B38" s="37"/>
      <c r="C38" s="43">
        <f t="shared" si="10"/>
        <v>338.625</v>
      </c>
      <c r="D38" s="43">
        <f>C38+0.05</f>
        <v>338.67500000000001</v>
      </c>
      <c r="E38" s="39">
        <v>50</v>
      </c>
      <c r="F38" s="52" t="s">
        <v>16</v>
      </c>
      <c r="G38" s="52"/>
      <c r="H38" s="40">
        <v>3.25</v>
      </c>
      <c r="I38" s="50" t="s">
        <v>108</v>
      </c>
      <c r="J38" s="106"/>
      <c r="K38" s="106"/>
      <c r="L38" s="106"/>
      <c r="M38" s="106"/>
      <c r="N38" s="53">
        <v>6.0000000000000001E-3</v>
      </c>
      <c r="O38" s="40">
        <v>0</v>
      </c>
      <c r="P38" s="38">
        <f t="shared" si="22"/>
        <v>6.0000000000000001E-3</v>
      </c>
      <c r="Q38" s="38">
        <f t="shared" si="23"/>
        <v>447.298</v>
      </c>
      <c r="R38" s="53">
        <v>447.29300000000001</v>
      </c>
      <c r="S38" s="53">
        <f t="shared" si="24"/>
        <v>450.548</v>
      </c>
      <c r="T38" s="53">
        <v>450.54300000000001</v>
      </c>
      <c r="U38" s="19" t="s">
        <v>17</v>
      </c>
      <c r="V38" s="25"/>
      <c r="W38" s="18">
        <f t="shared" ref="W38" si="28">D66-C66</f>
        <v>0</v>
      </c>
      <c r="X38" s="5">
        <f t="shared" si="26"/>
        <v>0</v>
      </c>
    </row>
    <row r="39" spans="1:24" s="5" customFormat="1" ht="90">
      <c r="A39" s="37">
        <v>31</v>
      </c>
      <c r="B39" s="37"/>
      <c r="C39" s="43">
        <f t="shared" si="10"/>
        <v>338.67500000000001</v>
      </c>
      <c r="D39" s="43" t="s">
        <v>115</v>
      </c>
      <c r="E39" s="39">
        <v>133</v>
      </c>
      <c r="F39" s="38">
        <v>51.68</v>
      </c>
      <c r="G39" s="40">
        <v>11.6</v>
      </c>
      <c r="H39" s="40">
        <v>3.25</v>
      </c>
      <c r="I39" s="41" t="s">
        <v>109</v>
      </c>
      <c r="J39" s="40" t="s">
        <v>19</v>
      </c>
      <c r="K39" s="53">
        <f>K37</f>
        <v>1.7999999999999999E-2</v>
      </c>
      <c r="L39" s="53">
        <v>0.96699999999999997</v>
      </c>
      <c r="M39" s="53">
        <v>51.774000000000001</v>
      </c>
      <c r="N39" s="53">
        <v>1.2999999999999999E-2</v>
      </c>
      <c r="O39" s="40">
        <v>0</v>
      </c>
      <c r="P39" s="38">
        <f t="shared" si="22"/>
        <v>1.2999999999999999E-2</v>
      </c>
      <c r="Q39" s="38">
        <f t="shared" si="23"/>
        <v>447.29300000000001</v>
      </c>
      <c r="R39" s="53">
        <v>447.279</v>
      </c>
      <c r="S39" s="53">
        <f t="shared" si="24"/>
        <v>450.54300000000001</v>
      </c>
      <c r="T39" s="53">
        <v>450.529</v>
      </c>
      <c r="U39" s="19" t="s">
        <v>63</v>
      </c>
      <c r="V39" s="24"/>
      <c r="W39" s="18" t="e">
        <f>#REF!-#REF!</f>
        <v>#REF!</v>
      </c>
      <c r="X39" s="5" t="e">
        <f t="shared" si="26"/>
        <v>#REF!</v>
      </c>
    </row>
    <row r="40" spans="1:24" s="5" customFormat="1" ht="21.75" customHeight="1">
      <c r="A40" s="6"/>
      <c r="B40" s="124" t="s">
        <v>35</v>
      </c>
      <c r="C40" s="124"/>
      <c r="D40" s="124"/>
      <c r="E40" s="124"/>
      <c r="F40" s="124"/>
      <c r="G40" s="124"/>
      <c r="H40" s="28"/>
      <c r="I40" s="28"/>
      <c r="J40" s="30" t="s">
        <v>71</v>
      </c>
      <c r="K40" s="129" t="s">
        <v>72</v>
      </c>
      <c r="L40" s="129"/>
      <c r="M40" s="129"/>
      <c r="N40" s="21" t="s">
        <v>73</v>
      </c>
      <c r="O40" s="21"/>
      <c r="P40" s="15"/>
      <c r="Q40" s="15"/>
      <c r="R40" s="15"/>
      <c r="S40" s="15"/>
      <c r="T40" s="15"/>
      <c r="U40" s="15"/>
      <c r="V40" s="10"/>
    </row>
    <row r="41" spans="1:24" s="5" customFormat="1" ht="31.5" customHeight="1">
      <c r="A41" s="6"/>
      <c r="B41" s="32"/>
      <c r="C41" s="32"/>
      <c r="D41" s="32"/>
      <c r="E41" s="32"/>
      <c r="F41" s="32"/>
      <c r="G41" s="32"/>
      <c r="H41" s="32"/>
      <c r="I41" s="32"/>
      <c r="J41" s="30"/>
      <c r="K41" s="130" t="s">
        <v>74</v>
      </c>
      <c r="L41" s="130"/>
      <c r="M41" s="130"/>
      <c r="N41" s="130"/>
      <c r="O41" s="130"/>
      <c r="P41" s="21">
        <f>S10</f>
        <v>451.54500000000002</v>
      </c>
      <c r="Q41" s="15" t="s">
        <v>17</v>
      </c>
      <c r="R41" s="21">
        <f>T39</f>
        <v>450.529</v>
      </c>
      <c r="S41" s="21"/>
      <c r="T41" s="21"/>
      <c r="U41" s="21"/>
      <c r="V41" s="10"/>
    </row>
    <row r="42" spans="1:24" s="5" customFormat="1" ht="31.5" customHeight="1">
      <c r="A42" s="6"/>
      <c r="B42" s="29" t="s">
        <v>77</v>
      </c>
      <c r="C42" s="32"/>
      <c r="D42" s="32"/>
      <c r="E42" s="32"/>
      <c r="F42" s="32"/>
      <c r="G42" s="32"/>
      <c r="H42" s="32"/>
      <c r="I42" s="32"/>
      <c r="J42" s="30"/>
      <c r="K42" s="15"/>
      <c r="L42" s="15"/>
      <c r="M42" s="15"/>
      <c r="N42" s="15"/>
      <c r="O42" s="15"/>
      <c r="P42" s="21">
        <f>P41-R41</f>
        <v>1.0160000000000196</v>
      </c>
      <c r="Q42" s="15" t="s">
        <v>75</v>
      </c>
      <c r="R42" s="131" t="s">
        <v>76</v>
      </c>
      <c r="S42" s="131"/>
      <c r="T42" s="131"/>
      <c r="U42" s="131"/>
      <c r="V42" s="10"/>
    </row>
    <row r="43" spans="1:24" s="5" customFormat="1" ht="39.75" customHeight="1">
      <c r="A43" s="6"/>
      <c r="B43" s="114" t="s">
        <v>78</v>
      </c>
      <c r="C43" s="114"/>
      <c r="D43" s="114"/>
      <c r="E43" s="114"/>
      <c r="F43" s="114"/>
      <c r="G43" s="114"/>
      <c r="H43" s="114"/>
      <c r="I43" s="114"/>
      <c r="J43" s="114"/>
      <c r="K43" s="114"/>
      <c r="L43" s="114"/>
      <c r="M43" s="114"/>
      <c r="N43" s="114"/>
      <c r="O43" s="114"/>
      <c r="P43" s="114"/>
      <c r="Q43" s="114"/>
      <c r="R43" s="114"/>
      <c r="S43" s="114"/>
      <c r="T43" s="114"/>
      <c r="U43" s="114"/>
      <c r="V43" s="114"/>
    </row>
    <row r="44" spans="1:24" s="5" customFormat="1" ht="23.25" customHeight="1">
      <c r="A44" s="6"/>
      <c r="B44" s="114" t="s">
        <v>79</v>
      </c>
      <c r="C44" s="114"/>
      <c r="D44" s="114"/>
      <c r="E44" s="114"/>
      <c r="F44" s="114"/>
      <c r="G44" s="114"/>
      <c r="H44" s="114"/>
      <c r="I44" s="114"/>
      <c r="J44" s="114"/>
      <c r="K44" s="114"/>
      <c r="L44" s="114"/>
      <c r="M44" s="114"/>
      <c r="N44" s="114"/>
      <c r="O44" s="114"/>
      <c r="P44" s="114"/>
      <c r="Q44" s="114"/>
      <c r="R44" s="114"/>
      <c r="S44" s="114"/>
      <c r="T44" s="114"/>
      <c r="U44" s="114"/>
      <c r="V44" s="114"/>
    </row>
    <row r="45" spans="1:24" s="5" customFormat="1" ht="24.75" customHeight="1">
      <c r="A45" s="6"/>
      <c r="B45" s="114" t="s">
        <v>80</v>
      </c>
      <c r="C45" s="114"/>
      <c r="D45" s="114"/>
      <c r="E45" s="114"/>
      <c r="F45" s="114"/>
      <c r="G45" s="114"/>
      <c r="H45" s="114"/>
      <c r="I45" s="114"/>
      <c r="J45" s="114"/>
      <c r="K45" s="114"/>
      <c r="L45" s="114"/>
      <c r="M45" s="114"/>
      <c r="N45" s="114"/>
      <c r="O45" s="114"/>
      <c r="P45" s="114"/>
      <c r="Q45" s="114"/>
      <c r="R45" s="114"/>
      <c r="S45" s="114"/>
      <c r="T45" s="114"/>
      <c r="U45" s="114"/>
      <c r="V45" s="114"/>
    </row>
    <row r="46" spans="1:24" s="5" customFormat="1" ht="39" customHeight="1">
      <c r="A46" s="6"/>
      <c r="B46" s="114" t="s">
        <v>102</v>
      </c>
      <c r="C46" s="114"/>
      <c r="D46" s="114"/>
      <c r="E46" s="114"/>
      <c r="F46" s="114"/>
      <c r="G46" s="114"/>
      <c r="H46" s="114"/>
      <c r="I46" s="114"/>
      <c r="J46" s="114"/>
      <c r="K46" s="114"/>
      <c r="L46" s="114"/>
      <c r="M46" s="114"/>
      <c r="N46" s="114"/>
      <c r="O46" s="114"/>
      <c r="P46" s="114"/>
      <c r="Q46" s="114"/>
      <c r="R46" s="114"/>
      <c r="S46" s="114"/>
      <c r="T46" s="114"/>
      <c r="U46" s="114"/>
      <c r="V46" s="114"/>
    </row>
    <row r="47" spans="1:24" s="5" customFormat="1" ht="39" customHeight="1">
      <c r="A47" s="6"/>
      <c r="B47" s="114" t="s">
        <v>103</v>
      </c>
      <c r="C47" s="114"/>
      <c r="D47" s="114"/>
      <c r="E47" s="114"/>
      <c r="F47" s="114"/>
      <c r="G47" s="114"/>
      <c r="H47" s="114"/>
      <c r="I47" s="114"/>
      <c r="J47" s="114"/>
      <c r="K47" s="114"/>
      <c r="L47" s="114"/>
      <c r="M47" s="114"/>
      <c r="N47" s="114"/>
      <c r="O47" s="114"/>
      <c r="P47" s="114"/>
      <c r="Q47" s="114"/>
      <c r="R47" s="114"/>
      <c r="S47" s="114"/>
      <c r="T47" s="114"/>
      <c r="U47" s="114"/>
      <c r="V47" s="114"/>
    </row>
    <row r="48" spans="1:24" s="5" customFormat="1" ht="31.5" customHeight="1">
      <c r="A48" s="6"/>
      <c r="B48" s="6"/>
      <c r="C48" s="100"/>
      <c r="D48" s="100"/>
      <c r="E48" s="100"/>
      <c r="F48" s="100"/>
      <c r="G48" s="14"/>
      <c r="H48" s="8"/>
      <c r="I48" s="128" t="s">
        <v>81</v>
      </c>
      <c r="J48" s="128"/>
      <c r="K48" s="128"/>
      <c r="L48" s="128"/>
      <c r="M48" s="14"/>
      <c r="N48" s="102" t="s">
        <v>82</v>
      </c>
      <c r="O48" s="102"/>
      <c r="P48" s="102"/>
      <c r="Q48" s="102"/>
      <c r="R48" s="26"/>
      <c r="S48" s="26"/>
      <c r="T48" s="26"/>
      <c r="U48" s="26"/>
      <c r="V48" s="10"/>
    </row>
    <row r="49" spans="1:22" s="5" customFormat="1" ht="32.1" customHeight="1">
      <c r="A49" s="6"/>
      <c r="B49" s="6"/>
      <c r="C49" s="26"/>
      <c r="D49" s="26"/>
      <c r="E49" s="7"/>
      <c r="F49" s="26"/>
      <c r="G49" s="8"/>
      <c r="H49" s="8"/>
      <c r="I49" s="128"/>
      <c r="J49" s="128"/>
      <c r="K49" s="128"/>
      <c r="L49" s="128"/>
      <c r="M49" s="14"/>
      <c r="N49" s="102"/>
      <c r="O49" s="102"/>
      <c r="P49" s="102"/>
      <c r="Q49" s="102"/>
      <c r="R49" s="26"/>
      <c r="S49" s="26"/>
      <c r="T49" s="26"/>
      <c r="U49" s="26"/>
      <c r="V49" s="10"/>
    </row>
    <row r="50" spans="1:22" s="5" customFormat="1" ht="32.1" customHeight="1">
      <c r="A50" s="6"/>
      <c r="B50" s="6"/>
      <c r="C50" s="26"/>
      <c r="D50" s="26"/>
      <c r="E50" s="7"/>
      <c r="F50" s="26"/>
      <c r="G50" s="8"/>
      <c r="H50" s="8"/>
      <c r="I50" s="128"/>
      <c r="J50" s="128"/>
      <c r="K50" s="128"/>
      <c r="L50" s="128"/>
      <c r="M50" s="14"/>
      <c r="N50" s="102"/>
      <c r="O50" s="102"/>
      <c r="P50" s="102"/>
      <c r="Q50" s="102"/>
      <c r="R50" s="26"/>
      <c r="S50" s="26"/>
      <c r="T50" s="26"/>
      <c r="U50" s="26"/>
      <c r="V50" s="10"/>
    </row>
    <row r="51" spans="1:22" s="5" customFormat="1" ht="44.25" customHeight="1">
      <c r="A51" s="6"/>
      <c r="B51" s="6"/>
      <c r="C51" s="26"/>
      <c r="D51" s="26"/>
      <c r="E51" s="7"/>
      <c r="F51" s="26"/>
      <c r="G51" s="8"/>
      <c r="H51" s="8"/>
      <c r="I51" s="128"/>
      <c r="J51" s="128"/>
      <c r="K51" s="128"/>
      <c r="L51" s="128"/>
      <c r="M51" s="14"/>
      <c r="N51" s="102"/>
      <c r="O51" s="102"/>
      <c r="P51" s="102"/>
      <c r="Q51" s="102"/>
      <c r="R51" s="26"/>
      <c r="S51" s="26"/>
      <c r="T51" s="26"/>
      <c r="U51" s="26"/>
      <c r="V51" s="10"/>
    </row>
    <row r="52" spans="1:22" s="5" customFormat="1" ht="32.1" customHeight="1">
      <c r="A52" s="6"/>
      <c r="B52" s="6"/>
      <c r="C52" s="26"/>
      <c r="D52" s="26"/>
      <c r="E52" s="7"/>
      <c r="F52" s="26"/>
      <c r="G52" s="8"/>
      <c r="H52" s="8"/>
      <c r="I52" s="26"/>
      <c r="J52" s="9" t="s">
        <v>13</v>
      </c>
      <c r="K52" s="26"/>
      <c r="L52" s="26"/>
      <c r="M52" s="26"/>
      <c r="N52" s="26"/>
      <c r="O52" s="26"/>
      <c r="P52" s="26"/>
      <c r="Q52" s="26"/>
      <c r="R52" s="26"/>
      <c r="S52" s="26"/>
      <c r="T52" s="26"/>
      <c r="U52" s="26"/>
      <c r="V52" s="10"/>
    </row>
    <row r="53" spans="1:22" s="5" customFormat="1" ht="32.1" customHeight="1">
      <c r="A53" s="6"/>
      <c r="B53" s="6"/>
      <c r="C53" s="26"/>
      <c r="D53" s="26"/>
      <c r="E53" s="7"/>
      <c r="F53" s="26"/>
      <c r="G53" s="8"/>
      <c r="H53" s="8"/>
      <c r="I53" s="26"/>
      <c r="J53" s="9"/>
      <c r="K53" s="26"/>
      <c r="L53" s="26"/>
      <c r="M53" s="26"/>
      <c r="N53" s="26"/>
      <c r="O53" s="26"/>
      <c r="P53" s="26"/>
      <c r="Q53" s="26"/>
      <c r="R53" s="26"/>
      <c r="S53" s="26"/>
      <c r="T53" s="26"/>
      <c r="U53" s="26"/>
      <c r="V53" s="10"/>
    </row>
    <row r="54" spans="1:22" s="5" customFormat="1" ht="32.1" customHeight="1">
      <c r="A54" s="6"/>
      <c r="B54" s="6"/>
      <c r="C54" s="26"/>
      <c r="D54" s="26"/>
      <c r="E54" s="7"/>
      <c r="F54" s="26"/>
      <c r="G54" s="8"/>
      <c r="H54" s="8"/>
      <c r="I54" s="26"/>
      <c r="J54" s="9"/>
      <c r="K54" s="26"/>
      <c r="L54" s="26"/>
      <c r="M54" s="26"/>
      <c r="N54" s="26"/>
      <c r="O54" s="26"/>
      <c r="P54" s="26"/>
      <c r="Q54" s="26"/>
      <c r="R54" s="26"/>
      <c r="S54" s="26"/>
      <c r="T54" s="26"/>
      <c r="U54" s="26"/>
      <c r="V54" s="10"/>
    </row>
    <row r="55" spans="1:22" s="5" customFormat="1" ht="32.1" customHeight="1">
      <c r="A55" s="6"/>
      <c r="B55" s="6"/>
      <c r="C55" s="26"/>
      <c r="D55" s="26"/>
      <c r="E55" s="7"/>
      <c r="F55" s="26"/>
      <c r="G55" s="8"/>
      <c r="H55" s="8"/>
      <c r="I55" s="26"/>
      <c r="J55" s="9"/>
      <c r="K55" s="26"/>
      <c r="L55" s="26"/>
      <c r="M55" s="26"/>
      <c r="N55" s="26"/>
      <c r="O55" s="26"/>
      <c r="P55" s="26"/>
      <c r="Q55" s="26"/>
      <c r="R55" s="26"/>
      <c r="S55" s="26"/>
      <c r="T55" s="26"/>
      <c r="U55" s="26"/>
      <c r="V55" s="10"/>
    </row>
    <row r="56" spans="1:22" s="5" customFormat="1" ht="32.1" customHeight="1">
      <c r="A56" s="6"/>
      <c r="B56" s="6"/>
      <c r="C56" s="26"/>
      <c r="D56" s="26"/>
      <c r="E56" s="7"/>
      <c r="F56" s="26"/>
      <c r="G56" s="8"/>
      <c r="H56" s="8"/>
      <c r="I56" s="26"/>
      <c r="J56" s="9"/>
      <c r="K56" s="26"/>
      <c r="L56" s="26"/>
      <c r="M56" s="26"/>
      <c r="N56" s="26"/>
      <c r="O56" s="26"/>
      <c r="P56" s="26"/>
      <c r="Q56" s="26"/>
      <c r="R56" s="26"/>
      <c r="S56" s="26"/>
      <c r="T56" s="26"/>
      <c r="U56" s="26"/>
      <c r="V56" s="10"/>
    </row>
    <row r="57" spans="1:22" s="5" customFormat="1" ht="32.1" customHeight="1">
      <c r="A57" s="6"/>
      <c r="B57" s="6"/>
      <c r="C57" s="26"/>
      <c r="D57" s="26"/>
      <c r="E57" s="7"/>
      <c r="F57" s="26"/>
      <c r="G57" s="8"/>
      <c r="H57" s="8"/>
      <c r="I57" s="26"/>
      <c r="J57" s="9"/>
      <c r="K57" s="26"/>
      <c r="L57" s="26"/>
      <c r="M57" s="26"/>
      <c r="N57" s="26"/>
      <c r="O57" s="26"/>
      <c r="P57" s="26"/>
      <c r="Q57" s="26"/>
      <c r="R57" s="26"/>
      <c r="S57" s="26"/>
      <c r="T57" s="26"/>
      <c r="U57" s="26"/>
      <c r="V57" s="10"/>
    </row>
    <row r="58" spans="1:22" s="5" customFormat="1" ht="32.1" customHeight="1">
      <c r="A58" s="6"/>
      <c r="B58" s="6"/>
      <c r="C58" s="26"/>
      <c r="D58" s="26"/>
      <c r="E58" s="7"/>
      <c r="F58" s="26"/>
      <c r="G58" s="8"/>
      <c r="H58" s="8"/>
      <c r="I58" s="26"/>
      <c r="J58" s="9"/>
      <c r="K58" s="26"/>
      <c r="L58" s="26"/>
      <c r="M58" s="26"/>
      <c r="N58" s="26"/>
      <c r="O58" s="26"/>
      <c r="P58" s="26"/>
      <c r="Q58" s="26"/>
      <c r="R58" s="26"/>
      <c r="S58" s="26"/>
      <c r="T58" s="26"/>
      <c r="U58" s="26"/>
      <c r="V58" s="10"/>
    </row>
    <row r="59" spans="1:22" s="5" customFormat="1" ht="32.1" customHeight="1">
      <c r="A59" s="6"/>
      <c r="B59" s="6"/>
      <c r="C59" s="26"/>
      <c r="D59" s="26"/>
      <c r="E59" s="7"/>
      <c r="F59" s="26"/>
      <c r="G59" s="8"/>
      <c r="H59" s="8"/>
      <c r="I59" s="26"/>
      <c r="J59" s="9"/>
      <c r="K59" s="26"/>
      <c r="L59" s="26"/>
      <c r="M59" s="26"/>
      <c r="N59" s="26"/>
      <c r="O59" s="26"/>
      <c r="P59" s="26"/>
      <c r="Q59" s="26"/>
      <c r="R59" s="26"/>
      <c r="S59" s="26"/>
      <c r="T59" s="26"/>
      <c r="U59" s="26"/>
      <c r="V59" s="10"/>
    </row>
    <row r="60" spans="1:22" s="5" customFormat="1" ht="32.1" customHeight="1">
      <c r="A60" s="6"/>
      <c r="B60" s="6"/>
      <c r="C60" s="26"/>
      <c r="D60" s="26"/>
      <c r="E60" s="7"/>
      <c r="F60" s="26"/>
      <c r="G60" s="8"/>
      <c r="H60" s="8"/>
      <c r="I60" s="26"/>
      <c r="J60" s="9"/>
      <c r="K60" s="26"/>
      <c r="L60" s="26"/>
      <c r="M60" s="26"/>
      <c r="N60" s="26"/>
      <c r="O60" s="26"/>
      <c r="P60" s="26"/>
      <c r="Q60" s="26"/>
      <c r="R60" s="26"/>
      <c r="S60" s="26"/>
      <c r="T60" s="26"/>
      <c r="U60" s="26"/>
      <c r="V60" s="10"/>
    </row>
    <row r="61" spans="1:22" s="5" customFormat="1" ht="32.1" customHeight="1">
      <c r="A61" s="6"/>
      <c r="B61" s="6"/>
      <c r="C61" s="26"/>
      <c r="D61" s="26"/>
      <c r="E61" s="7"/>
      <c r="F61" s="26"/>
      <c r="G61" s="8"/>
      <c r="H61" s="8"/>
      <c r="I61" s="26"/>
      <c r="J61" s="9"/>
      <c r="K61" s="26"/>
      <c r="L61" s="26"/>
      <c r="M61" s="26"/>
      <c r="N61" s="26"/>
      <c r="O61" s="26"/>
      <c r="P61" s="26"/>
      <c r="Q61" s="26"/>
      <c r="R61" s="26"/>
      <c r="S61" s="26"/>
      <c r="T61" s="26"/>
      <c r="U61" s="26"/>
      <c r="V61" s="10"/>
    </row>
    <row r="62" spans="1:22" s="5" customFormat="1" ht="32.1" customHeight="1">
      <c r="A62" s="6"/>
      <c r="B62" s="6"/>
      <c r="C62" s="26"/>
      <c r="D62" s="26"/>
      <c r="E62" s="7"/>
      <c r="F62" s="26"/>
      <c r="G62" s="8"/>
      <c r="H62" s="8"/>
      <c r="I62" s="26"/>
      <c r="J62" s="9"/>
      <c r="K62" s="26"/>
      <c r="L62" s="26"/>
      <c r="M62" s="26"/>
      <c r="N62" s="26"/>
      <c r="O62" s="26"/>
      <c r="P62" s="26"/>
      <c r="Q62" s="26"/>
      <c r="R62" s="26"/>
      <c r="S62" s="26"/>
      <c r="T62" s="26"/>
      <c r="U62" s="26"/>
      <c r="V62" s="10"/>
    </row>
    <row r="63" spans="1:22" s="5" customFormat="1" ht="32.1" customHeight="1">
      <c r="A63" s="6"/>
      <c r="B63" s="6"/>
      <c r="C63" s="26"/>
      <c r="D63" s="26"/>
      <c r="E63" s="7"/>
      <c r="F63" s="26"/>
      <c r="G63" s="8"/>
      <c r="H63" s="8"/>
      <c r="I63" s="26"/>
      <c r="J63" s="9"/>
      <c r="K63" s="26"/>
      <c r="L63" s="26"/>
      <c r="M63" s="26"/>
      <c r="N63" s="26"/>
      <c r="O63" s="26"/>
      <c r="P63" s="26"/>
      <c r="Q63" s="26"/>
      <c r="R63" s="26"/>
      <c r="S63" s="26"/>
      <c r="T63" s="26"/>
      <c r="U63" s="26"/>
      <c r="V63" s="10"/>
    </row>
  </sheetData>
  <mergeCells count="42">
    <mergeCell ref="A6:A7"/>
    <mergeCell ref="B6:B7"/>
    <mergeCell ref="C6:E6"/>
    <mergeCell ref="F6:M6"/>
    <mergeCell ref="N6:P6"/>
    <mergeCell ref="A1:V1"/>
    <mergeCell ref="A2:V2"/>
    <mergeCell ref="A3:V3"/>
    <mergeCell ref="A4:V4"/>
    <mergeCell ref="A5:G5"/>
    <mergeCell ref="Q6:R6"/>
    <mergeCell ref="S6:T6"/>
    <mergeCell ref="U6:V7"/>
    <mergeCell ref="F10:G10"/>
    <mergeCell ref="K10:M10"/>
    <mergeCell ref="U9:V9"/>
    <mergeCell ref="F12:G12"/>
    <mergeCell ref="F14:G14"/>
    <mergeCell ref="K14:M14"/>
    <mergeCell ref="F16:G16"/>
    <mergeCell ref="F18:G18"/>
    <mergeCell ref="J18:M18"/>
    <mergeCell ref="K22:M22"/>
    <mergeCell ref="K26:M26"/>
    <mergeCell ref="F20:G20"/>
    <mergeCell ref="J20:M20"/>
    <mergeCell ref="B43:V43"/>
    <mergeCell ref="J30:M30"/>
    <mergeCell ref="J32:M32"/>
    <mergeCell ref="J36:M36"/>
    <mergeCell ref="J38:M38"/>
    <mergeCell ref="B40:G40"/>
    <mergeCell ref="K40:M40"/>
    <mergeCell ref="K41:O41"/>
    <mergeCell ref="R42:U42"/>
    <mergeCell ref="B46:V46"/>
    <mergeCell ref="C48:F48"/>
    <mergeCell ref="N48:Q51"/>
    <mergeCell ref="B44:V44"/>
    <mergeCell ref="I48:L51"/>
    <mergeCell ref="B45:V45"/>
    <mergeCell ref="B47:V47"/>
  </mergeCells>
  <printOptions horizontalCentered="1"/>
  <pageMargins left="0.39370078740157483" right="0.31496062992125984" top="0.51181102362204722" bottom="0.51181102362204722" header="0" footer="0"/>
  <pageSetup paperSize="9" scale="55" orientation="landscape" errors="blank" verticalDpi="360" r:id="rId1"/>
  <headerFooter alignWithMargins="0"/>
  <rowBreaks count="2" manualBreakCount="2">
    <brk id="23" max="21" man="1"/>
    <brk id="38" max="21" man="1"/>
  </rowBreaks>
</worksheet>
</file>

<file path=xl/worksheets/sheet2.xml><?xml version="1.0" encoding="utf-8"?>
<worksheet xmlns="http://schemas.openxmlformats.org/spreadsheetml/2006/main" xmlns:r="http://schemas.openxmlformats.org/officeDocument/2006/relationships">
  <sheetPr>
    <tabColor rgb="FF00B050"/>
  </sheetPr>
  <dimension ref="A1:AA28"/>
  <sheetViews>
    <sheetView view="pageBreakPreview" zoomScale="70" zoomScaleSheetLayoutView="70" workbookViewId="0">
      <selection activeCell="I20" sqref="I20"/>
    </sheetView>
  </sheetViews>
  <sheetFormatPr defaultColWidth="9.140625" defaultRowHeight="12.75"/>
  <cols>
    <col min="1" max="1" width="4.42578125" style="1" customWidth="1"/>
    <col min="2" max="2" width="8.5703125" style="1" customWidth="1"/>
    <col min="3" max="3" width="10.85546875" style="12" customWidth="1"/>
    <col min="4" max="4" width="10.5703125" style="12" customWidth="1"/>
    <col min="5" max="5" width="10.85546875" style="12" customWidth="1"/>
    <col min="6" max="6" width="12.140625" style="1" customWidth="1"/>
    <col min="7" max="7" width="8" style="1" customWidth="1"/>
    <col min="8" max="8" width="7.42578125" style="1" customWidth="1"/>
    <col min="9" max="9" width="9.5703125" style="1" customWidth="1"/>
    <col min="10" max="10" width="8.28515625" style="1" customWidth="1"/>
    <col min="11" max="11" width="8.7109375" style="1" customWidth="1"/>
    <col min="12" max="12" width="9" style="1" customWidth="1"/>
    <col min="13" max="13" width="8" style="1" customWidth="1"/>
    <col min="14" max="14" width="8.28515625" style="1" customWidth="1"/>
    <col min="15" max="15" width="10.5703125" style="1" customWidth="1"/>
    <col min="16" max="16" width="12.28515625" style="1" customWidth="1"/>
    <col min="17" max="17" width="10.42578125" style="1" customWidth="1"/>
    <col min="18" max="18" width="12.85546875" style="1" customWidth="1"/>
    <col min="19" max="19" width="8.140625" style="1" customWidth="1"/>
    <col min="20" max="23" width="10.5703125" style="1" customWidth="1"/>
    <col min="24" max="24" width="18.28515625" style="1" customWidth="1"/>
    <col min="25" max="25" width="13.7109375" style="1" customWidth="1"/>
    <col min="26" max="16384" width="9.140625" style="1"/>
  </cols>
  <sheetData>
    <row r="1" spans="1:27" s="2" customFormat="1" ht="25.5" customHeight="1">
      <c r="A1" s="133" t="s">
        <v>114</v>
      </c>
      <c r="B1" s="96"/>
      <c r="C1" s="96"/>
      <c r="D1" s="96"/>
      <c r="E1" s="96"/>
      <c r="F1" s="96"/>
      <c r="G1" s="96"/>
      <c r="H1" s="96"/>
      <c r="I1" s="96"/>
      <c r="J1" s="96"/>
      <c r="K1" s="96"/>
      <c r="L1" s="96"/>
      <c r="M1" s="96"/>
      <c r="N1" s="96"/>
      <c r="O1" s="96"/>
      <c r="P1" s="96"/>
      <c r="Q1" s="96"/>
      <c r="R1" s="96"/>
      <c r="S1" s="96"/>
      <c r="T1" s="96"/>
      <c r="U1" s="96"/>
      <c r="V1" s="96"/>
      <c r="W1" s="96"/>
      <c r="X1" s="96"/>
      <c r="Y1" s="96"/>
    </row>
    <row r="2" spans="1:27" s="2" customFormat="1" ht="17.25" customHeight="1">
      <c r="A2" s="134" t="s">
        <v>18</v>
      </c>
      <c r="B2" s="97"/>
      <c r="C2" s="97"/>
      <c r="D2" s="97"/>
      <c r="E2" s="97"/>
      <c r="F2" s="97"/>
      <c r="G2" s="97"/>
      <c r="H2" s="97"/>
      <c r="I2" s="97"/>
      <c r="J2" s="97"/>
      <c r="K2" s="97"/>
      <c r="L2" s="97"/>
      <c r="M2" s="97"/>
      <c r="N2" s="97"/>
      <c r="O2" s="97"/>
      <c r="P2" s="97"/>
      <c r="Q2" s="97"/>
      <c r="R2" s="97"/>
      <c r="S2" s="97"/>
      <c r="T2" s="97"/>
      <c r="U2" s="97"/>
      <c r="V2" s="97"/>
      <c r="W2" s="97"/>
      <c r="X2" s="97"/>
      <c r="Y2" s="97"/>
    </row>
    <row r="3" spans="1:27" s="13" customFormat="1" ht="15.75" customHeight="1">
      <c r="A3" s="134" t="s">
        <v>113</v>
      </c>
      <c r="B3" s="97"/>
      <c r="C3" s="97"/>
      <c r="D3" s="97"/>
      <c r="E3" s="97"/>
      <c r="F3" s="97"/>
      <c r="G3" s="97"/>
      <c r="H3" s="97"/>
      <c r="I3" s="97"/>
      <c r="J3" s="97"/>
      <c r="K3" s="97"/>
      <c r="L3" s="97"/>
      <c r="M3" s="97"/>
      <c r="N3" s="97"/>
      <c r="O3" s="97"/>
      <c r="P3" s="97"/>
      <c r="Q3" s="97"/>
      <c r="R3" s="97"/>
      <c r="S3" s="97"/>
      <c r="T3" s="97"/>
      <c r="U3" s="97"/>
      <c r="V3" s="97"/>
      <c r="W3" s="97"/>
      <c r="X3" s="97"/>
      <c r="Y3" s="97"/>
    </row>
    <row r="4" spans="1:27" s="3" customFormat="1" ht="21.95" customHeight="1">
      <c r="A4" s="135" t="s">
        <v>44</v>
      </c>
      <c r="B4" s="98"/>
      <c r="C4" s="98"/>
      <c r="D4" s="98"/>
      <c r="E4" s="98"/>
      <c r="F4" s="98"/>
      <c r="G4" s="98"/>
      <c r="H4" s="98"/>
      <c r="I4" s="98"/>
      <c r="J4" s="98"/>
      <c r="K4" s="98"/>
      <c r="L4" s="98"/>
      <c r="M4" s="98"/>
      <c r="N4" s="98"/>
      <c r="O4" s="98"/>
      <c r="P4" s="98"/>
      <c r="Q4" s="98"/>
      <c r="R4" s="98"/>
      <c r="S4" s="98"/>
      <c r="T4" s="98"/>
      <c r="U4" s="98"/>
      <c r="V4" s="98"/>
      <c r="W4" s="98"/>
      <c r="X4" s="98"/>
      <c r="Y4" s="98"/>
    </row>
    <row r="5" spans="1:27" s="3" customFormat="1" ht="17.25" customHeight="1">
      <c r="A5" s="136"/>
      <c r="B5" s="101"/>
      <c r="C5" s="101"/>
      <c r="D5" s="101"/>
      <c r="E5" s="101"/>
      <c r="F5" s="101"/>
      <c r="G5" s="101"/>
      <c r="H5" s="17"/>
      <c r="I5" s="17"/>
      <c r="J5" s="17"/>
      <c r="K5" s="17"/>
      <c r="L5" s="17"/>
      <c r="M5" s="17"/>
      <c r="N5" s="17"/>
      <c r="O5" s="17"/>
      <c r="P5" s="17"/>
      <c r="Q5" s="17"/>
      <c r="R5" s="17"/>
      <c r="S5" s="17"/>
      <c r="T5" s="17"/>
      <c r="U5" s="17"/>
      <c r="V5" s="17"/>
      <c r="W5" s="17"/>
      <c r="X5" s="27"/>
      <c r="Y5" s="27"/>
    </row>
    <row r="6" spans="1:27" s="4" customFormat="1" ht="21.75" customHeight="1">
      <c r="A6" s="108" t="s">
        <v>0</v>
      </c>
      <c r="B6" s="125" t="s">
        <v>34</v>
      </c>
      <c r="C6" s="108" t="s">
        <v>1</v>
      </c>
      <c r="D6" s="108"/>
      <c r="E6" s="108"/>
      <c r="F6" s="108" t="s">
        <v>2</v>
      </c>
      <c r="G6" s="108"/>
      <c r="H6" s="108"/>
      <c r="I6" s="108"/>
      <c r="J6" s="108"/>
      <c r="K6" s="108"/>
      <c r="L6" s="108"/>
      <c r="M6" s="108"/>
      <c r="N6" s="108"/>
      <c r="O6" s="108"/>
      <c r="P6" s="108"/>
      <c r="Q6" s="108" t="s">
        <v>33</v>
      </c>
      <c r="R6" s="108"/>
      <c r="S6" s="108"/>
      <c r="T6" s="105" t="s">
        <v>32</v>
      </c>
      <c r="U6" s="105"/>
      <c r="V6" s="105" t="s">
        <v>3</v>
      </c>
      <c r="W6" s="105"/>
      <c r="X6" s="126" t="s">
        <v>4</v>
      </c>
      <c r="Y6" s="127"/>
    </row>
    <row r="7" spans="1:27" s="4" customFormat="1" ht="50.25" customHeight="1">
      <c r="A7" s="108"/>
      <c r="B7" s="109"/>
      <c r="C7" s="57" t="s">
        <v>25</v>
      </c>
      <c r="D7" s="57" t="s">
        <v>84</v>
      </c>
      <c r="E7" s="57" t="s">
        <v>5</v>
      </c>
      <c r="F7" s="57" t="s">
        <v>6</v>
      </c>
      <c r="G7" s="57" t="s">
        <v>24</v>
      </c>
      <c r="H7" s="45" t="s">
        <v>86</v>
      </c>
      <c r="I7" s="46" t="s">
        <v>7</v>
      </c>
      <c r="J7" s="57" t="s">
        <v>8</v>
      </c>
      <c r="K7" s="46" t="s">
        <v>9</v>
      </c>
      <c r="L7" s="46" t="s">
        <v>10</v>
      </c>
      <c r="M7" s="46" t="s">
        <v>15</v>
      </c>
      <c r="N7" s="46" t="s">
        <v>11</v>
      </c>
      <c r="O7" s="46" t="s">
        <v>23</v>
      </c>
      <c r="P7" s="57" t="s">
        <v>12</v>
      </c>
      <c r="Q7" s="57" t="s">
        <v>31</v>
      </c>
      <c r="R7" s="57" t="s">
        <v>26</v>
      </c>
      <c r="S7" s="57" t="s">
        <v>22</v>
      </c>
      <c r="T7" s="46" t="s">
        <v>87</v>
      </c>
      <c r="U7" s="46" t="s">
        <v>89</v>
      </c>
      <c r="V7" s="46" t="s">
        <v>90</v>
      </c>
      <c r="W7" s="46" t="s">
        <v>88</v>
      </c>
      <c r="X7" s="122"/>
      <c r="Y7" s="123"/>
    </row>
    <row r="8" spans="1:27" s="4" customFormat="1" ht="25.5" customHeight="1">
      <c r="A8" s="57">
        <v>1</v>
      </c>
      <c r="B8" s="57"/>
      <c r="C8" s="57">
        <v>2</v>
      </c>
      <c r="D8" s="57">
        <v>3</v>
      </c>
      <c r="E8" s="57">
        <v>4</v>
      </c>
      <c r="F8" s="57">
        <v>5</v>
      </c>
      <c r="G8" s="57">
        <v>6</v>
      </c>
      <c r="H8" s="57">
        <v>7</v>
      </c>
      <c r="I8" s="57">
        <v>8</v>
      </c>
      <c r="J8" s="57">
        <v>9</v>
      </c>
      <c r="K8" s="57">
        <v>10</v>
      </c>
      <c r="L8" s="57">
        <v>11</v>
      </c>
      <c r="M8" s="57">
        <v>12</v>
      </c>
      <c r="N8" s="57">
        <v>13</v>
      </c>
      <c r="O8" s="57">
        <v>14</v>
      </c>
      <c r="P8" s="57">
        <v>15</v>
      </c>
      <c r="Q8" s="57">
        <v>16</v>
      </c>
      <c r="R8" s="57">
        <v>17</v>
      </c>
      <c r="S8" s="57">
        <v>18</v>
      </c>
      <c r="T8" s="57">
        <v>19</v>
      </c>
      <c r="U8" s="57">
        <v>20</v>
      </c>
      <c r="V8" s="57">
        <v>21</v>
      </c>
      <c r="W8" s="57">
        <v>22</v>
      </c>
      <c r="X8" s="57">
        <v>23</v>
      </c>
      <c r="Y8" s="57">
        <v>24</v>
      </c>
      <c r="Z8" s="18" t="e">
        <f>#REF!-#REF!</f>
        <v>#REF!</v>
      </c>
      <c r="AA8" s="5" t="e">
        <f>Z8*1000</f>
        <v>#REF!</v>
      </c>
    </row>
    <row r="9" spans="1:27" s="5" customFormat="1" ht="90">
      <c r="A9" s="37">
        <v>1</v>
      </c>
      <c r="B9" s="37">
        <v>1</v>
      </c>
      <c r="C9" s="38">
        <v>320</v>
      </c>
      <c r="D9" s="38">
        <v>320.5</v>
      </c>
      <c r="E9" s="39">
        <v>500</v>
      </c>
      <c r="F9" s="38">
        <v>51.68</v>
      </c>
      <c r="G9" s="40">
        <v>10.4</v>
      </c>
      <c r="H9" s="40">
        <v>3.25</v>
      </c>
      <c r="I9" s="50" t="s">
        <v>112</v>
      </c>
      <c r="J9" s="40" t="s">
        <v>19</v>
      </c>
      <c r="K9" s="56">
        <v>49.64</v>
      </c>
      <c r="L9" s="56">
        <v>22.117999999999999</v>
      </c>
      <c r="M9" s="56">
        <v>2.2440000000000002</v>
      </c>
      <c r="N9" s="56">
        <v>1.714</v>
      </c>
      <c r="O9" s="56">
        <v>1.0449999999999999</v>
      </c>
      <c r="P9" s="56">
        <v>51.896000000000001</v>
      </c>
      <c r="Q9" s="56">
        <v>0.06</v>
      </c>
      <c r="R9" s="40">
        <v>0</v>
      </c>
      <c r="S9" s="38">
        <f t="shared" ref="S9" si="0">Q9+R9</f>
        <v>0.06</v>
      </c>
      <c r="T9" s="38">
        <v>494.79</v>
      </c>
      <c r="U9" s="56">
        <v>449.73</v>
      </c>
      <c r="V9" s="56">
        <v>453.04</v>
      </c>
      <c r="W9" s="56">
        <v>452.98</v>
      </c>
      <c r="X9" s="65" t="s">
        <v>45</v>
      </c>
      <c r="Y9" s="24" t="s">
        <v>46</v>
      </c>
      <c r="Z9" s="18" t="e">
        <f>#REF!-#REF!</f>
        <v>#REF!</v>
      </c>
      <c r="AA9" s="5" t="e">
        <f t="shared" ref="AA9" si="1">Z9*1000</f>
        <v>#REF!</v>
      </c>
    </row>
    <row r="10" spans="1:27" s="5" customFormat="1" ht="21.75" customHeight="1">
      <c r="A10" s="6"/>
      <c r="B10" s="132" t="s">
        <v>35</v>
      </c>
      <c r="C10" s="132"/>
      <c r="D10" s="132"/>
      <c r="E10" s="132"/>
      <c r="F10" s="132"/>
      <c r="G10" s="132"/>
      <c r="H10" s="132"/>
      <c r="I10" s="132"/>
      <c r="J10" s="33"/>
      <c r="K10" s="58"/>
      <c r="L10" s="58"/>
      <c r="M10" s="58"/>
      <c r="N10" s="58"/>
      <c r="O10" s="58"/>
      <c r="P10" s="58"/>
      <c r="Q10" s="58"/>
      <c r="R10" s="58"/>
      <c r="S10" s="58"/>
      <c r="T10" s="58"/>
      <c r="U10" s="58"/>
      <c r="V10" s="58"/>
      <c r="W10" s="58"/>
      <c r="X10" s="58"/>
      <c r="Y10" s="35"/>
    </row>
    <row r="11" spans="1:27" s="5" customFormat="1" ht="36.75" customHeight="1">
      <c r="A11" s="6"/>
      <c r="B11" s="114" t="s">
        <v>47</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row>
    <row r="12" spans="1:27" s="5" customFormat="1" ht="36" customHeight="1">
      <c r="A12" s="6"/>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row>
    <row r="13" spans="1:27" s="5" customFormat="1" ht="31.5" customHeight="1">
      <c r="A13" s="6"/>
      <c r="B13" s="6"/>
      <c r="C13" s="100"/>
      <c r="D13" s="100"/>
      <c r="E13" s="100"/>
      <c r="F13" s="100"/>
      <c r="G13" s="14"/>
      <c r="H13" s="8"/>
      <c r="I13" s="22"/>
      <c r="J13" s="9"/>
      <c r="K13" s="117" t="s">
        <v>48</v>
      </c>
      <c r="L13" s="117"/>
      <c r="M13" s="117"/>
      <c r="N13" s="117"/>
      <c r="O13" s="117"/>
      <c r="P13" s="14"/>
      <c r="Q13" s="117" t="s">
        <v>49</v>
      </c>
      <c r="R13" s="117"/>
      <c r="S13" s="117"/>
      <c r="T13" s="117"/>
      <c r="U13" s="26"/>
      <c r="V13" s="26"/>
      <c r="W13" s="26"/>
      <c r="X13" s="26"/>
      <c r="Y13" s="10"/>
    </row>
    <row r="14" spans="1:27" s="5" customFormat="1" ht="32.1" customHeight="1">
      <c r="A14" s="6"/>
      <c r="B14" s="6"/>
      <c r="C14" s="26"/>
      <c r="D14" s="26"/>
      <c r="E14" s="7"/>
      <c r="F14" s="26"/>
      <c r="G14" s="8"/>
      <c r="H14" s="8"/>
      <c r="I14" s="22"/>
      <c r="J14" s="9"/>
      <c r="K14" s="117"/>
      <c r="L14" s="117"/>
      <c r="M14" s="117"/>
      <c r="N14" s="117"/>
      <c r="O14" s="117"/>
      <c r="P14" s="14"/>
      <c r="Q14" s="117"/>
      <c r="R14" s="117"/>
      <c r="S14" s="117"/>
      <c r="T14" s="117"/>
      <c r="U14" s="26"/>
      <c r="V14" s="26"/>
      <c r="W14" s="26"/>
      <c r="X14" s="26"/>
      <c r="Y14" s="10"/>
    </row>
    <row r="15" spans="1:27" s="5" customFormat="1" ht="32.1" customHeight="1">
      <c r="A15" s="6"/>
      <c r="B15" s="6"/>
      <c r="C15" s="26"/>
      <c r="D15" s="26"/>
      <c r="E15" s="7"/>
      <c r="F15" s="26"/>
      <c r="G15" s="8"/>
      <c r="H15" s="8"/>
      <c r="I15" s="22"/>
      <c r="J15" s="9"/>
      <c r="K15" s="117"/>
      <c r="L15" s="117"/>
      <c r="M15" s="117"/>
      <c r="N15" s="117"/>
      <c r="O15" s="117"/>
      <c r="P15" s="14"/>
      <c r="Q15" s="117"/>
      <c r="R15" s="117"/>
      <c r="S15" s="117"/>
      <c r="T15" s="117"/>
      <c r="U15" s="26"/>
      <c r="V15" s="26"/>
      <c r="W15" s="26"/>
      <c r="X15" s="26"/>
      <c r="Y15" s="10"/>
    </row>
    <row r="16" spans="1:27" s="5" customFormat="1" ht="44.25" customHeight="1">
      <c r="A16" s="6"/>
      <c r="B16" s="6"/>
      <c r="C16" s="26"/>
      <c r="D16" s="26"/>
      <c r="E16" s="7"/>
      <c r="F16" s="26"/>
      <c r="G16" s="8"/>
      <c r="H16" s="8"/>
      <c r="I16" s="26"/>
      <c r="J16" s="9" t="s">
        <v>20</v>
      </c>
      <c r="K16" s="117"/>
      <c r="L16" s="117"/>
      <c r="M16" s="117"/>
      <c r="N16" s="117"/>
      <c r="O16" s="117"/>
      <c r="P16" s="14"/>
      <c r="Q16" s="117"/>
      <c r="R16" s="117"/>
      <c r="S16" s="117"/>
      <c r="T16" s="117"/>
      <c r="U16" s="26"/>
      <c r="V16" s="26"/>
      <c r="W16" s="26"/>
      <c r="X16" s="26"/>
      <c r="Y16" s="10"/>
    </row>
    <row r="17" spans="1:25" s="5" customFormat="1" ht="32.1" customHeight="1">
      <c r="A17" s="6"/>
      <c r="B17" s="6"/>
      <c r="C17" s="26"/>
      <c r="D17" s="26"/>
      <c r="E17" s="7"/>
      <c r="F17" s="26"/>
      <c r="G17" s="8"/>
      <c r="H17" s="8"/>
      <c r="I17" s="26"/>
      <c r="J17" s="9" t="s">
        <v>13</v>
      </c>
      <c r="K17" s="26"/>
      <c r="L17" s="26"/>
      <c r="M17" s="26"/>
      <c r="N17" s="26"/>
      <c r="O17" s="26"/>
      <c r="P17" s="26"/>
      <c r="Q17" s="26"/>
      <c r="R17" s="26"/>
      <c r="S17" s="26"/>
      <c r="T17" s="26"/>
      <c r="U17" s="26"/>
      <c r="V17" s="26"/>
      <c r="W17" s="26"/>
      <c r="X17" s="26"/>
      <c r="Y17" s="10"/>
    </row>
    <row r="18" spans="1:25" s="5" customFormat="1" ht="32.1" customHeight="1">
      <c r="A18" s="6"/>
      <c r="B18" s="6"/>
      <c r="C18" s="26"/>
      <c r="D18" s="26"/>
      <c r="E18" s="7"/>
      <c r="F18" s="26"/>
      <c r="G18" s="8"/>
      <c r="H18" s="8"/>
      <c r="I18" s="26"/>
      <c r="J18" s="9"/>
      <c r="K18" s="26"/>
      <c r="L18" s="26"/>
      <c r="M18" s="26"/>
      <c r="N18" s="26"/>
      <c r="O18" s="26"/>
      <c r="P18" s="26"/>
      <c r="Q18" s="26"/>
      <c r="R18" s="26"/>
      <c r="S18" s="26"/>
      <c r="T18" s="26"/>
      <c r="U18" s="26"/>
      <c r="V18" s="26"/>
      <c r="W18" s="26"/>
      <c r="X18" s="26"/>
      <c r="Y18" s="10"/>
    </row>
    <row r="19" spans="1:25" s="5" customFormat="1" ht="32.1" customHeight="1">
      <c r="A19" s="6"/>
      <c r="B19" s="6"/>
      <c r="C19" s="26"/>
      <c r="D19" s="26"/>
      <c r="E19" s="7"/>
      <c r="F19" s="26"/>
      <c r="G19" s="8"/>
      <c r="H19" s="8"/>
      <c r="I19" s="26"/>
      <c r="J19" s="9"/>
      <c r="K19" s="26"/>
      <c r="L19" s="26"/>
      <c r="M19" s="26"/>
      <c r="N19" s="26"/>
      <c r="O19" s="26"/>
      <c r="P19" s="26"/>
      <c r="Q19" s="26"/>
      <c r="R19" s="26"/>
      <c r="S19" s="26"/>
      <c r="T19" s="26"/>
      <c r="U19" s="26"/>
      <c r="V19" s="26"/>
      <c r="W19" s="26"/>
      <c r="X19" s="26"/>
      <c r="Y19" s="10"/>
    </row>
    <row r="20" spans="1:25" s="5" customFormat="1" ht="32.1" customHeight="1">
      <c r="A20" s="6"/>
      <c r="B20" s="6"/>
      <c r="C20" s="26"/>
      <c r="D20" s="26"/>
      <c r="E20" s="7"/>
      <c r="F20" s="26"/>
      <c r="G20" s="8"/>
      <c r="H20" s="8"/>
      <c r="I20" s="26"/>
      <c r="J20" s="9"/>
      <c r="K20" s="26"/>
      <c r="L20" s="26"/>
      <c r="M20" s="26"/>
      <c r="N20" s="26"/>
      <c r="O20" s="26"/>
      <c r="P20" s="26"/>
      <c r="Q20" s="26"/>
      <c r="R20" s="26"/>
      <c r="S20" s="26"/>
      <c r="T20" s="26"/>
      <c r="U20" s="26"/>
      <c r="V20" s="26"/>
      <c r="W20" s="26"/>
      <c r="X20" s="26"/>
      <c r="Y20" s="10"/>
    </row>
    <row r="21" spans="1:25" s="5" customFormat="1" ht="32.1" customHeight="1">
      <c r="A21" s="6"/>
      <c r="B21" s="6"/>
      <c r="C21" s="26"/>
      <c r="D21" s="26"/>
      <c r="E21" s="7"/>
      <c r="F21" s="26"/>
      <c r="G21" s="8"/>
      <c r="H21" s="8"/>
      <c r="I21" s="26"/>
      <c r="J21" s="9"/>
      <c r="K21" s="26"/>
      <c r="L21" s="26"/>
      <c r="M21" s="26"/>
      <c r="N21" s="26"/>
      <c r="O21" s="26"/>
      <c r="P21" s="26"/>
      <c r="Q21" s="26"/>
      <c r="R21" s="26"/>
      <c r="S21" s="26"/>
      <c r="T21" s="26"/>
      <c r="U21" s="26"/>
      <c r="V21" s="26"/>
      <c r="W21" s="26"/>
      <c r="X21" s="26"/>
      <c r="Y21" s="10"/>
    </row>
    <row r="22" spans="1:25" s="5" customFormat="1" ht="32.1" customHeight="1">
      <c r="A22" s="6"/>
      <c r="B22" s="6"/>
      <c r="C22" s="26"/>
      <c r="D22" s="26"/>
      <c r="E22" s="7"/>
      <c r="F22" s="26"/>
      <c r="G22" s="8"/>
      <c r="H22" s="8"/>
      <c r="I22" s="26"/>
      <c r="J22" s="9"/>
      <c r="K22" s="26"/>
      <c r="L22" s="26"/>
      <c r="M22" s="26"/>
      <c r="N22" s="26"/>
      <c r="O22" s="26"/>
      <c r="P22" s="26"/>
      <c r="Q22" s="26"/>
      <c r="R22" s="26"/>
      <c r="S22" s="26"/>
      <c r="T22" s="26"/>
      <c r="U22" s="26"/>
      <c r="V22" s="26"/>
      <c r="W22" s="26"/>
      <c r="X22" s="26"/>
      <c r="Y22" s="10"/>
    </row>
    <row r="23" spans="1:25" s="5" customFormat="1" ht="32.1" customHeight="1">
      <c r="A23" s="6"/>
      <c r="B23" s="6"/>
      <c r="C23" s="26"/>
      <c r="D23" s="26"/>
      <c r="E23" s="7"/>
      <c r="F23" s="26"/>
      <c r="G23" s="8"/>
      <c r="H23" s="8"/>
      <c r="I23" s="26"/>
      <c r="J23" s="9"/>
      <c r="K23" s="26"/>
      <c r="L23" s="26"/>
      <c r="M23" s="26"/>
      <c r="N23" s="26"/>
      <c r="O23" s="26"/>
      <c r="P23" s="26"/>
      <c r="Q23" s="26"/>
      <c r="R23" s="26"/>
      <c r="S23" s="26"/>
      <c r="T23" s="26"/>
      <c r="U23" s="26"/>
      <c r="V23" s="26"/>
      <c r="W23" s="26"/>
      <c r="X23" s="26"/>
      <c r="Y23" s="10"/>
    </row>
    <row r="24" spans="1:25" s="5" customFormat="1" ht="32.1" customHeight="1">
      <c r="A24" s="6"/>
      <c r="B24" s="6"/>
      <c r="C24" s="26"/>
      <c r="D24" s="26"/>
      <c r="E24" s="7"/>
      <c r="F24" s="26"/>
      <c r="G24" s="8"/>
      <c r="H24" s="8"/>
      <c r="I24" s="26"/>
      <c r="J24" s="9"/>
      <c r="K24" s="26"/>
      <c r="L24" s="26"/>
      <c r="M24" s="26"/>
      <c r="N24" s="26"/>
      <c r="O24" s="26"/>
      <c r="P24" s="26"/>
      <c r="Q24" s="26"/>
      <c r="R24" s="26"/>
      <c r="S24" s="26"/>
      <c r="T24" s="26"/>
      <c r="U24" s="26"/>
      <c r="V24" s="26"/>
      <c r="W24" s="26"/>
      <c r="X24" s="26"/>
      <c r="Y24" s="10"/>
    </row>
    <row r="25" spans="1:25" s="5" customFormat="1" ht="32.1" customHeight="1">
      <c r="A25" s="6"/>
      <c r="B25" s="6"/>
      <c r="C25" s="26"/>
      <c r="D25" s="26"/>
      <c r="E25" s="7"/>
      <c r="F25" s="26"/>
      <c r="G25" s="8"/>
      <c r="H25" s="8"/>
      <c r="I25" s="26"/>
      <c r="J25" s="9"/>
      <c r="K25" s="26"/>
      <c r="L25" s="26"/>
      <c r="M25" s="26"/>
      <c r="N25" s="26"/>
      <c r="O25" s="26"/>
      <c r="P25" s="26"/>
      <c r="Q25" s="26"/>
      <c r="R25" s="26"/>
      <c r="S25" s="26"/>
      <c r="T25" s="26"/>
      <c r="U25" s="26"/>
      <c r="V25" s="26"/>
      <c r="W25" s="26"/>
      <c r="X25" s="26"/>
      <c r="Y25" s="10"/>
    </row>
    <row r="26" spans="1:25" s="5" customFormat="1" ht="32.1" customHeight="1">
      <c r="A26" s="6"/>
      <c r="B26" s="6"/>
      <c r="C26" s="26"/>
      <c r="D26" s="26"/>
      <c r="E26" s="7"/>
      <c r="F26" s="26"/>
      <c r="G26" s="8"/>
      <c r="H26" s="8"/>
      <c r="I26" s="26"/>
      <c r="J26" s="9"/>
      <c r="K26" s="26"/>
      <c r="L26" s="26"/>
      <c r="M26" s="26"/>
      <c r="N26" s="26"/>
      <c r="O26" s="26"/>
      <c r="P26" s="26"/>
      <c r="Q26" s="26"/>
      <c r="R26" s="26"/>
      <c r="S26" s="26"/>
      <c r="T26" s="26"/>
      <c r="U26" s="26"/>
      <c r="V26" s="26"/>
      <c r="W26" s="26"/>
      <c r="X26" s="26"/>
      <c r="Y26" s="10"/>
    </row>
    <row r="27" spans="1:25" s="5" customFormat="1" ht="32.1" customHeight="1">
      <c r="A27" s="6"/>
      <c r="B27" s="6"/>
      <c r="C27" s="26"/>
      <c r="D27" s="26"/>
      <c r="E27" s="7"/>
      <c r="F27" s="26"/>
      <c r="G27" s="8"/>
      <c r="H27" s="8"/>
      <c r="I27" s="26"/>
      <c r="J27" s="9"/>
      <c r="K27" s="26"/>
      <c r="L27" s="26"/>
      <c r="M27" s="26"/>
      <c r="N27" s="26"/>
      <c r="O27" s="26"/>
      <c r="P27" s="26"/>
      <c r="Q27" s="26"/>
      <c r="R27" s="26"/>
      <c r="S27" s="26"/>
      <c r="T27" s="26"/>
      <c r="U27" s="26"/>
      <c r="V27" s="26"/>
      <c r="W27" s="26"/>
      <c r="X27" s="26"/>
      <c r="Y27" s="10"/>
    </row>
    <row r="28" spans="1:25" s="5" customFormat="1" ht="32.1" customHeight="1">
      <c r="A28" s="6"/>
      <c r="B28" s="6"/>
      <c r="C28" s="26"/>
      <c r="D28" s="26"/>
      <c r="E28" s="7"/>
      <c r="F28" s="26"/>
      <c r="G28" s="8"/>
      <c r="H28" s="8"/>
      <c r="I28" s="26"/>
      <c r="J28" s="9"/>
      <c r="K28" s="26"/>
      <c r="L28" s="26"/>
      <c r="M28" s="26"/>
      <c r="N28" s="26"/>
      <c r="O28" s="26"/>
      <c r="P28" s="26"/>
      <c r="Q28" s="26"/>
      <c r="R28" s="26"/>
      <c r="S28" s="26"/>
      <c r="T28" s="26"/>
      <c r="U28" s="26"/>
      <c r="V28" s="26"/>
      <c r="W28" s="26"/>
      <c r="X28" s="26"/>
      <c r="Y28" s="10"/>
    </row>
  </sheetData>
  <mergeCells count="19">
    <mergeCell ref="T6:U6"/>
    <mergeCell ref="V6:W6"/>
    <mergeCell ref="X6:Y7"/>
    <mergeCell ref="B10:I10"/>
    <mergeCell ref="A1:Y1"/>
    <mergeCell ref="A2:Y2"/>
    <mergeCell ref="A3:Y3"/>
    <mergeCell ref="A4:Y4"/>
    <mergeCell ref="A5:G5"/>
    <mergeCell ref="A6:A7"/>
    <mergeCell ref="B6:B7"/>
    <mergeCell ref="C6:E6"/>
    <mergeCell ref="F6:P6"/>
    <mergeCell ref="Q6:S6"/>
    <mergeCell ref="B11:Y11"/>
    <mergeCell ref="B12:Y12"/>
    <mergeCell ref="C13:F13"/>
    <mergeCell ref="Q13:T16"/>
    <mergeCell ref="K13:O16"/>
  </mergeCells>
  <printOptions horizontalCentered="1"/>
  <pageMargins left="0.39370078740157483" right="0.27559055118110237" top="0.98425196850393704" bottom="0.51181102362204722" header="0" footer="0"/>
  <pageSetup paperSize="9" scale="55" orientation="landscape" errors="blank" verticalDpi="360" r:id="rId1"/>
  <headerFooter alignWithMargins="0"/>
</worksheet>
</file>

<file path=xl/worksheets/sheet3.xml><?xml version="1.0" encoding="utf-8"?>
<worksheet xmlns="http://schemas.openxmlformats.org/spreadsheetml/2006/main" xmlns:r="http://schemas.openxmlformats.org/officeDocument/2006/relationships">
  <sheetPr>
    <tabColor rgb="FF00B050"/>
  </sheetPr>
  <dimension ref="A1:AA41"/>
  <sheetViews>
    <sheetView view="pageBreakPreview" topLeftCell="A10" zoomScale="70" zoomScaleSheetLayoutView="70" workbookViewId="0">
      <selection activeCell="AE18" sqref="AE18"/>
    </sheetView>
  </sheetViews>
  <sheetFormatPr defaultColWidth="9.140625" defaultRowHeight="12.75"/>
  <cols>
    <col min="1" max="1" width="4.42578125" style="1" customWidth="1"/>
    <col min="2" max="2" width="6.28515625" style="1" customWidth="1"/>
    <col min="3" max="3" width="10.28515625" style="12" customWidth="1"/>
    <col min="4" max="4" width="10.5703125" style="12" customWidth="1"/>
    <col min="5" max="5" width="10.85546875" style="12" customWidth="1"/>
    <col min="6" max="6" width="12.28515625" style="1" customWidth="1"/>
    <col min="7" max="7" width="7.85546875" style="1" customWidth="1"/>
    <col min="8" max="8" width="7.42578125" style="1" customWidth="1"/>
    <col min="9" max="9" width="10.85546875" style="1" customWidth="1"/>
    <col min="10" max="11" width="8.85546875" style="1" customWidth="1"/>
    <col min="12" max="12" width="9.85546875" style="1" customWidth="1"/>
    <col min="13" max="13" width="9.28515625" style="1" customWidth="1"/>
    <col min="14" max="14" width="8.42578125" style="1" customWidth="1"/>
    <col min="15" max="15" width="10.5703125" style="1" customWidth="1"/>
    <col min="16" max="16" width="12.28515625" style="1" customWidth="1"/>
    <col min="17" max="17" width="10.28515625" style="1" customWidth="1"/>
    <col min="18" max="18" width="12.7109375" style="1" customWidth="1"/>
    <col min="19" max="19" width="7.5703125" style="1" customWidth="1"/>
    <col min="20" max="23" width="10.5703125" style="1" customWidth="1"/>
    <col min="24" max="24" width="18.28515625" style="1" customWidth="1"/>
    <col min="25" max="25" width="17.140625" style="1" customWidth="1"/>
    <col min="26" max="16384" width="9.140625" style="1"/>
  </cols>
  <sheetData>
    <row r="1" spans="1:27" s="2" customFormat="1" ht="25.5" customHeight="1">
      <c r="A1" s="96" t="s">
        <v>114</v>
      </c>
      <c r="B1" s="96"/>
      <c r="C1" s="96"/>
      <c r="D1" s="96"/>
      <c r="E1" s="96"/>
      <c r="F1" s="96"/>
      <c r="G1" s="96"/>
      <c r="H1" s="96"/>
      <c r="I1" s="96"/>
      <c r="J1" s="96"/>
      <c r="K1" s="96"/>
      <c r="L1" s="96"/>
      <c r="M1" s="96"/>
      <c r="N1" s="96"/>
      <c r="O1" s="96"/>
      <c r="P1" s="96"/>
      <c r="Q1" s="96"/>
      <c r="R1" s="96"/>
      <c r="S1" s="96"/>
      <c r="T1" s="96"/>
      <c r="U1" s="96"/>
      <c r="V1" s="96"/>
      <c r="W1" s="96"/>
      <c r="X1" s="96"/>
      <c r="Y1" s="96"/>
    </row>
    <row r="2" spans="1:27" s="2" customFormat="1" ht="17.25" customHeight="1">
      <c r="A2" s="97" t="s">
        <v>18</v>
      </c>
      <c r="B2" s="97"/>
      <c r="C2" s="97"/>
      <c r="D2" s="97"/>
      <c r="E2" s="97"/>
      <c r="F2" s="97"/>
      <c r="G2" s="97"/>
      <c r="H2" s="97"/>
      <c r="I2" s="97"/>
      <c r="J2" s="97"/>
      <c r="K2" s="97"/>
      <c r="L2" s="97"/>
      <c r="M2" s="97"/>
      <c r="N2" s="97"/>
      <c r="O2" s="97"/>
      <c r="P2" s="97"/>
      <c r="Q2" s="97"/>
      <c r="R2" s="97"/>
      <c r="S2" s="97"/>
      <c r="T2" s="97"/>
      <c r="U2" s="97"/>
      <c r="V2" s="97"/>
      <c r="W2" s="97"/>
      <c r="X2" s="97"/>
      <c r="Y2" s="97"/>
    </row>
    <row r="3" spans="1:27" s="13" customFormat="1" ht="15.75" customHeight="1">
      <c r="A3" s="97" t="s">
        <v>36</v>
      </c>
      <c r="B3" s="97"/>
      <c r="C3" s="97"/>
      <c r="D3" s="97"/>
      <c r="E3" s="97"/>
      <c r="F3" s="97"/>
      <c r="G3" s="97"/>
      <c r="H3" s="97"/>
      <c r="I3" s="97"/>
      <c r="J3" s="97"/>
      <c r="K3" s="97"/>
      <c r="L3" s="97"/>
      <c r="M3" s="97"/>
      <c r="N3" s="97"/>
      <c r="O3" s="97"/>
      <c r="P3" s="97"/>
      <c r="Q3" s="97"/>
      <c r="R3" s="97"/>
      <c r="S3" s="97"/>
      <c r="T3" s="97"/>
      <c r="U3" s="97"/>
      <c r="V3" s="97"/>
      <c r="W3" s="97"/>
      <c r="X3" s="97"/>
      <c r="Y3" s="97"/>
      <c r="Z3" s="34"/>
    </row>
    <row r="4" spans="1:27" s="3" customFormat="1" ht="27" customHeight="1">
      <c r="A4" s="98" t="s">
        <v>37</v>
      </c>
      <c r="B4" s="98"/>
      <c r="C4" s="98"/>
      <c r="D4" s="98"/>
      <c r="E4" s="98"/>
      <c r="F4" s="98"/>
      <c r="G4" s="98"/>
      <c r="H4" s="98"/>
      <c r="I4" s="98"/>
      <c r="J4" s="98"/>
      <c r="K4" s="98"/>
      <c r="L4" s="98"/>
      <c r="M4" s="98"/>
      <c r="N4" s="98"/>
      <c r="O4" s="98"/>
      <c r="P4" s="98"/>
      <c r="Q4" s="98"/>
      <c r="R4" s="98"/>
      <c r="S4" s="98"/>
      <c r="T4" s="98"/>
      <c r="U4" s="98"/>
      <c r="V4" s="98"/>
      <c r="W4" s="98"/>
      <c r="X4" s="98"/>
      <c r="Y4" s="98"/>
    </row>
    <row r="5" spans="1:27" s="3" customFormat="1" ht="7.5" customHeight="1">
      <c r="A5" s="99"/>
      <c r="B5" s="99"/>
      <c r="C5" s="99"/>
      <c r="D5" s="99"/>
      <c r="E5" s="99"/>
      <c r="F5" s="99"/>
      <c r="G5" s="99"/>
      <c r="H5" s="89"/>
      <c r="I5" s="89"/>
      <c r="J5" s="89"/>
      <c r="K5" s="89"/>
      <c r="L5" s="89"/>
      <c r="M5" s="89"/>
      <c r="N5" s="89"/>
      <c r="O5" s="89"/>
      <c r="P5" s="89"/>
      <c r="Q5" s="89"/>
      <c r="R5" s="89"/>
      <c r="S5" s="89"/>
      <c r="T5" s="89"/>
      <c r="U5" s="89"/>
      <c r="V5" s="89"/>
      <c r="W5" s="89"/>
      <c r="X5" s="89"/>
      <c r="Y5" s="89"/>
    </row>
    <row r="6" spans="1:27" s="4" customFormat="1" ht="34.5" customHeight="1">
      <c r="A6" s="108" t="s">
        <v>0</v>
      </c>
      <c r="B6" s="108" t="s">
        <v>34</v>
      </c>
      <c r="C6" s="108" t="s">
        <v>1</v>
      </c>
      <c r="D6" s="108"/>
      <c r="E6" s="108"/>
      <c r="F6" s="108" t="s">
        <v>2</v>
      </c>
      <c r="G6" s="108"/>
      <c r="H6" s="108"/>
      <c r="I6" s="108"/>
      <c r="J6" s="108"/>
      <c r="K6" s="108"/>
      <c r="L6" s="108"/>
      <c r="M6" s="108"/>
      <c r="N6" s="108"/>
      <c r="O6" s="108"/>
      <c r="P6" s="108"/>
      <c r="Q6" s="108" t="s">
        <v>33</v>
      </c>
      <c r="R6" s="108"/>
      <c r="S6" s="108"/>
      <c r="T6" s="105" t="s">
        <v>32</v>
      </c>
      <c r="U6" s="105"/>
      <c r="V6" s="105" t="s">
        <v>3</v>
      </c>
      <c r="W6" s="105"/>
      <c r="X6" s="105" t="s">
        <v>4</v>
      </c>
      <c r="Y6" s="105"/>
    </row>
    <row r="7" spans="1:27" s="4" customFormat="1" ht="50.25" customHeight="1">
      <c r="A7" s="108"/>
      <c r="B7" s="108"/>
      <c r="C7" s="90" t="s">
        <v>25</v>
      </c>
      <c r="D7" s="90" t="s">
        <v>84</v>
      </c>
      <c r="E7" s="90" t="s">
        <v>83</v>
      </c>
      <c r="F7" s="90" t="s">
        <v>6</v>
      </c>
      <c r="G7" s="90" t="s">
        <v>24</v>
      </c>
      <c r="H7" s="45" t="s">
        <v>86</v>
      </c>
      <c r="I7" s="46" t="s">
        <v>7</v>
      </c>
      <c r="J7" s="90" t="s">
        <v>8</v>
      </c>
      <c r="K7" s="46" t="s">
        <v>9</v>
      </c>
      <c r="L7" s="46" t="s">
        <v>10</v>
      </c>
      <c r="M7" s="46" t="s">
        <v>15</v>
      </c>
      <c r="N7" s="46" t="s">
        <v>11</v>
      </c>
      <c r="O7" s="46" t="s">
        <v>23</v>
      </c>
      <c r="P7" s="90" t="s">
        <v>12</v>
      </c>
      <c r="Q7" s="90" t="s">
        <v>31</v>
      </c>
      <c r="R7" s="90" t="s">
        <v>26</v>
      </c>
      <c r="S7" s="90" t="s">
        <v>22</v>
      </c>
      <c r="T7" s="46" t="s">
        <v>87</v>
      </c>
      <c r="U7" s="46" t="s">
        <v>89</v>
      </c>
      <c r="V7" s="46" t="s">
        <v>90</v>
      </c>
      <c r="W7" s="46" t="s">
        <v>88</v>
      </c>
      <c r="X7" s="105"/>
      <c r="Y7" s="105"/>
    </row>
    <row r="8" spans="1:27" s="4" customFormat="1" ht="22.5" customHeight="1">
      <c r="A8" s="54">
        <v>1</v>
      </c>
      <c r="B8" s="54"/>
      <c r="C8" s="54">
        <v>2</v>
      </c>
      <c r="D8" s="54">
        <v>3</v>
      </c>
      <c r="E8" s="54">
        <v>4</v>
      </c>
      <c r="F8" s="54">
        <v>5</v>
      </c>
      <c r="G8" s="54">
        <v>6</v>
      </c>
      <c r="H8" s="54">
        <v>7</v>
      </c>
      <c r="I8" s="54">
        <v>8</v>
      </c>
      <c r="J8" s="54">
        <v>9</v>
      </c>
      <c r="K8" s="54">
        <v>10</v>
      </c>
      <c r="L8" s="54">
        <v>11</v>
      </c>
      <c r="M8" s="54">
        <v>12</v>
      </c>
      <c r="N8" s="54">
        <v>13</v>
      </c>
      <c r="O8" s="54">
        <v>14</v>
      </c>
      <c r="P8" s="54">
        <v>15</v>
      </c>
      <c r="Q8" s="54">
        <v>16</v>
      </c>
      <c r="R8" s="54">
        <v>17</v>
      </c>
      <c r="S8" s="54">
        <v>18</v>
      </c>
      <c r="T8" s="54">
        <v>19</v>
      </c>
      <c r="U8" s="54">
        <v>20</v>
      </c>
      <c r="V8" s="54">
        <v>21</v>
      </c>
      <c r="W8" s="54">
        <v>22</v>
      </c>
      <c r="X8" s="54">
        <v>23</v>
      </c>
      <c r="Y8" s="54">
        <v>24</v>
      </c>
      <c r="Z8" s="18" t="e">
        <f>#REF!-#REF!</f>
        <v>#REF!</v>
      </c>
      <c r="AA8" s="5" t="e">
        <f>Z8*1000</f>
        <v>#REF!</v>
      </c>
    </row>
    <row r="9" spans="1:27" s="5" customFormat="1" ht="30" customHeight="1">
      <c r="A9" s="37">
        <v>1</v>
      </c>
      <c r="B9" s="37"/>
      <c r="C9" s="38">
        <v>324.60000000000002</v>
      </c>
      <c r="D9" s="38">
        <v>325.2</v>
      </c>
      <c r="E9" s="39">
        <v>600</v>
      </c>
      <c r="F9" s="38">
        <v>51.68</v>
      </c>
      <c r="G9" s="40">
        <v>10.4</v>
      </c>
      <c r="H9" s="40">
        <v>3.25</v>
      </c>
      <c r="I9" s="50" t="s">
        <v>91</v>
      </c>
      <c r="J9" s="40" t="s">
        <v>19</v>
      </c>
      <c r="K9" s="53">
        <v>49.64</v>
      </c>
      <c r="L9" s="53">
        <v>22.117999999999999</v>
      </c>
      <c r="M9" s="53">
        <v>2.2440000000000002</v>
      </c>
      <c r="N9" s="53">
        <v>1.714</v>
      </c>
      <c r="O9" s="53">
        <v>1.0449999999999999</v>
      </c>
      <c r="P9" s="53">
        <v>51.896000000000001</v>
      </c>
      <c r="Q9" s="53">
        <v>7.1999999999999995E-2</v>
      </c>
      <c r="R9" s="40">
        <v>0</v>
      </c>
      <c r="S9" s="38">
        <f t="shared" ref="S9:S19" si="0">Q9+R9</f>
        <v>7.1999999999999995E-2</v>
      </c>
      <c r="T9" s="38">
        <v>449.19600000000003</v>
      </c>
      <c r="U9" s="38">
        <v>449.12400000000002</v>
      </c>
      <c r="V9" s="53">
        <v>452.44600000000003</v>
      </c>
      <c r="W9" s="53">
        <v>452.37400000000002</v>
      </c>
      <c r="X9" s="141" t="s">
        <v>38</v>
      </c>
      <c r="Y9" s="24"/>
      <c r="Z9" s="18">
        <f t="shared" ref="Z9:Z12" si="1">D10-C10</f>
        <v>5.0000000000011369E-2</v>
      </c>
      <c r="AA9" s="5">
        <f t="shared" ref="AA9:AA19" si="2">Z9*1000</f>
        <v>50.000000000011369</v>
      </c>
    </row>
    <row r="10" spans="1:27" s="5" customFormat="1" ht="30" customHeight="1">
      <c r="A10" s="36"/>
      <c r="B10" s="37"/>
      <c r="C10" s="38">
        <f t="shared" ref="C10:C19" si="3">D9</f>
        <v>325.2</v>
      </c>
      <c r="D10" s="38">
        <v>325.25</v>
      </c>
      <c r="E10" s="39">
        <f t="shared" ref="E10:E13" si="4">AA9</f>
        <v>50.000000000011369</v>
      </c>
      <c r="F10" s="115" t="s">
        <v>16</v>
      </c>
      <c r="G10" s="116"/>
      <c r="H10" s="40">
        <v>3.25</v>
      </c>
      <c r="I10" s="50" t="s">
        <v>92</v>
      </c>
      <c r="J10" s="42"/>
      <c r="K10" s="93"/>
      <c r="L10" s="94"/>
      <c r="M10" s="94"/>
      <c r="N10" s="94"/>
      <c r="O10" s="94"/>
      <c r="P10" s="95"/>
      <c r="Q10" s="53">
        <v>7.0000000000000001E-3</v>
      </c>
      <c r="R10" s="40">
        <v>0</v>
      </c>
      <c r="S10" s="38">
        <f t="shared" si="0"/>
        <v>7.0000000000000001E-3</v>
      </c>
      <c r="T10" s="38">
        <f>U9</f>
        <v>449.12400000000002</v>
      </c>
      <c r="U10" s="53">
        <v>449.11700000000002</v>
      </c>
      <c r="V10" s="53">
        <f>W9</f>
        <v>452.37400000000002</v>
      </c>
      <c r="W10" s="53">
        <v>452.36700000000002</v>
      </c>
      <c r="X10" s="142"/>
      <c r="Y10" s="25"/>
      <c r="Z10" s="18">
        <f t="shared" si="1"/>
        <v>0.44999999999998863</v>
      </c>
      <c r="AA10" s="5">
        <f t="shared" si="2"/>
        <v>449.99999999998863</v>
      </c>
    </row>
    <row r="11" spans="1:27" s="5" customFormat="1" ht="30" customHeight="1">
      <c r="A11" s="37">
        <v>2</v>
      </c>
      <c r="B11" s="37"/>
      <c r="C11" s="38">
        <f t="shared" si="3"/>
        <v>325.25</v>
      </c>
      <c r="D11" s="38">
        <v>325.7</v>
      </c>
      <c r="E11" s="39">
        <f t="shared" si="4"/>
        <v>449.99999999998863</v>
      </c>
      <c r="F11" s="38">
        <v>51.68</v>
      </c>
      <c r="G11" s="40">
        <v>10.3</v>
      </c>
      <c r="H11" s="40">
        <v>3.25</v>
      </c>
      <c r="I11" s="50" t="s">
        <v>93</v>
      </c>
      <c r="J11" s="40" t="s">
        <v>14</v>
      </c>
      <c r="K11" s="53">
        <v>44.04</v>
      </c>
      <c r="L11" s="53">
        <v>19.492000000000001</v>
      </c>
      <c r="M11" s="53">
        <v>2.2589999999999999</v>
      </c>
      <c r="N11" s="53">
        <v>1.722</v>
      </c>
      <c r="O11" s="53">
        <v>1.1859999999999999</v>
      </c>
      <c r="P11" s="53">
        <v>52.247</v>
      </c>
      <c r="Q11" s="53">
        <v>6.9000000000000006E-2</v>
      </c>
      <c r="R11" s="40">
        <v>0</v>
      </c>
      <c r="S11" s="38">
        <f t="shared" si="0"/>
        <v>6.9000000000000006E-2</v>
      </c>
      <c r="T11" s="38">
        <f t="shared" ref="T11:T13" si="5">U10</f>
        <v>449.11700000000002</v>
      </c>
      <c r="U11" s="53">
        <v>449.048</v>
      </c>
      <c r="V11" s="53">
        <f t="shared" ref="V11:V13" si="6">W10</f>
        <v>452.36700000000002</v>
      </c>
      <c r="W11" s="53">
        <v>452.298</v>
      </c>
      <c r="X11" s="20" t="s">
        <v>39</v>
      </c>
      <c r="Y11" s="24"/>
      <c r="Z11" s="18">
        <f t="shared" si="1"/>
        <v>5.0000000000011369E-2</v>
      </c>
      <c r="AA11" s="5">
        <f t="shared" si="2"/>
        <v>50.000000000011369</v>
      </c>
    </row>
    <row r="12" spans="1:27" s="5" customFormat="1" ht="30" customHeight="1">
      <c r="A12" s="36"/>
      <c r="B12" s="37"/>
      <c r="C12" s="38">
        <f t="shared" si="3"/>
        <v>325.7</v>
      </c>
      <c r="D12" s="38">
        <v>325.75</v>
      </c>
      <c r="E12" s="39">
        <f t="shared" si="4"/>
        <v>50.000000000011369</v>
      </c>
      <c r="F12" s="91" t="s">
        <v>16</v>
      </c>
      <c r="G12" s="92"/>
      <c r="H12" s="40">
        <v>3.25</v>
      </c>
      <c r="I12" s="50" t="s">
        <v>92</v>
      </c>
      <c r="J12" s="42"/>
      <c r="K12" s="47"/>
      <c r="L12" s="48"/>
      <c r="M12" s="48"/>
      <c r="N12" s="48"/>
      <c r="O12" s="48"/>
      <c r="P12" s="49"/>
      <c r="Q12" s="53">
        <v>7.0000000000000001E-3</v>
      </c>
      <c r="R12" s="40">
        <v>0</v>
      </c>
      <c r="S12" s="38">
        <f t="shared" si="0"/>
        <v>7.0000000000000001E-3</v>
      </c>
      <c r="T12" s="38">
        <f t="shared" si="5"/>
        <v>449.048</v>
      </c>
      <c r="U12" s="53">
        <v>449.041</v>
      </c>
      <c r="V12" s="53">
        <f t="shared" si="6"/>
        <v>452.298</v>
      </c>
      <c r="W12" s="53">
        <v>452.291</v>
      </c>
      <c r="X12" s="19" t="s">
        <v>17</v>
      </c>
      <c r="Y12" s="25"/>
      <c r="Z12" s="18">
        <f t="shared" si="1"/>
        <v>0.30000000000001137</v>
      </c>
      <c r="AA12" s="5">
        <f t="shared" si="2"/>
        <v>300.00000000001137</v>
      </c>
    </row>
    <row r="13" spans="1:27" s="5" customFormat="1" ht="30" customHeight="1">
      <c r="A13" s="37">
        <v>3</v>
      </c>
      <c r="B13" s="37"/>
      <c r="C13" s="38">
        <f t="shared" si="3"/>
        <v>325.75</v>
      </c>
      <c r="D13" s="38">
        <v>326.05</v>
      </c>
      <c r="E13" s="39">
        <f t="shared" si="4"/>
        <v>300.00000000001137</v>
      </c>
      <c r="F13" s="38">
        <v>51.68</v>
      </c>
      <c r="G13" s="40">
        <v>10.4</v>
      </c>
      <c r="H13" s="40">
        <v>3.25</v>
      </c>
      <c r="I13" s="50" t="s">
        <v>91</v>
      </c>
      <c r="J13" s="40" t="s">
        <v>19</v>
      </c>
      <c r="K13" s="53">
        <v>49.64</v>
      </c>
      <c r="L13" s="53">
        <v>22.117999999999999</v>
      </c>
      <c r="M13" s="53">
        <v>2.2440000000000002</v>
      </c>
      <c r="N13" s="53">
        <v>1.714</v>
      </c>
      <c r="O13" s="53">
        <v>1.0449999999999999</v>
      </c>
      <c r="P13" s="53">
        <v>51.896000000000001</v>
      </c>
      <c r="Q13" s="53">
        <v>3.5999999999999997E-2</v>
      </c>
      <c r="R13" s="40">
        <v>0</v>
      </c>
      <c r="S13" s="38">
        <f t="shared" si="0"/>
        <v>3.5999999999999997E-2</v>
      </c>
      <c r="T13" s="38">
        <f t="shared" si="5"/>
        <v>449.041</v>
      </c>
      <c r="U13" s="53">
        <v>449.005</v>
      </c>
      <c r="V13" s="53">
        <f t="shared" si="6"/>
        <v>452.291</v>
      </c>
      <c r="W13" s="53">
        <v>452.255</v>
      </c>
      <c r="X13" s="24" t="s">
        <v>40</v>
      </c>
      <c r="Y13" s="79"/>
      <c r="Z13" s="18" t="e">
        <f>#REF!-#REF!</f>
        <v>#REF!</v>
      </c>
      <c r="AA13" s="5" t="e">
        <f t="shared" si="2"/>
        <v>#REF!</v>
      </c>
    </row>
    <row r="14" spans="1:27" s="5" customFormat="1" ht="30" customHeight="1">
      <c r="A14" s="36"/>
      <c r="B14" s="37"/>
      <c r="C14" s="38">
        <f t="shared" si="3"/>
        <v>326.05</v>
      </c>
      <c r="D14" s="38">
        <v>326.10000000000002</v>
      </c>
      <c r="E14" s="39">
        <v>50</v>
      </c>
      <c r="F14" s="115" t="s">
        <v>16</v>
      </c>
      <c r="G14" s="116"/>
      <c r="H14" s="40">
        <v>3.25</v>
      </c>
      <c r="I14" s="50"/>
      <c r="J14" s="42"/>
      <c r="K14" s="93"/>
      <c r="L14" s="94"/>
      <c r="M14" s="94"/>
      <c r="N14" s="94"/>
      <c r="O14" s="94"/>
      <c r="P14" s="95"/>
      <c r="Q14" s="53">
        <v>5.0000000000000001E-3</v>
      </c>
      <c r="R14" s="40">
        <v>0</v>
      </c>
      <c r="S14" s="38">
        <f t="shared" si="0"/>
        <v>5.0000000000000001E-3</v>
      </c>
      <c r="T14" s="38">
        <f>U13</f>
        <v>449.005</v>
      </c>
      <c r="U14" s="53">
        <v>449</v>
      </c>
      <c r="V14" s="53">
        <f>W13</f>
        <v>452.255</v>
      </c>
      <c r="W14" s="53">
        <v>452.25</v>
      </c>
      <c r="X14" s="19"/>
      <c r="Y14" s="11"/>
      <c r="Z14" s="18">
        <f t="shared" ref="Z14:Z16" si="7">D15-C15</f>
        <v>0.34999999999996589</v>
      </c>
      <c r="AA14" s="5">
        <f t="shared" si="2"/>
        <v>349.99999999996589</v>
      </c>
    </row>
    <row r="15" spans="1:27" s="5" customFormat="1" ht="64.5" customHeight="1">
      <c r="A15" s="37">
        <v>4</v>
      </c>
      <c r="B15" s="37"/>
      <c r="C15" s="38">
        <f t="shared" si="3"/>
        <v>326.10000000000002</v>
      </c>
      <c r="D15" s="38">
        <v>326.45</v>
      </c>
      <c r="E15" s="39">
        <f t="shared" ref="E15:E17" si="8">AA14</f>
        <v>349.99999999996589</v>
      </c>
      <c r="F15" s="38">
        <v>51.68</v>
      </c>
      <c r="G15" s="40">
        <v>10.4</v>
      </c>
      <c r="H15" s="40">
        <v>3.25</v>
      </c>
      <c r="I15" s="50" t="s">
        <v>94</v>
      </c>
      <c r="J15" s="40" t="s">
        <v>21</v>
      </c>
      <c r="K15" s="53">
        <v>54.93</v>
      </c>
      <c r="L15" s="53">
        <v>24.934000000000001</v>
      </c>
      <c r="M15" s="53">
        <v>2.2029999999999998</v>
      </c>
      <c r="N15" s="53">
        <v>1.6930000000000001</v>
      </c>
      <c r="O15" s="53">
        <v>0.94799999999999995</v>
      </c>
      <c r="P15" s="53">
        <v>53.896000000000001</v>
      </c>
      <c r="Q15" s="53">
        <v>3.5999999999999997E-2</v>
      </c>
      <c r="R15" s="40">
        <v>0</v>
      </c>
      <c r="S15" s="38">
        <f t="shared" si="0"/>
        <v>3.5999999999999997E-2</v>
      </c>
      <c r="T15" s="38">
        <f t="shared" ref="T15:T19" si="9">U14</f>
        <v>449</v>
      </c>
      <c r="U15" s="53">
        <v>448.81400000000002</v>
      </c>
      <c r="V15" s="53">
        <f t="shared" ref="V15:V19" si="10">W14</f>
        <v>452.25</v>
      </c>
      <c r="W15" s="53">
        <v>452.06400000000002</v>
      </c>
      <c r="X15" s="137" t="s">
        <v>85</v>
      </c>
      <c r="Y15" s="138"/>
      <c r="Z15" s="18">
        <f t="shared" si="7"/>
        <v>5.0000000000011369E-2</v>
      </c>
      <c r="AA15" s="5">
        <f t="shared" si="2"/>
        <v>50.000000000011369</v>
      </c>
    </row>
    <row r="16" spans="1:27" s="5" customFormat="1" ht="30" customHeight="1">
      <c r="A16" s="36"/>
      <c r="B16" s="37"/>
      <c r="C16" s="38">
        <f t="shared" si="3"/>
        <v>326.45</v>
      </c>
      <c r="D16" s="38">
        <v>326.5</v>
      </c>
      <c r="E16" s="39">
        <f t="shared" si="8"/>
        <v>50.000000000011369</v>
      </c>
      <c r="F16" s="91" t="s">
        <v>16</v>
      </c>
      <c r="G16" s="92"/>
      <c r="H16" s="40">
        <v>3.25</v>
      </c>
      <c r="I16" s="50"/>
      <c r="J16" s="42"/>
      <c r="K16" s="47"/>
      <c r="L16" s="48"/>
      <c r="M16" s="48"/>
      <c r="N16" s="48"/>
      <c r="O16" s="48"/>
      <c r="P16" s="49"/>
      <c r="Q16" s="53">
        <v>6.0000000000000001E-3</v>
      </c>
      <c r="R16" s="40">
        <v>0</v>
      </c>
      <c r="S16" s="38">
        <f t="shared" si="0"/>
        <v>6.0000000000000001E-3</v>
      </c>
      <c r="T16" s="38">
        <f t="shared" si="9"/>
        <v>448.81400000000002</v>
      </c>
      <c r="U16" s="53">
        <v>448.80799999999999</v>
      </c>
      <c r="V16" s="53">
        <f t="shared" si="10"/>
        <v>452.06400000000002</v>
      </c>
      <c r="W16" s="53">
        <v>452.05799999999999</v>
      </c>
      <c r="X16" s="19" t="s">
        <v>17</v>
      </c>
      <c r="Y16" s="11"/>
      <c r="Z16" s="18">
        <f t="shared" si="7"/>
        <v>0.75</v>
      </c>
      <c r="AA16" s="5">
        <f t="shared" si="2"/>
        <v>750</v>
      </c>
    </row>
    <row r="17" spans="1:27" s="5" customFormat="1" ht="30">
      <c r="A17" s="37">
        <v>5</v>
      </c>
      <c r="B17" s="37"/>
      <c r="C17" s="38">
        <f t="shared" si="3"/>
        <v>326.5</v>
      </c>
      <c r="D17" s="38">
        <v>327.25</v>
      </c>
      <c r="E17" s="39">
        <f t="shared" si="8"/>
        <v>750</v>
      </c>
      <c r="F17" s="38">
        <v>51.68</v>
      </c>
      <c r="G17" s="40">
        <v>10.4</v>
      </c>
      <c r="H17" s="40">
        <v>3.25</v>
      </c>
      <c r="I17" s="50" t="s">
        <v>91</v>
      </c>
      <c r="J17" s="40" t="s">
        <v>19</v>
      </c>
      <c r="K17" s="53">
        <v>49.64</v>
      </c>
      <c r="L17" s="53">
        <v>22.117999999999999</v>
      </c>
      <c r="M17" s="53">
        <v>2.2440000000000002</v>
      </c>
      <c r="N17" s="53">
        <v>1.714</v>
      </c>
      <c r="O17" s="53">
        <v>1.0449999999999999</v>
      </c>
      <c r="P17" s="53">
        <v>51.896000000000001</v>
      </c>
      <c r="Q17" s="53">
        <v>0.09</v>
      </c>
      <c r="R17" s="40">
        <v>0</v>
      </c>
      <c r="S17" s="38">
        <f t="shared" si="0"/>
        <v>0.09</v>
      </c>
      <c r="T17" s="38">
        <f t="shared" si="9"/>
        <v>448.80799999999999</v>
      </c>
      <c r="U17" s="53">
        <v>448.71800000000002</v>
      </c>
      <c r="V17" s="53">
        <f t="shared" si="10"/>
        <v>452.05799999999999</v>
      </c>
      <c r="W17" s="53">
        <v>451.96800000000002</v>
      </c>
      <c r="X17" s="19" t="s">
        <v>41</v>
      </c>
      <c r="Y17" s="24"/>
      <c r="Z17" s="18" t="e">
        <f>#REF!-#REF!</f>
        <v>#REF!</v>
      </c>
      <c r="AA17" s="5" t="e">
        <f t="shared" si="2"/>
        <v>#REF!</v>
      </c>
    </row>
    <row r="18" spans="1:27" s="5" customFormat="1" ht="30" customHeight="1">
      <c r="A18" s="36"/>
      <c r="B18" s="37"/>
      <c r="C18" s="38">
        <f t="shared" si="3"/>
        <v>327.25</v>
      </c>
      <c r="D18" s="38">
        <v>327.3</v>
      </c>
      <c r="E18" s="39">
        <v>50</v>
      </c>
      <c r="F18" s="91" t="s">
        <v>16</v>
      </c>
      <c r="G18" s="92"/>
      <c r="H18" s="40">
        <v>3.25</v>
      </c>
      <c r="I18" s="50" t="s">
        <v>95</v>
      </c>
      <c r="J18" s="91"/>
      <c r="K18" s="103"/>
      <c r="L18" s="103"/>
      <c r="M18" s="103"/>
      <c r="N18" s="103"/>
      <c r="O18" s="103"/>
      <c r="P18" s="92"/>
      <c r="Q18" s="53">
        <v>5.0000000000000001E-3</v>
      </c>
      <c r="R18" s="40">
        <v>0</v>
      </c>
      <c r="S18" s="38">
        <f t="shared" si="0"/>
        <v>5.0000000000000001E-3</v>
      </c>
      <c r="T18" s="38">
        <f t="shared" si="9"/>
        <v>448.71800000000002</v>
      </c>
      <c r="U18" s="53">
        <v>448.71300000000002</v>
      </c>
      <c r="V18" s="53">
        <f t="shared" si="10"/>
        <v>451.96800000000002</v>
      </c>
      <c r="W18" s="53">
        <v>451.96300000000002</v>
      </c>
      <c r="X18" s="19" t="s">
        <v>17</v>
      </c>
      <c r="Y18" s="11"/>
      <c r="Z18" s="18">
        <f t="shared" ref="Z18" si="11">D22-C22</f>
        <v>0</v>
      </c>
      <c r="AA18" s="5">
        <f t="shared" si="2"/>
        <v>0</v>
      </c>
    </row>
    <row r="19" spans="1:27" s="5" customFormat="1" ht="49.5" customHeight="1">
      <c r="A19" s="37">
        <v>6</v>
      </c>
      <c r="B19" s="37"/>
      <c r="C19" s="38">
        <f t="shared" si="3"/>
        <v>327.3</v>
      </c>
      <c r="D19" s="38">
        <v>328.47500000000002</v>
      </c>
      <c r="E19" s="39">
        <v>1175</v>
      </c>
      <c r="F19" s="38">
        <v>51.68</v>
      </c>
      <c r="G19" s="40">
        <v>10.4</v>
      </c>
      <c r="H19" s="40">
        <v>3.25</v>
      </c>
      <c r="I19" s="50" t="s">
        <v>94</v>
      </c>
      <c r="J19" s="40" t="s">
        <v>21</v>
      </c>
      <c r="K19" s="53">
        <v>54.93</v>
      </c>
      <c r="L19" s="53">
        <v>24.934000000000001</v>
      </c>
      <c r="M19" s="53">
        <v>2.2029999999999998</v>
      </c>
      <c r="N19" s="53">
        <v>1.6930000000000001</v>
      </c>
      <c r="O19" s="53">
        <v>0.94799999999999995</v>
      </c>
      <c r="P19" s="53">
        <v>52.247</v>
      </c>
      <c r="Q19" s="53">
        <v>0.11899999999999999</v>
      </c>
      <c r="R19" s="40">
        <v>0</v>
      </c>
      <c r="S19" s="38">
        <f t="shared" si="0"/>
        <v>0.11899999999999999</v>
      </c>
      <c r="T19" s="38">
        <f t="shared" si="9"/>
        <v>448.71300000000002</v>
      </c>
      <c r="U19" s="53">
        <v>448.44400000000002</v>
      </c>
      <c r="V19" s="53">
        <f t="shared" si="10"/>
        <v>451.96300000000002</v>
      </c>
      <c r="W19" s="53">
        <v>451.69400000000002</v>
      </c>
      <c r="X19" s="139" t="s">
        <v>100</v>
      </c>
      <c r="Y19" s="140"/>
      <c r="Z19" s="18" t="e">
        <f>#REF!-#REF!</f>
        <v>#REF!</v>
      </c>
      <c r="AA19" s="5" t="e">
        <f t="shared" si="2"/>
        <v>#REF!</v>
      </c>
    </row>
    <row r="20" spans="1:27" s="5" customFormat="1" ht="30" customHeight="1">
      <c r="A20" s="36"/>
      <c r="B20" s="37"/>
      <c r="C20" s="38">
        <f t="shared" ref="C20:C21" si="12">D19</f>
        <v>328.47500000000002</v>
      </c>
      <c r="D20" s="38">
        <v>328.52499999999998</v>
      </c>
      <c r="E20" s="39">
        <v>50</v>
      </c>
      <c r="F20" s="91" t="s">
        <v>16</v>
      </c>
      <c r="G20" s="92"/>
      <c r="H20" s="40">
        <v>3.25</v>
      </c>
      <c r="I20" s="50" t="s">
        <v>96</v>
      </c>
      <c r="J20" s="91"/>
      <c r="K20" s="103"/>
      <c r="L20" s="103"/>
      <c r="M20" s="103"/>
      <c r="N20" s="103"/>
      <c r="O20" s="103"/>
      <c r="P20" s="92"/>
      <c r="Q20" s="53">
        <v>7.0000000000000001E-3</v>
      </c>
      <c r="R20" s="40">
        <v>0</v>
      </c>
      <c r="S20" s="38">
        <f t="shared" ref="S20:S21" si="13">Q20+R20</f>
        <v>7.0000000000000001E-3</v>
      </c>
      <c r="T20" s="38">
        <f t="shared" ref="T20:T21" si="14">U19</f>
        <v>448.44400000000002</v>
      </c>
      <c r="U20" s="53">
        <v>448.43700000000001</v>
      </c>
      <c r="V20" s="53">
        <f t="shared" ref="V20:V21" si="15">W19</f>
        <v>451.69400000000002</v>
      </c>
      <c r="W20" s="53">
        <v>451.68700000000001</v>
      </c>
      <c r="X20" s="19" t="s">
        <v>17</v>
      </c>
      <c r="Y20" s="11"/>
      <c r="Z20" s="18">
        <f t="shared" ref="Z20" si="16">D26-C26</f>
        <v>0</v>
      </c>
      <c r="AA20" s="5">
        <f t="shared" ref="AA20:AA21" si="17">Z20*1000</f>
        <v>0</v>
      </c>
    </row>
    <row r="21" spans="1:27" s="5" customFormat="1" ht="30" customHeight="1">
      <c r="A21" s="37">
        <v>7</v>
      </c>
      <c r="B21" s="37"/>
      <c r="C21" s="38">
        <f t="shared" si="12"/>
        <v>328.52499999999998</v>
      </c>
      <c r="D21" s="38">
        <v>329.45</v>
      </c>
      <c r="E21" s="39">
        <v>925</v>
      </c>
      <c r="F21" s="38">
        <v>51.68</v>
      </c>
      <c r="G21" s="40">
        <v>10.3</v>
      </c>
      <c r="H21" s="40">
        <v>3.25</v>
      </c>
      <c r="I21" s="50" t="s">
        <v>93</v>
      </c>
      <c r="J21" s="40" t="s">
        <v>14</v>
      </c>
      <c r="K21" s="53">
        <v>44.04</v>
      </c>
      <c r="L21" s="53">
        <v>19.492000000000001</v>
      </c>
      <c r="M21" s="53">
        <v>2.2589999999999999</v>
      </c>
      <c r="N21" s="53">
        <v>1.722</v>
      </c>
      <c r="O21" s="53">
        <v>1.1859999999999999</v>
      </c>
      <c r="P21" s="53">
        <v>51.896000000000001</v>
      </c>
      <c r="Q21" s="53">
        <v>0.14199999999999999</v>
      </c>
      <c r="R21" s="40">
        <v>0</v>
      </c>
      <c r="S21" s="38">
        <f t="shared" si="13"/>
        <v>0.14199999999999999</v>
      </c>
      <c r="T21" s="38">
        <f t="shared" si="14"/>
        <v>448.43700000000001</v>
      </c>
      <c r="U21" s="53">
        <v>448.29500000000002</v>
      </c>
      <c r="V21" s="53">
        <f t="shared" si="15"/>
        <v>451.68700000000001</v>
      </c>
      <c r="W21" s="53">
        <v>451.54500000000002</v>
      </c>
      <c r="X21" s="19" t="s">
        <v>39</v>
      </c>
      <c r="Y21" s="24"/>
      <c r="Z21" s="18" t="e">
        <f>#REF!-#REF!</f>
        <v>#REF!</v>
      </c>
      <c r="AA21" s="5" t="e">
        <f t="shared" si="17"/>
        <v>#REF!</v>
      </c>
    </row>
    <row r="22" spans="1:27" s="5" customFormat="1" ht="21.75" customHeight="1">
      <c r="A22" s="6"/>
      <c r="B22" s="119" t="s">
        <v>35</v>
      </c>
      <c r="C22" s="119"/>
      <c r="D22" s="119"/>
      <c r="E22" s="119"/>
      <c r="F22" s="119"/>
      <c r="G22" s="119"/>
      <c r="H22" s="119"/>
      <c r="I22" s="119"/>
      <c r="J22" s="16"/>
      <c r="K22" s="51"/>
      <c r="L22" s="51"/>
      <c r="M22" s="51"/>
      <c r="N22" s="51"/>
      <c r="O22" s="51"/>
      <c r="P22" s="51"/>
      <c r="Q22" s="51"/>
      <c r="R22" s="51"/>
      <c r="S22" s="51"/>
      <c r="T22" s="51"/>
      <c r="U22" s="51"/>
      <c r="V22" s="51"/>
      <c r="W22" s="51"/>
      <c r="X22" s="51"/>
      <c r="Y22" s="62"/>
    </row>
    <row r="23" spans="1:27" s="5" customFormat="1" ht="39.75" customHeight="1">
      <c r="A23" s="6"/>
      <c r="B23" s="104" t="s">
        <v>97</v>
      </c>
      <c r="C23" s="104"/>
      <c r="D23" s="104"/>
      <c r="E23" s="104"/>
      <c r="F23" s="104"/>
      <c r="G23" s="104"/>
      <c r="H23" s="104"/>
      <c r="I23" s="104"/>
      <c r="J23" s="104"/>
      <c r="K23" s="104"/>
      <c r="L23" s="104"/>
      <c r="M23" s="104"/>
      <c r="N23" s="104"/>
      <c r="O23" s="104"/>
      <c r="P23" s="104"/>
      <c r="Q23" s="104"/>
      <c r="R23" s="104"/>
      <c r="S23" s="104"/>
      <c r="T23" s="104"/>
      <c r="U23" s="104"/>
      <c r="V23" s="104"/>
      <c r="W23" s="104"/>
      <c r="X23" s="104"/>
      <c r="Y23" s="104"/>
    </row>
    <row r="24" spans="1:27" s="5" customFormat="1" ht="33" customHeight="1">
      <c r="A24" s="6"/>
      <c r="B24" s="104" t="s">
        <v>42</v>
      </c>
      <c r="C24" s="104"/>
      <c r="D24" s="104"/>
      <c r="E24" s="104"/>
      <c r="F24" s="104"/>
      <c r="G24" s="104"/>
      <c r="H24" s="104"/>
      <c r="I24" s="104"/>
      <c r="J24" s="104"/>
      <c r="K24" s="104"/>
      <c r="L24" s="104"/>
      <c r="M24" s="104"/>
      <c r="N24" s="104"/>
      <c r="O24" s="104"/>
      <c r="P24" s="104"/>
      <c r="Q24" s="104"/>
      <c r="R24" s="104"/>
      <c r="S24" s="104"/>
      <c r="T24" s="104"/>
      <c r="U24" s="104"/>
      <c r="V24" s="104"/>
      <c r="W24" s="104"/>
      <c r="X24" s="104"/>
      <c r="Y24" s="104"/>
    </row>
    <row r="25" spans="1:27" s="5" customFormat="1" ht="23.25" customHeight="1">
      <c r="A25" s="6"/>
      <c r="B25" s="104" t="s">
        <v>43</v>
      </c>
      <c r="C25" s="104"/>
      <c r="D25" s="104"/>
      <c r="E25" s="104"/>
      <c r="F25" s="104"/>
      <c r="G25" s="104"/>
      <c r="H25" s="104"/>
      <c r="I25" s="104"/>
      <c r="J25" s="104"/>
      <c r="K25" s="104"/>
      <c r="L25" s="104"/>
      <c r="M25" s="104"/>
      <c r="N25" s="104"/>
      <c r="O25" s="104"/>
      <c r="P25" s="104"/>
      <c r="Q25" s="104"/>
      <c r="R25" s="104"/>
      <c r="S25" s="104"/>
      <c r="T25" s="104"/>
      <c r="U25" s="104"/>
      <c r="V25" s="104"/>
      <c r="W25" s="104"/>
      <c r="X25" s="104"/>
      <c r="Y25" s="104"/>
    </row>
    <row r="26" spans="1:27" s="5" customFormat="1" ht="21" customHeight="1">
      <c r="A26" s="6"/>
      <c r="B26" s="6"/>
      <c r="C26" s="100"/>
      <c r="D26" s="100"/>
      <c r="E26" s="100"/>
      <c r="F26" s="100"/>
      <c r="G26" s="14"/>
      <c r="H26" s="8"/>
      <c r="I26" s="22"/>
      <c r="J26" s="9"/>
      <c r="K26" s="26"/>
      <c r="L26" s="14"/>
      <c r="M26" s="102"/>
      <c r="N26" s="102"/>
      <c r="O26" s="14"/>
      <c r="P26" s="14"/>
      <c r="Q26" s="61"/>
      <c r="R26" s="61"/>
      <c r="S26" s="61"/>
      <c r="T26" s="61"/>
      <c r="U26" s="26"/>
      <c r="V26" s="26"/>
      <c r="W26" s="26"/>
      <c r="X26" s="26"/>
      <c r="Y26" s="10"/>
    </row>
    <row r="27" spans="1:27" s="5" customFormat="1" ht="32.1" customHeight="1">
      <c r="A27" s="6"/>
      <c r="B27" s="6"/>
      <c r="C27" s="26"/>
      <c r="D27" s="26"/>
      <c r="E27" s="7"/>
      <c r="F27" s="26"/>
      <c r="G27" s="8"/>
      <c r="H27" s="8"/>
      <c r="I27" s="22"/>
      <c r="J27" s="9"/>
      <c r="K27" s="26"/>
      <c r="L27" s="111" t="s">
        <v>98</v>
      </c>
      <c r="M27" s="111"/>
      <c r="N27" s="111"/>
      <c r="O27" s="111"/>
      <c r="P27" s="59"/>
      <c r="Q27" s="111" t="s">
        <v>99</v>
      </c>
      <c r="R27" s="111"/>
      <c r="S27" s="111"/>
      <c r="T27" s="111"/>
      <c r="U27" s="60"/>
      <c r="V27" s="26"/>
      <c r="W27" s="26"/>
      <c r="X27" s="26"/>
      <c r="Y27" s="10"/>
    </row>
    <row r="28" spans="1:27" s="5" customFormat="1" ht="32.1" customHeight="1">
      <c r="A28" s="6"/>
      <c r="B28" s="6"/>
      <c r="C28" s="26"/>
      <c r="D28" s="26"/>
      <c r="E28" s="7"/>
      <c r="F28" s="26"/>
      <c r="G28" s="8"/>
      <c r="H28" s="8"/>
      <c r="I28" s="22"/>
      <c r="J28" s="9"/>
      <c r="K28" s="26"/>
      <c r="L28" s="111"/>
      <c r="M28" s="111"/>
      <c r="N28" s="111"/>
      <c r="O28" s="111"/>
      <c r="P28" s="59"/>
      <c r="Q28" s="111"/>
      <c r="R28" s="111"/>
      <c r="S28" s="111"/>
      <c r="T28" s="111"/>
      <c r="U28" s="60"/>
      <c r="V28" s="26"/>
      <c r="W28" s="26"/>
      <c r="X28" s="26"/>
      <c r="Y28" s="10"/>
    </row>
    <row r="29" spans="1:27" s="5" customFormat="1" ht="44.25" customHeight="1">
      <c r="A29" s="6"/>
      <c r="B29" s="6"/>
      <c r="C29" s="26"/>
      <c r="D29" s="26"/>
      <c r="E29" s="7"/>
      <c r="F29" s="26"/>
      <c r="G29" s="8"/>
      <c r="H29" s="8"/>
      <c r="I29" s="26"/>
      <c r="J29" s="9" t="s">
        <v>20</v>
      </c>
      <c r="K29" s="26"/>
      <c r="L29" s="111"/>
      <c r="M29" s="111"/>
      <c r="N29" s="111"/>
      <c r="O29" s="111"/>
      <c r="P29" s="59"/>
      <c r="Q29" s="111"/>
      <c r="R29" s="111"/>
      <c r="S29" s="111"/>
      <c r="T29" s="111"/>
      <c r="U29" s="60"/>
      <c r="V29" s="26"/>
      <c r="W29" s="26"/>
      <c r="X29" s="26"/>
      <c r="Y29" s="10"/>
    </row>
    <row r="30" spans="1:27" s="5" customFormat="1" ht="32.1" customHeight="1">
      <c r="A30" s="6"/>
      <c r="B30" s="6"/>
      <c r="C30" s="26"/>
      <c r="D30" s="26"/>
      <c r="E30" s="7"/>
      <c r="F30" s="26"/>
      <c r="G30" s="8"/>
      <c r="H30" s="8"/>
      <c r="I30" s="26"/>
      <c r="J30" s="9" t="s">
        <v>13</v>
      </c>
      <c r="K30" s="26"/>
      <c r="L30" s="26"/>
      <c r="M30" s="26"/>
      <c r="N30" s="26"/>
      <c r="O30" s="26"/>
      <c r="P30" s="26"/>
      <c r="Q30" s="26"/>
      <c r="R30" s="26"/>
      <c r="S30" s="26"/>
      <c r="T30" s="26"/>
      <c r="U30" s="26"/>
      <c r="V30" s="26"/>
      <c r="W30" s="26"/>
      <c r="X30" s="26"/>
      <c r="Y30" s="10"/>
    </row>
    <row r="31" spans="1:27" s="5" customFormat="1" ht="32.1" customHeight="1">
      <c r="A31" s="6"/>
      <c r="B31" s="6"/>
      <c r="C31" s="26"/>
      <c r="D31" s="26"/>
      <c r="E31" s="7"/>
      <c r="F31" s="26"/>
      <c r="G31" s="8"/>
      <c r="H31" s="8"/>
      <c r="I31" s="26"/>
      <c r="J31" s="9"/>
      <c r="K31" s="26"/>
      <c r="L31" s="26"/>
      <c r="M31" s="26"/>
      <c r="N31" s="26"/>
      <c r="O31" s="26"/>
      <c r="P31" s="26"/>
      <c r="Q31" s="26"/>
      <c r="R31" s="26"/>
      <c r="S31" s="26"/>
      <c r="T31" s="26"/>
      <c r="U31" s="26"/>
      <c r="V31" s="26"/>
      <c r="W31" s="26"/>
      <c r="X31" s="26"/>
      <c r="Y31" s="10"/>
    </row>
    <row r="32" spans="1:27" s="5" customFormat="1" ht="32.1" customHeight="1">
      <c r="A32" s="6"/>
      <c r="B32" s="6"/>
      <c r="C32" s="26"/>
      <c r="D32" s="26"/>
      <c r="E32" s="7"/>
      <c r="F32" s="26"/>
      <c r="G32" s="8"/>
      <c r="H32" s="8"/>
      <c r="I32" s="26"/>
      <c r="J32" s="9"/>
      <c r="K32" s="26"/>
      <c r="L32" s="26"/>
      <c r="M32" s="26"/>
      <c r="N32" s="26"/>
      <c r="O32" s="26"/>
      <c r="P32" s="26"/>
      <c r="Q32" s="26"/>
      <c r="R32" s="26"/>
      <c r="S32" s="26"/>
      <c r="T32" s="26"/>
      <c r="U32" s="26"/>
      <c r="V32" s="26"/>
      <c r="W32" s="26"/>
      <c r="X32" s="26"/>
      <c r="Y32" s="10"/>
    </row>
    <row r="33" spans="1:25" s="5" customFormat="1" ht="32.1" customHeight="1">
      <c r="A33" s="6"/>
      <c r="B33" s="6"/>
      <c r="C33" s="26"/>
      <c r="D33" s="26"/>
      <c r="E33" s="7"/>
      <c r="F33" s="26"/>
      <c r="G33" s="8"/>
      <c r="H33" s="8"/>
      <c r="I33" s="26"/>
      <c r="J33" s="9"/>
      <c r="K33" s="26"/>
      <c r="L33" s="26"/>
      <c r="M33" s="26"/>
      <c r="N33" s="26"/>
      <c r="O33" s="26"/>
      <c r="P33" s="26"/>
      <c r="Q33" s="26"/>
      <c r="R33" s="26"/>
      <c r="S33" s="26"/>
      <c r="T33" s="26"/>
      <c r="U33" s="26"/>
      <c r="V33" s="26"/>
      <c r="W33" s="26"/>
      <c r="X33" s="26"/>
      <c r="Y33" s="10"/>
    </row>
    <row r="34" spans="1:25" s="5" customFormat="1" ht="32.1" customHeight="1">
      <c r="A34" s="6"/>
      <c r="B34" s="6"/>
      <c r="C34" s="26"/>
      <c r="D34" s="26"/>
      <c r="E34" s="7"/>
      <c r="F34" s="26"/>
      <c r="G34" s="8"/>
      <c r="H34" s="8"/>
      <c r="I34" s="26"/>
      <c r="J34" s="9"/>
      <c r="K34" s="26"/>
      <c r="L34" s="26"/>
      <c r="M34" s="26"/>
      <c r="N34" s="26"/>
      <c r="O34" s="26"/>
      <c r="P34" s="26"/>
      <c r="Q34" s="26"/>
      <c r="R34" s="26"/>
      <c r="S34" s="26"/>
      <c r="T34" s="26"/>
      <c r="U34" s="26"/>
      <c r="V34" s="26"/>
      <c r="W34" s="26"/>
      <c r="X34" s="26"/>
      <c r="Y34" s="10"/>
    </row>
    <row r="35" spans="1:25" s="5" customFormat="1" ht="32.1" customHeight="1">
      <c r="A35" s="6"/>
      <c r="B35" s="6"/>
      <c r="C35" s="26"/>
      <c r="D35" s="26"/>
      <c r="E35" s="7"/>
      <c r="F35" s="26"/>
      <c r="G35" s="8"/>
      <c r="H35" s="8"/>
      <c r="I35" s="26"/>
      <c r="J35" s="9"/>
      <c r="K35" s="26"/>
      <c r="L35" s="26"/>
      <c r="M35" s="26"/>
      <c r="N35" s="26"/>
      <c r="O35" s="26"/>
      <c r="P35" s="26"/>
      <c r="Q35" s="26"/>
      <c r="R35" s="26"/>
      <c r="S35" s="26"/>
      <c r="T35" s="26"/>
      <c r="U35" s="26"/>
      <c r="V35" s="26"/>
      <c r="W35" s="26"/>
      <c r="X35" s="26"/>
      <c r="Y35" s="10"/>
    </row>
    <row r="36" spans="1:25" s="5" customFormat="1" ht="32.1" customHeight="1">
      <c r="A36" s="6"/>
      <c r="B36" s="6"/>
      <c r="C36" s="26"/>
      <c r="D36" s="26"/>
      <c r="E36" s="7"/>
      <c r="F36" s="26"/>
      <c r="G36" s="8"/>
      <c r="H36" s="8"/>
      <c r="I36" s="26"/>
      <c r="J36" s="9"/>
      <c r="K36" s="26"/>
      <c r="L36" s="26"/>
      <c r="M36" s="26"/>
      <c r="N36" s="26"/>
      <c r="O36" s="26"/>
      <c r="P36" s="26"/>
      <c r="Q36" s="26"/>
      <c r="R36" s="26"/>
      <c r="S36" s="26"/>
      <c r="T36" s="26"/>
      <c r="U36" s="26"/>
      <c r="V36" s="26"/>
      <c r="W36" s="26"/>
      <c r="X36" s="26"/>
      <c r="Y36" s="10"/>
    </row>
    <row r="37" spans="1:25" s="5" customFormat="1" ht="32.1" customHeight="1">
      <c r="A37" s="6"/>
      <c r="B37" s="6"/>
      <c r="C37" s="26"/>
      <c r="D37" s="26"/>
      <c r="E37" s="7"/>
      <c r="F37" s="26"/>
      <c r="G37" s="8"/>
      <c r="H37" s="8"/>
      <c r="I37" s="26"/>
      <c r="J37" s="9"/>
      <c r="K37" s="26"/>
      <c r="L37" s="26"/>
      <c r="M37" s="26"/>
      <c r="N37" s="26"/>
      <c r="O37" s="26"/>
      <c r="P37" s="26"/>
      <c r="Q37" s="26"/>
      <c r="R37" s="26"/>
      <c r="S37" s="26"/>
      <c r="T37" s="26"/>
      <c r="U37" s="26"/>
      <c r="V37" s="26"/>
      <c r="W37" s="26"/>
      <c r="X37" s="26"/>
      <c r="Y37" s="10"/>
    </row>
    <row r="38" spans="1:25" s="5" customFormat="1" ht="32.1" customHeight="1">
      <c r="A38" s="6"/>
      <c r="B38" s="6"/>
      <c r="C38" s="26"/>
      <c r="D38" s="26"/>
      <c r="E38" s="7"/>
      <c r="F38" s="26"/>
      <c r="G38" s="8"/>
      <c r="H38" s="8"/>
      <c r="I38" s="26"/>
      <c r="J38" s="9"/>
      <c r="K38" s="26"/>
      <c r="L38" s="26"/>
      <c r="M38" s="26"/>
      <c r="N38" s="26"/>
      <c r="O38" s="26"/>
      <c r="P38" s="26"/>
      <c r="Q38" s="26"/>
      <c r="R38" s="26"/>
      <c r="S38" s="26"/>
      <c r="T38" s="26"/>
      <c r="U38" s="26"/>
      <c r="V38" s="26"/>
      <c r="W38" s="26"/>
      <c r="X38" s="26"/>
      <c r="Y38" s="10"/>
    </row>
    <row r="39" spans="1:25" s="5" customFormat="1" ht="32.1" customHeight="1">
      <c r="A39" s="6"/>
      <c r="B39" s="6"/>
      <c r="C39" s="26"/>
      <c r="D39" s="26"/>
      <c r="E39" s="7"/>
      <c r="F39" s="26"/>
      <c r="G39" s="8"/>
      <c r="H39" s="8"/>
      <c r="I39" s="26"/>
      <c r="J39" s="9"/>
      <c r="K39" s="26"/>
      <c r="L39" s="26"/>
      <c r="M39" s="26"/>
      <c r="N39" s="26"/>
      <c r="O39" s="26"/>
      <c r="P39" s="26"/>
      <c r="Q39" s="26"/>
      <c r="R39" s="26"/>
      <c r="S39" s="26"/>
      <c r="T39" s="26"/>
      <c r="U39" s="26"/>
      <c r="V39" s="26"/>
      <c r="W39" s="26"/>
      <c r="X39" s="26"/>
      <c r="Y39" s="10"/>
    </row>
    <row r="40" spans="1:25" s="5" customFormat="1" ht="32.1" customHeight="1">
      <c r="A40" s="6"/>
      <c r="B40" s="6"/>
      <c r="C40" s="26"/>
      <c r="D40" s="26"/>
      <c r="E40" s="7"/>
      <c r="F40" s="26"/>
      <c r="G40" s="8"/>
      <c r="H40" s="8"/>
      <c r="I40" s="26"/>
      <c r="J40" s="9"/>
      <c r="K40" s="26"/>
      <c r="L40" s="26"/>
      <c r="M40" s="26"/>
      <c r="N40" s="26"/>
      <c r="O40" s="26"/>
      <c r="P40" s="26"/>
      <c r="Q40" s="26"/>
      <c r="R40" s="26"/>
      <c r="S40" s="26"/>
      <c r="T40" s="26"/>
      <c r="U40" s="26"/>
      <c r="V40" s="26"/>
      <c r="W40" s="26"/>
      <c r="X40" s="26"/>
      <c r="Y40" s="10"/>
    </row>
    <row r="41" spans="1:25" s="5" customFormat="1" ht="32.1" customHeight="1">
      <c r="A41" s="6"/>
      <c r="B41" s="6"/>
      <c r="C41" s="26"/>
      <c r="D41" s="26"/>
      <c r="E41" s="7"/>
      <c r="F41" s="26"/>
      <c r="G41" s="8"/>
      <c r="H41" s="8"/>
      <c r="I41" s="26"/>
      <c r="J41" s="9"/>
      <c r="K41" s="26"/>
      <c r="L41" s="26"/>
      <c r="M41" s="26"/>
      <c r="N41" s="26"/>
      <c r="O41" s="26"/>
      <c r="P41" s="26"/>
      <c r="Q41" s="26"/>
      <c r="R41" s="26"/>
      <c r="S41" s="26"/>
      <c r="T41" s="26"/>
      <c r="U41" s="26"/>
      <c r="V41" s="26"/>
      <c r="W41" s="26"/>
      <c r="X41" s="26"/>
      <c r="Y41" s="10"/>
    </row>
  </sheetData>
  <mergeCells count="34">
    <mergeCell ref="T6:U6"/>
    <mergeCell ref="V6:W6"/>
    <mergeCell ref="X6:Y7"/>
    <mergeCell ref="F10:G10"/>
    <mergeCell ref="A6:A7"/>
    <mergeCell ref="B6:B7"/>
    <mergeCell ref="C6:E6"/>
    <mergeCell ref="F6:P6"/>
    <mergeCell ref="Q6:S6"/>
    <mergeCell ref="K10:P10"/>
    <mergeCell ref="X9:X10"/>
    <mergeCell ref="A1:Y1"/>
    <mergeCell ref="A2:Y2"/>
    <mergeCell ref="A3:Y3"/>
    <mergeCell ref="A4:Y4"/>
    <mergeCell ref="A5:G5"/>
    <mergeCell ref="C26:F26"/>
    <mergeCell ref="M26:N26"/>
    <mergeCell ref="L27:O29"/>
    <mergeCell ref="F20:G20"/>
    <mergeCell ref="J20:P20"/>
    <mergeCell ref="B22:I22"/>
    <mergeCell ref="B25:Y25"/>
    <mergeCell ref="Q27:T29"/>
    <mergeCell ref="X15:Y15"/>
    <mergeCell ref="X19:Y19"/>
    <mergeCell ref="B23:Y23"/>
    <mergeCell ref="B24:Y24"/>
    <mergeCell ref="F12:G12"/>
    <mergeCell ref="F14:G14"/>
    <mergeCell ref="K14:P14"/>
    <mergeCell ref="F16:G16"/>
    <mergeCell ref="F18:G18"/>
    <mergeCell ref="J18:P18"/>
  </mergeCells>
  <printOptions horizontalCentered="1"/>
  <pageMargins left="0.19685039370078741" right="0.11811023622047245" top="0.74803149606299213" bottom="0" header="0" footer="0"/>
  <pageSetup paperSize="9" scale="55" orientation="landscape" errors="blank" verticalDpi="360" r:id="rId1"/>
  <headerFooter alignWithMargins="0"/>
</worksheet>
</file>

<file path=xl/worksheets/sheet4.xml><?xml version="1.0" encoding="utf-8"?>
<worksheet xmlns="http://schemas.openxmlformats.org/spreadsheetml/2006/main" xmlns:r="http://schemas.openxmlformats.org/officeDocument/2006/relationships">
  <sheetPr>
    <tabColor rgb="FF00B050"/>
  </sheetPr>
  <dimension ref="A1:AA45"/>
  <sheetViews>
    <sheetView tabSelected="1" view="pageBreakPreview" topLeftCell="A7" zoomScale="70" zoomScaleSheetLayoutView="70" workbookViewId="0">
      <selection activeCell="B27" sqref="B27:Y27"/>
    </sheetView>
  </sheetViews>
  <sheetFormatPr defaultColWidth="9.140625" defaultRowHeight="12.75"/>
  <cols>
    <col min="1" max="1" width="4.42578125" style="1" customWidth="1"/>
    <col min="2" max="2" width="10.7109375" style="12" customWidth="1"/>
    <col min="3" max="3" width="11.140625" style="12" customWidth="1"/>
    <col min="4" max="4" width="10.5703125" style="12" customWidth="1"/>
    <col min="5" max="5" width="12.140625" style="1" customWidth="1"/>
    <col min="6" max="6" width="8.42578125" style="1" customWidth="1"/>
    <col min="7" max="7" width="7.42578125" style="1" customWidth="1"/>
    <col min="8" max="8" width="10" style="1" customWidth="1"/>
    <col min="9" max="9" width="9" style="1" customWidth="1"/>
    <col min="10" max="10" width="8.85546875" style="1" customWidth="1"/>
    <col min="11" max="11" width="9.140625" style="1" customWidth="1"/>
    <col min="12" max="12" width="8.5703125" style="1" customWidth="1"/>
    <col min="13" max="14" width="8" style="1" customWidth="1"/>
    <col min="15" max="15" width="10" style="1" customWidth="1"/>
    <col min="16" max="16" width="12.5703125" style="1" customWidth="1"/>
    <col min="17" max="17" width="10.42578125" style="1" customWidth="1"/>
    <col min="18" max="18" width="12.5703125" style="1" customWidth="1"/>
    <col min="19" max="19" width="8.140625" style="1" customWidth="1"/>
    <col min="20" max="23" width="10.5703125" style="1" customWidth="1"/>
    <col min="24" max="24" width="17.7109375" style="1" customWidth="1"/>
    <col min="25" max="25" width="12.7109375" style="1" customWidth="1"/>
    <col min="26" max="16384" width="9.140625" style="1"/>
  </cols>
  <sheetData>
    <row r="1" spans="1:27" s="2" customFormat="1" ht="25.5" customHeight="1">
      <c r="A1" s="96" t="s">
        <v>116</v>
      </c>
      <c r="B1" s="96"/>
      <c r="C1" s="96"/>
      <c r="D1" s="96"/>
      <c r="E1" s="96"/>
      <c r="F1" s="96"/>
      <c r="G1" s="96"/>
      <c r="H1" s="96"/>
      <c r="I1" s="96"/>
      <c r="J1" s="96"/>
      <c r="K1" s="96"/>
      <c r="L1" s="96"/>
      <c r="M1" s="96"/>
      <c r="N1" s="96"/>
      <c r="O1" s="96"/>
      <c r="P1" s="96"/>
      <c r="Q1" s="96"/>
      <c r="R1" s="96"/>
      <c r="S1" s="96"/>
      <c r="T1" s="96"/>
      <c r="U1" s="96"/>
      <c r="V1" s="96"/>
      <c r="W1" s="96"/>
      <c r="X1" s="96"/>
      <c r="Y1" s="96"/>
    </row>
    <row r="2" spans="1:27" s="2" customFormat="1" ht="17.25" customHeight="1">
      <c r="A2" s="97" t="s">
        <v>18</v>
      </c>
      <c r="B2" s="97"/>
      <c r="C2" s="97"/>
      <c r="D2" s="97"/>
      <c r="E2" s="97"/>
      <c r="F2" s="97"/>
      <c r="G2" s="97"/>
      <c r="H2" s="97"/>
      <c r="I2" s="97"/>
      <c r="J2" s="97"/>
      <c r="K2" s="97"/>
      <c r="L2" s="97"/>
      <c r="M2" s="97"/>
      <c r="N2" s="97"/>
      <c r="O2" s="97"/>
      <c r="P2" s="97"/>
      <c r="Q2" s="97"/>
      <c r="R2" s="97"/>
      <c r="S2" s="97"/>
      <c r="T2" s="97"/>
      <c r="U2" s="97"/>
      <c r="V2" s="97"/>
      <c r="W2" s="97"/>
      <c r="X2" s="97"/>
      <c r="Y2" s="97"/>
    </row>
    <row r="3" spans="1:27" s="13" customFormat="1" ht="15.75" customHeight="1">
      <c r="A3" s="97" t="s">
        <v>117</v>
      </c>
      <c r="B3" s="97"/>
      <c r="C3" s="97"/>
      <c r="D3" s="97"/>
      <c r="E3" s="97"/>
      <c r="F3" s="97"/>
      <c r="G3" s="97"/>
      <c r="H3" s="97"/>
      <c r="I3" s="97"/>
      <c r="J3" s="97"/>
      <c r="K3" s="97"/>
      <c r="L3" s="97"/>
      <c r="M3" s="97"/>
      <c r="N3" s="97"/>
      <c r="O3" s="97"/>
      <c r="P3" s="97"/>
      <c r="Q3" s="97"/>
      <c r="R3" s="97"/>
      <c r="S3" s="97"/>
      <c r="T3" s="97"/>
      <c r="U3" s="97"/>
      <c r="V3" s="97"/>
      <c r="W3" s="97"/>
      <c r="X3" s="97"/>
      <c r="Y3" s="97"/>
      <c r="Z3" s="34"/>
    </row>
    <row r="4" spans="1:27" s="3" customFormat="1" ht="21.95" customHeight="1">
      <c r="A4" s="98" t="s">
        <v>118</v>
      </c>
      <c r="B4" s="98"/>
      <c r="C4" s="98"/>
      <c r="D4" s="98"/>
      <c r="E4" s="98"/>
      <c r="F4" s="98"/>
      <c r="G4" s="98"/>
      <c r="H4" s="98"/>
      <c r="I4" s="98"/>
      <c r="J4" s="98"/>
      <c r="K4" s="98"/>
      <c r="L4" s="98"/>
      <c r="M4" s="98"/>
      <c r="N4" s="98"/>
      <c r="O4" s="98"/>
      <c r="P4" s="98"/>
      <c r="Q4" s="98"/>
      <c r="R4" s="98"/>
      <c r="S4" s="98"/>
      <c r="T4" s="98"/>
      <c r="U4" s="98"/>
      <c r="V4" s="98"/>
      <c r="W4" s="98"/>
      <c r="X4" s="98"/>
      <c r="Y4" s="98"/>
    </row>
    <row r="5" spans="1:27" s="3" customFormat="1" ht="9.75" customHeight="1">
      <c r="A5" s="101"/>
      <c r="B5" s="101"/>
      <c r="C5" s="101"/>
      <c r="D5" s="101"/>
      <c r="E5" s="101"/>
      <c r="F5" s="101"/>
      <c r="G5" s="72"/>
      <c r="H5" s="72"/>
      <c r="I5" s="72"/>
      <c r="J5" s="72"/>
      <c r="K5" s="72"/>
      <c r="L5" s="72"/>
      <c r="M5" s="72"/>
      <c r="N5" s="72"/>
      <c r="O5" s="72"/>
      <c r="P5" s="72"/>
      <c r="Q5" s="72"/>
      <c r="R5" s="72"/>
      <c r="S5" s="72"/>
      <c r="T5" s="72"/>
      <c r="U5" s="72"/>
      <c r="V5" s="72"/>
      <c r="W5" s="72"/>
      <c r="X5" s="72"/>
      <c r="Y5" s="72"/>
    </row>
    <row r="6" spans="1:27" s="4" customFormat="1" ht="33.75" customHeight="1">
      <c r="A6" s="109" t="s">
        <v>0</v>
      </c>
      <c r="B6" s="109" t="s">
        <v>1</v>
      </c>
      <c r="C6" s="109"/>
      <c r="D6" s="109"/>
      <c r="E6" s="109" t="s">
        <v>2</v>
      </c>
      <c r="F6" s="109"/>
      <c r="G6" s="109"/>
      <c r="H6" s="109"/>
      <c r="I6" s="109"/>
      <c r="J6" s="109"/>
      <c r="K6" s="109"/>
      <c r="L6" s="109"/>
      <c r="M6" s="109"/>
      <c r="N6" s="109"/>
      <c r="O6" s="109"/>
      <c r="P6" s="109"/>
      <c r="Q6" s="109" t="s">
        <v>33</v>
      </c>
      <c r="R6" s="109"/>
      <c r="S6" s="109"/>
      <c r="T6" s="110" t="s">
        <v>32</v>
      </c>
      <c r="U6" s="110"/>
      <c r="V6" s="110" t="s">
        <v>3</v>
      </c>
      <c r="W6" s="110"/>
      <c r="X6" s="120" t="s">
        <v>4</v>
      </c>
      <c r="Y6" s="121"/>
    </row>
    <row r="7" spans="1:27" s="4" customFormat="1" ht="50.25" customHeight="1">
      <c r="A7" s="108"/>
      <c r="B7" s="74" t="s">
        <v>25</v>
      </c>
      <c r="C7" s="74" t="s">
        <v>84</v>
      </c>
      <c r="D7" s="74" t="s">
        <v>83</v>
      </c>
      <c r="E7" s="74" t="s">
        <v>6</v>
      </c>
      <c r="F7" s="74" t="s">
        <v>24</v>
      </c>
      <c r="G7" s="45" t="s">
        <v>86</v>
      </c>
      <c r="H7" s="46" t="s">
        <v>7</v>
      </c>
      <c r="I7" s="74" t="s">
        <v>8</v>
      </c>
      <c r="J7" s="46" t="s">
        <v>9</v>
      </c>
      <c r="K7" s="46" t="s">
        <v>10</v>
      </c>
      <c r="L7" s="46" t="s">
        <v>15</v>
      </c>
      <c r="M7" s="46" t="s">
        <v>11</v>
      </c>
      <c r="N7" s="46" t="s">
        <v>119</v>
      </c>
      <c r="O7" s="46" t="s">
        <v>23</v>
      </c>
      <c r="P7" s="74" t="s">
        <v>12</v>
      </c>
      <c r="Q7" s="74" t="s">
        <v>31</v>
      </c>
      <c r="R7" s="74" t="s">
        <v>26</v>
      </c>
      <c r="S7" s="74" t="s">
        <v>22</v>
      </c>
      <c r="T7" s="46" t="s">
        <v>27</v>
      </c>
      <c r="U7" s="46" t="s">
        <v>28</v>
      </c>
      <c r="V7" s="46" t="s">
        <v>29</v>
      </c>
      <c r="W7" s="46" t="s">
        <v>30</v>
      </c>
      <c r="X7" s="122"/>
      <c r="Y7" s="123"/>
    </row>
    <row r="8" spans="1:27" s="4" customFormat="1" ht="18.75" customHeight="1">
      <c r="A8" s="74">
        <v>1</v>
      </c>
      <c r="B8" s="74">
        <v>2</v>
      </c>
      <c r="C8" s="74">
        <v>3</v>
      </c>
      <c r="D8" s="74">
        <v>4</v>
      </c>
      <c r="E8" s="74">
        <v>5</v>
      </c>
      <c r="F8" s="74">
        <v>6</v>
      </c>
      <c r="G8" s="74">
        <v>7</v>
      </c>
      <c r="H8" s="74">
        <v>8</v>
      </c>
      <c r="I8" s="74">
        <v>9</v>
      </c>
      <c r="J8" s="74">
        <v>10</v>
      </c>
      <c r="K8" s="74">
        <v>11</v>
      </c>
      <c r="L8" s="74">
        <v>12</v>
      </c>
      <c r="M8" s="74">
        <v>13</v>
      </c>
      <c r="N8" s="74"/>
      <c r="O8" s="74">
        <v>14</v>
      </c>
      <c r="P8" s="74">
        <v>15</v>
      </c>
      <c r="Q8" s="74">
        <v>16</v>
      </c>
      <c r="R8" s="74">
        <v>17</v>
      </c>
      <c r="S8" s="74">
        <v>18</v>
      </c>
      <c r="T8" s="74">
        <v>19</v>
      </c>
      <c r="U8" s="74">
        <v>20</v>
      </c>
      <c r="V8" s="74">
        <v>21</v>
      </c>
      <c r="W8" s="74">
        <v>22</v>
      </c>
      <c r="X8" s="74">
        <v>23</v>
      </c>
      <c r="Y8" s="74">
        <v>24</v>
      </c>
      <c r="Z8" s="18" t="e">
        <f>#REF!-#REF!</f>
        <v>#REF!</v>
      </c>
      <c r="AA8" s="5" t="e">
        <f>Z8*1000</f>
        <v>#REF!</v>
      </c>
    </row>
    <row r="9" spans="1:27" s="5" customFormat="1" ht="37.5" customHeight="1">
      <c r="A9" s="78">
        <v>1</v>
      </c>
      <c r="B9" s="80">
        <v>336.375</v>
      </c>
      <c r="C9" s="80">
        <v>337</v>
      </c>
      <c r="D9" s="81">
        <f>(C9-B9)*1000</f>
        <v>625</v>
      </c>
      <c r="E9" s="80">
        <v>51.55</v>
      </c>
      <c r="F9" s="82">
        <v>11.6</v>
      </c>
      <c r="G9" s="82">
        <v>3.25</v>
      </c>
      <c r="H9" s="41" t="s">
        <v>120</v>
      </c>
      <c r="I9" s="82" t="s">
        <v>19</v>
      </c>
      <c r="J9" s="73">
        <v>53.542999999999999</v>
      </c>
      <c r="K9" s="73">
        <v>23.315000000000001</v>
      </c>
      <c r="L9" s="73">
        <v>2.2959999999999998</v>
      </c>
      <c r="M9" s="73">
        <v>1.7410000000000001</v>
      </c>
      <c r="N9" s="73">
        <v>1.7999999999999999E-2</v>
      </c>
      <c r="O9" s="73">
        <v>0.96699999999999997</v>
      </c>
      <c r="P9" s="73">
        <v>51.774000000000001</v>
      </c>
      <c r="Q9" s="73">
        <f>T9-U9</f>
        <v>6.2999999999988177E-2</v>
      </c>
      <c r="R9" s="82">
        <v>0</v>
      </c>
      <c r="S9" s="80">
        <f t="shared" ref="S9:S21" si="0">Q9+R9</f>
        <v>6.2999999999988177E-2</v>
      </c>
      <c r="T9" s="80">
        <v>447.53800000000001</v>
      </c>
      <c r="U9" s="80">
        <v>447.47500000000002</v>
      </c>
      <c r="V9" s="73">
        <f>T9+G9</f>
        <v>450.78800000000001</v>
      </c>
      <c r="W9" s="73">
        <f>U9+G9</f>
        <v>450.72500000000002</v>
      </c>
      <c r="X9" s="137" t="s">
        <v>121</v>
      </c>
      <c r="Y9" s="138"/>
      <c r="Z9" s="18">
        <f t="shared" ref="Z9:Z12" si="1">C10-B10</f>
        <v>5.0000000000011369E-2</v>
      </c>
      <c r="AA9" s="5">
        <f t="shared" ref="AA9:AA21" si="2">Z9*1000</f>
        <v>50.000000000011369</v>
      </c>
    </row>
    <row r="10" spans="1:27" s="5" customFormat="1" ht="32.1" customHeight="1">
      <c r="A10" s="77">
        <v>2</v>
      </c>
      <c r="B10" s="80">
        <f>C9</f>
        <v>337</v>
      </c>
      <c r="C10" s="80">
        <v>337.05</v>
      </c>
      <c r="D10" s="81">
        <f t="shared" ref="D10:D20" si="3">(C10-B10)*1000</f>
        <v>50.000000000011369</v>
      </c>
      <c r="E10" s="115" t="s">
        <v>16</v>
      </c>
      <c r="F10" s="116"/>
      <c r="G10" s="82">
        <v>3.25</v>
      </c>
      <c r="H10" s="41" t="s">
        <v>122</v>
      </c>
      <c r="I10" s="42"/>
      <c r="J10" s="93"/>
      <c r="K10" s="94"/>
      <c r="L10" s="94"/>
      <c r="M10" s="94"/>
      <c r="N10" s="94"/>
      <c r="O10" s="94"/>
      <c r="P10" s="95"/>
      <c r="Q10" s="73">
        <f t="shared" ref="Q10:Q21" si="4">T10-U10</f>
        <v>4.9999999999954525E-3</v>
      </c>
      <c r="R10" s="82">
        <v>0</v>
      </c>
      <c r="S10" s="80">
        <f t="shared" si="0"/>
        <v>4.9999999999954525E-3</v>
      </c>
      <c r="T10" s="80">
        <f>U9</f>
        <v>447.47500000000002</v>
      </c>
      <c r="U10" s="73">
        <v>447.47</v>
      </c>
      <c r="V10" s="73">
        <f t="shared" ref="V10:V21" si="5">T10+G10</f>
        <v>450.72500000000002</v>
      </c>
      <c r="W10" s="73">
        <f t="shared" ref="W10:W21" si="6">U10+G10</f>
        <v>450.72</v>
      </c>
      <c r="X10" s="83"/>
      <c r="Y10" s="75"/>
      <c r="Z10" s="18">
        <f t="shared" si="1"/>
        <v>0.32499999999998863</v>
      </c>
      <c r="AA10" s="5">
        <f t="shared" si="2"/>
        <v>324.99999999998863</v>
      </c>
    </row>
    <row r="11" spans="1:27" s="5" customFormat="1" ht="65.25" customHeight="1">
      <c r="A11" s="78">
        <v>3</v>
      </c>
      <c r="B11" s="80">
        <f t="shared" ref="B11:B21" si="7">C10</f>
        <v>337.05</v>
      </c>
      <c r="C11" s="80">
        <v>337.375</v>
      </c>
      <c r="D11" s="81">
        <f t="shared" si="3"/>
        <v>324.99999999998863</v>
      </c>
      <c r="E11" s="80">
        <v>51.56</v>
      </c>
      <c r="F11" s="82">
        <v>12.5</v>
      </c>
      <c r="G11" s="82">
        <v>3.25</v>
      </c>
      <c r="H11" s="50" t="s">
        <v>123</v>
      </c>
      <c r="I11" s="82" t="s">
        <v>19</v>
      </c>
      <c r="J11" s="73">
        <v>56.468000000000004</v>
      </c>
      <c r="K11" s="73">
        <v>24.218</v>
      </c>
      <c r="L11" s="73">
        <v>2.3319999999999999</v>
      </c>
      <c r="M11" s="73">
        <v>1.758</v>
      </c>
      <c r="N11" s="73">
        <v>1.7999999999999999E-2</v>
      </c>
      <c r="O11" s="73">
        <v>0.91700000000000004</v>
      </c>
      <c r="P11" s="73">
        <v>51.771999999999998</v>
      </c>
      <c r="Q11" s="73">
        <f t="shared" si="4"/>
        <v>2.9000000000053205E-2</v>
      </c>
      <c r="R11" s="82">
        <v>0</v>
      </c>
      <c r="S11" s="80">
        <f t="shared" si="0"/>
        <v>2.9000000000053205E-2</v>
      </c>
      <c r="T11" s="80">
        <f t="shared" ref="T11:T13" si="8">U10</f>
        <v>447.47</v>
      </c>
      <c r="U11" s="73">
        <v>447.44099999999997</v>
      </c>
      <c r="V11" s="73">
        <f t="shared" si="5"/>
        <v>450.72</v>
      </c>
      <c r="W11" s="73">
        <f t="shared" si="6"/>
        <v>450.69099999999997</v>
      </c>
      <c r="X11" s="76" t="s">
        <v>138</v>
      </c>
      <c r="Y11" s="24" t="s">
        <v>124</v>
      </c>
      <c r="Z11" s="18">
        <f t="shared" si="1"/>
        <v>5.0000000000011369E-2</v>
      </c>
      <c r="AA11" s="5">
        <f t="shared" si="2"/>
        <v>50.000000000011369</v>
      </c>
    </row>
    <row r="12" spans="1:27" s="5" customFormat="1" ht="32.1" customHeight="1">
      <c r="A12" s="77">
        <v>4</v>
      </c>
      <c r="B12" s="80">
        <f t="shared" si="7"/>
        <v>337.375</v>
      </c>
      <c r="C12" s="80">
        <v>337.42500000000001</v>
      </c>
      <c r="D12" s="81">
        <f t="shared" si="3"/>
        <v>50.000000000011369</v>
      </c>
      <c r="E12" s="91" t="s">
        <v>16</v>
      </c>
      <c r="F12" s="92"/>
      <c r="G12" s="82">
        <v>3.25</v>
      </c>
      <c r="H12" s="50" t="s">
        <v>125</v>
      </c>
      <c r="I12" s="42"/>
      <c r="J12" s="47"/>
      <c r="K12" s="48"/>
      <c r="L12" s="48"/>
      <c r="M12" s="48"/>
      <c r="N12" s="48"/>
      <c r="O12" s="48"/>
      <c r="P12" s="49"/>
      <c r="Q12" s="73">
        <f t="shared" si="4"/>
        <v>3.999999999962256E-3</v>
      </c>
      <c r="R12" s="82">
        <v>0</v>
      </c>
      <c r="S12" s="80">
        <f t="shared" si="0"/>
        <v>3.999999999962256E-3</v>
      </c>
      <c r="T12" s="80">
        <f t="shared" si="8"/>
        <v>447.44099999999997</v>
      </c>
      <c r="U12" s="73">
        <v>447.43700000000001</v>
      </c>
      <c r="V12" s="73">
        <f t="shared" si="5"/>
        <v>450.69099999999997</v>
      </c>
      <c r="W12" s="73">
        <f t="shared" si="6"/>
        <v>450.68700000000001</v>
      </c>
      <c r="X12" s="83" t="s">
        <v>17</v>
      </c>
      <c r="Y12" s="75"/>
      <c r="Z12" s="18">
        <f t="shared" si="1"/>
        <v>0.72499999999996589</v>
      </c>
      <c r="AA12" s="5">
        <f t="shared" si="2"/>
        <v>724.99999999996589</v>
      </c>
    </row>
    <row r="13" spans="1:27" s="5" customFormat="1" ht="62.25" customHeight="1">
      <c r="A13" s="78">
        <v>5</v>
      </c>
      <c r="B13" s="80">
        <f t="shared" si="7"/>
        <v>337.42500000000001</v>
      </c>
      <c r="C13" s="80">
        <v>338.15</v>
      </c>
      <c r="D13" s="81">
        <f t="shared" si="3"/>
        <v>724.99999999996589</v>
      </c>
      <c r="E13" s="80">
        <v>51.68</v>
      </c>
      <c r="F13" s="82">
        <v>13.9</v>
      </c>
      <c r="G13" s="82">
        <v>3.25</v>
      </c>
      <c r="H13" s="50" t="s">
        <v>126</v>
      </c>
      <c r="I13" s="82" t="s">
        <v>14</v>
      </c>
      <c r="J13" s="73">
        <v>55.731000000000002</v>
      </c>
      <c r="K13" s="73">
        <v>23.091999999999999</v>
      </c>
      <c r="L13" s="73">
        <v>2.4140000000000001</v>
      </c>
      <c r="M13" s="73">
        <v>1.798</v>
      </c>
      <c r="N13" s="73">
        <v>1.7999999999999999E-2</v>
      </c>
      <c r="O13" s="73">
        <v>0.93200000000000005</v>
      </c>
      <c r="P13" s="73">
        <v>51.957000000000001</v>
      </c>
      <c r="Q13" s="73">
        <f t="shared" si="4"/>
        <v>6.2999999999988177E-2</v>
      </c>
      <c r="R13" s="82">
        <v>0</v>
      </c>
      <c r="S13" s="80">
        <f t="shared" si="0"/>
        <v>6.2999999999988177E-2</v>
      </c>
      <c r="T13" s="80">
        <f t="shared" si="8"/>
        <v>447.43700000000001</v>
      </c>
      <c r="U13" s="73">
        <v>447.37400000000002</v>
      </c>
      <c r="V13" s="73">
        <f t="shared" si="5"/>
        <v>450.68700000000001</v>
      </c>
      <c r="W13" s="73">
        <f t="shared" si="6"/>
        <v>450.62400000000002</v>
      </c>
      <c r="X13" s="76" t="s">
        <v>127</v>
      </c>
      <c r="Y13" s="24" t="s">
        <v>128</v>
      </c>
      <c r="Z13" s="18" t="e">
        <f>#REF!-#REF!</f>
        <v>#REF!</v>
      </c>
      <c r="AA13" s="5" t="e">
        <f t="shared" si="2"/>
        <v>#REF!</v>
      </c>
    </row>
    <row r="14" spans="1:27" s="5" customFormat="1" ht="32.1" customHeight="1">
      <c r="A14" s="77">
        <v>6</v>
      </c>
      <c r="B14" s="80">
        <f t="shared" si="7"/>
        <v>338.15</v>
      </c>
      <c r="C14" s="80">
        <v>338.2</v>
      </c>
      <c r="D14" s="81">
        <f t="shared" si="3"/>
        <v>50.000000000011369</v>
      </c>
      <c r="E14" s="115" t="s">
        <v>16</v>
      </c>
      <c r="F14" s="116"/>
      <c r="G14" s="82">
        <v>3.25</v>
      </c>
      <c r="H14" s="50" t="s">
        <v>125</v>
      </c>
      <c r="I14" s="42"/>
      <c r="J14" s="93"/>
      <c r="K14" s="94"/>
      <c r="L14" s="94"/>
      <c r="M14" s="94"/>
      <c r="N14" s="94"/>
      <c r="O14" s="94"/>
      <c r="P14" s="95"/>
      <c r="Q14" s="73">
        <f t="shared" si="4"/>
        <v>4.0000000000190994E-3</v>
      </c>
      <c r="R14" s="82">
        <v>0</v>
      </c>
      <c r="S14" s="80">
        <f t="shared" si="0"/>
        <v>4.0000000000190994E-3</v>
      </c>
      <c r="T14" s="80">
        <f>U13</f>
        <v>447.37400000000002</v>
      </c>
      <c r="U14" s="73">
        <v>447.37</v>
      </c>
      <c r="V14" s="73">
        <f t="shared" si="5"/>
        <v>450.62400000000002</v>
      </c>
      <c r="W14" s="73">
        <f t="shared" si="6"/>
        <v>450.62</v>
      </c>
      <c r="X14" s="83"/>
      <c r="Y14" s="75"/>
      <c r="Z14" s="18">
        <f t="shared" ref="Z14:Z20" si="9">C15-B15</f>
        <v>0.125</v>
      </c>
      <c r="AA14" s="5">
        <f t="shared" si="2"/>
        <v>125</v>
      </c>
    </row>
    <row r="15" spans="1:27" s="5" customFormat="1" ht="81.75" customHeight="1">
      <c r="A15" s="78">
        <v>7</v>
      </c>
      <c r="B15" s="80">
        <f t="shared" si="7"/>
        <v>338.2</v>
      </c>
      <c r="C15" s="80">
        <v>338.32499999999999</v>
      </c>
      <c r="D15" s="81">
        <f t="shared" si="3"/>
        <v>125</v>
      </c>
      <c r="E15" s="80">
        <v>51.68</v>
      </c>
      <c r="F15" s="82">
        <v>12.5</v>
      </c>
      <c r="G15" s="82">
        <v>3.25</v>
      </c>
      <c r="H15" s="50" t="s">
        <v>123</v>
      </c>
      <c r="I15" s="82" t="s">
        <v>19</v>
      </c>
      <c r="J15" s="73">
        <v>56.468000000000004</v>
      </c>
      <c r="K15" s="73">
        <v>24.213999999999999</v>
      </c>
      <c r="L15" s="73">
        <v>2.3319999999999999</v>
      </c>
      <c r="M15" s="73">
        <v>1.754</v>
      </c>
      <c r="N15" s="73">
        <v>1.7999999999999999E-2</v>
      </c>
      <c r="O15" s="73">
        <v>0.91700000000000004</v>
      </c>
      <c r="P15" s="73">
        <v>51.774999999999999</v>
      </c>
      <c r="Q15" s="73">
        <f t="shared" si="4"/>
        <v>9.9999999999909051E-3</v>
      </c>
      <c r="R15" s="82">
        <v>0</v>
      </c>
      <c r="S15" s="80">
        <f t="shared" si="0"/>
        <v>9.9999999999909051E-3</v>
      </c>
      <c r="T15" s="80">
        <f t="shared" ref="T15:T21" si="10">U14</f>
        <v>447.37</v>
      </c>
      <c r="U15" s="73">
        <v>447.36</v>
      </c>
      <c r="V15" s="73">
        <f t="shared" si="5"/>
        <v>450.62</v>
      </c>
      <c r="W15" s="73">
        <f t="shared" si="6"/>
        <v>450.61</v>
      </c>
      <c r="X15" s="76" t="s">
        <v>138</v>
      </c>
      <c r="Y15" s="24"/>
      <c r="Z15" s="18">
        <f t="shared" si="9"/>
        <v>5.0000000000011369E-2</v>
      </c>
      <c r="AA15" s="5">
        <f t="shared" si="2"/>
        <v>50.000000000011369</v>
      </c>
    </row>
    <row r="16" spans="1:27" s="5" customFormat="1" ht="32.1" customHeight="1">
      <c r="A16" s="77">
        <v>8</v>
      </c>
      <c r="B16" s="80">
        <f t="shared" si="7"/>
        <v>338.32499999999999</v>
      </c>
      <c r="C16" s="80">
        <v>338.375</v>
      </c>
      <c r="D16" s="81">
        <f t="shared" si="3"/>
        <v>50.000000000011369</v>
      </c>
      <c r="E16" s="91" t="s">
        <v>16</v>
      </c>
      <c r="F16" s="92"/>
      <c r="G16" s="82">
        <v>3.25</v>
      </c>
      <c r="H16" s="50" t="s">
        <v>129</v>
      </c>
      <c r="I16" s="42"/>
      <c r="J16" s="47"/>
      <c r="K16" s="48"/>
      <c r="L16" s="48"/>
      <c r="M16" s="48"/>
      <c r="N16" s="48"/>
      <c r="O16" s="48"/>
      <c r="P16" s="49"/>
      <c r="Q16" s="73">
        <f t="shared" si="4"/>
        <v>4.9999999999954525E-3</v>
      </c>
      <c r="R16" s="82">
        <v>0</v>
      </c>
      <c r="S16" s="80">
        <f t="shared" si="0"/>
        <v>4.9999999999954525E-3</v>
      </c>
      <c r="T16" s="80">
        <f t="shared" si="10"/>
        <v>447.36</v>
      </c>
      <c r="U16" s="73">
        <v>447.35500000000002</v>
      </c>
      <c r="V16" s="73">
        <f t="shared" si="5"/>
        <v>450.61</v>
      </c>
      <c r="W16" s="73">
        <f t="shared" si="6"/>
        <v>450.60500000000002</v>
      </c>
      <c r="X16" s="83"/>
      <c r="Y16" s="75"/>
      <c r="Z16" s="18">
        <f t="shared" si="9"/>
        <v>0.60000000000002274</v>
      </c>
      <c r="AA16" s="5">
        <f t="shared" si="2"/>
        <v>600.00000000002274</v>
      </c>
    </row>
    <row r="17" spans="1:27" s="5" customFormat="1" ht="45">
      <c r="A17" s="78">
        <v>9</v>
      </c>
      <c r="B17" s="80">
        <f t="shared" si="7"/>
        <v>338.375</v>
      </c>
      <c r="C17" s="80">
        <v>338.97500000000002</v>
      </c>
      <c r="D17" s="81">
        <f t="shared" si="3"/>
        <v>600.00000000002274</v>
      </c>
      <c r="E17" s="80">
        <v>51.68</v>
      </c>
      <c r="F17" s="82">
        <v>13.9</v>
      </c>
      <c r="G17" s="82">
        <v>3.25</v>
      </c>
      <c r="H17" s="50" t="s">
        <v>130</v>
      </c>
      <c r="I17" s="82" t="s">
        <v>14</v>
      </c>
      <c r="J17" s="73">
        <v>55.737000000000002</v>
      </c>
      <c r="K17" s="73">
        <v>23.091999999999999</v>
      </c>
      <c r="L17" s="73">
        <v>2.4140000000000001</v>
      </c>
      <c r="M17" s="73">
        <v>1.79</v>
      </c>
      <c r="N17" s="73">
        <v>1.7999999999999999E-2</v>
      </c>
      <c r="O17" s="73">
        <v>0.93200000000000005</v>
      </c>
      <c r="P17" s="73">
        <v>51.957000000000001</v>
      </c>
      <c r="Q17" s="73">
        <f t="shared" si="4"/>
        <v>5.2000000000020918E-2</v>
      </c>
      <c r="R17" s="82">
        <v>0</v>
      </c>
      <c r="S17" s="80">
        <f t="shared" si="0"/>
        <v>5.2000000000020918E-2</v>
      </c>
      <c r="T17" s="80">
        <f t="shared" si="10"/>
        <v>447.35500000000002</v>
      </c>
      <c r="U17" s="73">
        <v>447.303</v>
      </c>
      <c r="V17" s="73">
        <f t="shared" si="5"/>
        <v>450.60500000000002</v>
      </c>
      <c r="W17" s="73">
        <f t="shared" si="6"/>
        <v>450.553</v>
      </c>
      <c r="X17" s="76" t="s">
        <v>127</v>
      </c>
      <c r="Y17" s="24" t="s">
        <v>131</v>
      </c>
      <c r="Z17" s="18">
        <f t="shared" si="9"/>
        <v>4.9999999999954525E-2</v>
      </c>
      <c r="AA17" s="5">
        <f t="shared" si="2"/>
        <v>49.999999999954525</v>
      </c>
    </row>
    <row r="18" spans="1:27" s="5" customFormat="1" ht="32.1" customHeight="1">
      <c r="A18" s="78"/>
      <c r="B18" s="80">
        <f t="shared" si="7"/>
        <v>338.97500000000002</v>
      </c>
      <c r="C18" s="80">
        <v>339.02499999999998</v>
      </c>
      <c r="D18" s="81">
        <f t="shared" si="3"/>
        <v>49.999999999954525</v>
      </c>
      <c r="E18" s="91" t="s">
        <v>16</v>
      </c>
      <c r="F18" s="92"/>
      <c r="G18" s="82">
        <v>3.25</v>
      </c>
      <c r="H18" s="50" t="s">
        <v>125</v>
      </c>
      <c r="I18" s="84"/>
      <c r="J18" s="69"/>
      <c r="K18" s="69"/>
      <c r="L18" s="69"/>
      <c r="M18" s="69"/>
      <c r="N18" s="69"/>
      <c r="O18" s="69"/>
      <c r="P18" s="70"/>
      <c r="Q18" s="73">
        <f>T18-U18</f>
        <v>4.0000000000190994E-3</v>
      </c>
      <c r="R18" s="82">
        <v>0</v>
      </c>
      <c r="S18" s="80">
        <f t="shared" si="0"/>
        <v>4.0000000000190994E-3</v>
      </c>
      <c r="T18" s="80">
        <f t="shared" si="10"/>
        <v>447.303</v>
      </c>
      <c r="U18" s="73">
        <v>447.29899999999998</v>
      </c>
      <c r="V18" s="73">
        <f t="shared" si="5"/>
        <v>450.553</v>
      </c>
      <c r="W18" s="73">
        <f t="shared" si="6"/>
        <v>450.54899999999998</v>
      </c>
      <c r="X18" s="83"/>
      <c r="Y18" s="24"/>
      <c r="Z18" s="18">
        <f t="shared" si="9"/>
        <v>0.17400000000003502</v>
      </c>
      <c r="AA18" s="5">
        <f t="shared" si="2"/>
        <v>174.00000000003502</v>
      </c>
    </row>
    <row r="19" spans="1:27" s="5" customFormat="1" ht="60">
      <c r="A19" s="78"/>
      <c r="B19" s="80">
        <f t="shared" si="7"/>
        <v>339.02499999999998</v>
      </c>
      <c r="C19" s="80">
        <v>339.19900000000001</v>
      </c>
      <c r="D19" s="81">
        <f t="shared" si="3"/>
        <v>174.00000000003502</v>
      </c>
      <c r="E19" s="85">
        <v>51.68</v>
      </c>
      <c r="F19" s="86">
        <v>12.5</v>
      </c>
      <c r="G19" s="82">
        <v>3.25</v>
      </c>
      <c r="H19" s="50" t="s">
        <v>132</v>
      </c>
      <c r="I19" s="82" t="s">
        <v>19</v>
      </c>
      <c r="J19" s="73">
        <v>56.468000000000004</v>
      </c>
      <c r="K19" s="73">
        <v>24.218</v>
      </c>
      <c r="L19" s="73">
        <v>2.3319999999999999</v>
      </c>
      <c r="M19" s="73">
        <v>1.758</v>
      </c>
      <c r="N19" s="73">
        <v>1.7999999999999999E-2</v>
      </c>
      <c r="O19" s="73">
        <v>0.91700000000000004</v>
      </c>
      <c r="P19" s="73">
        <v>51.779000000000003</v>
      </c>
      <c r="Q19" s="73">
        <f t="shared" si="4"/>
        <v>1.4999999999986358E-2</v>
      </c>
      <c r="R19" s="82">
        <v>0</v>
      </c>
      <c r="S19" s="80">
        <f t="shared" si="0"/>
        <v>1.4999999999986358E-2</v>
      </c>
      <c r="T19" s="80">
        <f t="shared" si="10"/>
        <v>447.29899999999998</v>
      </c>
      <c r="U19" s="73">
        <v>447.28399999999999</v>
      </c>
      <c r="V19" s="73">
        <f t="shared" si="5"/>
        <v>450.54899999999998</v>
      </c>
      <c r="W19" s="73">
        <f t="shared" si="6"/>
        <v>450.53399999999999</v>
      </c>
      <c r="X19" s="76" t="s">
        <v>138</v>
      </c>
      <c r="Y19" s="24"/>
      <c r="Z19" s="18">
        <f t="shared" si="9"/>
        <v>2.4999999999977263E-2</v>
      </c>
      <c r="AA19" s="5">
        <f t="shared" si="2"/>
        <v>24.999999999977263</v>
      </c>
    </row>
    <row r="20" spans="1:27" s="5" customFormat="1" ht="32.1" customHeight="1">
      <c r="A20" s="78"/>
      <c r="B20" s="80">
        <f t="shared" si="7"/>
        <v>339.19900000000001</v>
      </c>
      <c r="C20" s="80">
        <v>339.22399999999999</v>
      </c>
      <c r="D20" s="81">
        <f t="shared" si="3"/>
        <v>24.999999999977263</v>
      </c>
      <c r="E20" s="91" t="s">
        <v>16</v>
      </c>
      <c r="F20" s="92"/>
      <c r="G20" s="82">
        <v>3.25</v>
      </c>
      <c r="H20" s="50" t="s">
        <v>122</v>
      </c>
      <c r="I20" s="84"/>
      <c r="J20" s="69"/>
      <c r="K20" s="69"/>
      <c r="L20" s="69"/>
      <c r="M20" s="69"/>
      <c r="N20" s="69"/>
      <c r="O20" s="69"/>
      <c r="P20" s="70"/>
      <c r="Q20" s="73">
        <f t="shared" si="4"/>
        <v>2.0000000000095497E-3</v>
      </c>
      <c r="R20" s="82">
        <v>0</v>
      </c>
      <c r="S20" s="80">
        <f t="shared" si="0"/>
        <v>2.0000000000095497E-3</v>
      </c>
      <c r="T20" s="80">
        <f t="shared" si="10"/>
        <v>447.28399999999999</v>
      </c>
      <c r="U20" s="73">
        <v>447.28199999999998</v>
      </c>
      <c r="V20" s="73">
        <f t="shared" si="5"/>
        <v>450.53399999999999</v>
      </c>
      <c r="W20" s="73">
        <f t="shared" si="6"/>
        <v>450.53199999999998</v>
      </c>
      <c r="X20" s="83"/>
      <c r="Y20" s="24"/>
      <c r="Z20" s="18" t="e">
        <f t="shared" si="9"/>
        <v>#VALUE!</v>
      </c>
      <c r="AA20" s="5" t="e">
        <f t="shared" si="2"/>
        <v>#VALUE!</v>
      </c>
    </row>
    <row r="21" spans="1:27" s="5" customFormat="1" ht="62.25" customHeight="1">
      <c r="A21" s="78"/>
      <c r="B21" s="80">
        <f t="shared" si="7"/>
        <v>339.22399999999999</v>
      </c>
      <c r="C21" s="80" t="s">
        <v>133</v>
      </c>
      <c r="D21" s="81">
        <v>30</v>
      </c>
      <c r="E21" s="85">
        <v>51.68</v>
      </c>
      <c r="F21" s="86">
        <v>11.6</v>
      </c>
      <c r="G21" s="82">
        <v>3.25</v>
      </c>
      <c r="H21" s="50" t="s">
        <v>134</v>
      </c>
      <c r="I21" s="82" t="s">
        <v>19</v>
      </c>
      <c r="J21" s="73">
        <v>55.737000000000002</v>
      </c>
      <c r="K21" s="73">
        <v>23.218</v>
      </c>
      <c r="L21" s="73">
        <v>2.2959999999999998</v>
      </c>
      <c r="M21" s="73">
        <v>1.7410000000000001</v>
      </c>
      <c r="N21" s="73">
        <v>1.7999999999999999E-2</v>
      </c>
      <c r="O21" s="73">
        <v>0.96699999999999997</v>
      </c>
      <c r="P21" s="73">
        <v>51.774000000000001</v>
      </c>
      <c r="Q21" s="73">
        <f t="shared" si="4"/>
        <v>2.9999999999859028E-3</v>
      </c>
      <c r="R21" s="82">
        <v>0</v>
      </c>
      <c r="S21" s="80">
        <f t="shared" si="0"/>
        <v>2.9999999999859028E-3</v>
      </c>
      <c r="T21" s="80">
        <f t="shared" si="10"/>
        <v>447.28199999999998</v>
      </c>
      <c r="U21" s="73">
        <v>447.279</v>
      </c>
      <c r="V21" s="73">
        <f t="shared" si="5"/>
        <v>450.53199999999998</v>
      </c>
      <c r="W21" s="73">
        <f t="shared" si="6"/>
        <v>450.529</v>
      </c>
      <c r="X21" s="76" t="s">
        <v>138</v>
      </c>
      <c r="Y21" s="24"/>
      <c r="Z21" s="18" t="e">
        <f>#REF!-#REF!</f>
        <v>#REF!</v>
      </c>
      <c r="AA21" s="5" t="e">
        <f t="shared" si="2"/>
        <v>#REF!</v>
      </c>
    </row>
    <row r="22" spans="1:27" s="5" customFormat="1" ht="21.75" customHeight="1">
      <c r="A22" s="6"/>
      <c r="B22" s="87"/>
      <c r="C22" s="87"/>
      <c r="D22" s="87"/>
      <c r="E22" s="87"/>
      <c r="F22" s="87"/>
      <c r="G22" s="87"/>
      <c r="H22" s="87"/>
      <c r="I22" s="16"/>
      <c r="J22" s="71"/>
      <c r="K22" s="71"/>
      <c r="L22" s="71"/>
      <c r="M22" s="71"/>
      <c r="N22" s="71"/>
      <c r="O22" s="71"/>
      <c r="P22" s="71"/>
      <c r="Q22" s="71">
        <v>0.25900000000000001</v>
      </c>
      <c r="R22" s="88"/>
      <c r="S22" s="71"/>
      <c r="T22" s="71"/>
      <c r="U22" s="71"/>
      <c r="V22" s="71"/>
      <c r="W22" s="71"/>
      <c r="X22" s="71"/>
      <c r="Y22" s="62"/>
    </row>
    <row r="23" spans="1:27" s="5" customFormat="1" ht="21.75" customHeight="1">
      <c r="A23" s="6"/>
      <c r="B23" s="44"/>
      <c r="C23" s="44"/>
      <c r="D23" s="44"/>
      <c r="E23" s="44"/>
      <c r="F23" s="44"/>
      <c r="G23" s="44"/>
      <c r="H23" s="44"/>
      <c r="I23" s="44"/>
      <c r="J23" s="44"/>
      <c r="K23" s="44"/>
      <c r="L23" s="44"/>
      <c r="M23" s="44"/>
      <c r="N23" s="44"/>
      <c r="O23" s="44"/>
      <c r="P23" s="143" t="s">
        <v>139</v>
      </c>
      <c r="Q23" s="143"/>
      <c r="R23" s="143"/>
      <c r="S23" s="143"/>
      <c r="T23" s="143"/>
      <c r="U23" s="143"/>
      <c r="V23" s="143"/>
      <c r="W23" s="44"/>
      <c r="X23" s="44"/>
      <c r="Y23" s="44"/>
    </row>
    <row r="24" spans="1:27" s="5" customFormat="1" ht="24" customHeight="1">
      <c r="A24" s="6"/>
      <c r="B24" s="104" t="s">
        <v>140</v>
      </c>
      <c r="C24" s="104"/>
      <c r="D24" s="104"/>
      <c r="E24" s="104"/>
      <c r="F24" s="104"/>
      <c r="G24" s="104"/>
      <c r="H24" s="104"/>
      <c r="I24" s="104"/>
      <c r="J24" s="104"/>
      <c r="K24" s="104"/>
      <c r="L24" s="104"/>
      <c r="M24" s="104"/>
      <c r="N24" s="104"/>
      <c r="O24" s="104"/>
      <c r="P24" s="104"/>
      <c r="Q24" s="104"/>
      <c r="R24" s="104"/>
      <c r="S24" s="104"/>
      <c r="T24" s="104"/>
      <c r="U24" s="104"/>
      <c r="V24" s="104"/>
      <c r="W24" s="104"/>
      <c r="X24" s="104"/>
      <c r="Y24" s="104"/>
    </row>
    <row r="25" spans="1:27" s="5" customFormat="1" ht="24" customHeight="1">
      <c r="A25" s="6"/>
      <c r="B25" s="104" t="s">
        <v>135</v>
      </c>
      <c r="C25" s="104"/>
      <c r="D25" s="104"/>
      <c r="E25" s="104"/>
      <c r="F25" s="104"/>
      <c r="G25" s="104"/>
      <c r="H25" s="104"/>
      <c r="I25" s="104"/>
      <c r="J25" s="104"/>
      <c r="K25" s="104"/>
      <c r="L25" s="104"/>
      <c r="M25" s="104"/>
      <c r="N25" s="104"/>
      <c r="O25" s="104"/>
      <c r="P25" s="104"/>
      <c r="Q25" s="104"/>
      <c r="R25" s="104"/>
      <c r="S25" s="104"/>
      <c r="T25" s="104"/>
      <c r="U25" s="104"/>
      <c r="V25" s="104"/>
      <c r="W25" s="104"/>
      <c r="X25" s="104"/>
      <c r="Y25" s="104"/>
    </row>
    <row r="26" spans="1:27" s="5" customFormat="1" ht="24" customHeight="1">
      <c r="A26" s="6"/>
      <c r="B26" s="104" t="s">
        <v>141</v>
      </c>
      <c r="C26" s="104"/>
      <c r="D26" s="104"/>
      <c r="E26" s="104"/>
      <c r="F26" s="104"/>
      <c r="G26" s="104"/>
      <c r="H26" s="104"/>
      <c r="I26" s="104"/>
      <c r="J26" s="104"/>
      <c r="K26" s="104"/>
      <c r="L26" s="104"/>
      <c r="M26" s="104"/>
      <c r="N26" s="104"/>
      <c r="O26" s="104"/>
      <c r="P26" s="104"/>
      <c r="Q26" s="104"/>
      <c r="R26" s="104"/>
      <c r="S26" s="104"/>
      <c r="T26" s="104"/>
      <c r="U26" s="104"/>
      <c r="V26" s="104"/>
      <c r="W26" s="104"/>
      <c r="X26" s="104"/>
      <c r="Y26" s="104"/>
    </row>
    <row r="27" spans="1:27" s="5" customFormat="1" ht="24" customHeight="1">
      <c r="A27" s="6"/>
      <c r="B27" s="104" t="s">
        <v>142</v>
      </c>
      <c r="C27" s="104"/>
      <c r="D27" s="104"/>
      <c r="E27" s="104"/>
      <c r="F27" s="104"/>
      <c r="G27" s="104"/>
      <c r="H27" s="104"/>
      <c r="I27" s="104"/>
      <c r="J27" s="104"/>
      <c r="K27" s="104"/>
      <c r="L27" s="104"/>
      <c r="M27" s="104"/>
      <c r="N27" s="104"/>
      <c r="O27" s="104"/>
      <c r="P27" s="104"/>
      <c r="Q27" s="104"/>
      <c r="R27" s="104"/>
      <c r="S27" s="104"/>
      <c r="T27" s="104"/>
      <c r="U27" s="104"/>
      <c r="V27" s="104"/>
      <c r="W27" s="104"/>
      <c r="X27" s="104"/>
      <c r="Y27" s="104"/>
    </row>
    <row r="28" spans="1:27" s="5" customFormat="1" ht="24" customHeight="1">
      <c r="A28" s="6"/>
      <c r="B28" s="104" t="s">
        <v>143</v>
      </c>
      <c r="C28" s="104"/>
      <c r="D28" s="104"/>
      <c r="E28" s="104"/>
      <c r="F28" s="104"/>
      <c r="G28" s="104"/>
      <c r="H28" s="104"/>
      <c r="I28" s="104"/>
      <c r="J28" s="104"/>
      <c r="K28" s="104"/>
      <c r="L28" s="104"/>
      <c r="M28" s="104"/>
      <c r="N28" s="104"/>
      <c r="O28" s="104"/>
      <c r="P28" s="104"/>
      <c r="Q28" s="104"/>
      <c r="R28" s="104"/>
      <c r="S28" s="104"/>
      <c r="T28" s="104"/>
      <c r="U28" s="104"/>
      <c r="V28" s="104"/>
      <c r="W28" s="104"/>
      <c r="X28" s="104"/>
      <c r="Y28" s="104"/>
    </row>
    <row r="29" spans="1:27" s="5" customFormat="1" ht="9.75" customHeight="1">
      <c r="A29" s="6"/>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row>
    <row r="30" spans="1:27" s="5" customFormat="1" ht="31.5" customHeight="1">
      <c r="A30" s="6"/>
      <c r="B30" s="100"/>
      <c r="C30" s="100"/>
      <c r="D30" s="100"/>
      <c r="E30" s="100"/>
      <c r="F30" s="14"/>
      <c r="G30" s="8"/>
      <c r="H30" s="22"/>
      <c r="I30" s="9"/>
      <c r="J30" s="26"/>
      <c r="K30" s="102" t="s">
        <v>137</v>
      </c>
      <c r="L30" s="102"/>
      <c r="M30" s="102"/>
      <c r="N30" s="102"/>
      <c r="O30" s="102"/>
      <c r="P30" s="14"/>
      <c r="Q30" s="117" t="s">
        <v>136</v>
      </c>
      <c r="R30" s="117"/>
      <c r="S30" s="117"/>
      <c r="T30" s="117"/>
      <c r="U30" s="26"/>
      <c r="V30" s="26"/>
      <c r="W30" s="26"/>
      <c r="X30" s="26"/>
      <c r="Y30" s="10"/>
    </row>
    <row r="31" spans="1:27" s="5" customFormat="1" ht="32.1" customHeight="1">
      <c r="A31" s="6"/>
      <c r="B31" s="26"/>
      <c r="C31" s="26"/>
      <c r="D31" s="7"/>
      <c r="E31" s="26"/>
      <c r="F31" s="8"/>
      <c r="G31" s="8"/>
      <c r="H31" s="22"/>
      <c r="I31" s="9"/>
      <c r="J31" s="26"/>
      <c r="K31" s="102"/>
      <c r="L31" s="102"/>
      <c r="M31" s="102"/>
      <c r="N31" s="102"/>
      <c r="O31" s="102"/>
      <c r="P31" s="14"/>
      <c r="Q31" s="117"/>
      <c r="R31" s="117"/>
      <c r="S31" s="117"/>
      <c r="T31" s="117"/>
      <c r="U31" s="26"/>
      <c r="V31" s="26"/>
      <c r="W31" s="26"/>
      <c r="X31" s="26"/>
      <c r="Y31" s="10"/>
    </row>
    <row r="32" spans="1:27" s="5" customFormat="1" ht="32.1" customHeight="1">
      <c r="A32" s="6"/>
      <c r="B32" s="26"/>
      <c r="C32" s="26"/>
      <c r="D32" s="7"/>
      <c r="E32" s="26"/>
      <c r="F32" s="8"/>
      <c r="G32" s="8"/>
      <c r="H32" s="22"/>
      <c r="I32" s="9"/>
      <c r="J32" s="26"/>
      <c r="K32" s="102"/>
      <c r="L32" s="102"/>
      <c r="M32" s="102"/>
      <c r="N32" s="102"/>
      <c r="O32" s="102"/>
      <c r="P32" s="14"/>
      <c r="Q32" s="117"/>
      <c r="R32" s="117"/>
      <c r="S32" s="117"/>
      <c r="T32" s="117"/>
      <c r="U32" s="26"/>
      <c r="V32" s="26"/>
      <c r="W32" s="26"/>
      <c r="X32" s="26"/>
      <c r="Y32" s="10"/>
    </row>
    <row r="33" spans="1:25" s="5" customFormat="1" ht="44.25" customHeight="1">
      <c r="A33" s="6"/>
      <c r="B33" s="26"/>
      <c r="C33" s="26"/>
      <c r="D33" s="7"/>
      <c r="E33" s="26"/>
      <c r="F33" s="8"/>
      <c r="G33" s="8"/>
      <c r="H33" s="26"/>
      <c r="I33" s="9" t="s">
        <v>20</v>
      </c>
      <c r="J33" s="26"/>
      <c r="K33" s="61"/>
      <c r="L33" s="61"/>
      <c r="M33" s="61"/>
      <c r="N33" s="61"/>
      <c r="O33" s="61"/>
      <c r="P33" s="14"/>
      <c r="Q33" s="117"/>
      <c r="R33" s="117"/>
      <c r="S33" s="117"/>
      <c r="T33" s="117"/>
      <c r="U33" s="26"/>
      <c r="V33" s="26"/>
      <c r="W33" s="26"/>
      <c r="X33" s="26"/>
      <c r="Y33" s="10"/>
    </row>
    <row r="34" spans="1:25" s="5" customFormat="1" ht="32.1" customHeight="1">
      <c r="A34" s="6"/>
      <c r="B34" s="26"/>
      <c r="C34" s="26"/>
      <c r="D34" s="7"/>
      <c r="E34" s="26"/>
      <c r="F34" s="8"/>
      <c r="G34" s="8"/>
      <c r="H34" s="26"/>
      <c r="I34" s="9" t="s">
        <v>13</v>
      </c>
      <c r="J34" s="26"/>
      <c r="K34" s="26"/>
      <c r="L34" s="26"/>
      <c r="M34" s="26"/>
      <c r="N34" s="26"/>
      <c r="O34" s="26"/>
      <c r="P34" s="26"/>
      <c r="Q34" s="26"/>
      <c r="R34" s="26"/>
      <c r="S34" s="26"/>
      <c r="T34" s="26"/>
      <c r="U34" s="26"/>
      <c r="V34" s="26"/>
      <c r="W34" s="26"/>
      <c r="X34" s="26"/>
      <c r="Y34" s="10"/>
    </row>
    <row r="35" spans="1:25" s="5" customFormat="1" ht="32.1" customHeight="1">
      <c r="A35" s="6"/>
      <c r="B35" s="26"/>
      <c r="C35" s="26"/>
      <c r="D35" s="7"/>
      <c r="E35" s="26"/>
      <c r="F35" s="8"/>
      <c r="G35" s="8"/>
      <c r="H35" s="26"/>
      <c r="I35" s="9"/>
      <c r="J35" s="26"/>
      <c r="K35" s="26"/>
      <c r="L35" s="26"/>
      <c r="M35" s="26"/>
      <c r="N35" s="26"/>
      <c r="O35" s="26"/>
      <c r="P35" s="26"/>
      <c r="Q35" s="26"/>
      <c r="R35" s="26"/>
      <c r="S35" s="26"/>
      <c r="T35" s="26"/>
      <c r="U35" s="26"/>
      <c r="V35" s="26"/>
      <c r="W35" s="26"/>
      <c r="X35" s="26"/>
      <c r="Y35" s="10"/>
    </row>
    <row r="36" spans="1:25" s="5" customFormat="1" ht="32.1" customHeight="1">
      <c r="A36" s="6"/>
      <c r="B36" s="26"/>
      <c r="C36" s="26"/>
      <c r="D36" s="7"/>
      <c r="E36" s="26"/>
      <c r="F36" s="8"/>
      <c r="G36" s="8"/>
      <c r="H36" s="26"/>
      <c r="I36" s="9"/>
      <c r="J36" s="26"/>
      <c r="K36" s="26"/>
      <c r="L36" s="26"/>
      <c r="M36" s="26"/>
      <c r="N36" s="26"/>
      <c r="O36" s="26"/>
      <c r="P36" s="26"/>
      <c r="Q36" s="26"/>
      <c r="R36" s="26"/>
      <c r="S36" s="26"/>
      <c r="T36" s="26"/>
      <c r="U36" s="26"/>
      <c r="V36" s="26"/>
      <c r="W36" s="26"/>
      <c r="X36" s="26"/>
      <c r="Y36" s="10"/>
    </row>
    <row r="37" spans="1:25" s="5" customFormat="1" ht="32.1" customHeight="1">
      <c r="A37" s="6"/>
      <c r="B37" s="26"/>
      <c r="C37" s="26"/>
      <c r="D37" s="7"/>
      <c r="E37" s="26"/>
      <c r="F37" s="8"/>
      <c r="G37" s="8"/>
      <c r="H37" s="26"/>
      <c r="I37" s="9"/>
      <c r="J37" s="26"/>
      <c r="K37" s="26"/>
      <c r="L37" s="26"/>
      <c r="M37" s="26"/>
      <c r="N37" s="26"/>
      <c r="O37" s="26"/>
      <c r="P37" s="26"/>
      <c r="Q37" s="26"/>
      <c r="R37" s="26"/>
      <c r="S37" s="26"/>
      <c r="T37" s="26"/>
      <c r="U37" s="26"/>
      <c r="V37" s="26"/>
      <c r="W37" s="26"/>
      <c r="X37" s="26"/>
      <c r="Y37" s="10"/>
    </row>
    <row r="38" spans="1:25" s="5" customFormat="1" ht="32.1" customHeight="1">
      <c r="A38" s="6"/>
      <c r="B38" s="26"/>
      <c r="C38" s="26"/>
      <c r="D38" s="7"/>
      <c r="E38" s="26"/>
      <c r="F38" s="8"/>
      <c r="G38" s="8"/>
      <c r="H38" s="26"/>
      <c r="I38" s="9"/>
      <c r="J38" s="26"/>
      <c r="K38" s="26"/>
      <c r="L38" s="26"/>
      <c r="M38" s="26"/>
      <c r="N38" s="26"/>
      <c r="O38" s="26"/>
      <c r="P38" s="26"/>
      <c r="Q38" s="26"/>
      <c r="R38" s="26"/>
      <c r="S38" s="26"/>
      <c r="T38" s="26"/>
      <c r="U38" s="26"/>
      <c r="V38" s="26"/>
      <c r="W38" s="26"/>
      <c r="X38" s="26"/>
      <c r="Y38" s="10"/>
    </row>
    <row r="39" spans="1:25" s="5" customFormat="1" ht="32.1" customHeight="1">
      <c r="A39" s="6"/>
      <c r="B39" s="26"/>
      <c r="C39" s="26"/>
      <c r="D39" s="7"/>
      <c r="E39" s="26"/>
      <c r="F39" s="8"/>
      <c r="G39" s="8"/>
      <c r="H39" s="26"/>
      <c r="I39" s="9"/>
      <c r="J39" s="26"/>
      <c r="K39" s="26"/>
      <c r="L39" s="26"/>
      <c r="M39" s="26"/>
      <c r="N39" s="26"/>
      <c r="O39" s="26"/>
      <c r="P39" s="26"/>
      <c r="Q39" s="26"/>
      <c r="R39" s="26"/>
      <c r="S39" s="26"/>
      <c r="T39" s="26"/>
      <c r="U39" s="26"/>
      <c r="V39" s="26"/>
      <c r="W39" s="26"/>
      <c r="X39" s="26"/>
      <c r="Y39" s="10"/>
    </row>
    <row r="40" spans="1:25" s="5" customFormat="1" ht="32.1" customHeight="1">
      <c r="A40" s="6"/>
      <c r="B40" s="26"/>
      <c r="C40" s="26"/>
      <c r="D40" s="7"/>
      <c r="E40" s="26"/>
      <c r="F40" s="8"/>
      <c r="G40" s="8"/>
      <c r="H40" s="26"/>
      <c r="I40" s="9"/>
      <c r="J40" s="26"/>
      <c r="K40" s="26"/>
      <c r="L40" s="26"/>
      <c r="M40" s="26"/>
      <c r="N40" s="26"/>
      <c r="O40" s="26"/>
      <c r="P40" s="26"/>
      <c r="Q40" s="26"/>
      <c r="R40" s="26"/>
      <c r="S40" s="26"/>
      <c r="T40" s="26"/>
      <c r="U40" s="26"/>
      <c r="V40" s="26"/>
      <c r="W40" s="26"/>
      <c r="X40" s="26"/>
      <c r="Y40" s="10"/>
    </row>
    <row r="41" spans="1:25" s="5" customFormat="1" ht="32.1" customHeight="1">
      <c r="A41" s="6"/>
      <c r="B41" s="26"/>
      <c r="C41" s="26"/>
      <c r="D41" s="7"/>
      <c r="E41" s="26"/>
      <c r="F41" s="8"/>
      <c r="G41" s="8"/>
      <c r="H41" s="26"/>
      <c r="I41" s="9"/>
      <c r="J41" s="26"/>
      <c r="K41" s="26"/>
      <c r="L41" s="26"/>
      <c r="M41" s="26"/>
      <c r="N41" s="26"/>
      <c r="O41" s="26"/>
      <c r="P41" s="26"/>
      <c r="Q41" s="26"/>
      <c r="R41" s="26"/>
      <c r="S41" s="26"/>
      <c r="T41" s="26"/>
      <c r="U41" s="26"/>
      <c r="V41" s="26"/>
      <c r="W41" s="26"/>
      <c r="X41" s="26"/>
      <c r="Y41" s="10"/>
    </row>
    <row r="42" spans="1:25" s="5" customFormat="1" ht="32.1" customHeight="1">
      <c r="A42" s="6"/>
      <c r="B42" s="26"/>
      <c r="C42" s="26"/>
      <c r="D42" s="7"/>
      <c r="E42" s="26"/>
      <c r="F42" s="8"/>
      <c r="G42" s="8"/>
      <c r="H42" s="26"/>
      <c r="I42" s="9"/>
      <c r="J42" s="26"/>
      <c r="K42" s="26"/>
      <c r="L42" s="26"/>
      <c r="M42" s="26"/>
      <c r="N42" s="26"/>
      <c r="O42" s="26"/>
      <c r="P42" s="26"/>
      <c r="Q42" s="26"/>
      <c r="R42" s="26"/>
      <c r="S42" s="26"/>
      <c r="T42" s="26"/>
      <c r="U42" s="26"/>
      <c r="V42" s="26"/>
      <c r="W42" s="26"/>
      <c r="X42" s="26"/>
      <c r="Y42" s="10"/>
    </row>
    <row r="43" spans="1:25" s="5" customFormat="1" ht="32.1" customHeight="1">
      <c r="A43" s="6"/>
      <c r="B43" s="26"/>
      <c r="C43" s="26"/>
      <c r="D43" s="7"/>
      <c r="E43" s="26"/>
      <c r="F43" s="8"/>
      <c r="G43" s="8"/>
      <c r="H43" s="26"/>
      <c r="I43" s="9"/>
      <c r="J43" s="26"/>
      <c r="K43" s="26"/>
      <c r="L43" s="26"/>
      <c r="M43" s="26"/>
      <c r="N43" s="26"/>
      <c r="O43" s="26"/>
      <c r="P43" s="26"/>
      <c r="Q43" s="26"/>
      <c r="R43" s="26"/>
      <c r="S43" s="26"/>
      <c r="T43" s="26"/>
      <c r="U43" s="26"/>
      <c r="V43" s="26"/>
      <c r="W43" s="26"/>
      <c r="X43" s="26"/>
      <c r="Y43" s="10"/>
    </row>
    <row r="44" spans="1:25" s="5" customFormat="1" ht="32.1" customHeight="1">
      <c r="A44" s="6"/>
      <c r="B44" s="26"/>
      <c r="C44" s="26"/>
      <c r="D44" s="7"/>
      <c r="E44" s="26"/>
      <c r="F44" s="8"/>
      <c r="G44" s="8"/>
      <c r="H44" s="26"/>
      <c r="I44" s="9"/>
      <c r="J44" s="26"/>
      <c r="K44" s="26"/>
      <c r="L44" s="26"/>
      <c r="M44" s="26"/>
      <c r="N44" s="26"/>
      <c r="O44" s="26"/>
      <c r="P44" s="26"/>
      <c r="Q44" s="26"/>
      <c r="R44" s="26"/>
      <c r="S44" s="26"/>
      <c r="T44" s="26"/>
      <c r="U44" s="26"/>
      <c r="V44" s="26"/>
      <c r="W44" s="26"/>
      <c r="X44" s="26"/>
      <c r="Y44" s="10"/>
    </row>
    <row r="45" spans="1:25" s="5" customFormat="1" ht="32.1" customHeight="1">
      <c r="A45" s="6"/>
      <c r="B45" s="26"/>
      <c r="C45" s="26"/>
      <c r="D45" s="7"/>
      <c r="E45" s="26"/>
      <c r="F45" s="8"/>
      <c r="G45" s="8"/>
      <c r="H45" s="26"/>
      <c r="I45" s="9"/>
      <c r="J45" s="26"/>
      <c r="K45" s="26"/>
      <c r="L45" s="26"/>
      <c r="M45" s="26"/>
      <c r="N45" s="26"/>
      <c r="O45" s="26"/>
      <c r="P45" s="26"/>
      <c r="Q45" s="26"/>
      <c r="R45" s="26"/>
      <c r="S45" s="26"/>
      <c r="T45" s="26"/>
      <c r="U45" s="26"/>
      <c r="V45" s="26"/>
      <c r="W45" s="26"/>
      <c r="X45" s="26"/>
      <c r="Y45" s="10"/>
    </row>
  </sheetData>
  <mergeCells count="31">
    <mergeCell ref="A6:A7"/>
    <mergeCell ref="B6:D6"/>
    <mergeCell ref="E6:P6"/>
    <mergeCell ref="Q6:S6"/>
    <mergeCell ref="T6:U6"/>
    <mergeCell ref="A1:Y1"/>
    <mergeCell ref="A2:Y2"/>
    <mergeCell ref="A3:Y3"/>
    <mergeCell ref="A4:Y4"/>
    <mergeCell ref="A5:F5"/>
    <mergeCell ref="P23:V23"/>
    <mergeCell ref="V6:W6"/>
    <mergeCell ref="X6:Y7"/>
    <mergeCell ref="X9:Y9"/>
    <mergeCell ref="E10:F10"/>
    <mergeCell ref="J10:P10"/>
    <mergeCell ref="E12:F12"/>
    <mergeCell ref="E14:F14"/>
    <mergeCell ref="J14:P14"/>
    <mergeCell ref="E16:F16"/>
    <mergeCell ref="E18:F18"/>
    <mergeCell ref="E20:F20"/>
    <mergeCell ref="B29:Y29"/>
    <mergeCell ref="B30:E30"/>
    <mergeCell ref="Q30:T33"/>
    <mergeCell ref="K30:O32"/>
    <mergeCell ref="B24:Y24"/>
    <mergeCell ref="B25:Y25"/>
    <mergeCell ref="B26:Y26"/>
    <mergeCell ref="B27:Y27"/>
    <mergeCell ref="B28:Y28"/>
  </mergeCells>
  <printOptions horizontalCentered="1"/>
  <pageMargins left="0.39370078740157483" right="0.31496062992125984" top="0.31496062992125984" bottom="0.31496062992125984" header="0" footer="0"/>
  <pageSetup paperSize="9" scale="52" orientation="landscape" errors="blank" verticalDpi="360"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Package no-8 (1)</vt:lpstr>
      <vt:lpstr>Package no-8 (2)</vt:lpstr>
      <vt:lpstr>Package no-8 (3)</vt:lpstr>
      <vt:lpstr>Package-8(4)</vt:lpstr>
      <vt:lpstr>'Package no-8 (1)'!Print_Area</vt:lpstr>
      <vt:lpstr>'Package no-8 (2)'!Print_Area</vt:lpstr>
      <vt:lpstr>'Package no-8 (3)'!Print_Area</vt:lpstr>
      <vt:lpstr>'Package-8(4)'!Print_Area</vt:lpstr>
      <vt:lpstr>'Package no-8 (1)'!Print_Titles</vt:lpstr>
      <vt:lpstr>'Package no-8 (2)'!Print_Titles</vt:lpstr>
      <vt:lpstr>'Package no-8 (3)'!Print_Titles</vt:lpstr>
      <vt:lpstr>'Package-8(4)'!Print_Titles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2019-12-23T14:48:26Z</dcterms:modified>
</cp:coreProperties>
</file>