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3C1D09EB-CD9B-4BE4-BCEA-916DAA73AA3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U27" i="1" l="1"/>
  <c r="BT27" i="1"/>
  <c r="BR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V27" i="1" s="1"/>
  <c r="W27" i="1"/>
  <c r="O27" i="1"/>
  <c r="BU26" i="1"/>
  <c r="BT26" i="1"/>
  <c r="BR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BU25" i="1"/>
  <c r="BT25" i="1"/>
  <c r="BR25" i="1"/>
  <c r="BI25" i="1"/>
  <c r="BH25" i="1"/>
  <c r="BG25" i="1"/>
  <c r="BF25" i="1"/>
  <c r="BE25" i="1"/>
  <c r="BB25" i="1"/>
  <c r="AZ25" i="1"/>
  <c r="AU25" i="1"/>
  <c r="AO25" i="1"/>
  <c r="AP25" i="1" s="1"/>
  <c r="AK25" i="1"/>
  <c r="AI25" i="1"/>
  <c r="H25" i="1" s="1"/>
  <c r="X25" i="1"/>
  <c r="W25" i="1"/>
  <c r="V25" i="1"/>
  <c r="O25" i="1"/>
  <c r="BU24" i="1"/>
  <c r="BT24" i="1"/>
  <c r="BR24" i="1"/>
  <c r="BS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J24" i="1" s="1"/>
  <c r="X24" i="1"/>
  <c r="W24" i="1"/>
  <c r="V24" i="1"/>
  <c r="O24" i="1"/>
  <c r="BU23" i="1"/>
  <c r="BT23" i="1"/>
  <c r="BR23" i="1"/>
  <c r="BS23" i="1" s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/>
  <c r="M23" i="1" s="1"/>
  <c r="X23" i="1"/>
  <c r="W23" i="1"/>
  <c r="V23" i="1" s="1"/>
  <c r="O23" i="1"/>
  <c r="BU22" i="1"/>
  <c r="BT22" i="1"/>
  <c r="BR22" i="1"/>
  <c r="BI22" i="1"/>
  <c r="BH22" i="1"/>
  <c r="BG22" i="1"/>
  <c r="BF22" i="1"/>
  <c r="BE22" i="1"/>
  <c r="BB22" i="1"/>
  <c r="AZ22" i="1"/>
  <c r="AU22" i="1"/>
  <c r="AO22" i="1"/>
  <c r="AP22" i="1" s="1"/>
  <c r="AK22" i="1"/>
  <c r="AI22" i="1" s="1"/>
  <c r="X22" i="1"/>
  <c r="W22" i="1"/>
  <c r="O22" i="1"/>
  <c r="BU21" i="1"/>
  <c r="BT21" i="1"/>
  <c r="BR21" i="1"/>
  <c r="BI21" i="1"/>
  <c r="BH21" i="1"/>
  <c r="BG21" i="1"/>
  <c r="BF21" i="1"/>
  <c r="BE21" i="1"/>
  <c r="BB21" i="1"/>
  <c r="AZ21" i="1"/>
  <c r="AU21" i="1"/>
  <c r="AO21" i="1"/>
  <c r="AP21" i="1" s="1"/>
  <c r="AK21" i="1"/>
  <c r="AI21" i="1" s="1"/>
  <c r="X21" i="1"/>
  <c r="W21" i="1"/>
  <c r="O21" i="1"/>
  <c r="BU20" i="1"/>
  <c r="BT20" i="1"/>
  <c r="BR20" i="1"/>
  <c r="BS20" i="1" s="1"/>
  <c r="BI20" i="1"/>
  <c r="BH20" i="1"/>
  <c r="BG20" i="1"/>
  <c r="BF20" i="1"/>
  <c r="BE20" i="1"/>
  <c r="AZ20" i="1" s="1"/>
  <c r="BB20" i="1"/>
  <c r="AU20" i="1"/>
  <c r="AP20" i="1"/>
  <c r="AO20" i="1"/>
  <c r="AK20" i="1"/>
  <c r="AI20" i="1" s="1"/>
  <c r="X20" i="1"/>
  <c r="W20" i="1"/>
  <c r="V20" i="1" s="1"/>
  <c r="O20" i="1"/>
  <c r="BU19" i="1"/>
  <c r="BT19" i="1"/>
  <c r="BR19" i="1"/>
  <c r="BI19" i="1"/>
  <c r="BH19" i="1"/>
  <c r="BG19" i="1"/>
  <c r="BF19" i="1"/>
  <c r="BE19" i="1"/>
  <c r="BB19" i="1"/>
  <c r="AZ19" i="1"/>
  <c r="AU19" i="1"/>
  <c r="AO19" i="1"/>
  <c r="AP19" i="1" s="1"/>
  <c r="AK19" i="1"/>
  <c r="AI19" i="1" s="1"/>
  <c r="X19" i="1"/>
  <c r="W19" i="1"/>
  <c r="O19" i="1"/>
  <c r="BU18" i="1"/>
  <c r="BT18" i="1"/>
  <c r="BR18" i="1"/>
  <c r="BS18" i="1" s="1"/>
  <c r="AW18" i="1" s="1"/>
  <c r="AY18" i="1" s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O18" i="1"/>
  <c r="BU17" i="1"/>
  <c r="BT17" i="1"/>
  <c r="BS17" i="1" s="1"/>
  <c r="BR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/>
  <c r="O17" i="1"/>
  <c r="R20" i="1" l="1"/>
  <c r="AW20" i="1"/>
  <c r="J17" i="1"/>
  <c r="M17" i="1"/>
  <c r="I17" i="1"/>
  <c r="AX17" i="1" s="1"/>
  <c r="V18" i="1"/>
  <c r="V19" i="1"/>
  <c r="BS21" i="1"/>
  <c r="AW21" i="1" s="1"/>
  <c r="AY21" i="1" s="1"/>
  <c r="BS22" i="1"/>
  <c r="AY20" i="1"/>
  <c r="V26" i="1"/>
  <c r="BS27" i="1"/>
  <c r="V21" i="1"/>
  <c r="V22" i="1"/>
  <c r="BS26" i="1"/>
  <c r="BS19" i="1"/>
  <c r="AW19" i="1" s="1"/>
  <c r="AY19" i="1" s="1"/>
  <c r="BS25" i="1"/>
  <c r="I22" i="1"/>
  <c r="AX22" i="1" s="1"/>
  <c r="H22" i="1"/>
  <c r="AJ22" i="1"/>
  <c r="M22" i="1"/>
  <c r="J22" i="1"/>
  <c r="AJ18" i="1"/>
  <c r="M18" i="1"/>
  <c r="J18" i="1"/>
  <c r="I18" i="1"/>
  <c r="AX18" i="1" s="1"/>
  <c r="BA18" i="1" s="1"/>
  <c r="H18" i="1"/>
  <c r="J19" i="1"/>
  <c r="I19" i="1"/>
  <c r="AX19" i="1" s="1"/>
  <c r="H19" i="1"/>
  <c r="AJ19" i="1"/>
  <c r="M19" i="1"/>
  <c r="AW22" i="1"/>
  <c r="AY22" i="1" s="1"/>
  <c r="R22" i="1"/>
  <c r="AW23" i="1"/>
  <c r="AY23" i="1" s="1"/>
  <c r="R23" i="1"/>
  <c r="Z25" i="1"/>
  <c r="J27" i="1"/>
  <c r="I27" i="1"/>
  <c r="AX27" i="1" s="1"/>
  <c r="BA27" i="1" s="1"/>
  <c r="H27" i="1"/>
  <c r="AJ27" i="1"/>
  <c r="M27" i="1"/>
  <c r="R19" i="1"/>
  <c r="R24" i="1"/>
  <c r="AW24" i="1"/>
  <c r="AY24" i="1" s="1"/>
  <c r="M26" i="1"/>
  <c r="J26" i="1"/>
  <c r="I26" i="1"/>
  <c r="AX26" i="1" s="1"/>
  <c r="H26" i="1"/>
  <c r="AJ26" i="1"/>
  <c r="R27" i="1"/>
  <c r="AW27" i="1"/>
  <c r="R21" i="1"/>
  <c r="R17" i="1"/>
  <c r="AW17" i="1"/>
  <c r="AY17" i="1" s="1"/>
  <c r="M21" i="1"/>
  <c r="J21" i="1"/>
  <c r="I21" i="1"/>
  <c r="AX21" i="1" s="1"/>
  <c r="H21" i="1"/>
  <c r="AJ21" i="1"/>
  <c r="AW26" i="1"/>
  <c r="R26" i="1"/>
  <c r="AY27" i="1"/>
  <c r="I20" i="1"/>
  <c r="AX20" i="1" s="1"/>
  <c r="BA20" i="1" s="1"/>
  <c r="H20" i="1"/>
  <c r="AJ20" i="1"/>
  <c r="M20" i="1"/>
  <c r="J20" i="1"/>
  <c r="AW25" i="1"/>
  <c r="AY25" i="1" s="1"/>
  <c r="R25" i="1"/>
  <c r="AY26" i="1"/>
  <c r="S20" i="1"/>
  <c r="T20" i="1" s="1"/>
  <c r="AJ23" i="1"/>
  <c r="I25" i="1"/>
  <c r="AX25" i="1" s="1"/>
  <c r="H23" i="1"/>
  <c r="M24" i="1"/>
  <c r="J25" i="1"/>
  <c r="R18" i="1"/>
  <c r="I23" i="1"/>
  <c r="AX23" i="1" s="1"/>
  <c r="BA23" i="1" s="1"/>
  <c r="AJ17" i="1"/>
  <c r="J23" i="1"/>
  <c r="AJ24" i="1"/>
  <c r="H17" i="1"/>
  <c r="H24" i="1"/>
  <c r="M25" i="1"/>
  <c r="I24" i="1"/>
  <c r="AX24" i="1" s="1"/>
  <c r="BA24" i="1" s="1"/>
  <c r="AJ25" i="1"/>
  <c r="BA21" i="1" l="1"/>
  <c r="U20" i="1"/>
  <c r="Y20" i="1" s="1"/>
  <c r="AB20" i="1"/>
  <c r="AA20" i="1"/>
  <c r="Z20" i="1"/>
  <c r="P20" i="1"/>
  <c r="N20" i="1" s="1"/>
  <c r="Q20" i="1" s="1"/>
  <c r="K20" i="1" s="1"/>
  <c r="L20" i="1" s="1"/>
  <c r="S27" i="1"/>
  <c r="T27" i="1" s="1"/>
  <c r="S18" i="1"/>
  <c r="T18" i="1" s="1"/>
  <c r="P18" i="1" s="1"/>
  <c r="N18" i="1" s="1"/>
  <c r="Q18" i="1" s="1"/>
  <c r="K18" i="1" s="1"/>
  <c r="L18" i="1" s="1"/>
  <c r="Z26" i="1"/>
  <c r="S19" i="1"/>
  <c r="T19" i="1" s="1"/>
  <c r="P19" i="1" s="1"/>
  <c r="N19" i="1" s="1"/>
  <c r="Q19" i="1" s="1"/>
  <c r="K19" i="1" s="1"/>
  <c r="L19" i="1" s="1"/>
  <c r="Z19" i="1"/>
  <c r="Z24" i="1"/>
  <c r="Z17" i="1"/>
  <c r="S25" i="1"/>
  <c r="T25" i="1" s="1"/>
  <c r="BA26" i="1"/>
  <c r="BA17" i="1"/>
  <c r="BA19" i="1"/>
  <c r="Z27" i="1"/>
  <c r="S26" i="1"/>
  <c r="T26" i="1" s="1"/>
  <c r="S17" i="1"/>
  <c r="T17" i="1" s="1"/>
  <c r="S22" i="1"/>
  <c r="T22" i="1" s="1"/>
  <c r="Z23" i="1"/>
  <c r="S21" i="1"/>
  <c r="T21" i="1" s="1"/>
  <c r="S23" i="1"/>
  <c r="T23" i="1" s="1"/>
  <c r="BA25" i="1"/>
  <c r="Z18" i="1"/>
  <c r="Z22" i="1"/>
  <c r="Z21" i="1"/>
  <c r="S24" i="1"/>
  <c r="T24" i="1" s="1"/>
  <c r="BA22" i="1"/>
  <c r="U27" i="1" l="1"/>
  <c r="Y27" i="1" s="1"/>
  <c r="AB27" i="1"/>
  <c r="AA27" i="1"/>
  <c r="AB22" i="1"/>
  <c r="U22" i="1"/>
  <c r="Y22" i="1" s="1"/>
  <c r="AA22" i="1"/>
  <c r="U23" i="1"/>
  <c r="Y23" i="1" s="1"/>
  <c r="AB23" i="1"/>
  <c r="AC23" i="1" s="1"/>
  <c r="AA23" i="1"/>
  <c r="AA17" i="1"/>
  <c r="U17" i="1"/>
  <c r="Y17" i="1" s="1"/>
  <c r="AB17" i="1"/>
  <c r="AC17" i="1" s="1"/>
  <c r="U21" i="1"/>
  <c r="Y21" i="1" s="1"/>
  <c r="AB21" i="1"/>
  <c r="AA21" i="1"/>
  <c r="AB19" i="1"/>
  <c r="AC19" i="1" s="1"/>
  <c r="U19" i="1"/>
  <c r="Y19" i="1" s="1"/>
  <c r="AA19" i="1"/>
  <c r="U25" i="1"/>
  <c r="Y25" i="1" s="1"/>
  <c r="AB25" i="1"/>
  <c r="AA25" i="1"/>
  <c r="P25" i="1"/>
  <c r="N25" i="1" s="1"/>
  <c r="Q25" i="1" s="1"/>
  <c r="K25" i="1" s="1"/>
  <c r="L25" i="1" s="1"/>
  <c r="P22" i="1"/>
  <c r="N22" i="1" s="1"/>
  <c r="Q22" i="1" s="1"/>
  <c r="K22" i="1" s="1"/>
  <c r="L22" i="1" s="1"/>
  <c r="U26" i="1"/>
  <c r="Y26" i="1" s="1"/>
  <c r="AB26" i="1"/>
  <c r="AC26" i="1" s="1"/>
  <c r="AA26" i="1"/>
  <c r="P17" i="1"/>
  <c r="N17" i="1" s="1"/>
  <c r="Q17" i="1" s="1"/>
  <c r="K17" i="1" s="1"/>
  <c r="L17" i="1" s="1"/>
  <c r="P26" i="1"/>
  <c r="N26" i="1" s="1"/>
  <c r="Q26" i="1" s="1"/>
  <c r="K26" i="1" s="1"/>
  <c r="L26" i="1" s="1"/>
  <c r="AA24" i="1"/>
  <c r="U24" i="1"/>
  <c r="Y24" i="1" s="1"/>
  <c r="AB24" i="1"/>
  <c r="AC24" i="1" s="1"/>
  <c r="P23" i="1"/>
  <c r="N23" i="1" s="1"/>
  <c r="Q23" i="1" s="1"/>
  <c r="K23" i="1" s="1"/>
  <c r="L23" i="1" s="1"/>
  <c r="P27" i="1"/>
  <c r="N27" i="1" s="1"/>
  <c r="Q27" i="1" s="1"/>
  <c r="K27" i="1" s="1"/>
  <c r="L27" i="1" s="1"/>
  <c r="AC20" i="1"/>
  <c r="P21" i="1"/>
  <c r="N21" i="1" s="1"/>
  <c r="Q21" i="1" s="1"/>
  <c r="K21" i="1" s="1"/>
  <c r="L21" i="1" s="1"/>
  <c r="P24" i="1"/>
  <c r="N24" i="1" s="1"/>
  <c r="Q24" i="1" s="1"/>
  <c r="K24" i="1" s="1"/>
  <c r="L24" i="1" s="1"/>
  <c r="U18" i="1"/>
  <c r="Y18" i="1" s="1"/>
  <c r="AB18" i="1"/>
  <c r="AA18" i="1"/>
  <c r="AC25" i="1" l="1"/>
  <c r="AC22" i="1"/>
  <c r="AC27" i="1"/>
  <c r="AC21" i="1"/>
  <c r="AC18" i="1"/>
</calcChain>
</file>

<file path=xl/sharedStrings.xml><?xml version="1.0" encoding="utf-8"?>
<sst xmlns="http://schemas.openxmlformats.org/spreadsheetml/2006/main" count="719" uniqueCount="338">
  <si>
    <t>File opened</t>
  </si>
  <si>
    <t>2019-08-24 14:56:59</t>
  </si>
  <si>
    <t>Console s/n</t>
  </si>
  <si>
    <t>68C-571038</t>
  </si>
  <si>
    <t>Console ver</t>
  </si>
  <si>
    <t>Bluestem v.1.3.4</t>
  </si>
  <si>
    <t>Scripts ver</t>
  </si>
  <si>
    <t>2018.05  1.3.4, Mar 2018</t>
  </si>
  <si>
    <t>Head s/n</t>
  </si>
  <si>
    <t>68H-581038</t>
  </si>
  <si>
    <t>Head ver</t>
  </si>
  <si>
    <t>1.3.0</t>
  </si>
  <si>
    <t>Head cal</t>
  </si>
  <si>
    <t>{"tazero": "0.00774765", "flowazero": "0.4286", "ssa_ref": "36614.9", "h2obspan2b": "0.0963575", "co2bzero": "0.880288", "co2aspanconc2": "0", "h2oazero": "1.00263", "co2bspan2b": "0.162103", "co2bspan2": "0", "h2obspanconc1": "20", "h2oaspan2": "0", "co2aspan2b": "0.163711", "co2aspanconc1": "1002", "co2azero": "0.869071", "h2oaspan2a": "0.0661155", "tbzero": "0.197721", "co2aspan1": "0.992625", "flowmeterzero": "0.991801", "co2bspanconc2": "0", "co2bspan2a": "0.163389", "flowbzero": "0.20796", "h2oaspanconc1": "12.19", "h2obspan2a": "0.0975941", "h2obspan1": "0.998578", "h2oaspanconc2": "0", "co2bspanconc1": "1002", "h2obspanconc2": "0", "h2obspan2": "0", "ssb_ref": "36526.8", "chamberpressurezero": "2.57337", "h2oaspan1": "1.00223", "co2aspan2": "0", "co2aspan2a": "0.164928", "oxygen": "21", "h2oaspan2b": "0.0662632", "h2obzero": "1.01783", "co2bspan1": "0.992131"}</t>
  </si>
  <si>
    <t>Chamber type</t>
  </si>
  <si>
    <t>6800-01</t>
  </si>
  <si>
    <t>Chamber s/n</t>
  </si>
  <si>
    <t>MPF-551037</t>
  </si>
  <si>
    <t>Chamber rev</t>
  </si>
  <si>
    <t>0</t>
  </si>
  <si>
    <t>Chamber cal</t>
  </si>
  <si>
    <t>Fluorometer</t>
  </si>
  <si>
    <t>Flr. Version</t>
  </si>
  <si>
    <t>14:56:59</t>
  </si>
  <si>
    <t>Stability Definition:	A (GasEx): Slp&lt;0.3 Std&lt;0.5	gsw (GasEx): Slp&lt;1 Std&lt;0.5</t>
  </si>
  <si>
    <t>SysConst</t>
  </si>
  <si>
    <t>AvgTime</t>
  </si>
  <si>
    <t>4</t>
  </si>
  <si>
    <t>Oxygen</t>
  </si>
  <si>
    <t>21</t>
  </si>
  <si>
    <t>Chamber</t>
  </si>
  <si>
    <t>Const</t>
  </si>
  <si>
    <t>S</t>
  </si>
  <si>
    <t>K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</si>
  <si>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</si>
  <si>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</si>
  <si>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</si>
  <si>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</si>
  <si>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</si>
  <si>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</si>
  <si>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</si>
  <si>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</si>
  <si>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</si>
  <si>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</si>
  <si>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</si>
  <si>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</si>
  <si>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</si>
  <si>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</si>
  <si>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</si>
  <si>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</si>
  <si>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</si>
  <si>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</si>
  <si>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</si>
  <si>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</si>
  <si>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</si>
  <si>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</si>
  <si>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</si>
  <si>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</si>
  <si>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</si>
  <si>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</si>
  <si>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</si>
  <si>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</si>
  <si>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</si>
  <si>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</si>
  <si>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</si>
  <si>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</si>
  <si>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</si>
  <si>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</si>
  <si>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</si>
  <si>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</si>
  <si>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</si>
  <si>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1.03404 73.7926 383.169 615.575 846.209 1051.07 1225.87 1394.5</t>
  </si>
  <si>
    <t>Fs_true</t>
  </si>
  <si>
    <t>-0.0945659 98.7461 401.969 600.047 801.227 1001.1 1198.91 1401.13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</si>
  <si>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</si>
  <si>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</si>
  <si>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</si>
  <si>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</si>
  <si>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</si>
  <si>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</si>
  <si>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</si>
  <si>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</si>
  <si>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</si>
  <si>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</si>
  <si>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</si>
  <si>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</si>
  <si>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</si>
  <si>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</si>
  <si>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</si>
  <si>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</si>
  <si>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</si>
  <si>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</si>
  <si>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</si>
  <si>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</si>
  <si>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</si>
  <si>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</si>
  <si>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</si>
  <si>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</si>
  <si>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</si>
  <si>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</si>
  <si>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</si>
  <si>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</si>
  <si>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</si>
  <si>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</si>
  <si>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</si>
  <si>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</si>
  <si>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</si>
  <si>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</si>
  <si>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</si>
  <si>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</si>
  <si>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</si>
  <si>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</si>
  <si>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</si>
  <si>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</si>
  <si>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</si>
  <si>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</si>
  <si>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</si>
  <si>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</si>
  <si>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</si>
  <si>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</si>
  <si>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</si>
  <si>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</si>
  <si>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</si>
  <si>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</si>
  <si>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</si>
  <si>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</si>
  <si>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</si>
  <si>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</si>
  <si>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</si>
  <si>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</si>
  <si>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</si>
  <si>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</si>
  <si>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</si>
  <si>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</si>
  <si>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</si>
  <si>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</si>
  <si>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</si>
  <si>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</si>
  <si>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</si>
  <si>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</si>
  <si>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</si>
  <si>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</si>
  <si>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</si>
  <si>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</si>
  <si>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</si>
  <si>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</si>
  <si>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</si>
  <si>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</si>
  <si>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</si>
  <si>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</si>
  <si>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</si>
  <si>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</si>
  <si>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</si>
  <si>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</si>
  <si>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</si>
  <si>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</si>
  <si>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</si>
  <si>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</si>
  <si>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</si>
  <si>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</si>
  <si>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</si>
  <si>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</si>
  <si>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</si>
  <si>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</si>
  <si>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</si>
  <si>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</si>
  <si>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</si>
  <si>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</si>
  <si>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</si>
  <si>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</si>
  <si>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</si>
  <si>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</si>
  <si>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</si>
  <si>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</si>
  <si>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</si>
  <si>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</si>
  <si>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</si>
  <si>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</si>
  <si>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</si>
  <si>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</si>
  <si>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</si>
  <si>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</si>
  <si>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</si>
  <si>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</si>
  <si>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</si>
  <si>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</si>
  <si>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</si>
  <si>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</si>
  <si>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</si>
  <si>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</si>
  <si>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</si>
  <si>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</si>
  <si>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</si>
  <si>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</si>
  <si>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</si>
  <si>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</si>
  <si>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</si>
  <si>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</si>
  <si>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</si>
  <si>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</si>
  <si>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</si>
  <si>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</si>
  <si>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</si>
  <si>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</si>
  <si>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</si>
  <si>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</si>
  <si>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</si>
  <si>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</si>
  <si>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</si>
  <si>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</si>
  <si>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</si>
  <si>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</si>
  <si>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</si>
  <si>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</si>
  <si>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</si>
  <si>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</si>
  <si>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</si>
  <si>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</si>
  <si>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</si>
  <si>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</si>
  <si>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</si>
  <si>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</si>
  <si>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</si>
  <si>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</si>
  <si>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</si>
  <si>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</si>
  <si>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</si>
  <si>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</si>
  <si>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</si>
  <si>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</si>
  <si>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</si>
  <si>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</si>
  <si>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</si>
  <si>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</si>
  <si>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</si>
  <si>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</si>
  <si>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</si>
  <si>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</si>
  <si>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</si>
  <si>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</si>
  <si>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</si>
  <si>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</si>
  <si>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</si>
  <si>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</si>
  <si>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</si>
  <si>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</si>
  <si>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</si>
  <si>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</si>
  <si>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</si>
  <si>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</si>
  <si>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</si>
  <si>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</si>
  <si>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</si>
  <si>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</si>
  <si>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</si>
  <si>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</si>
  <si>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</si>
  <si>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</si>
  <si>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</si>
  <si>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</si>
  <si>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</si>
  <si>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</si>
  <si>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</si>
  <si>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</si>
  <si>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</si>
  <si>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</si>
  <si>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</si>
  <si>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</si>
  <si>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</si>
  <si>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</si>
  <si>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</si>
  <si>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</si>
  <si>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</si>
  <si>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</si>
  <si>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</si>
  <si>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</si>
  <si>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20190824 15:05:20</t>
  </si>
  <si>
    <t>15:05:20</t>
  </si>
  <si>
    <t>MPF-1902-20190824-15_05_21</t>
  </si>
  <si>
    <t>DARK-1903-20190824-15_05_29</t>
  </si>
  <si>
    <t>0: Broadleaf</t>
  </si>
  <si>
    <t>15:04:34</t>
  </si>
  <si>
    <t>2/2</t>
  </si>
  <si>
    <t>5</t>
  </si>
  <si>
    <t>11111111</t>
  </si>
  <si>
    <t>oooooooo</t>
  </si>
  <si>
    <t>off</t>
  </si>
  <si>
    <t>20190824 15:07:20</t>
  </si>
  <si>
    <t>15:07:20</t>
  </si>
  <si>
    <t>MPF-1904-20190824-15_07_22</t>
  </si>
  <si>
    <t>DARK-1905-20190824-15_07_29</t>
  </si>
  <si>
    <t>15:06:27</t>
  </si>
  <si>
    <t>1/2</t>
  </si>
  <si>
    <t>20190824 15:09:21</t>
  </si>
  <si>
    <t>15:09:21</t>
  </si>
  <si>
    <t>MPF-1906-20190824-15_09_22</t>
  </si>
  <si>
    <t>DARK-1907-20190824-15_09_30</t>
  </si>
  <si>
    <t>15:08:27</t>
  </si>
  <si>
    <t>20190824 15:11:21</t>
  </si>
  <si>
    <t>15:11:21</t>
  </si>
  <si>
    <t>MPF-1908-20190824-15_11_23</t>
  </si>
  <si>
    <t>DARK-1909-20190824-15_11_30</t>
  </si>
  <si>
    <t>15:10:35</t>
  </si>
  <si>
    <t>20190824 15:13:06</t>
  </si>
  <si>
    <t>15:13:06</t>
  </si>
  <si>
    <t>MPF-1910-20190824-15_13_08</t>
  </si>
  <si>
    <t>DARK-1911-20190824-15_13_15</t>
  </si>
  <si>
    <t>15:12:23</t>
  </si>
  <si>
    <t>20190824 15:17:41</t>
  </si>
  <si>
    <t>15:17:41</t>
  </si>
  <si>
    <t>MPF-1914-20190824-15_17_42</t>
  </si>
  <si>
    <t>DARK-1915-20190824-15_17_50</t>
  </si>
  <si>
    <t>15:16:46</t>
  </si>
  <si>
    <t>20190824 15:19:41</t>
  </si>
  <si>
    <t>15:19:41</t>
  </si>
  <si>
    <t>MPF-1916-20190824-15_19_43</t>
  </si>
  <si>
    <t>DARK-1917-20190824-15_19_50</t>
  </si>
  <si>
    <t>15:18:55</t>
  </si>
  <si>
    <t>20190824 15:21:39</t>
  </si>
  <si>
    <t>15:21:39</t>
  </si>
  <si>
    <t>MPF-1918-20190824-15_21_40</t>
  </si>
  <si>
    <t>DARK-1919-20190824-15_21_48</t>
  </si>
  <si>
    <t>15:20:51</t>
  </si>
  <si>
    <t>20190824 15:23:32</t>
  </si>
  <si>
    <t>15:23:32</t>
  </si>
  <si>
    <t>MPF-1920-20190824-15_23_33</t>
  </si>
  <si>
    <t>DARK-1921-20190824-15_23_41</t>
  </si>
  <si>
    <t>15:22:45</t>
  </si>
  <si>
    <t>20190824 15:25:32</t>
  </si>
  <si>
    <t>15:25:32</t>
  </si>
  <si>
    <t>MPF-1922-20190824-15_25_34</t>
  </si>
  <si>
    <t>DARK-1923-20190824-15_25_41</t>
  </si>
  <si>
    <t>15:24:48</t>
  </si>
  <si>
    <t>20190824 15:27:33</t>
  </si>
  <si>
    <t>15:27:33</t>
  </si>
  <si>
    <t>MPF-1924-20190824-15_27_34</t>
  </si>
  <si>
    <t>DARK-1925-20190824-15_27_42</t>
  </si>
  <si>
    <t>15:27:56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</si>
</sst>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M27"/>
  <sheetViews>
    <sheetView tabSelected="1" topLeftCell="A8" workbookViewId="0">
      <selection activeCell="A22" sqref="A22:XFD22"/>
    </sheetView>
  </sheetViews>
  <sheetFormatPr defaultRowHeight="15" x14ac:dyDescent="0.25"/>
  <sheetData>
    <row r="2" spans="1:169" x14ac:dyDescent="0.25">
      <c r="A2" t="s">
        <v>25</v>
      </c>
      <c r="B2" t="s">
        <v>26</v>
      </c>
      <c r="C2" t="s">
        <v>28</v>
      </c>
      <c r="D2" t="s">
        <v>30</v>
      </c>
    </row>
    <row r="3" spans="1:169" x14ac:dyDescent="0.25">
      <c r="B3" t="s">
        <v>27</v>
      </c>
      <c r="C3" t="s">
        <v>29</v>
      </c>
      <c r="D3" t="s">
        <v>15</v>
      </c>
    </row>
    <row r="4" spans="1:169" x14ac:dyDescent="0.25">
      <c r="A4" t="s">
        <v>31</v>
      </c>
      <c r="B4" t="s">
        <v>32</v>
      </c>
      <c r="C4" t="s">
        <v>33</v>
      </c>
      <c r="D4" t="s">
        <v>34</v>
      </c>
    </row>
    <row r="5" spans="1:169" x14ac:dyDescent="0.25">
      <c r="B5">
        <v>6</v>
      </c>
      <c r="C5">
        <v>0.5</v>
      </c>
      <c r="D5">
        <v>2</v>
      </c>
    </row>
    <row r="6" spans="1:169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</row>
    <row r="7" spans="1:169" x14ac:dyDescent="0.25">
      <c r="B7">
        <v>0</v>
      </c>
      <c r="C7">
        <v>1</v>
      </c>
      <c r="D7">
        <v>0</v>
      </c>
      <c r="E7">
        <v>0</v>
      </c>
    </row>
    <row r="8" spans="1:169" x14ac:dyDescent="0.25">
      <c r="A8" t="s">
        <v>40</v>
      </c>
      <c r="B8" t="s">
        <v>41</v>
      </c>
      <c r="C8" t="s">
        <v>43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69" x14ac:dyDescent="0.25">
      <c r="B9" t="s">
        <v>42</v>
      </c>
      <c r="C9" t="s">
        <v>44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9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</row>
    <row r="11" spans="1:169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69" x14ac:dyDescent="0.2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72</v>
      </c>
      <c r="H12" t="s">
        <v>74</v>
      </c>
    </row>
    <row r="13" spans="1:169" x14ac:dyDescent="0.25">
      <c r="B13">
        <v>-6276</v>
      </c>
      <c r="C13">
        <v>6.6</v>
      </c>
      <c r="D13">
        <v>1.7090000000000001E-5</v>
      </c>
      <c r="E13">
        <v>3.11</v>
      </c>
      <c r="F13" t="s">
        <v>71</v>
      </c>
      <c r="G13" t="s">
        <v>73</v>
      </c>
      <c r="H13">
        <v>2</v>
      </c>
    </row>
    <row r="14" spans="1:169" x14ac:dyDescent="0.25">
      <c r="A14" t="s">
        <v>75</v>
      </c>
      <c r="B14" t="s">
        <v>75</v>
      </c>
      <c r="C14" t="s">
        <v>75</v>
      </c>
      <c r="D14" t="s">
        <v>75</v>
      </c>
      <c r="E14" t="s">
        <v>75</v>
      </c>
      <c r="F14" t="s">
        <v>76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B14" t="s">
        <v>77</v>
      </c>
      <c r="AC14" t="s">
        <v>77</v>
      </c>
      <c r="AD14" t="s">
        <v>77</v>
      </c>
      <c r="AE14" t="s">
        <v>77</v>
      </c>
      <c r="AF14" t="s">
        <v>77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79</v>
      </c>
      <c r="AM14" t="s">
        <v>79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79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81</v>
      </c>
      <c r="BS14" t="s">
        <v>81</v>
      </c>
      <c r="BT14" t="s">
        <v>81</v>
      </c>
      <c r="BU14" t="s">
        <v>81</v>
      </c>
      <c r="BV14" t="s">
        <v>31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84</v>
      </c>
      <c r="DC14" t="s">
        <v>84</v>
      </c>
      <c r="DD14" t="s">
        <v>84</v>
      </c>
      <c r="DE14" t="s">
        <v>84</v>
      </c>
      <c r="DF14" t="s">
        <v>84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  <c r="DO14" t="s">
        <v>85</v>
      </c>
      <c r="DP14" t="s">
        <v>86</v>
      </c>
      <c r="DQ14" t="s">
        <v>86</v>
      </c>
      <c r="DR14" t="s">
        <v>86</v>
      </c>
      <c r="DS14" t="s">
        <v>86</v>
      </c>
      <c r="DT14" t="s">
        <v>86</v>
      </c>
      <c r="DU14" t="s">
        <v>86</v>
      </c>
      <c r="DV14" t="s">
        <v>86</v>
      </c>
      <c r="DW14" t="s">
        <v>86</v>
      </c>
      <c r="DX14" t="s">
        <v>86</v>
      </c>
      <c r="DY14" t="s">
        <v>86</v>
      </c>
      <c r="DZ14" t="s">
        <v>86</v>
      </c>
      <c r="EA14" t="s">
        <v>87</v>
      </c>
      <c r="EB14" t="s">
        <v>87</v>
      </c>
      <c r="EC14" t="s">
        <v>87</v>
      </c>
      <c r="ED14" t="s">
        <v>87</v>
      </c>
      <c r="EE14" t="s">
        <v>87</v>
      </c>
      <c r="EF14" t="s">
        <v>87</v>
      </c>
      <c r="EG14" t="s">
        <v>87</v>
      </c>
      <c r="EH14" t="s">
        <v>87</v>
      </c>
      <c r="EI14" t="s">
        <v>87</v>
      </c>
      <c r="EJ14" t="s">
        <v>87</v>
      </c>
      <c r="EK14" t="s">
        <v>87</v>
      </c>
      <c r="EL14" t="s">
        <v>87</v>
      </c>
      <c r="EM14" t="s">
        <v>87</v>
      </c>
      <c r="EN14" t="s">
        <v>87</v>
      </c>
      <c r="EO14" t="s">
        <v>87</v>
      </c>
      <c r="EP14" t="s">
        <v>87</v>
      </c>
      <c r="EQ14" t="s">
        <v>87</v>
      </c>
      <c r="ER14" t="s">
        <v>87</v>
      </c>
      <c r="ES14" t="s">
        <v>87</v>
      </c>
      <c r="ET14" t="s">
        <v>88</v>
      </c>
      <c r="EU14" t="s">
        <v>88</v>
      </c>
      <c r="EV14" t="s">
        <v>88</v>
      </c>
      <c r="EW14" t="s">
        <v>88</v>
      </c>
      <c r="EX14" t="s">
        <v>88</v>
      </c>
      <c r="EY14" t="s">
        <v>88</v>
      </c>
      <c r="EZ14" t="s">
        <v>88</v>
      </c>
      <c r="FA14" t="s">
        <v>88</v>
      </c>
      <c r="FB14" t="s">
        <v>88</v>
      </c>
      <c r="FC14" t="s">
        <v>88</v>
      </c>
      <c r="FD14" t="s">
        <v>88</v>
      </c>
      <c r="FE14" t="s">
        <v>88</v>
      </c>
      <c r="FF14" t="s">
        <v>88</v>
      </c>
      <c r="FG14" t="s">
        <v>88</v>
      </c>
      <c r="FH14" t="s">
        <v>88</v>
      </c>
      <c r="FI14" t="s">
        <v>88</v>
      </c>
      <c r="FJ14" t="s">
        <v>88</v>
      </c>
      <c r="FK14" t="s">
        <v>88</v>
      </c>
      <c r="FL14" t="s">
        <v>88</v>
      </c>
      <c r="FM14" t="s">
        <v>88</v>
      </c>
    </row>
    <row r="15" spans="1:169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78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95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90</v>
      </c>
      <c r="DH15" t="s">
        <v>93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</row>
    <row r="16" spans="1:169" x14ac:dyDescent="0.25">
      <c r="B16" t="s">
        <v>254</v>
      </c>
      <c r="C16" t="s">
        <v>254</v>
      </c>
      <c r="G16" t="s">
        <v>254</v>
      </c>
      <c r="H16" t="s">
        <v>255</v>
      </c>
      <c r="I16" t="s">
        <v>256</v>
      </c>
      <c r="J16" t="s">
        <v>257</v>
      </c>
      <c r="K16" t="s">
        <v>257</v>
      </c>
      <c r="L16" t="s">
        <v>167</v>
      </c>
      <c r="M16" t="s">
        <v>167</v>
      </c>
      <c r="N16" t="s">
        <v>255</v>
      </c>
      <c r="O16" t="s">
        <v>255</v>
      </c>
      <c r="P16" t="s">
        <v>255</v>
      </c>
      <c r="Q16" t="s">
        <v>255</v>
      </c>
      <c r="R16" t="s">
        <v>258</v>
      </c>
      <c r="S16" t="s">
        <v>259</v>
      </c>
      <c r="T16" t="s">
        <v>259</v>
      </c>
      <c r="U16" t="s">
        <v>260</v>
      </c>
      <c r="V16" t="s">
        <v>261</v>
      </c>
      <c r="W16" t="s">
        <v>260</v>
      </c>
      <c r="X16" t="s">
        <v>260</v>
      </c>
      <c r="Y16" t="s">
        <v>260</v>
      </c>
      <c r="Z16" t="s">
        <v>258</v>
      </c>
      <c r="AA16" t="s">
        <v>258</v>
      </c>
      <c r="AB16" t="s">
        <v>258</v>
      </c>
      <c r="AC16" t="s">
        <v>258</v>
      </c>
      <c r="AG16" t="s">
        <v>262</v>
      </c>
      <c r="AH16" t="s">
        <v>261</v>
      </c>
      <c r="AJ16" t="s">
        <v>261</v>
      </c>
      <c r="AK16" t="s">
        <v>262</v>
      </c>
      <c r="AQ16" t="s">
        <v>256</v>
      </c>
      <c r="AW16" t="s">
        <v>256</v>
      </c>
      <c r="AX16" t="s">
        <v>256</v>
      </c>
      <c r="AY16" t="s">
        <v>256</v>
      </c>
      <c r="BA16" t="s">
        <v>263</v>
      </c>
      <c r="BK16" t="s">
        <v>264</v>
      </c>
      <c r="BL16" t="s">
        <v>264</v>
      </c>
      <c r="BM16" t="s">
        <v>264</v>
      </c>
      <c r="BN16" t="s">
        <v>256</v>
      </c>
      <c r="BP16" t="s">
        <v>265</v>
      </c>
      <c r="BR16" t="s">
        <v>256</v>
      </c>
      <c r="BS16" t="s">
        <v>256</v>
      </c>
      <c r="BU16" t="s">
        <v>266</v>
      </c>
      <c r="BW16" t="s">
        <v>254</v>
      </c>
      <c r="BX16" t="s">
        <v>257</v>
      </c>
      <c r="BY16" t="s">
        <v>257</v>
      </c>
      <c r="BZ16" t="s">
        <v>267</v>
      </c>
      <c r="CA16" t="s">
        <v>267</v>
      </c>
      <c r="CB16" t="s">
        <v>262</v>
      </c>
      <c r="CC16" t="s">
        <v>260</v>
      </c>
      <c r="CD16" t="s">
        <v>260</v>
      </c>
      <c r="CE16" t="s">
        <v>259</v>
      </c>
      <c r="CF16" t="s">
        <v>259</v>
      </c>
      <c r="CG16" t="s">
        <v>259</v>
      </c>
      <c r="CH16" t="s">
        <v>268</v>
      </c>
      <c r="CI16" t="s">
        <v>256</v>
      </c>
      <c r="CJ16" t="s">
        <v>256</v>
      </c>
      <c r="CK16" t="s">
        <v>256</v>
      </c>
      <c r="CP16" t="s">
        <v>256</v>
      </c>
      <c r="CS16" t="s">
        <v>259</v>
      </c>
      <c r="CT16" t="s">
        <v>259</v>
      </c>
      <c r="CU16" t="s">
        <v>259</v>
      </c>
      <c r="CV16" t="s">
        <v>259</v>
      </c>
      <c r="CW16" t="s">
        <v>259</v>
      </c>
      <c r="CX16" t="s">
        <v>256</v>
      </c>
      <c r="CY16" t="s">
        <v>256</v>
      </c>
      <c r="CZ16" t="s">
        <v>256</v>
      </c>
      <c r="DA16" t="s">
        <v>254</v>
      </c>
      <c r="DC16" t="s">
        <v>269</v>
      </c>
      <c r="DD16" t="s">
        <v>269</v>
      </c>
      <c r="DF16" t="s">
        <v>254</v>
      </c>
      <c r="DG16" t="s">
        <v>270</v>
      </c>
      <c r="DJ16" t="s">
        <v>271</v>
      </c>
      <c r="DK16" t="s">
        <v>272</v>
      </c>
      <c r="DL16" t="s">
        <v>271</v>
      </c>
      <c r="DM16" t="s">
        <v>272</v>
      </c>
      <c r="DN16" t="s">
        <v>261</v>
      </c>
      <c r="DO16" t="s">
        <v>261</v>
      </c>
      <c r="DP16" t="s">
        <v>256</v>
      </c>
      <c r="DQ16" t="s">
        <v>273</v>
      </c>
      <c r="DR16" t="s">
        <v>256</v>
      </c>
      <c r="DT16" t="s">
        <v>255</v>
      </c>
      <c r="DU16" t="s">
        <v>274</v>
      </c>
      <c r="DV16" t="s">
        <v>255</v>
      </c>
      <c r="EA16" t="s">
        <v>275</v>
      </c>
      <c r="EB16" t="s">
        <v>275</v>
      </c>
      <c r="EC16" t="s">
        <v>275</v>
      </c>
      <c r="ED16" t="s">
        <v>275</v>
      </c>
      <c r="EE16" t="s">
        <v>275</v>
      </c>
      <c r="EF16" t="s">
        <v>275</v>
      </c>
      <c r="EG16" t="s">
        <v>275</v>
      </c>
      <c r="EH16" t="s">
        <v>275</v>
      </c>
      <c r="EI16" t="s">
        <v>275</v>
      </c>
      <c r="EJ16" t="s">
        <v>275</v>
      </c>
      <c r="EK16" t="s">
        <v>275</v>
      </c>
      <c r="EL16" t="s">
        <v>275</v>
      </c>
      <c r="ES16" t="s">
        <v>275</v>
      </c>
      <c r="ET16" t="s">
        <v>261</v>
      </c>
      <c r="EU16" t="s">
        <v>261</v>
      </c>
      <c r="EV16" t="s">
        <v>271</v>
      </c>
      <c r="EW16" t="s">
        <v>272</v>
      </c>
      <c r="EY16" t="s">
        <v>262</v>
      </c>
      <c r="EZ16" t="s">
        <v>262</v>
      </c>
      <c r="FA16" t="s">
        <v>259</v>
      </c>
      <c r="FB16" t="s">
        <v>259</v>
      </c>
      <c r="FC16" t="s">
        <v>259</v>
      </c>
      <c r="FD16" t="s">
        <v>259</v>
      </c>
      <c r="FE16" t="s">
        <v>259</v>
      </c>
      <c r="FF16" t="s">
        <v>261</v>
      </c>
      <c r="FG16" t="s">
        <v>261</v>
      </c>
      <c r="FH16" t="s">
        <v>261</v>
      </c>
      <c r="FI16" t="s">
        <v>259</v>
      </c>
      <c r="FJ16" t="s">
        <v>257</v>
      </c>
      <c r="FK16" t="s">
        <v>267</v>
      </c>
      <c r="FL16" t="s">
        <v>261</v>
      </c>
      <c r="FM16" t="s">
        <v>261</v>
      </c>
    </row>
    <row r="17" spans="1:169" x14ac:dyDescent="0.25">
      <c r="A17">
        <v>1</v>
      </c>
      <c r="B17">
        <v>1566677120.2</v>
      </c>
      <c r="C17">
        <v>0</v>
      </c>
      <c r="D17" t="s">
        <v>276</v>
      </c>
      <c r="E17" t="s">
        <v>277</v>
      </c>
      <c r="G17">
        <v>1566677120.2</v>
      </c>
      <c r="H17">
        <f t="shared" ref="H17:H27" si="0">CB17*AI17*(BZ17-CA17)/(100*$B$5*(1000-AI17*BZ17))</f>
        <v>2.5918512804579928E-3</v>
      </c>
      <c r="I17">
        <f t="shared" ref="I17:I27" si="1">CB17*AI17*(BY17-BX17*(1000-AI17*CA17)/(1000-AI17*BZ17))/(100*$B$5)</f>
        <v>24.794622764993257</v>
      </c>
      <c r="J17">
        <f t="shared" ref="J17:J27" si="2">BX17 - IF(AI17&gt;1, I17*$B$5*100/(AK17*CH17), 0)</f>
        <v>369.13099999999997</v>
      </c>
      <c r="K17">
        <f t="shared" ref="K17:K27" si="3">((Q17-H17/2)*J17-I17)/(Q17+H17/2)</f>
        <v>81.179858686713359</v>
      </c>
      <c r="L17">
        <f t="shared" ref="L17:L27" si="4">K17*(CC17+CD17)/1000</f>
        <v>8.1003082238235748</v>
      </c>
      <c r="M17">
        <f t="shared" ref="M17:M27" si="5">(BX17 - IF(AI17&gt;1, I17*$B$5*100/(AK17*CH17), 0))*(CC17+CD17)/1000</f>
        <v>36.832718402570997</v>
      </c>
      <c r="N17">
        <f t="shared" ref="N17:N27" si="6">2/((1/P17-1/O17)+SIGN(P17)*SQRT((1/P17-1/O17)*(1/P17-1/O17) + 4*$C$5/(($C$5+1)*($C$5+1))*(2*1/P17*1/O17-1/O17*1/O17)))</f>
        <v>0.14532196588896532</v>
      </c>
      <c r="O17">
        <f t="shared" ref="O17:O27" si="7">AF17+AE17*$B$5+AD17*$B$5*$B$5</f>
        <v>2.2573400004881825</v>
      </c>
      <c r="P17">
        <f t="shared" ref="P17:P27" si="8">H17*(1000-(1000*0.61365*EXP(17.502*T17/(240.97+T17))/(CC17+CD17)+BZ17)/2)/(1000*0.61365*EXP(17.502*T17/(240.97+T17))/(CC17+CD17)-BZ17)</f>
        <v>0.14031743151801215</v>
      </c>
      <c r="Q17">
        <f t="shared" ref="Q17:Q27" si="9">1/(($C$5+1)/(N17/1.6)+1/(O17/1.37)) + $C$5/(($C$5+1)/(N17/1.6) + $C$5/(O17/1.37))</f>
        <v>8.8133674473711524E-2</v>
      </c>
      <c r="R17">
        <f t="shared" ref="R17:R27" si="10">(BS17*BU17)</f>
        <v>321.40311513069793</v>
      </c>
      <c r="S17">
        <f t="shared" ref="S17:S27" si="11">(CE17+(R17+2*0.95*0.0000000567*(((CE17+$B$7)+273)^4-(CE17+273)^4)-44100*H17)/(1.84*29.3*O17+8*0.95*0.0000000567*(CE17+273)^3))</f>
        <v>27.029338224997073</v>
      </c>
      <c r="T17">
        <f t="shared" ref="T17:T27" si="12">($C$7*CF17+$D$7*CG17+$E$7*S17)</f>
        <v>27.047000000000001</v>
      </c>
      <c r="U17">
        <f t="shared" ref="U17:U27" si="13">0.61365*EXP(17.502*T17/(240.97+T17))</f>
        <v>3.5890516111680415</v>
      </c>
      <c r="V17">
        <f t="shared" ref="V17:V27" si="14">(W17/X17*100)</f>
        <v>54.902566821041965</v>
      </c>
      <c r="W17">
        <f t="shared" ref="W17:W27" si="15">BZ17*(CC17+CD17)/1000</f>
        <v>1.7956712308118998</v>
      </c>
      <c r="X17">
        <f t="shared" ref="X17:X27" si="16">0.61365*EXP(17.502*CE17/(240.97+CE17))</f>
        <v>3.2706507815290169</v>
      </c>
      <c r="Y17">
        <f t="shared" ref="Y17:Y27" si="17">(U17-BZ17*(CC17+CD17)/1000)</f>
        <v>1.7933803803561417</v>
      </c>
      <c r="Z17">
        <f t="shared" ref="Z17:Z27" si="18">(-H17*44100)</f>
        <v>-114.30064146819748</v>
      </c>
      <c r="AA17">
        <f t="shared" ref="AA17:AA27" si="19">2*29.3*O17*0.92*(CE17-T17)</f>
        <v>-191.43050428923971</v>
      </c>
      <c r="AB17">
        <f t="shared" ref="AB17:AB27" si="20">2*0.95*0.0000000567*(((CE17+$B$7)+273)^4-(T17+273)^4)</f>
        <v>-18.166721782648029</v>
      </c>
      <c r="AC17">
        <f t="shared" ref="AC17:AC27" si="21">R17+AB17+Z17+AA17</f>
        <v>-2.4947524093873028</v>
      </c>
      <c r="AD17">
        <v>-4.1381643017090498E-2</v>
      </c>
      <c r="AE17">
        <v>4.6454519517720103E-2</v>
      </c>
      <c r="AF17">
        <v>3.4683520319971199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MAX(0,($B$13+$C$13*CH17)/(1+$D$13*CH17)*CC17/(CE17+273)*$E$13)</f>
        <v>53035.513815631552</v>
      </c>
      <c r="AL17">
        <v>0</v>
      </c>
      <c r="AM17">
        <v>0</v>
      </c>
      <c r="AN17">
        <v>0</v>
      </c>
      <c r="AO17">
        <f t="shared" ref="AO17:AO27" si="25">AN17-AM17</f>
        <v>0</v>
      </c>
      <c r="AP17" t="e">
        <f t="shared" ref="AP17:AP27" si="26">AO17/AN17</f>
        <v>#DIV/0!</v>
      </c>
      <c r="AQ17">
        <v>-1</v>
      </c>
      <c r="AR17" t="s">
        <v>278</v>
      </c>
      <c r="AS17">
        <v>711.738230769231</v>
      </c>
      <c r="AT17">
        <v>856.64400000000001</v>
      </c>
      <c r="AU17">
        <f t="shared" ref="AU17:AU27" si="27">1-AS17/AT17</f>
        <v>0.16915517908345712</v>
      </c>
      <c r="AV17">
        <v>0.5</v>
      </c>
      <c r="AW17">
        <f t="shared" ref="AW17:AW27" si="28">BS17</f>
        <v>1681.0038000837994</v>
      </c>
      <c r="AX17">
        <f t="shared" ref="AX17:AX27" si="29">I17</f>
        <v>24.794622764993257</v>
      </c>
      <c r="AY17">
        <f t="shared" ref="AY17:AY27" si="30">AU17*AV17*AW17</f>
        <v>142.17524942157351</v>
      </c>
      <c r="AZ17">
        <f t="shared" ref="AZ17:AZ27" si="31">BE17/AT17</f>
        <v>0.3774776920167538</v>
      </c>
      <c r="BA17">
        <f t="shared" ref="BA17:BA27" si="32">(AX17-AQ17)/AW17</f>
        <v>1.5344773619017026E-2</v>
      </c>
      <c r="BB17">
        <f t="shared" ref="BB17:BB27" si="33">(AN17-AT17)/AT17</f>
        <v>-1</v>
      </c>
      <c r="BC17" t="s">
        <v>279</v>
      </c>
      <c r="BD17">
        <v>533.28</v>
      </c>
      <c r="BE17">
        <f t="shared" ref="BE17:BE27" si="34">AT17-BD17</f>
        <v>323.36400000000003</v>
      </c>
      <c r="BF17">
        <f t="shared" ref="BF17:BF27" si="35">(AT17-AS17)/(AT17-BD17)</f>
        <v>0.44811967080679665</v>
      </c>
      <c r="BG17">
        <f t="shared" ref="BG17:BG27" si="36">(AN17-AT17)/(AN17-BD17)</f>
        <v>1.6063681368136815</v>
      </c>
      <c r="BH17">
        <f t="shared" ref="BH17:BH27" si="37">(AT17-AS17)/(AT17-AM17)</f>
        <v>0.16915517908345709</v>
      </c>
      <c r="BI17" t="e">
        <f t="shared" ref="BI17:BI27" si="38">(AN17-AT17)/(AN17-AM17)</f>
        <v>#DIV/0!</v>
      </c>
      <c r="BJ17">
        <v>1902</v>
      </c>
      <c r="BK17">
        <v>300</v>
      </c>
      <c r="BL17">
        <v>300</v>
      </c>
      <c r="BM17">
        <v>300</v>
      </c>
      <c r="BN17">
        <v>10364.9</v>
      </c>
      <c r="BO17">
        <v>823.4</v>
      </c>
      <c r="BP17">
        <v>-6.9044900000000001E-3</v>
      </c>
      <c r="BQ17">
        <v>-0.346802</v>
      </c>
      <c r="BR17">
        <f t="shared" ref="BR17:BR27" si="39">$B$11*CI17+$C$11*CJ17+$F$11*CK17</f>
        <v>1999.77</v>
      </c>
      <c r="BS17">
        <f t="shared" ref="BS17:BS27" si="40">BR17*BT17</f>
        <v>1681.0038000837994</v>
      </c>
      <c r="BT17">
        <f t="shared" ref="BT17:BT27" si="41">($B$11*$D$9+$C$11*$D$9+$F$11*((CX17+CP17)/MAX(CX17+CP17+CY17, 0.1)*$I$9+CY17/MAX(CX17+CP17+CY17, 0.1)*$J$9))/($B$11+$C$11+$F$11)</f>
        <v>0.84059856887732065</v>
      </c>
      <c r="BU17">
        <f t="shared" ref="BU17:BU27" si="42">($B$11*$K$9+$C$11*$K$9+$F$11*((CX17+CP17)/MAX(CX17+CP17+CY17, 0.1)*$P$9+CY17/MAX(CX17+CP17+CY17, 0.1)*$Q$9))/($B$11+$C$11+$F$11)</f>
        <v>0.19119713775464142</v>
      </c>
      <c r="BV17" t="s">
        <v>280</v>
      </c>
      <c r="BW17">
        <v>1566677120.2</v>
      </c>
      <c r="BX17">
        <v>369.13099999999997</v>
      </c>
      <c r="BY17">
        <v>400.02199999999999</v>
      </c>
      <c r="BZ17">
        <v>17.995899999999999</v>
      </c>
      <c r="CA17">
        <v>14.9427</v>
      </c>
      <c r="CB17">
        <v>500.17200000000003</v>
      </c>
      <c r="CC17">
        <v>99.682199999999995</v>
      </c>
      <c r="CD17">
        <v>0.100041</v>
      </c>
      <c r="CE17">
        <v>25.474</v>
      </c>
      <c r="CF17">
        <v>27.047000000000001</v>
      </c>
      <c r="CG17">
        <v>999.9</v>
      </c>
      <c r="CH17">
        <v>10011.200000000001</v>
      </c>
      <c r="CI17">
        <v>0</v>
      </c>
      <c r="CJ17">
        <v>1448.97</v>
      </c>
      <c r="CK17">
        <v>1999.77</v>
      </c>
      <c r="CL17">
        <v>0.97999899999999995</v>
      </c>
      <c r="CM17">
        <v>2.0001100000000001E-2</v>
      </c>
      <c r="CN17">
        <v>0</v>
      </c>
      <c r="CO17">
        <v>711.19299999999998</v>
      </c>
      <c r="CP17">
        <v>4.99986</v>
      </c>
      <c r="CQ17">
        <v>18438.599999999999</v>
      </c>
      <c r="CR17">
        <v>16270.3</v>
      </c>
      <c r="CS17">
        <v>43.25</v>
      </c>
      <c r="CT17">
        <v>44.686999999999998</v>
      </c>
      <c r="CU17">
        <v>43.75</v>
      </c>
      <c r="CV17">
        <v>43.561999999999998</v>
      </c>
      <c r="CW17">
        <v>44.875</v>
      </c>
      <c r="CX17">
        <v>1954.87</v>
      </c>
      <c r="CY17">
        <v>39.9</v>
      </c>
      <c r="CZ17">
        <v>0</v>
      </c>
      <c r="DA17">
        <v>1081.1999998092699</v>
      </c>
      <c r="DB17">
        <v>711.738230769231</v>
      </c>
      <c r="DC17">
        <v>-2.6495042844463499</v>
      </c>
      <c r="DD17">
        <v>-310.704275851131</v>
      </c>
      <c r="DE17">
        <v>18379.6192307692</v>
      </c>
      <c r="DF17">
        <v>15</v>
      </c>
      <c r="DG17">
        <v>1566677074.7</v>
      </c>
      <c r="DH17" t="s">
        <v>281</v>
      </c>
      <c r="DI17">
        <v>100</v>
      </c>
      <c r="DJ17">
        <v>-0.22600000000000001</v>
      </c>
      <c r="DK17">
        <v>8.5999999999999993E-2</v>
      </c>
      <c r="DL17">
        <v>400</v>
      </c>
      <c r="DM17">
        <v>15</v>
      </c>
      <c r="DN17">
        <v>0.05</v>
      </c>
      <c r="DO17">
        <v>0.03</v>
      </c>
      <c r="DP17">
        <v>24.7526757304305</v>
      </c>
      <c r="DQ17">
        <v>0.122108235599712</v>
      </c>
      <c r="DR17">
        <v>0.14349924118586299</v>
      </c>
      <c r="DS17">
        <v>1</v>
      </c>
      <c r="DT17">
        <v>0.14651768562223599</v>
      </c>
      <c r="DU17">
        <v>6.951623820436E-3</v>
      </c>
      <c r="DV17">
        <v>2.6240745526715501E-3</v>
      </c>
      <c r="DW17">
        <v>1</v>
      </c>
      <c r="DX17">
        <v>2</v>
      </c>
      <c r="DY17">
        <v>2</v>
      </c>
      <c r="DZ17" t="s">
        <v>282</v>
      </c>
      <c r="EA17">
        <v>1.86673</v>
      </c>
      <c r="EB17">
        <v>1.8632500000000001</v>
      </c>
      <c r="EC17">
        <v>1.8689</v>
      </c>
      <c r="ED17">
        <v>1.8669</v>
      </c>
      <c r="EE17">
        <v>1.8714900000000001</v>
      </c>
      <c r="EF17">
        <v>1.8640099999999999</v>
      </c>
      <c r="EG17">
        <v>1.86555</v>
      </c>
      <c r="EH17">
        <v>1.86554</v>
      </c>
      <c r="EI17" t="s">
        <v>283</v>
      </c>
      <c r="EJ17" t="s">
        <v>19</v>
      </c>
      <c r="EK17" t="s">
        <v>19</v>
      </c>
      <c r="EL17" t="s">
        <v>19</v>
      </c>
      <c r="EM17" t="s">
        <v>284</v>
      </c>
      <c r="EN17" t="s">
        <v>285</v>
      </c>
      <c r="EO17" t="s">
        <v>286</v>
      </c>
      <c r="EP17" t="s">
        <v>286</v>
      </c>
      <c r="EQ17" t="s">
        <v>286</v>
      </c>
      <c r="ER17" t="s">
        <v>286</v>
      </c>
      <c r="ES17">
        <v>0</v>
      </c>
      <c r="ET17">
        <v>100</v>
      </c>
      <c r="EU17">
        <v>100</v>
      </c>
      <c r="EV17">
        <v>-0.22600000000000001</v>
      </c>
      <c r="EW17">
        <v>8.5999999999999993E-2</v>
      </c>
      <c r="EX17">
        <v>2</v>
      </c>
      <c r="EY17">
        <v>508.65100000000001</v>
      </c>
      <c r="EZ17">
        <v>531.24</v>
      </c>
      <c r="FA17">
        <v>20.547899999999998</v>
      </c>
      <c r="FB17">
        <v>30.297599999999999</v>
      </c>
      <c r="FC17">
        <v>30.000900000000001</v>
      </c>
      <c r="FD17">
        <v>30.222799999999999</v>
      </c>
      <c r="FE17">
        <v>30.214500000000001</v>
      </c>
      <c r="FF17">
        <v>22.071400000000001</v>
      </c>
      <c r="FG17">
        <v>37.551200000000001</v>
      </c>
      <c r="FH17">
        <v>6.2404000000000002</v>
      </c>
      <c r="FI17">
        <v>20.5214</v>
      </c>
      <c r="FJ17">
        <v>400</v>
      </c>
      <c r="FK17">
        <v>14.9366</v>
      </c>
      <c r="FL17">
        <v>101.19</v>
      </c>
      <c r="FM17">
        <v>101.80200000000001</v>
      </c>
    </row>
    <row r="18" spans="1:169" x14ac:dyDescent="0.25">
      <c r="A18">
        <v>2</v>
      </c>
      <c r="B18">
        <v>1566677240.7</v>
      </c>
      <c r="C18">
        <v>120.5</v>
      </c>
      <c r="D18" t="s">
        <v>287</v>
      </c>
      <c r="E18" t="s">
        <v>288</v>
      </c>
      <c r="G18">
        <v>1566677240.7</v>
      </c>
      <c r="H18">
        <f t="shared" si="0"/>
        <v>2.7412352030244504E-3</v>
      </c>
      <c r="I18">
        <f t="shared" si="1"/>
        <v>20.569551839528426</v>
      </c>
      <c r="J18">
        <f t="shared" si="2"/>
        <v>274.43299999999999</v>
      </c>
      <c r="K18">
        <f t="shared" si="3"/>
        <v>52.757863356500181</v>
      </c>
      <c r="L18">
        <f t="shared" si="4"/>
        <v>5.2640370170342949</v>
      </c>
      <c r="M18">
        <f t="shared" si="5"/>
        <v>27.3821830299309</v>
      </c>
      <c r="N18">
        <f t="shared" si="6"/>
        <v>0.15671235310712514</v>
      </c>
      <c r="O18">
        <f t="shared" si="7"/>
        <v>2.2518119319123713</v>
      </c>
      <c r="P18">
        <f t="shared" si="8"/>
        <v>0.15089573411296769</v>
      </c>
      <c r="Q18">
        <f t="shared" si="9"/>
        <v>9.4814446555186713E-2</v>
      </c>
      <c r="R18">
        <f t="shared" si="10"/>
        <v>321.4398229658878</v>
      </c>
      <c r="S18">
        <f t="shared" si="11"/>
        <v>26.876558038021575</v>
      </c>
      <c r="T18">
        <f t="shared" si="12"/>
        <v>26.971699999999998</v>
      </c>
      <c r="U18">
        <f t="shared" si="13"/>
        <v>3.5732149814675527</v>
      </c>
      <c r="V18">
        <f t="shared" si="14"/>
        <v>55.678997431200159</v>
      </c>
      <c r="W18">
        <f t="shared" si="15"/>
        <v>1.8095111751841499</v>
      </c>
      <c r="X18">
        <f t="shared" si="16"/>
        <v>3.2498989900457085</v>
      </c>
      <c r="Y18">
        <f t="shared" si="17"/>
        <v>1.7637038062834027</v>
      </c>
      <c r="Z18">
        <f t="shared" si="18"/>
        <v>-120.88847245337826</v>
      </c>
      <c r="AA18">
        <f t="shared" si="19"/>
        <v>-194.82221428460696</v>
      </c>
      <c r="AB18">
        <f t="shared" si="20"/>
        <v>-18.51704861645619</v>
      </c>
      <c r="AC18">
        <f t="shared" si="21"/>
        <v>-12.787912388553593</v>
      </c>
      <c r="AD18">
        <v>-4.1232544915319601E-2</v>
      </c>
      <c r="AE18">
        <v>4.6287143836771197E-2</v>
      </c>
      <c r="AF18">
        <v>3.4584606858432498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52871.058871411951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289</v>
      </c>
      <c r="AS18">
        <v>704.41588461538504</v>
      </c>
      <c r="AT18">
        <v>829.16899999999998</v>
      </c>
      <c r="AU18">
        <f t="shared" si="27"/>
        <v>0.15045559516167983</v>
      </c>
      <c r="AV18">
        <v>0.5</v>
      </c>
      <c r="AW18">
        <f t="shared" si="28"/>
        <v>1681.1970000837898</v>
      </c>
      <c r="AX18">
        <f t="shared" si="29"/>
        <v>20.569551839528426</v>
      </c>
      <c r="AY18">
        <f t="shared" si="30"/>
        <v>126.47274761581865</v>
      </c>
      <c r="AZ18">
        <f t="shared" si="31"/>
        <v>0.34927620304184076</v>
      </c>
      <c r="BA18">
        <f t="shared" si="32"/>
        <v>1.2829877663625032E-2</v>
      </c>
      <c r="BB18">
        <f t="shared" si="33"/>
        <v>-1</v>
      </c>
      <c r="BC18" t="s">
        <v>290</v>
      </c>
      <c r="BD18">
        <v>539.55999999999995</v>
      </c>
      <c r="BE18">
        <f t="shared" si="34"/>
        <v>289.60900000000004</v>
      </c>
      <c r="BF18">
        <f t="shared" si="35"/>
        <v>0.43076394512813804</v>
      </c>
      <c r="BG18">
        <f t="shared" si="36"/>
        <v>1.5367503150715398</v>
      </c>
      <c r="BH18">
        <f t="shared" si="37"/>
        <v>0.15045559516167989</v>
      </c>
      <c r="BI18" t="e">
        <f t="shared" si="38"/>
        <v>#DIV/0!</v>
      </c>
      <c r="BJ18">
        <v>1904</v>
      </c>
      <c r="BK18">
        <v>300</v>
      </c>
      <c r="BL18">
        <v>300</v>
      </c>
      <c r="BM18">
        <v>300</v>
      </c>
      <c r="BN18">
        <v>10364</v>
      </c>
      <c r="BO18">
        <v>799.38099999999997</v>
      </c>
      <c r="BP18">
        <v>-6.9037500000000002E-3</v>
      </c>
      <c r="BQ18">
        <v>0.21154800000000001</v>
      </c>
      <c r="BR18">
        <f t="shared" si="39"/>
        <v>2000</v>
      </c>
      <c r="BS18">
        <f t="shared" si="40"/>
        <v>1681.1970000837898</v>
      </c>
      <c r="BT18">
        <f t="shared" si="41"/>
        <v>0.84059850004189496</v>
      </c>
      <c r="BU18">
        <f t="shared" si="42"/>
        <v>0.19119700008378998</v>
      </c>
      <c r="BV18" t="s">
        <v>280</v>
      </c>
      <c r="BW18">
        <v>1566677240.7</v>
      </c>
      <c r="BX18">
        <v>274.43299999999999</v>
      </c>
      <c r="BY18">
        <v>300.01900000000001</v>
      </c>
      <c r="BZ18">
        <v>18.1355</v>
      </c>
      <c r="CA18">
        <v>14.9057</v>
      </c>
      <c r="CB18">
        <v>500.00400000000002</v>
      </c>
      <c r="CC18">
        <v>99.677300000000002</v>
      </c>
      <c r="CD18">
        <v>9.9997299999999997E-2</v>
      </c>
      <c r="CE18">
        <v>25.366900000000001</v>
      </c>
      <c r="CF18">
        <v>26.971699999999998</v>
      </c>
      <c r="CG18">
        <v>999.9</v>
      </c>
      <c r="CH18">
        <v>9975.6200000000008</v>
      </c>
      <c r="CI18">
        <v>0</v>
      </c>
      <c r="CJ18">
        <v>1440.78</v>
      </c>
      <c r="CK18">
        <v>2000</v>
      </c>
      <c r="CL18">
        <v>0.98000200000000004</v>
      </c>
      <c r="CM18">
        <v>1.9997999999999998E-2</v>
      </c>
      <c r="CN18">
        <v>0</v>
      </c>
      <c r="CO18">
        <v>704.12099999999998</v>
      </c>
      <c r="CP18">
        <v>4.99986</v>
      </c>
      <c r="CQ18">
        <v>18242</v>
      </c>
      <c r="CR18">
        <v>16272.2</v>
      </c>
      <c r="CS18">
        <v>43.561999999999998</v>
      </c>
      <c r="CT18">
        <v>44.875</v>
      </c>
      <c r="CU18">
        <v>44</v>
      </c>
      <c r="CV18">
        <v>43.875</v>
      </c>
      <c r="CW18">
        <v>45.125</v>
      </c>
      <c r="CX18">
        <v>1955.1</v>
      </c>
      <c r="CY18">
        <v>39.9</v>
      </c>
      <c r="CZ18">
        <v>0</v>
      </c>
      <c r="DA18">
        <v>119.700000047684</v>
      </c>
      <c r="DB18">
        <v>704.41588461538504</v>
      </c>
      <c r="DC18">
        <v>-3.9571623805832199</v>
      </c>
      <c r="DD18">
        <v>-320.72820464273701</v>
      </c>
      <c r="DE18">
        <v>18294.5884615385</v>
      </c>
      <c r="DF18">
        <v>15</v>
      </c>
      <c r="DG18">
        <v>1566677187.2</v>
      </c>
      <c r="DH18" t="s">
        <v>291</v>
      </c>
      <c r="DI18">
        <v>101</v>
      </c>
      <c r="DJ18">
        <v>-0.316</v>
      </c>
      <c r="DK18">
        <v>8.5000000000000006E-2</v>
      </c>
      <c r="DL18">
        <v>300</v>
      </c>
      <c r="DM18">
        <v>15</v>
      </c>
      <c r="DN18">
        <v>7.0000000000000007E-2</v>
      </c>
      <c r="DO18">
        <v>0.03</v>
      </c>
      <c r="DP18">
        <v>20.1727448967169</v>
      </c>
      <c r="DQ18">
        <v>0.90736340296692897</v>
      </c>
      <c r="DR18">
        <v>0.17824887932988201</v>
      </c>
      <c r="DS18">
        <v>0</v>
      </c>
      <c r="DT18">
        <v>0.14761098919979901</v>
      </c>
      <c r="DU18">
        <v>2.5506589546222699E-2</v>
      </c>
      <c r="DV18">
        <v>5.0253826657031004E-3</v>
      </c>
      <c r="DW18">
        <v>1</v>
      </c>
      <c r="DX18">
        <v>1</v>
      </c>
      <c r="DY18">
        <v>2</v>
      </c>
      <c r="DZ18" t="s">
        <v>292</v>
      </c>
      <c r="EA18">
        <v>1.86676</v>
      </c>
      <c r="EB18">
        <v>1.8632599999999999</v>
      </c>
      <c r="EC18">
        <v>1.8689</v>
      </c>
      <c r="ED18">
        <v>1.8669100000000001</v>
      </c>
      <c r="EE18">
        <v>1.8714900000000001</v>
      </c>
      <c r="EF18">
        <v>1.8640099999999999</v>
      </c>
      <c r="EG18">
        <v>1.8655600000000001</v>
      </c>
      <c r="EH18">
        <v>1.86554</v>
      </c>
      <c r="EI18" t="s">
        <v>283</v>
      </c>
      <c r="EJ18" t="s">
        <v>19</v>
      </c>
      <c r="EK18" t="s">
        <v>19</v>
      </c>
      <c r="EL18" t="s">
        <v>19</v>
      </c>
      <c r="EM18" t="s">
        <v>284</v>
      </c>
      <c r="EN18" t="s">
        <v>285</v>
      </c>
      <c r="EO18" t="s">
        <v>286</v>
      </c>
      <c r="EP18" t="s">
        <v>286</v>
      </c>
      <c r="EQ18" t="s">
        <v>286</v>
      </c>
      <c r="ER18" t="s">
        <v>286</v>
      </c>
      <c r="ES18">
        <v>0</v>
      </c>
      <c r="ET18">
        <v>100</v>
      </c>
      <c r="EU18">
        <v>100</v>
      </c>
      <c r="EV18">
        <v>-0.316</v>
      </c>
      <c r="EW18">
        <v>8.5000000000000006E-2</v>
      </c>
      <c r="EX18">
        <v>2</v>
      </c>
      <c r="EY18">
        <v>509.07299999999998</v>
      </c>
      <c r="EZ18">
        <v>530.66300000000001</v>
      </c>
      <c r="FA18">
        <v>20.2469</v>
      </c>
      <c r="FB18">
        <v>30.4558</v>
      </c>
      <c r="FC18">
        <v>29.9984</v>
      </c>
      <c r="FD18">
        <v>30.394300000000001</v>
      </c>
      <c r="FE18">
        <v>30.387799999999999</v>
      </c>
      <c r="FF18">
        <v>17.590499999999999</v>
      </c>
      <c r="FG18">
        <v>37.843299999999999</v>
      </c>
      <c r="FH18">
        <v>3.98265</v>
      </c>
      <c r="FI18">
        <v>20.3094</v>
      </c>
      <c r="FJ18">
        <v>300</v>
      </c>
      <c r="FK18">
        <v>14.7456</v>
      </c>
      <c r="FL18">
        <v>101.161</v>
      </c>
      <c r="FM18">
        <v>101.768</v>
      </c>
    </row>
    <row r="19" spans="1:169" x14ac:dyDescent="0.25">
      <c r="A19">
        <v>3</v>
      </c>
      <c r="B19">
        <v>1566677361.2</v>
      </c>
      <c r="C19">
        <v>241</v>
      </c>
      <c r="D19" t="s">
        <v>293</v>
      </c>
      <c r="E19" t="s">
        <v>294</v>
      </c>
      <c r="G19">
        <v>1566677361.2</v>
      </c>
      <c r="H19">
        <f t="shared" si="0"/>
        <v>3.4730210728224991E-3</v>
      </c>
      <c r="I19">
        <f t="shared" si="1"/>
        <v>16.979303838315346</v>
      </c>
      <c r="J19">
        <f t="shared" si="2"/>
        <v>178.84100000000001</v>
      </c>
      <c r="K19">
        <f t="shared" si="3"/>
        <v>36.112584704505167</v>
      </c>
      <c r="L19">
        <f t="shared" si="4"/>
        <v>3.6033741145584779</v>
      </c>
      <c r="M19">
        <f t="shared" si="5"/>
        <v>17.845054163108902</v>
      </c>
      <c r="N19">
        <f t="shared" si="6"/>
        <v>0.20279759017958246</v>
      </c>
      <c r="O19">
        <f t="shared" si="7"/>
        <v>2.2606826412050607</v>
      </c>
      <c r="P19">
        <f t="shared" si="8"/>
        <v>0.1932057399810708</v>
      </c>
      <c r="Q19">
        <f t="shared" si="9"/>
        <v>0.12157756370424588</v>
      </c>
      <c r="R19">
        <f t="shared" si="10"/>
        <v>321.46000915464845</v>
      </c>
      <c r="S19">
        <f t="shared" si="11"/>
        <v>26.87656877053854</v>
      </c>
      <c r="T19">
        <f t="shared" si="12"/>
        <v>26.946100000000001</v>
      </c>
      <c r="U19">
        <f t="shared" si="13"/>
        <v>3.5678448601598243</v>
      </c>
      <c r="V19">
        <f t="shared" si="14"/>
        <v>55.264236416963527</v>
      </c>
      <c r="W19">
        <f t="shared" si="15"/>
        <v>1.82264197169327</v>
      </c>
      <c r="X19">
        <f t="shared" si="16"/>
        <v>3.2980496788946936</v>
      </c>
      <c r="Y19">
        <f t="shared" si="17"/>
        <v>1.7452028884665542</v>
      </c>
      <c r="Z19">
        <f t="shared" si="18"/>
        <v>-153.16022931147222</v>
      </c>
      <c r="AA19">
        <f t="shared" si="19"/>
        <v>-162.29264167110526</v>
      </c>
      <c r="AB19">
        <f t="shared" si="20"/>
        <v>-15.381793569480019</v>
      </c>
      <c r="AC19">
        <f t="shared" si="21"/>
        <v>-9.3746553974090432</v>
      </c>
      <c r="AD19">
        <v>-4.1471959406026902E-2</v>
      </c>
      <c r="AE19">
        <v>4.6555907576451498E-2</v>
      </c>
      <c r="AF19">
        <v>3.4743377343633202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53121.450556909462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295</v>
      </c>
      <c r="AS19">
        <v>706.54103846153805</v>
      </c>
      <c r="AT19">
        <v>810.43899999999996</v>
      </c>
      <c r="AU19">
        <f t="shared" si="27"/>
        <v>0.12819960729735602</v>
      </c>
      <c r="AV19">
        <v>0.5</v>
      </c>
      <c r="AW19">
        <f t="shared" si="28"/>
        <v>1681.3059000837634</v>
      </c>
      <c r="AX19">
        <f t="shared" si="29"/>
        <v>16.979303838315346</v>
      </c>
      <c r="AY19">
        <f t="shared" si="30"/>
        <v>107.77137806873309</v>
      </c>
      <c r="AZ19">
        <f t="shared" si="31"/>
        <v>0.32466231264783646</v>
      </c>
      <c r="BA19">
        <f t="shared" si="32"/>
        <v>1.0693654163361712E-2</v>
      </c>
      <c r="BB19">
        <f t="shared" si="33"/>
        <v>-1</v>
      </c>
      <c r="BC19" t="s">
        <v>296</v>
      </c>
      <c r="BD19">
        <v>547.32000000000005</v>
      </c>
      <c r="BE19">
        <f t="shared" si="34"/>
        <v>263.11899999999991</v>
      </c>
      <c r="BF19">
        <f t="shared" si="35"/>
        <v>0.39487061572315929</v>
      </c>
      <c r="BG19">
        <f t="shared" si="36"/>
        <v>1.4807407001388582</v>
      </c>
      <c r="BH19">
        <f t="shared" si="37"/>
        <v>0.12819960729735602</v>
      </c>
      <c r="BI19" t="e">
        <f t="shared" si="38"/>
        <v>#DIV/0!</v>
      </c>
      <c r="BJ19">
        <v>1906</v>
      </c>
      <c r="BK19">
        <v>300</v>
      </c>
      <c r="BL19">
        <v>300</v>
      </c>
      <c r="BM19">
        <v>300</v>
      </c>
      <c r="BN19">
        <v>10362.700000000001</v>
      </c>
      <c r="BO19">
        <v>785.822</v>
      </c>
      <c r="BP19">
        <v>-6.9024999999999998E-3</v>
      </c>
      <c r="BQ19">
        <v>9.0331999999999999E-3</v>
      </c>
      <c r="BR19">
        <f t="shared" si="39"/>
        <v>2000.13</v>
      </c>
      <c r="BS19">
        <f t="shared" si="40"/>
        <v>1681.3059000837634</v>
      </c>
      <c r="BT19">
        <f t="shared" si="41"/>
        <v>0.84059831115165684</v>
      </c>
      <c r="BU19">
        <f t="shared" si="42"/>
        <v>0.19119662230331386</v>
      </c>
      <c r="BV19" t="s">
        <v>280</v>
      </c>
      <c r="BW19">
        <v>1566677361.2</v>
      </c>
      <c r="BX19">
        <v>178.84100000000001</v>
      </c>
      <c r="BY19">
        <v>199.96100000000001</v>
      </c>
      <c r="BZ19">
        <v>18.266300000000001</v>
      </c>
      <c r="CA19">
        <v>14.174899999999999</v>
      </c>
      <c r="CB19">
        <v>500.012</v>
      </c>
      <c r="CC19">
        <v>99.681700000000006</v>
      </c>
      <c r="CD19">
        <v>9.9972900000000003E-2</v>
      </c>
      <c r="CE19">
        <v>25.6145</v>
      </c>
      <c r="CF19">
        <v>26.946100000000001</v>
      </c>
      <c r="CG19">
        <v>999.9</v>
      </c>
      <c r="CH19">
        <v>10033.1</v>
      </c>
      <c r="CI19">
        <v>0</v>
      </c>
      <c r="CJ19">
        <v>1440.1</v>
      </c>
      <c r="CK19">
        <v>2000.13</v>
      </c>
      <c r="CL19">
        <v>0.98000500000000001</v>
      </c>
      <c r="CM19">
        <v>1.9994899999999999E-2</v>
      </c>
      <c r="CN19">
        <v>0</v>
      </c>
      <c r="CO19">
        <v>706.14800000000002</v>
      </c>
      <c r="CP19">
        <v>4.99986</v>
      </c>
      <c r="CQ19">
        <v>18339</v>
      </c>
      <c r="CR19">
        <v>16273.3</v>
      </c>
      <c r="CS19">
        <v>43.75</v>
      </c>
      <c r="CT19">
        <v>45.186999999999998</v>
      </c>
      <c r="CU19">
        <v>44.311999999999998</v>
      </c>
      <c r="CV19">
        <v>44.186999999999998</v>
      </c>
      <c r="CW19">
        <v>45.311999999999998</v>
      </c>
      <c r="CX19">
        <v>1955.24</v>
      </c>
      <c r="CY19">
        <v>39.89</v>
      </c>
      <c r="CZ19">
        <v>0</v>
      </c>
      <c r="DA19">
        <v>120</v>
      </c>
      <c r="DB19">
        <v>706.54103846153805</v>
      </c>
      <c r="DC19">
        <v>-3.0401025732853602</v>
      </c>
      <c r="DD19">
        <v>97.015384090465901</v>
      </c>
      <c r="DE19">
        <v>18390.942307692301</v>
      </c>
      <c r="DF19">
        <v>15</v>
      </c>
      <c r="DG19">
        <v>1566677307.7</v>
      </c>
      <c r="DH19" t="s">
        <v>297</v>
      </c>
      <c r="DI19">
        <v>102</v>
      </c>
      <c r="DJ19">
        <v>-0.32800000000000001</v>
      </c>
      <c r="DK19">
        <v>7.8E-2</v>
      </c>
      <c r="DL19">
        <v>200</v>
      </c>
      <c r="DM19">
        <v>15</v>
      </c>
      <c r="DN19">
        <v>7.0000000000000007E-2</v>
      </c>
      <c r="DO19">
        <v>0.03</v>
      </c>
      <c r="DP19">
        <v>16.430297862088</v>
      </c>
      <c r="DQ19">
        <v>1.68824945195612</v>
      </c>
      <c r="DR19">
        <v>0.326882043920385</v>
      </c>
      <c r="DS19">
        <v>0</v>
      </c>
      <c r="DT19">
        <v>0.19393064848834701</v>
      </c>
      <c r="DU19">
        <v>3.5645877715536102E-2</v>
      </c>
      <c r="DV19">
        <v>7.0708894756274796E-3</v>
      </c>
      <c r="DW19">
        <v>1</v>
      </c>
      <c r="DX19">
        <v>1</v>
      </c>
      <c r="DY19">
        <v>2</v>
      </c>
      <c r="DZ19" t="s">
        <v>292</v>
      </c>
      <c r="EA19">
        <v>1.8667499999999999</v>
      </c>
      <c r="EB19">
        <v>1.8632599999999999</v>
      </c>
      <c r="EC19">
        <v>1.8689</v>
      </c>
      <c r="ED19">
        <v>1.8669100000000001</v>
      </c>
      <c r="EE19">
        <v>1.8714900000000001</v>
      </c>
      <c r="EF19">
        <v>1.8640099999999999</v>
      </c>
      <c r="EG19">
        <v>1.86554</v>
      </c>
      <c r="EH19">
        <v>1.8655299999999999</v>
      </c>
      <c r="EI19" t="s">
        <v>283</v>
      </c>
      <c r="EJ19" t="s">
        <v>19</v>
      </c>
      <c r="EK19" t="s">
        <v>19</v>
      </c>
      <c r="EL19" t="s">
        <v>19</v>
      </c>
      <c r="EM19" t="s">
        <v>284</v>
      </c>
      <c r="EN19" t="s">
        <v>285</v>
      </c>
      <c r="EO19" t="s">
        <v>286</v>
      </c>
      <c r="EP19" t="s">
        <v>286</v>
      </c>
      <c r="EQ19" t="s">
        <v>286</v>
      </c>
      <c r="ER19" t="s">
        <v>286</v>
      </c>
      <c r="ES19">
        <v>0</v>
      </c>
      <c r="ET19">
        <v>100</v>
      </c>
      <c r="EU19">
        <v>100</v>
      </c>
      <c r="EV19">
        <v>-0.32800000000000001</v>
      </c>
      <c r="EW19">
        <v>7.8E-2</v>
      </c>
      <c r="EX19">
        <v>2</v>
      </c>
      <c r="EY19">
        <v>509.48500000000001</v>
      </c>
      <c r="EZ19">
        <v>529.52800000000002</v>
      </c>
      <c r="FA19">
        <v>20.9697</v>
      </c>
      <c r="FB19">
        <v>30.630500000000001</v>
      </c>
      <c r="FC19">
        <v>30.000599999999999</v>
      </c>
      <c r="FD19">
        <v>30.575800000000001</v>
      </c>
      <c r="FE19">
        <v>30.567299999999999</v>
      </c>
      <c r="FF19">
        <v>12.9315</v>
      </c>
      <c r="FG19">
        <v>41.147300000000001</v>
      </c>
      <c r="FH19">
        <v>0.96112900000000001</v>
      </c>
      <c r="FI19">
        <v>20.9999</v>
      </c>
      <c r="FJ19">
        <v>200</v>
      </c>
      <c r="FK19">
        <v>14.0908</v>
      </c>
      <c r="FL19">
        <v>101.121</v>
      </c>
      <c r="FM19">
        <v>101.73099999999999</v>
      </c>
    </row>
    <row r="20" spans="1:169" x14ac:dyDescent="0.25">
      <c r="A20">
        <v>4</v>
      </c>
      <c r="B20">
        <v>1566677481.7</v>
      </c>
      <c r="C20">
        <v>361.5</v>
      </c>
      <c r="D20" t="s">
        <v>298</v>
      </c>
      <c r="E20" t="s">
        <v>299</v>
      </c>
      <c r="G20">
        <v>1566677481.7</v>
      </c>
      <c r="H20">
        <f t="shared" si="0"/>
        <v>4.6057870361170764E-3</v>
      </c>
      <c r="I20">
        <f t="shared" si="1"/>
        <v>11.015878022533053</v>
      </c>
      <c r="J20">
        <f t="shared" si="2"/>
        <v>86.254999999999995</v>
      </c>
      <c r="K20">
        <f t="shared" si="3"/>
        <v>18.292945458706477</v>
      </c>
      <c r="L20">
        <f t="shared" si="4"/>
        <v>1.8254206122249663</v>
      </c>
      <c r="M20">
        <f t="shared" si="5"/>
        <v>8.6072336061399977</v>
      </c>
      <c r="N20">
        <f t="shared" si="6"/>
        <v>0.28060811774473338</v>
      </c>
      <c r="O20">
        <f t="shared" si="7"/>
        <v>2.2576312567484149</v>
      </c>
      <c r="P20">
        <f t="shared" si="8"/>
        <v>0.26257197733527504</v>
      </c>
      <c r="Q20">
        <f t="shared" si="9"/>
        <v>0.16563126121528227</v>
      </c>
      <c r="R20">
        <f t="shared" si="10"/>
        <v>321.42010933367851</v>
      </c>
      <c r="S20">
        <f t="shared" si="11"/>
        <v>26.752563977248023</v>
      </c>
      <c r="T20">
        <f t="shared" si="12"/>
        <v>26.940799999999999</v>
      </c>
      <c r="U20">
        <f t="shared" si="13"/>
        <v>3.5667339579418638</v>
      </c>
      <c r="V20">
        <f t="shared" si="14"/>
        <v>55.68593272184259</v>
      </c>
      <c r="W20">
        <f t="shared" si="15"/>
        <v>1.8639742472804</v>
      </c>
      <c r="X20">
        <f t="shared" si="16"/>
        <v>3.347298242432533</v>
      </c>
      <c r="Y20">
        <f t="shared" si="17"/>
        <v>1.7027597106614638</v>
      </c>
      <c r="Z20">
        <f t="shared" si="18"/>
        <v>-203.11520829276307</v>
      </c>
      <c r="AA20">
        <f t="shared" si="19"/>
        <v>-131.00014997856502</v>
      </c>
      <c r="AB20">
        <f t="shared" si="20"/>
        <v>-12.447963733584475</v>
      </c>
      <c r="AC20">
        <f t="shared" si="21"/>
        <v>-25.143212671234039</v>
      </c>
      <c r="AD20">
        <v>-4.13895077500889E-2</v>
      </c>
      <c r="AE20">
        <v>4.6463348369499197E-2</v>
      </c>
      <c r="AF20">
        <v>3.4688734455346202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52976.000275989267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300</v>
      </c>
      <c r="AS20">
        <v>720.55215384615406</v>
      </c>
      <c r="AT20">
        <v>794.32799999999997</v>
      </c>
      <c r="AU20">
        <f t="shared" si="27"/>
        <v>9.2878314945269325E-2</v>
      </c>
      <c r="AV20">
        <v>0.5</v>
      </c>
      <c r="AW20">
        <f t="shared" si="28"/>
        <v>1681.095900083774</v>
      </c>
      <c r="AX20">
        <f t="shared" si="29"/>
        <v>11.015878022533053</v>
      </c>
      <c r="AY20">
        <f t="shared" si="30"/>
        <v>78.068677230590893</v>
      </c>
      <c r="AZ20">
        <f t="shared" si="31"/>
        <v>0.28628979464402615</v>
      </c>
      <c r="BA20">
        <f t="shared" si="32"/>
        <v>7.1476457838807808E-3</v>
      </c>
      <c r="BB20">
        <f t="shared" si="33"/>
        <v>-1</v>
      </c>
      <c r="BC20" t="s">
        <v>301</v>
      </c>
      <c r="BD20">
        <v>566.91999999999996</v>
      </c>
      <c r="BE20">
        <f t="shared" si="34"/>
        <v>227.40800000000002</v>
      </c>
      <c r="BF20">
        <f t="shared" si="35"/>
        <v>0.32442062791918452</v>
      </c>
      <c r="BG20">
        <f t="shared" si="36"/>
        <v>1.4011289070768362</v>
      </c>
      <c r="BH20">
        <f t="shared" si="37"/>
        <v>9.2878314945269366E-2</v>
      </c>
      <c r="BI20" t="e">
        <f t="shared" si="38"/>
        <v>#DIV/0!</v>
      </c>
      <c r="BJ20">
        <v>1908</v>
      </c>
      <c r="BK20">
        <v>300</v>
      </c>
      <c r="BL20">
        <v>300</v>
      </c>
      <c r="BM20">
        <v>300</v>
      </c>
      <c r="BN20">
        <v>10361.1</v>
      </c>
      <c r="BO20">
        <v>776.53399999999999</v>
      </c>
      <c r="BP20">
        <v>-6.9012099999999996E-3</v>
      </c>
      <c r="BQ20">
        <v>-0.71460000000000001</v>
      </c>
      <c r="BR20">
        <f t="shared" si="39"/>
        <v>1999.88</v>
      </c>
      <c r="BS20">
        <f t="shared" si="40"/>
        <v>1681.095900083774</v>
      </c>
      <c r="BT20">
        <f t="shared" si="41"/>
        <v>0.84059838594504366</v>
      </c>
      <c r="BU20">
        <f t="shared" si="42"/>
        <v>0.19119677189008741</v>
      </c>
      <c r="BV20" t="s">
        <v>280</v>
      </c>
      <c r="BW20">
        <v>1566677481.7</v>
      </c>
      <c r="BX20">
        <v>86.254999999999995</v>
      </c>
      <c r="BY20">
        <v>99.948999999999998</v>
      </c>
      <c r="BZ20">
        <v>18.679300000000001</v>
      </c>
      <c r="CA20">
        <v>13.2563</v>
      </c>
      <c r="CB20">
        <v>500.065</v>
      </c>
      <c r="CC20">
        <v>99.688199999999995</v>
      </c>
      <c r="CD20">
        <v>0.10002800000000001</v>
      </c>
      <c r="CE20">
        <v>25.8645</v>
      </c>
      <c r="CF20">
        <v>26.940799999999999</v>
      </c>
      <c r="CG20">
        <v>999.9</v>
      </c>
      <c r="CH20">
        <v>10012.5</v>
      </c>
      <c r="CI20">
        <v>0</v>
      </c>
      <c r="CJ20">
        <v>1314.3</v>
      </c>
      <c r="CK20">
        <v>1999.88</v>
      </c>
      <c r="CL20">
        <v>0.98000500000000001</v>
      </c>
      <c r="CM20">
        <v>1.9994899999999999E-2</v>
      </c>
      <c r="CN20">
        <v>0</v>
      </c>
      <c r="CO20">
        <v>720.3</v>
      </c>
      <c r="CP20">
        <v>4.99986</v>
      </c>
      <c r="CQ20">
        <v>18583.099999999999</v>
      </c>
      <c r="CR20">
        <v>16271.2</v>
      </c>
      <c r="CS20">
        <v>44.061999999999998</v>
      </c>
      <c r="CT20">
        <v>45.436999999999998</v>
      </c>
      <c r="CU20">
        <v>44.561999999999998</v>
      </c>
      <c r="CV20">
        <v>44.375</v>
      </c>
      <c r="CW20">
        <v>45.625</v>
      </c>
      <c r="CX20">
        <v>1954.99</v>
      </c>
      <c r="CY20">
        <v>39.89</v>
      </c>
      <c r="CZ20">
        <v>0</v>
      </c>
      <c r="DA20">
        <v>119.89999985694899</v>
      </c>
      <c r="DB20">
        <v>720.55215384615406</v>
      </c>
      <c r="DC20">
        <v>-2.8592136593015098</v>
      </c>
      <c r="DD20">
        <v>-124.90940051907801</v>
      </c>
      <c r="DE20">
        <v>18545.192307692301</v>
      </c>
      <c r="DF20">
        <v>15</v>
      </c>
      <c r="DG20">
        <v>1566677435.7</v>
      </c>
      <c r="DH20" t="s">
        <v>302</v>
      </c>
      <c r="DI20">
        <v>103</v>
      </c>
      <c r="DJ20">
        <v>-0.255</v>
      </c>
      <c r="DK20">
        <v>7.0000000000000007E-2</v>
      </c>
      <c r="DL20">
        <v>100</v>
      </c>
      <c r="DM20">
        <v>14</v>
      </c>
      <c r="DN20">
        <v>0.13</v>
      </c>
      <c r="DO20">
        <v>0.02</v>
      </c>
      <c r="DP20">
        <v>10.7423207506504</v>
      </c>
      <c r="DQ20">
        <v>1.0261352758828</v>
      </c>
      <c r="DR20">
        <v>0.20334579056774499</v>
      </c>
      <c r="DS20">
        <v>0</v>
      </c>
      <c r="DT20">
        <v>0.26299308456279302</v>
      </c>
      <c r="DU20">
        <v>7.6797031610259997E-2</v>
      </c>
      <c r="DV20">
        <v>1.55167846344898E-2</v>
      </c>
      <c r="DW20">
        <v>1</v>
      </c>
      <c r="DX20">
        <v>1</v>
      </c>
      <c r="DY20">
        <v>2</v>
      </c>
      <c r="DZ20" t="s">
        <v>292</v>
      </c>
      <c r="EA20">
        <v>1.86676</v>
      </c>
      <c r="EB20">
        <v>1.8632500000000001</v>
      </c>
      <c r="EC20">
        <v>1.8689</v>
      </c>
      <c r="ED20">
        <v>1.8669100000000001</v>
      </c>
      <c r="EE20">
        <v>1.8714900000000001</v>
      </c>
      <c r="EF20">
        <v>1.8640099999999999</v>
      </c>
      <c r="EG20">
        <v>1.86557</v>
      </c>
      <c r="EH20">
        <v>1.86554</v>
      </c>
      <c r="EI20" t="s">
        <v>283</v>
      </c>
      <c r="EJ20" t="s">
        <v>19</v>
      </c>
      <c r="EK20" t="s">
        <v>19</v>
      </c>
      <c r="EL20" t="s">
        <v>19</v>
      </c>
      <c r="EM20" t="s">
        <v>284</v>
      </c>
      <c r="EN20" t="s">
        <v>285</v>
      </c>
      <c r="EO20" t="s">
        <v>286</v>
      </c>
      <c r="EP20" t="s">
        <v>286</v>
      </c>
      <c r="EQ20" t="s">
        <v>286</v>
      </c>
      <c r="ER20" t="s">
        <v>286</v>
      </c>
      <c r="ES20">
        <v>0</v>
      </c>
      <c r="ET20">
        <v>100</v>
      </c>
      <c r="EU20">
        <v>100</v>
      </c>
      <c r="EV20">
        <v>-0.255</v>
      </c>
      <c r="EW20">
        <v>7.0000000000000007E-2</v>
      </c>
      <c r="EX20">
        <v>2</v>
      </c>
      <c r="EY20">
        <v>510.30399999999997</v>
      </c>
      <c r="EZ20">
        <v>528.07399999999996</v>
      </c>
      <c r="FA20">
        <v>21.337299999999999</v>
      </c>
      <c r="FB20">
        <v>30.7776</v>
      </c>
      <c r="FC20">
        <v>30.000800000000002</v>
      </c>
      <c r="FD20">
        <v>30.737400000000001</v>
      </c>
      <c r="FE20">
        <v>30.727499999999999</v>
      </c>
      <c r="FF20">
        <v>8.0827500000000008</v>
      </c>
      <c r="FG20">
        <v>45.800699999999999</v>
      </c>
      <c r="FH20">
        <v>0</v>
      </c>
      <c r="FI20">
        <v>21.345800000000001</v>
      </c>
      <c r="FJ20">
        <v>100</v>
      </c>
      <c r="FK20">
        <v>13.1282</v>
      </c>
      <c r="FL20">
        <v>101.096</v>
      </c>
      <c r="FM20">
        <v>101.697</v>
      </c>
    </row>
    <row r="21" spans="1:169" x14ac:dyDescent="0.25">
      <c r="A21">
        <v>5</v>
      </c>
      <c r="B21">
        <v>1566677586.7</v>
      </c>
      <c r="C21">
        <v>466.5</v>
      </c>
      <c r="D21" t="s">
        <v>303</v>
      </c>
      <c r="E21" t="s">
        <v>304</v>
      </c>
      <c r="G21">
        <v>1566677586.7</v>
      </c>
      <c r="H21">
        <f t="shared" si="0"/>
        <v>5.30036113729481E-3</v>
      </c>
      <c r="I21">
        <f t="shared" si="1"/>
        <v>0.43421563719746464</v>
      </c>
      <c r="J21">
        <f t="shared" si="2"/>
        <v>-3.7966099999999998</v>
      </c>
      <c r="K21">
        <f t="shared" si="3"/>
        <v>-5.9244226090892784</v>
      </c>
      <c r="L21">
        <f t="shared" si="4"/>
        <v>-0.59118313152297286</v>
      </c>
      <c r="M21">
        <f t="shared" si="5"/>
        <v>-0.37885409888347993</v>
      </c>
      <c r="N21">
        <f t="shared" si="6"/>
        <v>0.32830534162984609</v>
      </c>
      <c r="O21">
        <f t="shared" si="7"/>
        <v>2.2537890517037997</v>
      </c>
      <c r="P21">
        <f t="shared" si="8"/>
        <v>0.30386412464774204</v>
      </c>
      <c r="Q21">
        <f t="shared" si="9"/>
        <v>0.19195917146317215</v>
      </c>
      <c r="R21">
        <f t="shared" si="10"/>
        <v>321.41532135516519</v>
      </c>
      <c r="S21">
        <f t="shared" si="11"/>
        <v>26.807258794031689</v>
      </c>
      <c r="T21">
        <f t="shared" si="12"/>
        <v>26.997800000000002</v>
      </c>
      <c r="U21">
        <f t="shared" si="13"/>
        <v>3.5786972504591938</v>
      </c>
      <c r="V21">
        <f t="shared" si="14"/>
        <v>55.398157525042215</v>
      </c>
      <c r="W21">
        <f t="shared" si="15"/>
        <v>1.8857436552767999</v>
      </c>
      <c r="X21">
        <f t="shared" si="16"/>
        <v>3.4039826223902252</v>
      </c>
      <c r="Y21">
        <f t="shared" si="17"/>
        <v>1.692953595182394</v>
      </c>
      <c r="Z21">
        <f t="shared" si="18"/>
        <v>-233.74592615470112</v>
      </c>
      <c r="AA21">
        <f t="shared" si="19"/>
        <v>-103.21958091445957</v>
      </c>
      <c r="AB21">
        <f t="shared" si="20"/>
        <v>-9.8416775227398041</v>
      </c>
      <c r="AC21">
        <f t="shared" si="21"/>
        <v>-25.391863236735318</v>
      </c>
      <c r="AD21">
        <v>-4.1285831839081001E-2</v>
      </c>
      <c r="AE21">
        <v>4.6346963076884302E-2</v>
      </c>
      <c r="AF21">
        <v>3.46199721944941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52798.564210996097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305</v>
      </c>
      <c r="AS21">
        <v>758.63407692307703</v>
      </c>
      <c r="AT21">
        <v>785.11300000000006</v>
      </c>
      <c r="AU21">
        <f t="shared" si="27"/>
        <v>3.3726257337380772E-2</v>
      </c>
      <c r="AV21">
        <v>0.5</v>
      </c>
      <c r="AW21">
        <f t="shared" si="28"/>
        <v>1681.0707000837751</v>
      </c>
      <c r="AX21">
        <f t="shared" si="29"/>
        <v>0.43421563719746464</v>
      </c>
      <c r="AY21">
        <f t="shared" si="30"/>
        <v>28.348111516678127</v>
      </c>
      <c r="AZ21">
        <f t="shared" si="31"/>
        <v>0.23455604479864683</v>
      </c>
      <c r="BA21">
        <f t="shared" si="32"/>
        <v>8.5315604937138652E-4</v>
      </c>
      <c r="BB21">
        <f t="shared" si="33"/>
        <v>-1</v>
      </c>
      <c r="BC21" t="s">
        <v>306</v>
      </c>
      <c r="BD21">
        <v>600.96</v>
      </c>
      <c r="BE21">
        <f t="shared" si="34"/>
        <v>184.15300000000002</v>
      </c>
      <c r="BF21">
        <f t="shared" si="35"/>
        <v>0.14378762809687065</v>
      </c>
      <c r="BG21">
        <f t="shared" si="36"/>
        <v>1.3064313764643238</v>
      </c>
      <c r="BH21">
        <f t="shared" si="37"/>
        <v>3.3726257337380765E-2</v>
      </c>
      <c r="BI21" t="e">
        <f t="shared" si="38"/>
        <v>#DIV/0!</v>
      </c>
      <c r="BJ21">
        <v>1910</v>
      </c>
      <c r="BK21">
        <v>300</v>
      </c>
      <c r="BL21">
        <v>300</v>
      </c>
      <c r="BM21">
        <v>300</v>
      </c>
      <c r="BN21">
        <v>10361</v>
      </c>
      <c r="BO21">
        <v>776.91</v>
      </c>
      <c r="BP21">
        <v>-6.90115E-3</v>
      </c>
      <c r="BQ21">
        <v>0.40191700000000002</v>
      </c>
      <c r="BR21">
        <f t="shared" si="39"/>
        <v>1999.85</v>
      </c>
      <c r="BS21">
        <f t="shared" si="40"/>
        <v>1681.0707000837751</v>
      </c>
      <c r="BT21">
        <f t="shared" si="41"/>
        <v>0.84059839492150668</v>
      </c>
      <c r="BU21">
        <f t="shared" si="42"/>
        <v>0.19119678984301353</v>
      </c>
      <c r="BV21" t="s">
        <v>280</v>
      </c>
      <c r="BW21">
        <v>1566677586.7</v>
      </c>
      <c r="BX21">
        <v>-3.7966099999999998</v>
      </c>
      <c r="BY21">
        <v>-3.29975</v>
      </c>
      <c r="BZ21">
        <v>18.897600000000001</v>
      </c>
      <c r="CA21">
        <v>12.657999999999999</v>
      </c>
      <c r="CB21">
        <v>500.05099999999999</v>
      </c>
      <c r="CC21">
        <v>99.687399999999997</v>
      </c>
      <c r="CD21">
        <v>0.100068</v>
      </c>
      <c r="CE21">
        <v>26.148299999999999</v>
      </c>
      <c r="CF21">
        <v>26.997800000000002</v>
      </c>
      <c r="CG21">
        <v>999.9</v>
      </c>
      <c r="CH21">
        <v>9987.5</v>
      </c>
      <c r="CI21">
        <v>0</v>
      </c>
      <c r="CJ21">
        <v>1021.46</v>
      </c>
      <c r="CK21">
        <v>1999.85</v>
      </c>
      <c r="CL21">
        <v>0.98000500000000001</v>
      </c>
      <c r="CM21">
        <v>1.9994899999999999E-2</v>
      </c>
      <c r="CN21">
        <v>0</v>
      </c>
      <c r="CO21">
        <v>758.53700000000003</v>
      </c>
      <c r="CP21">
        <v>4.99986</v>
      </c>
      <c r="CQ21">
        <v>19088.900000000001</v>
      </c>
      <c r="CR21">
        <v>16270.9</v>
      </c>
      <c r="CS21">
        <v>44.25</v>
      </c>
      <c r="CT21">
        <v>45.561999999999998</v>
      </c>
      <c r="CU21">
        <v>44.75</v>
      </c>
      <c r="CV21">
        <v>44.5</v>
      </c>
      <c r="CW21">
        <v>45.75</v>
      </c>
      <c r="CX21">
        <v>1954.96</v>
      </c>
      <c r="CY21">
        <v>39.89</v>
      </c>
      <c r="CZ21">
        <v>0</v>
      </c>
      <c r="DA21">
        <v>104.39999985694899</v>
      </c>
      <c r="DB21">
        <v>758.63407692307703</v>
      </c>
      <c r="DC21">
        <v>0.30502564351008499</v>
      </c>
      <c r="DD21">
        <v>314.48888769780802</v>
      </c>
      <c r="DE21">
        <v>19102.400000000001</v>
      </c>
      <c r="DF21">
        <v>15</v>
      </c>
      <c r="DG21">
        <v>1566677543.7</v>
      </c>
      <c r="DH21" t="s">
        <v>307</v>
      </c>
      <c r="DI21">
        <v>104</v>
      </c>
      <c r="DJ21">
        <v>-0.503</v>
      </c>
      <c r="DK21">
        <v>5.3999999999999999E-2</v>
      </c>
      <c r="DL21">
        <v>-3</v>
      </c>
      <c r="DM21">
        <v>13</v>
      </c>
      <c r="DN21">
        <v>0.21</v>
      </c>
      <c r="DO21">
        <v>0.01</v>
      </c>
      <c r="DP21">
        <v>0.39950339445969801</v>
      </c>
      <c r="DQ21">
        <v>0.26689960413410602</v>
      </c>
      <c r="DR21">
        <v>7.7291762923328705E-2</v>
      </c>
      <c r="DS21">
        <v>1</v>
      </c>
      <c r="DT21">
        <v>0.30496039498753402</v>
      </c>
      <c r="DU21">
        <v>0.13524348777400699</v>
      </c>
      <c r="DV21">
        <v>4.31833310430393E-2</v>
      </c>
      <c r="DW21">
        <v>1</v>
      </c>
      <c r="DX21">
        <v>2</v>
      </c>
      <c r="DY21">
        <v>2</v>
      </c>
      <c r="DZ21" t="s">
        <v>282</v>
      </c>
      <c r="EA21">
        <v>1.86676</v>
      </c>
      <c r="EB21">
        <v>1.86331</v>
      </c>
      <c r="EC21">
        <v>1.8689199999999999</v>
      </c>
      <c r="ED21">
        <v>1.8669100000000001</v>
      </c>
      <c r="EE21">
        <v>1.8715200000000001</v>
      </c>
      <c r="EF21">
        <v>1.8640300000000001</v>
      </c>
      <c r="EG21">
        <v>1.8656699999999999</v>
      </c>
      <c r="EH21">
        <v>1.86555</v>
      </c>
      <c r="EI21" t="s">
        <v>283</v>
      </c>
      <c r="EJ21" t="s">
        <v>19</v>
      </c>
      <c r="EK21" t="s">
        <v>19</v>
      </c>
      <c r="EL21" t="s">
        <v>19</v>
      </c>
      <c r="EM21" t="s">
        <v>284</v>
      </c>
      <c r="EN21" t="s">
        <v>285</v>
      </c>
      <c r="EO21" t="s">
        <v>286</v>
      </c>
      <c r="EP21" t="s">
        <v>286</v>
      </c>
      <c r="EQ21" t="s">
        <v>286</v>
      </c>
      <c r="ER21" t="s">
        <v>286</v>
      </c>
      <c r="ES21">
        <v>0</v>
      </c>
      <c r="ET21">
        <v>100</v>
      </c>
      <c r="EU21">
        <v>100</v>
      </c>
      <c r="EV21">
        <v>-0.503</v>
      </c>
      <c r="EW21">
        <v>5.3999999999999999E-2</v>
      </c>
      <c r="EX21">
        <v>2</v>
      </c>
      <c r="EY21">
        <v>510.59399999999999</v>
      </c>
      <c r="EZ21">
        <v>527.20799999999997</v>
      </c>
      <c r="FA21">
        <v>21.777000000000001</v>
      </c>
      <c r="FB21">
        <v>30.857399999999998</v>
      </c>
      <c r="FC21">
        <v>30.000299999999999</v>
      </c>
      <c r="FD21">
        <v>30.842300000000002</v>
      </c>
      <c r="FE21">
        <v>30.8337</v>
      </c>
      <c r="FF21">
        <v>0</v>
      </c>
      <c r="FG21">
        <v>48.628100000000003</v>
      </c>
      <c r="FH21">
        <v>0</v>
      </c>
      <c r="FI21">
        <v>21.766300000000001</v>
      </c>
      <c r="FJ21">
        <v>0</v>
      </c>
      <c r="FK21">
        <v>12.5364</v>
      </c>
      <c r="FL21">
        <v>101.083</v>
      </c>
      <c r="FM21">
        <v>101.682</v>
      </c>
    </row>
    <row r="22" spans="1:169" x14ac:dyDescent="0.25">
      <c r="A22">
        <v>7</v>
      </c>
      <c r="B22">
        <v>1566677861.3</v>
      </c>
      <c r="C22">
        <v>741.09999990463302</v>
      </c>
      <c r="D22" t="s">
        <v>308</v>
      </c>
      <c r="E22" t="s">
        <v>309</v>
      </c>
      <c r="G22">
        <v>1566677861.3</v>
      </c>
      <c r="H22">
        <f t="shared" si="0"/>
        <v>4.1142400730632082E-3</v>
      </c>
      <c r="I22">
        <f t="shared" si="1"/>
        <v>24.9909831145367</v>
      </c>
      <c r="J22">
        <f t="shared" si="2"/>
        <v>368.21899999999999</v>
      </c>
      <c r="K22">
        <f t="shared" si="3"/>
        <v>185.39871262332946</v>
      </c>
      <c r="L22">
        <f t="shared" si="4"/>
        <v>18.501694367306719</v>
      </c>
      <c r="M22">
        <f t="shared" si="5"/>
        <v>36.746077153601803</v>
      </c>
      <c r="N22">
        <f t="shared" si="6"/>
        <v>0.24027296766878356</v>
      </c>
      <c r="O22">
        <f t="shared" si="7"/>
        <v>2.2462141893618481</v>
      </c>
      <c r="P22">
        <f t="shared" si="8"/>
        <v>0.226853034353173</v>
      </c>
      <c r="Q22">
        <f t="shared" si="9"/>
        <v>0.14292637638139577</v>
      </c>
      <c r="R22">
        <f t="shared" si="10"/>
        <v>321.46751656236444</v>
      </c>
      <c r="S22">
        <f t="shared" si="11"/>
        <v>26.888350280357002</v>
      </c>
      <c r="T22">
        <f t="shared" si="12"/>
        <v>27.025600000000001</v>
      </c>
      <c r="U22">
        <f t="shared" si="13"/>
        <v>3.584544676068329</v>
      </c>
      <c r="V22">
        <f t="shared" si="14"/>
        <v>54.586980491425486</v>
      </c>
      <c r="W22">
        <f t="shared" si="15"/>
        <v>1.8237069139803399</v>
      </c>
      <c r="X22">
        <f t="shared" si="16"/>
        <v>3.340919203740913</v>
      </c>
      <c r="Y22">
        <f t="shared" si="17"/>
        <v>1.7608377620879891</v>
      </c>
      <c r="Z22">
        <f t="shared" si="18"/>
        <v>-181.43798722208749</v>
      </c>
      <c r="AA22">
        <f t="shared" si="19"/>
        <v>-144.50612332642618</v>
      </c>
      <c r="AB22">
        <f t="shared" si="20"/>
        <v>-13.804776453800709</v>
      </c>
      <c r="AC22">
        <f t="shared" si="21"/>
        <v>-18.28137043994991</v>
      </c>
      <c r="AD22">
        <v>-4.1081905253834497E-2</v>
      </c>
      <c r="AE22">
        <v>4.6118037619995E-2</v>
      </c>
      <c r="AF22">
        <v>3.44845455277992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52603.87845274245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310</v>
      </c>
      <c r="AS22">
        <v>685.97119230769204</v>
      </c>
      <c r="AT22">
        <v>822.375</v>
      </c>
      <c r="AU22">
        <f t="shared" si="27"/>
        <v>0.1658657032282207</v>
      </c>
      <c r="AV22">
        <v>0.5</v>
      </c>
      <c r="AW22">
        <f t="shared" si="28"/>
        <v>1681.3401000838039</v>
      </c>
      <c r="AX22">
        <f t="shared" si="29"/>
        <v>24.9909831145367</v>
      </c>
      <c r="AY22">
        <f t="shared" si="30"/>
        <v>139.43832903310354</v>
      </c>
      <c r="AZ22">
        <f t="shared" si="31"/>
        <v>0.3700683994528044</v>
      </c>
      <c r="BA22">
        <f t="shared" si="32"/>
        <v>1.5458492373578206E-2</v>
      </c>
      <c r="BB22">
        <f t="shared" si="33"/>
        <v>-1</v>
      </c>
      <c r="BC22" t="s">
        <v>311</v>
      </c>
      <c r="BD22">
        <v>518.04</v>
      </c>
      <c r="BE22">
        <f t="shared" si="34"/>
        <v>304.33500000000004</v>
      </c>
      <c r="BF22">
        <f t="shared" si="35"/>
        <v>0.44820282810819639</v>
      </c>
      <c r="BG22">
        <f t="shared" si="36"/>
        <v>1.5874739402362752</v>
      </c>
      <c r="BH22">
        <f t="shared" si="37"/>
        <v>0.16586570322822067</v>
      </c>
      <c r="BI22" t="e">
        <f t="shared" si="38"/>
        <v>#DIV/0!</v>
      </c>
      <c r="BJ22">
        <v>1914</v>
      </c>
      <c r="BK22">
        <v>300</v>
      </c>
      <c r="BL22">
        <v>300</v>
      </c>
      <c r="BM22">
        <v>300</v>
      </c>
      <c r="BN22">
        <v>10357.6</v>
      </c>
      <c r="BO22">
        <v>788.41499999999996</v>
      </c>
      <c r="BP22">
        <v>-6.8987299999999996E-3</v>
      </c>
      <c r="BQ22">
        <v>-2.3746900000000002</v>
      </c>
      <c r="BR22">
        <f t="shared" si="39"/>
        <v>2000.17</v>
      </c>
      <c r="BS22">
        <f t="shared" si="40"/>
        <v>1681.3401000838039</v>
      </c>
      <c r="BT22">
        <f t="shared" si="41"/>
        <v>0.84059859916097324</v>
      </c>
      <c r="BU22">
        <f t="shared" si="42"/>
        <v>0.19119719832194651</v>
      </c>
      <c r="BV22" t="s">
        <v>280</v>
      </c>
      <c r="BW22">
        <v>1566677861.3</v>
      </c>
      <c r="BX22">
        <v>368.21899999999999</v>
      </c>
      <c r="BY22">
        <v>400.02699999999999</v>
      </c>
      <c r="BZ22">
        <v>18.274699999999999</v>
      </c>
      <c r="CA22">
        <v>13.4277</v>
      </c>
      <c r="CB22">
        <v>499.98599999999999</v>
      </c>
      <c r="CC22">
        <v>99.694100000000006</v>
      </c>
      <c r="CD22">
        <v>9.9982199999999993E-2</v>
      </c>
      <c r="CE22">
        <v>25.8323</v>
      </c>
      <c r="CF22">
        <v>27.025600000000001</v>
      </c>
      <c r="CG22">
        <v>999.9</v>
      </c>
      <c r="CH22">
        <v>9937.5</v>
      </c>
      <c r="CI22">
        <v>0</v>
      </c>
      <c r="CJ22">
        <v>1460.61</v>
      </c>
      <c r="CK22">
        <v>2000.17</v>
      </c>
      <c r="CL22">
        <v>0.97999800000000004</v>
      </c>
      <c r="CM22">
        <v>2.0002300000000001E-2</v>
      </c>
      <c r="CN22">
        <v>0</v>
      </c>
      <c r="CO22">
        <v>686.11900000000003</v>
      </c>
      <c r="CP22">
        <v>4.99986</v>
      </c>
      <c r="CQ22">
        <v>18037</v>
      </c>
      <c r="CR22">
        <v>16273.5</v>
      </c>
      <c r="CS22">
        <v>44.686999999999998</v>
      </c>
      <c r="CT22">
        <v>46</v>
      </c>
      <c r="CU22">
        <v>45.186999999999998</v>
      </c>
      <c r="CV22">
        <v>44.936999999999998</v>
      </c>
      <c r="CW22">
        <v>46.186999999999998</v>
      </c>
      <c r="CX22">
        <v>1955.26</v>
      </c>
      <c r="CY22">
        <v>39.909999999999997</v>
      </c>
      <c r="CZ22">
        <v>0</v>
      </c>
      <c r="DA22">
        <v>153.69999980926499</v>
      </c>
      <c r="DB22">
        <v>685.97119230769204</v>
      </c>
      <c r="DC22">
        <v>-0.55155555646098398</v>
      </c>
      <c r="DD22">
        <v>-301.470081965779</v>
      </c>
      <c r="DE22">
        <v>18167.823076923101</v>
      </c>
      <c r="DF22">
        <v>15</v>
      </c>
      <c r="DG22">
        <v>1566677806.7</v>
      </c>
      <c r="DH22" t="s">
        <v>312</v>
      </c>
      <c r="DI22">
        <v>106</v>
      </c>
      <c r="DJ22">
        <v>-0.307</v>
      </c>
      <c r="DK22">
        <v>5.8999999999999997E-2</v>
      </c>
      <c r="DL22">
        <v>400</v>
      </c>
      <c r="DM22">
        <v>13</v>
      </c>
      <c r="DN22">
        <v>0.08</v>
      </c>
      <c r="DO22">
        <v>0.02</v>
      </c>
      <c r="DP22">
        <v>24.679727800535701</v>
      </c>
      <c r="DQ22">
        <v>0.78823679514951805</v>
      </c>
      <c r="DR22">
        <v>0.15520476735495201</v>
      </c>
      <c r="DS22">
        <v>0</v>
      </c>
      <c r="DT22">
        <v>0.24995735393651</v>
      </c>
      <c r="DU22">
        <v>-2.45339697612206E-2</v>
      </c>
      <c r="DV22">
        <v>5.0495023583624699E-3</v>
      </c>
      <c r="DW22">
        <v>1</v>
      </c>
      <c r="DX22">
        <v>1</v>
      </c>
      <c r="DY22">
        <v>2</v>
      </c>
      <c r="DZ22" t="s">
        <v>292</v>
      </c>
      <c r="EA22">
        <v>1.8667400000000001</v>
      </c>
      <c r="EB22">
        <v>1.8632500000000001</v>
      </c>
      <c r="EC22">
        <v>1.8689</v>
      </c>
      <c r="ED22">
        <v>1.8669</v>
      </c>
      <c r="EE22">
        <v>1.8714900000000001</v>
      </c>
      <c r="EF22">
        <v>1.86402</v>
      </c>
      <c r="EG22">
        <v>1.86557</v>
      </c>
      <c r="EH22">
        <v>1.8655299999999999</v>
      </c>
      <c r="EI22" t="s">
        <v>283</v>
      </c>
      <c r="EJ22" t="s">
        <v>19</v>
      </c>
      <c r="EK22" t="s">
        <v>19</v>
      </c>
      <c r="EL22" t="s">
        <v>19</v>
      </c>
      <c r="EM22" t="s">
        <v>284</v>
      </c>
      <c r="EN22" t="s">
        <v>285</v>
      </c>
      <c r="EO22" t="s">
        <v>286</v>
      </c>
      <c r="EP22" t="s">
        <v>286</v>
      </c>
      <c r="EQ22" t="s">
        <v>286</v>
      </c>
      <c r="ER22" t="s">
        <v>286</v>
      </c>
      <c r="ES22">
        <v>0</v>
      </c>
      <c r="ET22">
        <v>100</v>
      </c>
      <c r="EU22">
        <v>100</v>
      </c>
      <c r="EV22">
        <v>-0.307</v>
      </c>
      <c r="EW22">
        <v>5.8999999999999997E-2</v>
      </c>
      <c r="EX22">
        <v>2</v>
      </c>
      <c r="EY22">
        <v>510.358</v>
      </c>
      <c r="EZ22">
        <v>527.31200000000001</v>
      </c>
      <c r="FA22">
        <v>20.7349</v>
      </c>
      <c r="FB22">
        <v>31.0913</v>
      </c>
      <c r="FC22">
        <v>30.000399999999999</v>
      </c>
      <c r="FD22">
        <v>31.087499999999999</v>
      </c>
      <c r="FE22">
        <v>31.083500000000001</v>
      </c>
      <c r="FF22">
        <v>22.0657</v>
      </c>
      <c r="FG22">
        <v>44.784100000000002</v>
      </c>
      <c r="FH22">
        <v>0</v>
      </c>
      <c r="FI22">
        <v>20.7105</v>
      </c>
      <c r="FJ22">
        <v>400</v>
      </c>
      <c r="FK22">
        <v>13.557600000000001</v>
      </c>
      <c r="FL22">
        <v>101.04900000000001</v>
      </c>
      <c r="FM22">
        <v>101.633</v>
      </c>
    </row>
    <row r="23" spans="1:169" x14ac:dyDescent="0.25">
      <c r="A23">
        <v>8</v>
      </c>
      <c r="B23">
        <v>1566677981.7</v>
      </c>
      <c r="C23">
        <v>861.5</v>
      </c>
      <c r="D23" t="s">
        <v>313</v>
      </c>
      <c r="E23" t="s">
        <v>314</v>
      </c>
      <c r="G23">
        <v>1566677981.7</v>
      </c>
      <c r="H23">
        <f t="shared" si="0"/>
        <v>3.5960118126685324E-3</v>
      </c>
      <c r="I23">
        <f t="shared" si="1"/>
        <v>26.162286647500103</v>
      </c>
      <c r="J23">
        <f t="shared" si="2"/>
        <v>466.66</v>
      </c>
      <c r="K23">
        <f t="shared" si="3"/>
        <v>247.54319012633246</v>
      </c>
      <c r="L23">
        <f t="shared" si="4"/>
        <v>24.702622835436834</v>
      </c>
      <c r="M23">
        <f t="shared" si="5"/>
        <v>46.568544125580011</v>
      </c>
      <c r="N23">
        <f t="shared" si="6"/>
        <v>0.20922748089085427</v>
      </c>
      <c r="O23">
        <f t="shared" si="7"/>
        <v>2.2557616041631201</v>
      </c>
      <c r="P23">
        <f t="shared" si="8"/>
        <v>0.19901310450571619</v>
      </c>
      <c r="Q23">
        <f t="shared" si="9"/>
        <v>0.12525934554037338</v>
      </c>
      <c r="R23">
        <f t="shared" si="10"/>
        <v>321.44517266271231</v>
      </c>
      <c r="S23">
        <f t="shared" si="11"/>
        <v>26.749612684674794</v>
      </c>
      <c r="T23">
        <f t="shared" si="12"/>
        <v>26.962700000000002</v>
      </c>
      <c r="U23">
        <f t="shared" si="13"/>
        <v>3.5713262445102338</v>
      </c>
      <c r="V23">
        <f t="shared" si="14"/>
        <v>55.379696177029416</v>
      </c>
      <c r="W23">
        <f t="shared" si="15"/>
        <v>1.8168577882758004</v>
      </c>
      <c r="X23">
        <f t="shared" si="16"/>
        <v>3.2807290644353575</v>
      </c>
      <c r="Y23">
        <f t="shared" si="17"/>
        <v>1.7544684562344335</v>
      </c>
      <c r="Z23">
        <f t="shared" si="18"/>
        <v>-158.58412093868228</v>
      </c>
      <c r="AA23">
        <f t="shared" si="19"/>
        <v>-174.74517310847358</v>
      </c>
      <c r="AB23">
        <f t="shared" si="20"/>
        <v>-16.592168205756508</v>
      </c>
      <c r="AC23">
        <f t="shared" si="21"/>
        <v>-28.476289590200082</v>
      </c>
      <c r="AD23">
        <v>-4.13390380025382E-2</v>
      </c>
      <c r="AE23">
        <v>4.6406691656480897E-2</v>
      </c>
      <c r="AF23">
        <v>3.4655268223156099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52974.148791295709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315</v>
      </c>
      <c r="AS23">
        <v>683.68592307692302</v>
      </c>
      <c r="AT23">
        <v>828.83299999999997</v>
      </c>
      <c r="AU23">
        <f t="shared" si="27"/>
        <v>0.17512222235731079</v>
      </c>
      <c r="AV23">
        <v>0.5</v>
      </c>
      <c r="AW23">
        <f t="shared" si="28"/>
        <v>1681.2225000838098</v>
      </c>
      <c r="AX23">
        <f t="shared" si="29"/>
        <v>26.162286647500103</v>
      </c>
      <c r="AY23">
        <f t="shared" si="30"/>
        <v>147.20971024589545</v>
      </c>
      <c r="AZ23">
        <f t="shared" si="31"/>
        <v>0.3732151108848224</v>
      </c>
      <c r="BA23">
        <f t="shared" si="32"/>
        <v>1.6156271193221629E-2</v>
      </c>
      <c r="BB23">
        <f t="shared" si="33"/>
        <v>-1</v>
      </c>
      <c r="BC23" t="s">
        <v>316</v>
      </c>
      <c r="BD23">
        <v>519.5</v>
      </c>
      <c r="BE23">
        <f t="shared" si="34"/>
        <v>309.33299999999997</v>
      </c>
      <c r="BF23">
        <f t="shared" si="35"/>
        <v>0.46922596982241455</v>
      </c>
      <c r="BG23">
        <f t="shared" si="36"/>
        <v>1.5954436958614051</v>
      </c>
      <c r="BH23">
        <f t="shared" si="37"/>
        <v>0.17512222235731076</v>
      </c>
      <c r="BI23" t="e">
        <f t="shared" si="38"/>
        <v>#DIV/0!</v>
      </c>
      <c r="BJ23">
        <v>1916</v>
      </c>
      <c r="BK23">
        <v>300</v>
      </c>
      <c r="BL23">
        <v>300</v>
      </c>
      <c r="BM23">
        <v>300</v>
      </c>
      <c r="BN23">
        <v>10356.9</v>
      </c>
      <c r="BO23">
        <v>793.45799999999997</v>
      </c>
      <c r="BP23">
        <v>-6.8985399999999999E-3</v>
      </c>
      <c r="BQ23">
        <v>-1.24908</v>
      </c>
      <c r="BR23">
        <f t="shared" si="39"/>
        <v>2000.03</v>
      </c>
      <c r="BS23">
        <f t="shared" si="40"/>
        <v>1681.2225000838098</v>
      </c>
      <c r="BT23">
        <f t="shared" si="41"/>
        <v>0.84059864106228899</v>
      </c>
      <c r="BU23">
        <f t="shared" si="42"/>
        <v>0.19119728212457787</v>
      </c>
      <c r="BV23" t="s">
        <v>280</v>
      </c>
      <c r="BW23">
        <v>1566677981.7</v>
      </c>
      <c r="BX23">
        <v>466.66</v>
      </c>
      <c r="BY23">
        <v>500.06099999999998</v>
      </c>
      <c r="BZ23">
        <v>18.206600000000002</v>
      </c>
      <c r="CA23">
        <v>13.9709</v>
      </c>
      <c r="CB23">
        <v>500.11200000000002</v>
      </c>
      <c r="CC23">
        <v>99.691100000000006</v>
      </c>
      <c r="CD23">
        <v>0.100063</v>
      </c>
      <c r="CE23">
        <v>25.5258</v>
      </c>
      <c r="CF23">
        <v>26.962700000000002</v>
      </c>
      <c r="CG23">
        <v>999.9</v>
      </c>
      <c r="CH23">
        <v>10000</v>
      </c>
      <c r="CI23">
        <v>0</v>
      </c>
      <c r="CJ23">
        <v>1392.83</v>
      </c>
      <c r="CK23">
        <v>2000.03</v>
      </c>
      <c r="CL23">
        <v>0.97999499999999995</v>
      </c>
      <c r="CM23">
        <v>2.00054E-2</v>
      </c>
      <c r="CN23">
        <v>0</v>
      </c>
      <c r="CO23">
        <v>683.33299999999997</v>
      </c>
      <c r="CP23">
        <v>4.99986</v>
      </c>
      <c r="CQ23">
        <v>17873.7</v>
      </c>
      <c r="CR23">
        <v>16272.4</v>
      </c>
      <c r="CS23">
        <v>44.811999999999998</v>
      </c>
      <c r="CT23">
        <v>46.125</v>
      </c>
      <c r="CU23">
        <v>45.375</v>
      </c>
      <c r="CV23">
        <v>44.936999999999998</v>
      </c>
      <c r="CW23">
        <v>46.311999999999998</v>
      </c>
      <c r="CX23">
        <v>1955.12</v>
      </c>
      <c r="CY23">
        <v>39.909999999999997</v>
      </c>
      <c r="CZ23">
        <v>0</v>
      </c>
      <c r="DA23">
        <v>119.799999952316</v>
      </c>
      <c r="DB23">
        <v>683.68592307692302</v>
      </c>
      <c r="DC23">
        <v>0.88690597971110696</v>
      </c>
      <c r="DD23">
        <v>-596.13675567764301</v>
      </c>
      <c r="DE23">
        <v>17925.7923076923</v>
      </c>
      <c r="DF23">
        <v>15</v>
      </c>
      <c r="DG23">
        <v>1566677935.8</v>
      </c>
      <c r="DH23" t="s">
        <v>317</v>
      </c>
      <c r="DI23">
        <v>107</v>
      </c>
      <c r="DJ23">
        <v>-0.23100000000000001</v>
      </c>
      <c r="DK23">
        <v>6.6000000000000003E-2</v>
      </c>
      <c r="DL23">
        <v>500</v>
      </c>
      <c r="DM23">
        <v>14</v>
      </c>
      <c r="DN23">
        <v>0.06</v>
      </c>
      <c r="DO23">
        <v>0.02</v>
      </c>
      <c r="DP23">
        <v>26.071870552417899</v>
      </c>
      <c r="DQ23">
        <v>0.42289978139222101</v>
      </c>
      <c r="DR23">
        <v>0.118877328726315</v>
      </c>
      <c r="DS23">
        <v>0</v>
      </c>
      <c r="DT23">
        <v>0.20523409080701999</v>
      </c>
      <c r="DU23">
        <v>8.6975495314201602E-3</v>
      </c>
      <c r="DV23">
        <v>2.23798223416235E-3</v>
      </c>
      <c r="DW23">
        <v>1</v>
      </c>
      <c r="DX23">
        <v>1</v>
      </c>
      <c r="DY23">
        <v>2</v>
      </c>
      <c r="DZ23" t="s">
        <v>292</v>
      </c>
      <c r="EA23">
        <v>1.8667499999999999</v>
      </c>
      <c r="EB23">
        <v>1.8632500000000001</v>
      </c>
      <c r="EC23">
        <v>1.8689</v>
      </c>
      <c r="ED23">
        <v>1.8669100000000001</v>
      </c>
      <c r="EE23">
        <v>1.8714900000000001</v>
      </c>
      <c r="EF23">
        <v>1.8640099999999999</v>
      </c>
      <c r="EG23">
        <v>1.86555</v>
      </c>
      <c r="EH23">
        <v>1.86554</v>
      </c>
      <c r="EI23" t="s">
        <v>283</v>
      </c>
      <c r="EJ23" t="s">
        <v>19</v>
      </c>
      <c r="EK23" t="s">
        <v>19</v>
      </c>
      <c r="EL23" t="s">
        <v>19</v>
      </c>
      <c r="EM23" t="s">
        <v>284</v>
      </c>
      <c r="EN23" t="s">
        <v>285</v>
      </c>
      <c r="EO23" t="s">
        <v>286</v>
      </c>
      <c r="EP23" t="s">
        <v>286</v>
      </c>
      <c r="EQ23" t="s">
        <v>286</v>
      </c>
      <c r="ER23" t="s">
        <v>286</v>
      </c>
      <c r="ES23">
        <v>0</v>
      </c>
      <c r="ET23">
        <v>100</v>
      </c>
      <c r="EU23">
        <v>100</v>
      </c>
      <c r="EV23">
        <v>-0.23100000000000001</v>
      </c>
      <c r="EW23">
        <v>6.6000000000000003E-2</v>
      </c>
      <c r="EX23">
        <v>2</v>
      </c>
      <c r="EY23">
        <v>510.64100000000002</v>
      </c>
      <c r="EZ23">
        <v>527.101</v>
      </c>
      <c r="FA23">
        <v>20.131499999999999</v>
      </c>
      <c r="FB23">
        <v>31.154</v>
      </c>
      <c r="FC23">
        <v>29.996400000000001</v>
      </c>
      <c r="FD23">
        <v>31.148900000000001</v>
      </c>
      <c r="FE23">
        <v>31.141100000000002</v>
      </c>
      <c r="FF23">
        <v>26.357700000000001</v>
      </c>
      <c r="FG23">
        <v>42.418100000000003</v>
      </c>
      <c r="FH23">
        <v>0</v>
      </c>
      <c r="FI23">
        <v>20.2242</v>
      </c>
      <c r="FJ23">
        <v>500</v>
      </c>
      <c r="FK23">
        <v>13.863200000000001</v>
      </c>
      <c r="FL23">
        <v>101.04300000000001</v>
      </c>
      <c r="FM23">
        <v>101.627</v>
      </c>
    </row>
    <row r="24" spans="1:169" x14ac:dyDescent="0.25">
      <c r="A24">
        <v>9</v>
      </c>
      <c r="B24">
        <v>1566678099.2</v>
      </c>
      <c r="C24">
        <v>979</v>
      </c>
      <c r="D24" t="s">
        <v>318</v>
      </c>
      <c r="E24" t="s">
        <v>319</v>
      </c>
      <c r="G24">
        <v>1566678099.2</v>
      </c>
      <c r="H24">
        <f t="shared" si="0"/>
        <v>3.0261030263820238E-3</v>
      </c>
      <c r="I24">
        <f t="shared" si="1"/>
        <v>27.00457161918148</v>
      </c>
      <c r="J24">
        <f t="shared" si="2"/>
        <v>565.64300000000003</v>
      </c>
      <c r="K24">
        <f t="shared" si="3"/>
        <v>291.67251986379443</v>
      </c>
      <c r="L24">
        <f t="shared" si="4"/>
        <v>29.105845266587703</v>
      </c>
      <c r="M24">
        <f t="shared" si="5"/>
        <v>56.445213425716695</v>
      </c>
      <c r="N24">
        <f t="shared" si="6"/>
        <v>0.17123928175994493</v>
      </c>
      <c r="O24">
        <f t="shared" si="7"/>
        <v>2.2542045682367755</v>
      </c>
      <c r="P24">
        <f t="shared" si="8"/>
        <v>0.16432693334628798</v>
      </c>
      <c r="Q24">
        <f t="shared" si="9"/>
        <v>0.10330213003139316</v>
      </c>
      <c r="R24">
        <f t="shared" si="10"/>
        <v>321.45259090857144</v>
      </c>
      <c r="S24">
        <f t="shared" si="11"/>
        <v>26.752150348938063</v>
      </c>
      <c r="T24">
        <f t="shared" si="12"/>
        <v>27.039400000000001</v>
      </c>
      <c r="U24">
        <f t="shared" si="13"/>
        <v>3.5874504513142695</v>
      </c>
      <c r="V24">
        <f t="shared" si="14"/>
        <v>55.462533670730622</v>
      </c>
      <c r="W24">
        <f t="shared" si="15"/>
        <v>1.7994136460874899</v>
      </c>
      <c r="X24">
        <f t="shared" si="16"/>
        <v>3.2443769279821035</v>
      </c>
      <c r="Y24">
        <f t="shared" si="17"/>
        <v>1.7880368052267797</v>
      </c>
      <c r="Z24">
        <f t="shared" si="18"/>
        <v>-133.45114346344724</v>
      </c>
      <c r="AA24">
        <f t="shared" si="19"/>
        <v>-206.73243190507887</v>
      </c>
      <c r="AB24">
        <f t="shared" si="20"/>
        <v>-19.63207565433331</v>
      </c>
      <c r="AC24">
        <f t="shared" si="21"/>
        <v>-38.363060114288004</v>
      </c>
      <c r="AD24">
        <v>-4.1297036153930301E-2</v>
      </c>
      <c r="AE24">
        <v>4.6359540901854498E-2</v>
      </c>
      <c r="AF24">
        <v>3.4627406243671399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52955.743809284744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320</v>
      </c>
      <c r="AS24">
        <v>682.01503846153798</v>
      </c>
      <c r="AT24">
        <v>833.96199999999999</v>
      </c>
      <c r="AU24">
        <f t="shared" si="27"/>
        <v>0.18219890299373598</v>
      </c>
      <c r="AV24">
        <v>0.5</v>
      </c>
      <c r="AW24">
        <f t="shared" si="28"/>
        <v>1681.2642000837864</v>
      </c>
      <c r="AX24">
        <f t="shared" si="29"/>
        <v>27.00457161918148</v>
      </c>
      <c r="AY24">
        <f t="shared" si="30"/>
        <v>153.16224644895345</v>
      </c>
      <c r="AZ24">
        <f t="shared" si="31"/>
        <v>0.38222604866888416</v>
      </c>
      <c r="BA24">
        <f t="shared" si="32"/>
        <v>1.665685358540666E-2</v>
      </c>
      <c r="BB24">
        <f t="shared" si="33"/>
        <v>-1</v>
      </c>
      <c r="BC24" t="s">
        <v>321</v>
      </c>
      <c r="BD24">
        <v>515.20000000000005</v>
      </c>
      <c r="BE24">
        <f t="shared" si="34"/>
        <v>318.76199999999994</v>
      </c>
      <c r="BF24">
        <f t="shared" si="35"/>
        <v>0.47667840438465697</v>
      </c>
      <c r="BG24">
        <f t="shared" si="36"/>
        <v>1.6187150621118012</v>
      </c>
      <c r="BH24">
        <f t="shared" si="37"/>
        <v>0.18219890299373592</v>
      </c>
      <c r="BI24" t="e">
        <f t="shared" si="38"/>
        <v>#DIV/0!</v>
      </c>
      <c r="BJ24">
        <v>1918</v>
      </c>
      <c r="BK24">
        <v>300</v>
      </c>
      <c r="BL24">
        <v>300</v>
      </c>
      <c r="BM24">
        <v>300</v>
      </c>
      <c r="BN24">
        <v>10355.6</v>
      </c>
      <c r="BO24">
        <v>795.35799999999995</v>
      </c>
      <c r="BP24">
        <v>-6.8974199999999996E-3</v>
      </c>
      <c r="BQ24">
        <v>-2.3066399999999998</v>
      </c>
      <c r="BR24">
        <f t="shared" si="39"/>
        <v>2000.08</v>
      </c>
      <c r="BS24">
        <f t="shared" si="40"/>
        <v>1681.2642000837864</v>
      </c>
      <c r="BT24">
        <f t="shared" si="41"/>
        <v>0.8405984761028491</v>
      </c>
      <c r="BU24">
        <f t="shared" si="42"/>
        <v>0.19119695220569841</v>
      </c>
      <c r="BV24" t="s">
        <v>280</v>
      </c>
      <c r="BW24">
        <v>1566678099.2</v>
      </c>
      <c r="BX24">
        <v>565.64300000000003</v>
      </c>
      <c r="BY24">
        <v>600.10500000000002</v>
      </c>
      <c r="BZ24">
        <v>18.0321</v>
      </c>
      <c r="CA24">
        <v>14.465999999999999</v>
      </c>
      <c r="CB24">
        <v>499.964</v>
      </c>
      <c r="CC24">
        <v>99.689499999999995</v>
      </c>
      <c r="CD24">
        <v>9.9966899999999997E-2</v>
      </c>
      <c r="CE24">
        <v>25.3383</v>
      </c>
      <c r="CF24">
        <v>27.039400000000001</v>
      </c>
      <c r="CG24">
        <v>999.9</v>
      </c>
      <c r="CH24">
        <v>9990</v>
      </c>
      <c r="CI24">
        <v>0</v>
      </c>
      <c r="CJ24">
        <v>1352.59</v>
      </c>
      <c r="CK24">
        <v>2000.08</v>
      </c>
      <c r="CL24">
        <v>0.98000100000000001</v>
      </c>
      <c r="CM24">
        <v>1.9999200000000002E-2</v>
      </c>
      <c r="CN24">
        <v>0</v>
      </c>
      <c r="CO24">
        <v>682.43600000000004</v>
      </c>
      <c r="CP24">
        <v>4.99986</v>
      </c>
      <c r="CQ24">
        <v>17734.5</v>
      </c>
      <c r="CR24">
        <v>16272.8</v>
      </c>
      <c r="CS24">
        <v>45.061999999999998</v>
      </c>
      <c r="CT24">
        <v>46.375</v>
      </c>
      <c r="CU24">
        <v>45.561999999999998</v>
      </c>
      <c r="CV24">
        <v>45.25</v>
      </c>
      <c r="CW24">
        <v>46.5</v>
      </c>
      <c r="CX24">
        <v>1955.18</v>
      </c>
      <c r="CY24">
        <v>39.9</v>
      </c>
      <c r="CZ24">
        <v>0</v>
      </c>
      <c r="DA24">
        <v>117</v>
      </c>
      <c r="DB24">
        <v>682.01503846153798</v>
      </c>
      <c r="DC24">
        <v>2.6785982799082899</v>
      </c>
      <c r="DD24">
        <v>-192.14358460329899</v>
      </c>
      <c r="DE24">
        <v>17758.8461538462</v>
      </c>
      <c r="DF24">
        <v>15</v>
      </c>
      <c r="DG24">
        <v>1566678051.2</v>
      </c>
      <c r="DH24" t="s">
        <v>322</v>
      </c>
      <c r="DI24">
        <v>108</v>
      </c>
      <c r="DJ24">
        <v>-0.151</v>
      </c>
      <c r="DK24">
        <v>7.0999999999999994E-2</v>
      </c>
      <c r="DL24">
        <v>600</v>
      </c>
      <c r="DM24">
        <v>14</v>
      </c>
      <c r="DN24">
        <v>0.08</v>
      </c>
      <c r="DO24">
        <v>0.02</v>
      </c>
      <c r="DP24">
        <v>26.973307779195199</v>
      </c>
      <c r="DQ24">
        <v>0.26314851685322399</v>
      </c>
      <c r="DR24">
        <v>7.2764058822082395E-2</v>
      </c>
      <c r="DS24">
        <v>1</v>
      </c>
      <c r="DT24">
        <v>0.171973049717147</v>
      </c>
      <c r="DU24">
        <v>-4.2012648839601504E-3</v>
      </c>
      <c r="DV24">
        <v>1.1284927494188801E-3</v>
      </c>
      <c r="DW24">
        <v>1</v>
      </c>
      <c r="DX24">
        <v>2</v>
      </c>
      <c r="DY24">
        <v>2</v>
      </c>
      <c r="DZ24" t="s">
        <v>282</v>
      </c>
      <c r="EA24">
        <v>1.8666199999999999</v>
      </c>
      <c r="EB24">
        <v>1.8632</v>
      </c>
      <c r="EC24">
        <v>1.86887</v>
      </c>
      <c r="ED24">
        <v>1.8668</v>
      </c>
      <c r="EE24">
        <v>1.8714500000000001</v>
      </c>
      <c r="EF24">
        <v>1.8639300000000001</v>
      </c>
      <c r="EG24">
        <v>1.8655299999999999</v>
      </c>
      <c r="EH24">
        <v>1.86541</v>
      </c>
      <c r="EI24" t="s">
        <v>283</v>
      </c>
      <c r="EJ24" t="s">
        <v>19</v>
      </c>
      <c r="EK24" t="s">
        <v>19</v>
      </c>
      <c r="EL24" t="s">
        <v>19</v>
      </c>
      <c r="EM24" t="s">
        <v>284</v>
      </c>
      <c r="EN24" t="s">
        <v>285</v>
      </c>
      <c r="EO24" t="s">
        <v>286</v>
      </c>
      <c r="EP24" t="s">
        <v>286</v>
      </c>
      <c r="EQ24" t="s">
        <v>286</v>
      </c>
      <c r="ER24" t="s">
        <v>286</v>
      </c>
      <c r="ES24">
        <v>0</v>
      </c>
      <c r="ET24">
        <v>100</v>
      </c>
      <c r="EU24">
        <v>100</v>
      </c>
      <c r="EV24">
        <v>-0.151</v>
      </c>
      <c r="EW24">
        <v>7.0999999999999994E-2</v>
      </c>
      <c r="EX24">
        <v>2</v>
      </c>
      <c r="EY24">
        <v>509.80399999999997</v>
      </c>
      <c r="EZ24">
        <v>526.72299999999996</v>
      </c>
      <c r="FA24">
        <v>18.596499999999999</v>
      </c>
      <c r="FB24">
        <v>31.261299999999999</v>
      </c>
      <c r="FC24">
        <v>30.000299999999999</v>
      </c>
      <c r="FD24">
        <v>31.228899999999999</v>
      </c>
      <c r="FE24">
        <v>31.221800000000002</v>
      </c>
      <c r="FF24">
        <v>30.533300000000001</v>
      </c>
      <c r="FG24">
        <v>40.490099999999998</v>
      </c>
      <c r="FH24">
        <v>0</v>
      </c>
      <c r="FI24">
        <v>18.592199999999998</v>
      </c>
      <c r="FJ24">
        <v>600</v>
      </c>
      <c r="FK24">
        <v>14.324</v>
      </c>
      <c r="FL24">
        <v>101.026</v>
      </c>
      <c r="FM24">
        <v>101.605</v>
      </c>
    </row>
    <row r="25" spans="1:169" x14ac:dyDescent="0.25">
      <c r="A25">
        <v>10</v>
      </c>
      <c r="B25">
        <v>1566678212.3</v>
      </c>
      <c r="C25">
        <v>1092.0999999046301</v>
      </c>
      <c r="D25" t="s">
        <v>323</v>
      </c>
      <c r="E25" t="s">
        <v>324</v>
      </c>
      <c r="G25">
        <v>1566678212.3</v>
      </c>
      <c r="H25">
        <f t="shared" si="0"/>
        <v>2.6242508071601333E-3</v>
      </c>
      <c r="I25">
        <f t="shared" si="1"/>
        <v>27.032251556048333</v>
      </c>
      <c r="J25">
        <f t="shared" si="2"/>
        <v>665.44200000000001</v>
      </c>
      <c r="K25">
        <f t="shared" si="3"/>
        <v>343.80933421759761</v>
      </c>
      <c r="L25">
        <f t="shared" si="4"/>
        <v>34.308294451435202</v>
      </c>
      <c r="M25">
        <f t="shared" si="5"/>
        <v>66.403607477110199</v>
      </c>
      <c r="N25">
        <f t="shared" si="6"/>
        <v>0.1453752919808329</v>
      </c>
      <c r="O25">
        <f t="shared" si="7"/>
        <v>2.2566758985461304</v>
      </c>
      <c r="P25">
        <f t="shared" si="8"/>
        <v>0.14036573303054645</v>
      </c>
      <c r="Q25">
        <f t="shared" si="9"/>
        <v>8.8164290779645688E-2</v>
      </c>
      <c r="R25">
        <f t="shared" si="10"/>
        <v>321.42226704470539</v>
      </c>
      <c r="S25">
        <f t="shared" si="11"/>
        <v>26.656352315863131</v>
      </c>
      <c r="T25">
        <f t="shared" si="12"/>
        <v>26.9495</v>
      </c>
      <c r="U25">
        <f t="shared" si="13"/>
        <v>3.5685576734348379</v>
      </c>
      <c r="V25">
        <f t="shared" si="14"/>
        <v>54.758530359438474</v>
      </c>
      <c r="W25">
        <f t="shared" si="15"/>
        <v>1.7526691747837801</v>
      </c>
      <c r="X25">
        <f t="shared" si="16"/>
        <v>3.2007235462295069</v>
      </c>
      <c r="Y25">
        <f t="shared" si="17"/>
        <v>1.8158884986510577</v>
      </c>
      <c r="Z25">
        <f t="shared" si="18"/>
        <v>-115.72946059576188</v>
      </c>
      <c r="AA25">
        <f t="shared" si="19"/>
        <v>-223.71192202479995</v>
      </c>
      <c r="AB25">
        <f t="shared" si="20"/>
        <v>-21.187512409782599</v>
      </c>
      <c r="AC25">
        <f t="shared" si="21"/>
        <v>-39.206627985639017</v>
      </c>
      <c r="AD25">
        <v>-4.1363713870789298E-2</v>
      </c>
      <c r="AE25">
        <v>4.6434392480317499E-2</v>
      </c>
      <c r="AF25">
        <v>3.46716324301264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53078.229839637745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325</v>
      </c>
      <c r="AS25">
        <v>681.03957692307699</v>
      </c>
      <c r="AT25">
        <v>832.29700000000003</v>
      </c>
      <c r="AU25">
        <f t="shared" si="27"/>
        <v>0.18173491323040092</v>
      </c>
      <c r="AV25">
        <v>0.5</v>
      </c>
      <c r="AW25">
        <f t="shared" si="28"/>
        <v>1681.1046000837946</v>
      </c>
      <c r="AX25">
        <f t="shared" si="29"/>
        <v>27.032251556048333</v>
      </c>
      <c r="AY25">
        <f t="shared" si="30"/>
        <v>152.75769931372812</v>
      </c>
      <c r="AZ25">
        <f t="shared" si="31"/>
        <v>0.37611213304865937</v>
      </c>
      <c r="BA25">
        <f t="shared" si="32"/>
        <v>1.667490027369568E-2</v>
      </c>
      <c r="BB25">
        <f t="shared" si="33"/>
        <v>-1</v>
      </c>
      <c r="BC25" t="s">
        <v>326</v>
      </c>
      <c r="BD25">
        <v>519.26</v>
      </c>
      <c r="BE25">
        <f t="shared" si="34"/>
        <v>313.03700000000003</v>
      </c>
      <c r="BF25">
        <f t="shared" si="35"/>
        <v>0.48319343424874062</v>
      </c>
      <c r="BG25">
        <f t="shared" si="36"/>
        <v>1.6028521357316181</v>
      </c>
      <c r="BH25">
        <f t="shared" si="37"/>
        <v>0.18173491323040097</v>
      </c>
      <c r="BI25" t="e">
        <f t="shared" si="38"/>
        <v>#DIV/0!</v>
      </c>
      <c r="BJ25">
        <v>1920</v>
      </c>
      <c r="BK25">
        <v>300</v>
      </c>
      <c r="BL25">
        <v>300</v>
      </c>
      <c r="BM25">
        <v>300</v>
      </c>
      <c r="BN25">
        <v>10354.299999999999</v>
      </c>
      <c r="BO25">
        <v>796.23199999999997</v>
      </c>
      <c r="BP25">
        <v>-6.8965600000000004E-3</v>
      </c>
      <c r="BQ25">
        <v>-2.4371299999999998</v>
      </c>
      <c r="BR25">
        <f t="shared" si="39"/>
        <v>1999.89</v>
      </c>
      <c r="BS25">
        <f t="shared" si="40"/>
        <v>1681.1046000837946</v>
      </c>
      <c r="BT25">
        <f t="shared" si="41"/>
        <v>0.84059853296121012</v>
      </c>
      <c r="BU25">
        <f t="shared" si="42"/>
        <v>0.19119706592242036</v>
      </c>
      <c r="BV25" t="s">
        <v>280</v>
      </c>
      <c r="BW25">
        <v>1566678212.3</v>
      </c>
      <c r="BX25">
        <v>665.44200000000001</v>
      </c>
      <c r="BY25">
        <v>699.97299999999996</v>
      </c>
      <c r="BZ25">
        <v>17.563800000000001</v>
      </c>
      <c r="CA25">
        <v>14.4703</v>
      </c>
      <c r="CB25">
        <v>500.04700000000003</v>
      </c>
      <c r="CC25">
        <v>99.688800000000001</v>
      </c>
      <c r="CD25">
        <v>9.9923100000000001E-2</v>
      </c>
      <c r="CE25">
        <v>25.110700000000001</v>
      </c>
      <c r="CF25">
        <v>26.9495</v>
      </c>
      <c r="CG25">
        <v>999.9</v>
      </c>
      <c r="CH25">
        <v>10006.200000000001</v>
      </c>
      <c r="CI25">
        <v>0</v>
      </c>
      <c r="CJ25">
        <v>1315.18</v>
      </c>
      <c r="CK25">
        <v>1999.89</v>
      </c>
      <c r="CL25">
        <v>0.98000100000000001</v>
      </c>
      <c r="CM25">
        <v>1.9999200000000002E-2</v>
      </c>
      <c r="CN25">
        <v>0</v>
      </c>
      <c r="CO25">
        <v>680.89099999999996</v>
      </c>
      <c r="CP25">
        <v>4.99986</v>
      </c>
      <c r="CQ25">
        <v>18067</v>
      </c>
      <c r="CR25">
        <v>16271.3</v>
      </c>
      <c r="CS25">
        <v>45.186999999999998</v>
      </c>
      <c r="CT25">
        <v>46.686999999999998</v>
      </c>
      <c r="CU25">
        <v>45.811999999999998</v>
      </c>
      <c r="CV25">
        <v>45.436999999999998</v>
      </c>
      <c r="CW25">
        <v>46.625</v>
      </c>
      <c r="CX25">
        <v>1954.99</v>
      </c>
      <c r="CY25">
        <v>39.9</v>
      </c>
      <c r="CZ25">
        <v>0</v>
      </c>
      <c r="DA25">
        <v>112.799999952316</v>
      </c>
      <c r="DB25">
        <v>681.03957692307699</v>
      </c>
      <c r="DC25">
        <v>-7.6239303985332699E-3</v>
      </c>
      <c r="DD25">
        <v>164.44786496672899</v>
      </c>
      <c r="DE25">
        <v>17792.073076923101</v>
      </c>
      <c r="DF25">
        <v>15</v>
      </c>
      <c r="DG25">
        <v>1566678165.8</v>
      </c>
      <c r="DH25" t="s">
        <v>327</v>
      </c>
      <c r="DI25">
        <v>109</v>
      </c>
      <c r="DJ25">
        <v>-8.7999999999999995E-2</v>
      </c>
      <c r="DK25">
        <v>7.5999999999999998E-2</v>
      </c>
      <c r="DL25">
        <v>700</v>
      </c>
      <c r="DM25">
        <v>14</v>
      </c>
      <c r="DN25">
        <v>0.05</v>
      </c>
      <c r="DO25">
        <v>0.02</v>
      </c>
      <c r="DP25">
        <v>27.042776401299399</v>
      </c>
      <c r="DQ25">
        <v>7.46097871385661E-2</v>
      </c>
      <c r="DR25">
        <v>5.9652728654710399E-2</v>
      </c>
      <c r="DS25">
        <v>1</v>
      </c>
      <c r="DT25">
        <v>0.14919340869205899</v>
      </c>
      <c r="DU25">
        <v>3.1957922460237E-5</v>
      </c>
      <c r="DV25">
        <v>2.3589996168372701E-3</v>
      </c>
      <c r="DW25">
        <v>1</v>
      </c>
      <c r="DX25">
        <v>2</v>
      </c>
      <c r="DY25">
        <v>2</v>
      </c>
      <c r="DZ25" t="s">
        <v>282</v>
      </c>
      <c r="EA25">
        <v>1.86673</v>
      </c>
      <c r="EB25">
        <v>1.86324</v>
      </c>
      <c r="EC25">
        <v>1.8689</v>
      </c>
      <c r="ED25">
        <v>1.8668400000000001</v>
      </c>
      <c r="EE25">
        <v>1.8714900000000001</v>
      </c>
      <c r="EF25">
        <v>1.8640099999999999</v>
      </c>
      <c r="EG25">
        <v>1.86554</v>
      </c>
      <c r="EH25">
        <v>1.86548</v>
      </c>
      <c r="EI25" t="s">
        <v>283</v>
      </c>
      <c r="EJ25" t="s">
        <v>19</v>
      </c>
      <c r="EK25" t="s">
        <v>19</v>
      </c>
      <c r="EL25" t="s">
        <v>19</v>
      </c>
      <c r="EM25" t="s">
        <v>284</v>
      </c>
      <c r="EN25" t="s">
        <v>285</v>
      </c>
      <c r="EO25" t="s">
        <v>286</v>
      </c>
      <c r="EP25" t="s">
        <v>286</v>
      </c>
      <c r="EQ25" t="s">
        <v>286</v>
      </c>
      <c r="ER25" t="s">
        <v>286</v>
      </c>
      <c r="ES25">
        <v>0</v>
      </c>
      <c r="ET25">
        <v>100</v>
      </c>
      <c r="EU25">
        <v>100</v>
      </c>
      <c r="EV25">
        <v>-8.7999999999999995E-2</v>
      </c>
      <c r="EW25">
        <v>7.5999999999999998E-2</v>
      </c>
      <c r="EX25">
        <v>2</v>
      </c>
      <c r="EY25">
        <v>509.81700000000001</v>
      </c>
      <c r="EZ25">
        <v>525.846</v>
      </c>
      <c r="FA25">
        <v>19.138400000000001</v>
      </c>
      <c r="FB25">
        <v>31.404699999999998</v>
      </c>
      <c r="FC25">
        <v>30.000299999999999</v>
      </c>
      <c r="FD25">
        <v>31.339700000000001</v>
      </c>
      <c r="FE25">
        <v>31.328199999999999</v>
      </c>
      <c r="FF25">
        <v>34.587800000000001</v>
      </c>
      <c r="FG25">
        <v>40.372100000000003</v>
      </c>
      <c r="FH25">
        <v>0</v>
      </c>
      <c r="FI25">
        <v>19.174299999999999</v>
      </c>
      <c r="FJ25">
        <v>700</v>
      </c>
      <c r="FK25">
        <v>14.5562</v>
      </c>
      <c r="FL25">
        <v>101.008</v>
      </c>
      <c r="FM25">
        <v>101.584</v>
      </c>
    </row>
    <row r="26" spans="1:169" x14ac:dyDescent="0.25">
      <c r="A26">
        <v>11</v>
      </c>
      <c r="B26">
        <v>1566678332.8</v>
      </c>
      <c r="C26">
        <v>1212.5999999046301</v>
      </c>
      <c r="D26" t="s">
        <v>328</v>
      </c>
      <c r="E26" t="s">
        <v>329</v>
      </c>
      <c r="G26">
        <v>1566678332.8</v>
      </c>
      <c r="H26">
        <f t="shared" si="0"/>
        <v>1.8714367651023213E-3</v>
      </c>
      <c r="I26">
        <f t="shared" si="1"/>
        <v>27.138969564823931</v>
      </c>
      <c r="J26">
        <f t="shared" si="2"/>
        <v>765.74</v>
      </c>
      <c r="K26">
        <f t="shared" si="3"/>
        <v>314.52354821948603</v>
      </c>
      <c r="L26">
        <f t="shared" si="4"/>
        <v>31.387510760106384</v>
      </c>
      <c r="M26">
        <f t="shared" si="5"/>
        <v>76.416130447159986</v>
      </c>
      <c r="N26">
        <f t="shared" si="6"/>
        <v>0.10195480338334979</v>
      </c>
      <c r="O26">
        <f t="shared" si="7"/>
        <v>2.2621068911940929</v>
      </c>
      <c r="P26">
        <f t="shared" si="8"/>
        <v>9.9469059570840859E-2</v>
      </c>
      <c r="Q26">
        <f t="shared" si="9"/>
        <v>6.2386448707295358E-2</v>
      </c>
      <c r="R26">
        <f t="shared" si="10"/>
        <v>321.4376652548998</v>
      </c>
      <c r="S26">
        <f t="shared" si="11"/>
        <v>26.710293368132394</v>
      </c>
      <c r="T26">
        <f t="shared" si="12"/>
        <v>26.963999999999999</v>
      </c>
      <c r="U26">
        <f t="shared" si="13"/>
        <v>3.5715990082088549</v>
      </c>
      <c r="V26">
        <f t="shared" si="14"/>
        <v>55.11670561762638</v>
      </c>
      <c r="W26">
        <f t="shared" si="15"/>
        <v>1.7440569192844</v>
      </c>
      <c r="X26">
        <f t="shared" si="16"/>
        <v>3.1642981918836757</v>
      </c>
      <c r="Y26">
        <f t="shared" si="17"/>
        <v>1.8275420889244549</v>
      </c>
      <c r="Z26">
        <f t="shared" si="18"/>
        <v>-82.530361341012366</v>
      </c>
      <c r="AA26">
        <f t="shared" si="19"/>
        <v>-249.43396165043956</v>
      </c>
      <c r="AB26">
        <f t="shared" si="20"/>
        <v>-23.545977580936132</v>
      </c>
      <c r="AC26">
        <f t="shared" si="21"/>
        <v>-34.072635317488277</v>
      </c>
      <c r="AD26">
        <v>-4.1510479064421298E-2</v>
      </c>
      <c r="AE26">
        <v>4.65991492675066E-2</v>
      </c>
      <c r="AF26">
        <v>3.47688924190822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53293.1764714319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330</v>
      </c>
      <c r="AS26">
        <v>679.35169230769202</v>
      </c>
      <c r="AT26">
        <v>835.89300000000003</v>
      </c>
      <c r="AU26">
        <f t="shared" si="27"/>
        <v>0.18727433737608523</v>
      </c>
      <c r="AV26">
        <v>0.5</v>
      </c>
      <c r="AW26">
        <f t="shared" si="28"/>
        <v>1681.1883000837693</v>
      </c>
      <c r="AX26">
        <f t="shared" si="29"/>
        <v>27.138969564823931</v>
      </c>
      <c r="AY26">
        <f t="shared" si="30"/>
        <v>157.42171245130751</v>
      </c>
      <c r="AZ26">
        <f t="shared" si="31"/>
        <v>0.38157156478161675</v>
      </c>
      <c r="BA26">
        <f t="shared" si="32"/>
        <v>1.6737547818660076E-2</v>
      </c>
      <c r="BB26">
        <f t="shared" si="33"/>
        <v>-1</v>
      </c>
      <c r="BC26" t="s">
        <v>331</v>
      </c>
      <c r="BD26">
        <v>516.94000000000005</v>
      </c>
      <c r="BE26">
        <f t="shared" si="34"/>
        <v>318.95299999999997</v>
      </c>
      <c r="BF26">
        <f t="shared" si="35"/>
        <v>0.49079741432846852</v>
      </c>
      <c r="BG26">
        <f t="shared" si="36"/>
        <v>1.6170019731496885</v>
      </c>
      <c r="BH26">
        <f t="shared" si="37"/>
        <v>0.18727433737608523</v>
      </c>
      <c r="BI26" t="e">
        <f t="shared" si="38"/>
        <v>#DIV/0!</v>
      </c>
      <c r="BJ26">
        <v>1922</v>
      </c>
      <c r="BK26">
        <v>300</v>
      </c>
      <c r="BL26">
        <v>300</v>
      </c>
      <c r="BM26">
        <v>300</v>
      </c>
      <c r="BN26">
        <v>10353.200000000001</v>
      </c>
      <c r="BO26">
        <v>794.279</v>
      </c>
      <c r="BP26">
        <v>-6.89589E-3</v>
      </c>
      <c r="BQ26">
        <v>-1.6052200000000001</v>
      </c>
      <c r="BR26">
        <f t="shared" si="39"/>
        <v>1999.99</v>
      </c>
      <c r="BS26">
        <f t="shared" si="40"/>
        <v>1681.1883000837693</v>
      </c>
      <c r="BT26">
        <f t="shared" si="41"/>
        <v>0.84059835303364983</v>
      </c>
      <c r="BU26">
        <f t="shared" si="42"/>
        <v>0.19119670606729977</v>
      </c>
      <c r="BV26" t="s">
        <v>280</v>
      </c>
      <c r="BW26">
        <v>1566678332.8</v>
      </c>
      <c r="BX26">
        <v>765.74</v>
      </c>
      <c r="BY26">
        <v>800.01900000000001</v>
      </c>
      <c r="BZ26">
        <v>17.476600000000001</v>
      </c>
      <c r="CA26">
        <v>15.2706</v>
      </c>
      <c r="CB26">
        <v>500.108</v>
      </c>
      <c r="CC26">
        <v>99.693799999999996</v>
      </c>
      <c r="CD26">
        <v>0.100034</v>
      </c>
      <c r="CE26">
        <v>24.918700000000001</v>
      </c>
      <c r="CF26">
        <v>26.963999999999999</v>
      </c>
      <c r="CG26">
        <v>999.9</v>
      </c>
      <c r="CH26">
        <v>10041.200000000001</v>
      </c>
      <c r="CI26">
        <v>0</v>
      </c>
      <c r="CJ26">
        <v>1355.24</v>
      </c>
      <c r="CK26">
        <v>1999.99</v>
      </c>
      <c r="CL26">
        <v>0.98000399999999999</v>
      </c>
      <c r="CM26">
        <v>1.9996E-2</v>
      </c>
      <c r="CN26">
        <v>0</v>
      </c>
      <c r="CO26">
        <v>679.44200000000001</v>
      </c>
      <c r="CP26">
        <v>4.99986</v>
      </c>
      <c r="CQ26">
        <v>17560.7</v>
      </c>
      <c r="CR26">
        <v>16272.1</v>
      </c>
      <c r="CS26">
        <v>45.311999999999998</v>
      </c>
      <c r="CT26">
        <v>46.811999999999998</v>
      </c>
      <c r="CU26">
        <v>45.936999999999998</v>
      </c>
      <c r="CV26">
        <v>45.561999999999998</v>
      </c>
      <c r="CW26">
        <v>46.75</v>
      </c>
      <c r="CX26">
        <v>1955.1</v>
      </c>
      <c r="CY26">
        <v>39.89</v>
      </c>
      <c r="CZ26">
        <v>0</v>
      </c>
      <c r="DA26">
        <v>119.799999952316</v>
      </c>
      <c r="DB26">
        <v>679.35169230769202</v>
      </c>
      <c r="DC26">
        <v>0.93757264746750202</v>
      </c>
      <c r="DD26">
        <v>530.25982798332404</v>
      </c>
      <c r="DE26">
        <v>17584.2038461538</v>
      </c>
      <c r="DF26">
        <v>15</v>
      </c>
      <c r="DG26">
        <v>1566678288.3</v>
      </c>
      <c r="DH26" t="s">
        <v>332</v>
      </c>
      <c r="DI26">
        <v>110</v>
      </c>
      <c r="DJ26">
        <v>-0.23699999999999999</v>
      </c>
      <c r="DK26">
        <v>8.5000000000000006E-2</v>
      </c>
      <c r="DL26">
        <v>800</v>
      </c>
      <c r="DM26">
        <v>15</v>
      </c>
      <c r="DN26">
        <v>0.08</v>
      </c>
      <c r="DO26">
        <v>0.03</v>
      </c>
      <c r="DP26">
        <v>27.0888741055618</v>
      </c>
      <c r="DQ26">
        <v>1.3849408469247</v>
      </c>
      <c r="DR26">
        <v>1.03824635898442</v>
      </c>
      <c r="DS26">
        <v>0</v>
      </c>
      <c r="DT26">
        <v>0.102508443706048</v>
      </c>
      <c r="DU26">
        <v>-3.4341785465639698E-3</v>
      </c>
      <c r="DV26">
        <v>3.7444500825199599E-3</v>
      </c>
      <c r="DW26">
        <v>1</v>
      </c>
      <c r="DX26">
        <v>1</v>
      </c>
      <c r="DY26">
        <v>2</v>
      </c>
      <c r="DZ26" t="s">
        <v>292</v>
      </c>
      <c r="EA26">
        <v>1.86676</v>
      </c>
      <c r="EB26">
        <v>1.8632500000000001</v>
      </c>
      <c r="EC26">
        <v>1.8689</v>
      </c>
      <c r="ED26">
        <v>1.8669100000000001</v>
      </c>
      <c r="EE26">
        <v>1.8714900000000001</v>
      </c>
      <c r="EF26">
        <v>1.8640099999999999</v>
      </c>
      <c r="EG26">
        <v>1.86555</v>
      </c>
      <c r="EH26">
        <v>1.86554</v>
      </c>
      <c r="EI26" t="s">
        <v>283</v>
      </c>
      <c r="EJ26" t="s">
        <v>19</v>
      </c>
      <c r="EK26" t="s">
        <v>19</v>
      </c>
      <c r="EL26" t="s">
        <v>19</v>
      </c>
      <c r="EM26" t="s">
        <v>284</v>
      </c>
      <c r="EN26" t="s">
        <v>285</v>
      </c>
      <c r="EO26" t="s">
        <v>286</v>
      </c>
      <c r="EP26" t="s">
        <v>286</v>
      </c>
      <c r="EQ26" t="s">
        <v>286</v>
      </c>
      <c r="ER26" t="s">
        <v>286</v>
      </c>
      <c r="ES26">
        <v>0</v>
      </c>
      <c r="ET26">
        <v>100</v>
      </c>
      <c r="EU26">
        <v>100</v>
      </c>
      <c r="EV26">
        <v>-0.23699999999999999</v>
      </c>
      <c r="EW26">
        <v>8.5000000000000006E-2</v>
      </c>
      <c r="EX26">
        <v>2</v>
      </c>
      <c r="EY26">
        <v>509.459</v>
      </c>
      <c r="EZ26">
        <v>526.03499999999997</v>
      </c>
      <c r="FA26">
        <v>18.670200000000001</v>
      </c>
      <c r="FB26">
        <v>31.5063</v>
      </c>
      <c r="FC26">
        <v>29.995100000000001</v>
      </c>
      <c r="FD26">
        <v>31.4389</v>
      </c>
      <c r="FE26">
        <v>31.424600000000002</v>
      </c>
      <c r="FF26">
        <v>38.569299999999998</v>
      </c>
      <c r="FG26">
        <v>37.331699999999998</v>
      </c>
      <c r="FH26">
        <v>0</v>
      </c>
      <c r="FI26">
        <v>18.912600000000001</v>
      </c>
      <c r="FJ26">
        <v>800</v>
      </c>
      <c r="FK26">
        <v>15.236800000000001</v>
      </c>
      <c r="FL26">
        <v>100.991</v>
      </c>
      <c r="FM26">
        <v>101.569</v>
      </c>
    </row>
    <row r="27" spans="1:169" x14ac:dyDescent="0.25">
      <c r="A27">
        <v>12</v>
      </c>
      <c r="B27">
        <v>1566678453.3</v>
      </c>
      <c r="C27">
        <v>1333.0999999046301</v>
      </c>
      <c r="D27" t="s">
        <v>333</v>
      </c>
      <c r="E27" t="s">
        <v>334</v>
      </c>
      <c r="G27">
        <v>1566678453.3</v>
      </c>
      <c r="H27">
        <f t="shared" si="0"/>
        <v>1.2842330138928984E-3</v>
      </c>
      <c r="I27">
        <f t="shared" si="1"/>
        <v>26.179365404445612</v>
      </c>
      <c r="J27">
        <f t="shared" si="2"/>
        <v>967.04200000000003</v>
      </c>
      <c r="K27">
        <f t="shared" si="3"/>
        <v>328.66253120113129</v>
      </c>
      <c r="L27">
        <f t="shared" si="4"/>
        <v>32.797178444593122</v>
      </c>
      <c r="M27">
        <f t="shared" si="5"/>
        <v>96.500957749902014</v>
      </c>
      <c r="N27">
        <f t="shared" si="6"/>
        <v>6.8681528890841975E-2</v>
      </c>
      <c r="O27">
        <f t="shared" si="7"/>
        <v>2.2504690928850328</v>
      </c>
      <c r="P27">
        <f t="shared" si="8"/>
        <v>6.7537964081172963E-2</v>
      </c>
      <c r="Q27">
        <f t="shared" si="9"/>
        <v>4.2312386272193081E-2</v>
      </c>
      <c r="R27">
        <f t="shared" si="10"/>
        <v>321.4632011403279</v>
      </c>
      <c r="S27">
        <f t="shared" si="11"/>
        <v>26.915166042681445</v>
      </c>
      <c r="T27">
        <f t="shared" si="12"/>
        <v>27.0227</v>
      </c>
      <c r="U27">
        <f t="shared" si="13"/>
        <v>3.5839343034446958</v>
      </c>
      <c r="V27">
        <f t="shared" si="14"/>
        <v>54.890770207040909</v>
      </c>
      <c r="W27">
        <f t="shared" si="15"/>
        <v>1.7370216302508001</v>
      </c>
      <c r="X27">
        <f t="shared" si="16"/>
        <v>3.1645058426015495</v>
      </c>
      <c r="Y27">
        <f t="shared" si="17"/>
        <v>1.8469126731938956</v>
      </c>
      <c r="Z27">
        <f t="shared" si="18"/>
        <v>-56.634675912676819</v>
      </c>
      <c r="AA27">
        <f t="shared" si="19"/>
        <v>-255.13915758503111</v>
      </c>
      <c r="AB27">
        <f t="shared" si="20"/>
        <v>-24.216363413676447</v>
      </c>
      <c r="AC27">
        <f t="shared" si="21"/>
        <v>-14.526995771056477</v>
      </c>
      <c r="AD27">
        <v>-4.11963771705278E-2</v>
      </c>
      <c r="AE27">
        <v>4.6246542374773901E-2</v>
      </c>
      <c r="AF27">
        <v>3.45605941677539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52906.089454126901</v>
      </c>
      <c r="AL27">
        <v>0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-1</v>
      </c>
      <c r="AR27" t="s">
        <v>335</v>
      </c>
      <c r="AS27">
        <v>678.14884615384597</v>
      </c>
      <c r="AT27">
        <v>824.81500000000005</v>
      </c>
      <c r="AU27">
        <f t="shared" si="27"/>
        <v>0.17781703029910234</v>
      </c>
      <c r="AV27">
        <v>0.5</v>
      </c>
      <c r="AW27">
        <f t="shared" si="28"/>
        <v>1681.3227000837626</v>
      </c>
      <c r="AX27">
        <f t="shared" si="29"/>
        <v>26.179365404445612</v>
      </c>
      <c r="AY27">
        <f t="shared" si="30"/>
        <v>149.48390475168148</v>
      </c>
      <c r="AZ27">
        <f t="shared" si="31"/>
        <v>0.36473027284906312</v>
      </c>
      <c r="BA27">
        <f t="shared" si="32"/>
        <v>1.6165466274315782E-2</v>
      </c>
      <c r="BB27">
        <f t="shared" si="33"/>
        <v>-1</v>
      </c>
      <c r="BC27" t="s">
        <v>336</v>
      </c>
      <c r="BD27">
        <v>523.98</v>
      </c>
      <c r="BE27">
        <f t="shared" si="34"/>
        <v>300.83500000000004</v>
      </c>
      <c r="BF27">
        <f t="shared" si="35"/>
        <v>0.4875302203738065</v>
      </c>
      <c r="BG27">
        <f t="shared" si="36"/>
        <v>1.5741345089507233</v>
      </c>
      <c r="BH27">
        <f t="shared" si="37"/>
        <v>0.17781703029910231</v>
      </c>
      <c r="BI27" t="e">
        <f t="shared" si="38"/>
        <v>#DIV/0!</v>
      </c>
      <c r="BJ27">
        <v>1924</v>
      </c>
      <c r="BK27">
        <v>300</v>
      </c>
      <c r="BL27">
        <v>300</v>
      </c>
      <c r="BM27">
        <v>300</v>
      </c>
      <c r="BN27">
        <v>10352.5</v>
      </c>
      <c r="BO27">
        <v>790.26800000000003</v>
      </c>
      <c r="BP27">
        <v>-6.8952900000000001E-3</v>
      </c>
      <c r="BQ27">
        <v>-1.34344</v>
      </c>
      <c r="BR27">
        <f t="shared" si="39"/>
        <v>2000.15</v>
      </c>
      <c r="BS27">
        <f t="shared" si="40"/>
        <v>1681.3227000837626</v>
      </c>
      <c r="BT27">
        <f t="shared" si="41"/>
        <v>0.84059830516899359</v>
      </c>
      <c r="BU27">
        <f t="shared" si="42"/>
        <v>0.19119661033798735</v>
      </c>
      <c r="BV27" t="s">
        <v>280</v>
      </c>
      <c r="BW27">
        <v>1566678453.3</v>
      </c>
      <c r="BX27">
        <v>967.04200000000003</v>
      </c>
      <c r="BY27">
        <v>999.94200000000001</v>
      </c>
      <c r="BZ27">
        <v>17.4068</v>
      </c>
      <c r="CA27">
        <v>15.892799999999999</v>
      </c>
      <c r="CB27">
        <v>500.084</v>
      </c>
      <c r="CC27">
        <v>99.689800000000005</v>
      </c>
      <c r="CD27">
        <v>0.10003099999999999</v>
      </c>
      <c r="CE27">
        <v>24.919799999999999</v>
      </c>
      <c r="CF27">
        <v>27.0227</v>
      </c>
      <c r="CG27">
        <v>999.9</v>
      </c>
      <c r="CH27">
        <v>9965.6200000000008</v>
      </c>
      <c r="CI27">
        <v>0</v>
      </c>
      <c r="CJ27">
        <v>1275.8399999999999</v>
      </c>
      <c r="CK27">
        <v>2000.15</v>
      </c>
      <c r="CL27">
        <v>0.98000699999999996</v>
      </c>
      <c r="CM27">
        <v>1.9992900000000001E-2</v>
      </c>
      <c r="CN27">
        <v>0</v>
      </c>
      <c r="CO27">
        <v>677.87699999999995</v>
      </c>
      <c r="CP27">
        <v>4.99986</v>
      </c>
      <c r="CQ27">
        <v>17723.099999999999</v>
      </c>
      <c r="CR27">
        <v>16273.4</v>
      </c>
      <c r="CS27">
        <v>45.375</v>
      </c>
      <c r="CT27">
        <v>46.686999999999998</v>
      </c>
      <c r="CU27">
        <v>45.936999999999998</v>
      </c>
      <c r="CV27">
        <v>45.436999999999998</v>
      </c>
      <c r="CW27">
        <v>46.75</v>
      </c>
      <c r="CX27">
        <v>1955.26</v>
      </c>
      <c r="CY27">
        <v>39.89</v>
      </c>
      <c r="CZ27">
        <v>0</v>
      </c>
      <c r="DA27">
        <v>119.89999985694899</v>
      </c>
      <c r="DB27">
        <v>678.14884615384597</v>
      </c>
      <c r="DC27">
        <v>-1.2964102674161999</v>
      </c>
      <c r="DD27">
        <v>-1118.3999991344201</v>
      </c>
      <c r="DE27">
        <v>17846.030769230802</v>
      </c>
      <c r="DF27">
        <v>15</v>
      </c>
      <c r="DG27">
        <v>1566678476.8</v>
      </c>
      <c r="DH27" t="s">
        <v>337</v>
      </c>
      <c r="DI27">
        <v>111</v>
      </c>
      <c r="DJ27">
        <v>0.14299999999999999</v>
      </c>
      <c r="DK27">
        <v>0.105</v>
      </c>
      <c r="DL27">
        <v>1000</v>
      </c>
      <c r="DM27">
        <v>16</v>
      </c>
      <c r="DN27">
        <v>7.0000000000000007E-2</v>
      </c>
      <c r="DO27">
        <v>0.06</v>
      </c>
      <c r="DP27">
        <v>27.039589990931301</v>
      </c>
      <c r="DQ27">
        <v>-1.1401922793814601</v>
      </c>
      <c r="DR27">
        <v>0.22864605176833799</v>
      </c>
      <c r="DS27">
        <v>0</v>
      </c>
      <c r="DT27">
        <v>7.0287950231486804E-2</v>
      </c>
      <c r="DU27">
        <v>-9.9039338155429597E-3</v>
      </c>
      <c r="DV27">
        <v>2.0721894657873699E-3</v>
      </c>
      <c r="DW27">
        <v>1</v>
      </c>
      <c r="DX27">
        <v>1</v>
      </c>
      <c r="DY27">
        <v>2</v>
      </c>
      <c r="DZ27" t="s">
        <v>292</v>
      </c>
      <c r="EA27">
        <v>1.8667199999999999</v>
      </c>
      <c r="EB27">
        <v>1.8632500000000001</v>
      </c>
      <c r="EC27">
        <v>1.8689</v>
      </c>
      <c r="ED27">
        <v>1.8668499999999999</v>
      </c>
      <c r="EE27">
        <v>1.8714900000000001</v>
      </c>
      <c r="EF27">
        <v>1.86399</v>
      </c>
      <c r="EG27">
        <v>1.86555</v>
      </c>
      <c r="EH27">
        <v>1.8654599999999999</v>
      </c>
      <c r="EI27" t="s">
        <v>283</v>
      </c>
      <c r="EJ27" t="s">
        <v>19</v>
      </c>
      <c r="EK27" t="s">
        <v>19</v>
      </c>
      <c r="EL27" t="s">
        <v>19</v>
      </c>
      <c r="EM27" t="s">
        <v>284</v>
      </c>
      <c r="EN27" t="s">
        <v>285</v>
      </c>
      <c r="EO27" t="s">
        <v>286</v>
      </c>
      <c r="EP27" t="s">
        <v>286</v>
      </c>
      <c r="EQ27" t="s">
        <v>286</v>
      </c>
      <c r="ER27" t="s">
        <v>286</v>
      </c>
      <c r="ES27">
        <v>0</v>
      </c>
      <c r="ET27">
        <v>100</v>
      </c>
      <c r="EU27">
        <v>100</v>
      </c>
      <c r="EV27">
        <v>0.14299999999999999</v>
      </c>
      <c r="EW27">
        <v>0.105</v>
      </c>
      <c r="EX27">
        <v>2</v>
      </c>
      <c r="EY27">
        <v>509.24299999999999</v>
      </c>
      <c r="EZ27">
        <v>526.77700000000004</v>
      </c>
      <c r="FA27">
        <v>18.835799999999999</v>
      </c>
      <c r="FB27">
        <v>31.538</v>
      </c>
      <c r="FC27">
        <v>30</v>
      </c>
      <c r="FD27">
        <v>31.490500000000001</v>
      </c>
      <c r="FE27">
        <v>31.4772</v>
      </c>
      <c r="FF27">
        <v>46.219900000000003</v>
      </c>
      <c r="FG27">
        <v>34.7303</v>
      </c>
      <c r="FH27">
        <v>0</v>
      </c>
      <c r="FI27">
        <v>18.822299999999998</v>
      </c>
      <c r="FJ27">
        <v>1000</v>
      </c>
      <c r="FK27">
        <v>15.994999999999999</v>
      </c>
      <c r="FL27">
        <v>100.986</v>
      </c>
      <c r="FM27">
        <v>101.562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2019-08-24T15:30:11Z</dcterms:created>
  <dcterms:modified xsi:type="dcterms:W3CDTF">2019-08-27T21:09:27Z</dcterms:modified>
</cp:coreProperties>
</file>