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850AF16A-3C22-4576-B0F4-21386A8EB6C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27" i="1" l="1"/>
  <c r="BL27" i="1"/>
  <c r="BJ27" i="1"/>
  <c r="BI27" i="1"/>
  <c r="BH27" i="1"/>
  <c r="BG27" i="1"/>
  <c r="BF27" i="1"/>
  <c r="BE27" i="1"/>
  <c r="AZ27" i="1" s="1"/>
  <c r="BB27" i="1"/>
  <c r="AU27" i="1"/>
  <c r="AP27" i="1"/>
  <c r="AO27" i="1"/>
  <c r="AK27" i="1"/>
  <c r="AI27" i="1" s="1"/>
  <c r="X27" i="1"/>
  <c r="W27" i="1"/>
  <c r="V27" i="1" s="1"/>
  <c r="O27" i="1"/>
  <c r="BM26" i="1"/>
  <c r="BL26" i="1"/>
  <c r="BJ26" i="1"/>
  <c r="BK26" i="1" s="1"/>
  <c r="AW26" i="1" s="1"/>
  <c r="AY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M25" i="1"/>
  <c r="BL25" i="1"/>
  <c r="BJ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X25" i="1"/>
  <c r="W25" i="1"/>
  <c r="V25" i="1" s="1"/>
  <c r="O25" i="1"/>
  <c r="BM24" i="1"/>
  <c r="BL24" i="1"/>
  <c r="BJ24" i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V24" i="1" s="1"/>
  <c r="W24" i="1"/>
  <c r="O24" i="1"/>
  <c r="BM23" i="1"/>
  <c r="BL23" i="1"/>
  <c r="BJ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BM22" i="1"/>
  <c r="BL22" i="1"/>
  <c r="BJ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M21" i="1"/>
  <c r="BL21" i="1"/>
  <c r="BJ21" i="1"/>
  <c r="BK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J21" i="1" s="1"/>
  <c r="X21" i="1"/>
  <c r="W21" i="1"/>
  <c r="V21" i="1" s="1"/>
  <c r="O21" i="1"/>
  <c r="BM20" i="1"/>
  <c r="BL20" i="1"/>
  <c r="BK20" i="1" s="1"/>
  <c r="BJ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BM19" i="1"/>
  <c r="BL19" i="1"/>
  <c r="BJ19" i="1"/>
  <c r="BK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V19" i="1" s="1"/>
  <c r="W19" i="1"/>
  <c r="O19" i="1"/>
  <c r="BM18" i="1"/>
  <c r="BL18" i="1"/>
  <c r="BK18" i="1" s="1"/>
  <c r="BJ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V18" i="1" s="1"/>
  <c r="W18" i="1"/>
  <c r="O18" i="1"/>
  <c r="BM17" i="1"/>
  <c r="BL17" i="1"/>
  <c r="BJ17" i="1"/>
  <c r="BI17" i="1"/>
  <c r="BH17" i="1"/>
  <c r="BG17" i="1"/>
  <c r="BF17" i="1"/>
  <c r="BE17" i="1"/>
  <c r="BB17" i="1"/>
  <c r="AZ17" i="1"/>
  <c r="AU17" i="1"/>
  <c r="AO17" i="1"/>
  <c r="AP17" i="1" s="1"/>
  <c r="AK17" i="1"/>
  <c r="AI17" i="1" s="1"/>
  <c r="X17" i="1"/>
  <c r="V17" i="1" s="1"/>
  <c r="W17" i="1"/>
  <c r="O17" i="1"/>
  <c r="AW20" i="1" l="1"/>
  <c r="AY20" i="1" s="1"/>
  <c r="R20" i="1"/>
  <c r="AW21" i="1"/>
  <c r="R21" i="1"/>
  <c r="H25" i="1"/>
  <c r="I25" i="1"/>
  <c r="AX25" i="1" s="1"/>
  <c r="J27" i="1"/>
  <c r="M27" i="1"/>
  <c r="M23" i="1"/>
  <c r="J23" i="1"/>
  <c r="I23" i="1"/>
  <c r="AX23" i="1" s="1"/>
  <c r="AJ23" i="1"/>
  <c r="J20" i="1"/>
  <c r="M20" i="1"/>
  <c r="AY21" i="1"/>
  <c r="BK17" i="1"/>
  <c r="BK22" i="1"/>
  <c r="BK25" i="1"/>
  <c r="V22" i="1"/>
  <c r="BK27" i="1"/>
  <c r="BK24" i="1"/>
  <c r="R24" i="1" s="1"/>
  <c r="V26" i="1"/>
  <c r="M26" i="1"/>
  <c r="I26" i="1"/>
  <c r="AX26" i="1" s="1"/>
  <c r="BA26" i="1" s="1"/>
  <c r="J26" i="1"/>
  <c r="AJ26" i="1"/>
  <c r="H26" i="1"/>
  <c r="M19" i="1"/>
  <c r="I19" i="1"/>
  <c r="AX19" i="1" s="1"/>
  <c r="J19" i="1"/>
  <c r="AJ19" i="1"/>
  <c r="R17" i="1"/>
  <c r="AW17" i="1"/>
  <c r="AY17" i="1" s="1"/>
  <c r="H18" i="1"/>
  <c r="AJ18" i="1"/>
  <c r="M18" i="1"/>
  <c r="J18" i="1"/>
  <c r="I18" i="1"/>
  <c r="AX18" i="1" s="1"/>
  <c r="BA18" i="1" s="1"/>
  <c r="J17" i="1"/>
  <c r="AJ17" i="1"/>
  <c r="I17" i="1"/>
  <c r="AX17" i="1" s="1"/>
  <c r="BA17" i="1" s="1"/>
  <c r="H17" i="1"/>
  <c r="M17" i="1"/>
  <c r="I22" i="1"/>
  <c r="AX22" i="1" s="1"/>
  <c r="H22" i="1"/>
  <c r="M22" i="1"/>
  <c r="AJ22" i="1"/>
  <c r="J22" i="1"/>
  <c r="BK23" i="1"/>
  <c r="J24" i="1"/>
  <c r="I24" i="1"/>
  <c r="AX24" i="1" s="1"/>
  <c r="AJ24" i="1"/>
  <c r="H24" i="1"/>
  <c r="M24" i="1"/>
  <c r="AW18" i="1"/>
  <c r="R18" i="1"/>
  <c r="R27" i="1"/>
  <c r="AW27" i="1"/>
  <c r="AY27" i="1" s="1"/>
  <c r="H19" i="1"/>
  <c r="AW19" i="1"/>
  <c r="AY19" i="1" s="1"/>
  <c r="R19" i="1"/>
  <c r="AJ21" i="1"/>
  <c r="M21" i="1"/>
  <c r="I21" i="1"/>
  <c r="AX21" i="1" s="1"/>
  <c r="BA21" i="1" s="1"/>
  <c r="H21" i="1"/>
  <c r="AW25" i="1"/>
  <c r="BA25" i="1" s="1"/>
  <c r="R25" i="1"/>
  <c r="AY18" i="1"/>
  <c r="AW24" i="1"/>
  <c r="AY24" i="1" s="1"/>
  <c r="Z25" i="1"/>
  <c r="H23" i="1"/>
  <c r="J25" i="1"/>
  <c r="AJ20" i="1"/>
  <c r="M25" i="1"/>
  <c r="R26" i="1"/>
  <c r="AJ27" i="1"/>
  <c r="H27" i="1"/>
  <c r="H20" i="1"/>
  <c r="I20" i="1"/>
  <c r="AX20" i="1" s="1"/>
  <c r="AJ25" i="1"/>
  <c r="I27" i="1"/>
  <c r="AX27" i="1" s="1"/>
  <c r="BA27" i="1" s="1"/>
  <c r="R22" i="1" l="1"/>
  <c r="S22" i="1" s="1"/>
  <c r="T22" i="1" s="1"/>
  <c r="AA22" i="1" s="1"/>
  <c r="AW22" i="1"/>
  <c r="AY22" i="1" s="1"/>
  <c r="BA22" i="1"/>
  <c r="BA20" i="1"/>
  <c r="Z23" i="1"/>
  <c r="S27" i="1"/>
  <c r="T27" i="1" s="1"/>
  <c r="P27" i="1" s="1"/>
  <c r="N27" i="1" s="1"/>
  <c r="Q27" i="1" s="1"/>
  <c r="K27" i="1" s="1"/>
  <c r="L27" i="1" s="1"/>
  <c r="S17" i="1"/>
  <c r="T17" i="1" s="1"/>
  <c r="P17" i="1" s="1"/>
  <c r="N17" i="1" s="1"/>
  <c r="Q17" i="1" s="1"/>
  <c r="K17" i="1" s="1"/>
  <c r="L17" i="1" s="1"/>
  <c r="Z20" i="1"/>
  <c r="P20" i="1"/>
  <c r="N20" i="1" s="1"/>
  <c r="Q20" i="1" s="1"/>
  <c r="K20" i="1" s="1"/>
  <c r="L20" i="1" s="1"/>
  <c r="S20" i="1"/>
  <c r="T20" i="1" s="1"/>
  <c r="S19" i="1"/>
  <c r="T19" i="1" s="1"/>
  <c r="S18" i="1"/>
  <c r="T18" i="1" s="1"/>
  <c r="R23" i="1"/>
  <c r="AW23" i="1"/>
  <c r="S25" i="1"/>
  <c r="T25" i="1" s="1"/>
  <c r="Z19" i="1"/>
  <c r="P19" i="1"/>
  <c r="N19" i="1" s="1"/>
  <c r="Q19" i="1" s="1"/>
  <c r="K19" i="1" s="1"/>
  <c r="L19" i="1" s="1"/>
  <c r="Z27" i="1"/>
  <c r="S26" i="1"/>
  <c r="T26" i="1" s="1"/>
  <c r="S24" i="1"/>
  <c r="T24" i="1" s="1"/>
  <c r="AY25" i="1"/>
  <c r="BA19" i="1"/>
  <c r="U22" i="1"/>
  <c r="Y22" i="1" s="1"/>
  <c r="AB22" i="1"/>
  <c r="AC22" i="1" s="1"/>
  <c r="Z21" i="1"/>
  <c r="S21" i="1"/>
  <c r="T21" i="1" s="1"/>
  <c r="P21" i="1" s="1"/>
  <c r="N21" i="1" s="1"/>
  <c r="Q21" i="1" s="1"/>
  <c r="K21" i="1" s="1"/>
  <c r="L21" i="1" s="1"/>
  <c r="Z24" i="1"/>
  <c r="Z17" i="1"/>
  <c r="P22" i="1"/>
  <c r="N22" i="1" s="1"/>
  <c r="Q22" i="1" s="1"/>
  <c r="K22" i="1" s="1"/>
  <c r="L22" i="1" s="1"/>
  <c r="Z22" i="1"/>
  <c r="P18" i="1"/>
  <c r="N18" i="1" s="1"/>
  <c r="Q18" i="1" s="1"/>
  <c r="K18" i="1" s="1"/>
  <c r="L18" i="1" s="1"/>
  <c r="Z18" i="1"/>
  <c r="Z26" i="1"/>
  <c r="BA24" i="1"/>
  <c r="U24" i="1" l="1"/>
  <c r="Y24" i="1" s="1"/>
  <c r="AB24" i="1"/>
  <c r="AA24" i="1"/>
  <c r="AB25" i="1"/>
  <c r="U25" i="1"/>
  <c r="Y25" i="1" s="1"/>
  <c r="AA25" i="1"/>
  <c r="P25" i="1"/>
  <c r="N25" i="1" s="1"/>
  <c r="Q25" i="1" s="1"/>
  <c r="K25" i="1" s="1"/>
  <c r="L25" i="1" s="1"/>
  <c r="U26" i="1"/>
  <c r="Y26" i="1" s="1"/>
  <c r="AB26" i="1"/>
  <c r="AC26" i="1" s="1"/>
  <c r="AA26" i="1"/>
  <c r="AY23" i="1"/>
  <c r="BA23" i="1"/>
  <c r="AB18" i="1"/>
  <c r="U18" i="1"/>
  <c r="Y18" i="1" s="1"/>
  <c r="AA18" i="1"/>
  <c r="U17" i="1"/>
  <c r="Y17" i="1" s="1"/>
  <c r="AB17" i="1"/>
  <c r="AC17" i="1" s="1"/>
  <c r="AA17" i="1"/>
  <c r="S23" i="1"/>
  <c r="T23" i="1" s="1"/>
  <c r="U27" i="1"/>
  <c r="Y27" i="1" s="1"/>
  <c r="AB27" i="1"/>
  <c r="AA27" i="1"/>
  <c r="U19" i="1"/>
  <c r="Y19" i="1" s="1"/>
  <c r="AB19" i="1"/>
  <c r="AC19" i="1" s="1"/>
  <c r="AA19" i="1"/>
  <c r="P26" i="1"/>
  <c r="N26" i="1" s="1"/>
  <c r="Q26" i="1" s="1"/>
  <c r="K26" i="1" s="1"/>
  <c r="L26" i="1" s="1"/>
  <c r="P24" i="1"/>
  <c r="N24" i="1" s="1"/>
  <c r="Q24" i="1" s="1"/>
  <c r="K24" i="1" s="1"/>
  <c r="L24" i="1" s="1"/>
  <c r="AA21" i="1"/>
  <c r="U21" i="1"/>
  <c r="Y21" i="1" s="1"/>
  <c r="AB21" i="1"/>
  <c r="AC21" i="1" s="1"/>
  <c r="AB20" i="1"/>
  <c r="AA20" i="1"/>
  <c r="U20" i="1"/>
  <c r="Y20" i="1" s="1"/>
  <c r="AC27" i="1" l="1"/>
  <c r="AC18" i="1"/>
  <c r="U23" i="1"/>
  <c r="Y23" i="1" s="1"/>
  <c r="AB23" i="1"/>
  <c r="AC23" i="1" s="1"/>
  <c r="AA23" i="1"/>
  <c r="P23" i="1"/>
  <c r="N23" i="1" s="1"/>
  <c r="Q23" i="1" s="1"/>
  <c r="K23" i="1" s="1"/>
  <c r="L23" i="1" s="1"/>
  <c r="AC25" i="1"/>
  <c r="AC20" i="1"/>
  <c r="AC24" i="1"/>
</calcChain>
</file>

<file path=xl/sharedStrings.xml><?xml version="1.0" encoding="utf-8"?>
<sst xmlns="http://schemas.openxmlformats.org/spreadsheetml/2006/main" count="705" uniqueCount="327">
  <si>
    <t>File opened</t>
  </si>
  <si>
    <t>2019-08-25 10:37:38</t>
  </si>
  <si>
    <t>Console s/n</t>
  </si>
  <si>
    <t>68C-901313</t>
  </si>
  <si>
    <t>Console ver</t>
  </si>
  <si>
    <t>Bluestem v.1.3.17</t>
  </si>
  <si>
    <t>Scripts ver</t>
  </si>
  <si>
    <t>2018.12  1.3.16, Nov 2018</t>
  </si>
  <si>
    <t>Head s/n</t>
  </si>
  <si>
    <t>68H-581313</t>
  </si>
  <si>
    <t>Head ver</t>
  </si>
  <si>
    <t>1.3.1</t>
  </si>
  <si>
    <t>Head cal</t>
  </si>
  <si>
    <t>{"co2aspanconc1": "993.2", "co2bspan2": "0", "flowmeterzero": "1.0208", "co2aspanconc2": "0", "ssb_ref": "35764", "co2azero": "1.07031", "flowbzero": "0.43337", "co2bzero": "1.03995", "h2obspan2a": "0.0680048", "co2aspan1": "0.98889", "h2obspan2": "0", "co2bspan2a": "0.177741", "h2obspan1": "1.00206", "co2aspan2a": "0.176273", "h2obspan2b": "0.0681451", "h2oazero": "1.04584", "h2oaspan2a": "0.0673976", "oxygen": "21", "co2bspanconc1": "993.2", "h2oaspanconc1": "12.19", "tazero": "-0.0215359", "co2aspan2b": "0.174314", "flowazero": "0.22384", "h2obzero": "1.06211", "h2oaspan2b": "0.0677669", "h2oaspan1": "1.00548", "co2bspan1": "0.988984", "h2obspanconc2": "0", "h2oaspanconc2": "0", "h2obspanconc1": "12.19", "co2bspan2b": "0.175783", "h2oaspan2": "0", "ssa_ref": "39170", "tbzero": "0.0348835", "chamberpressurezero": "2.55881", "co2bspanconc2": "0", "co2aspan2": "0"}</t>
  </si>
  <si>
    <t>Chamber type</t>
  </si>
  <si>
    <t>6800-01A</t>
  </si>
  <si>
    <t>Chamber s/n</t>
  </si>
  <si>
    <t>MPF-651260</t>
  </si>
  <si>
    <t>Chamber rev</t>
  </si>
  <si>
    <t>0</t>
  </si>
  <si>
    <t>Chamber cal</t>
  </si>
  <si>
    <t>Fluorometer</t>
  </si>
  <si>
    <t>Flr. Version</t>
  </si>
  <si>
    <t>10:37:38</t>
  </si>
  <si>
    <t>Stability Definition:	A (GasEx): Slp&lt;0.2 Std&lt;1 Per=15	gsw (GasEx): Slp&lt;0.2 Std&lt;0.05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</si>
  <si>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</si>
  <si>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</si>
  <si>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</si>
  <si>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</si>
  <si>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</si>
  <si>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</si>
  <si>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</si>
  <si>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</si>
  <si>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</si>
  <si>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</si>
  <si>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</si>
  <si>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</si>
  <si>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</si>
  <si>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</si>
  <si>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</si>
  <si>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</si>
  <si>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</si>
  <si>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</si>
  <si>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</si>
  <si>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</si>
  <si>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</si>
  <si>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</si>
  <si>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</si>
  <si>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</si>
  <si>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</si>
  <si>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</si>
  <si>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</si>
  <si>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</si>
  <si>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</si>
  <si>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</si>
  <si>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</si>
  <si>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</si>
  <si>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</si>
  <si>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</si>
  <si>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</si>
  <si>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</si>
  <si>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</si>
  <si>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</si>
  <si>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</si>
  <si>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</si>
  <si>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</si>
  <si>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</si>
  <si>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</si>
  <si>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3.89475 82.2101 382.722 625.022 871.093 1067.67 1250.7 1396.71</t>
  </si>
  <si>
    <t>Fs_true</t>
  </si>
  <si>
    <t>0.109042 102.939 402.32 601.077 800.895 1002.26 1200.89 1401.84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</si>
  <si>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</si>
  <si>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</si>
  <si>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</si>
  <si>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</si>
  <si>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</si>
  <si>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</si>
  <si>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</si>
  <si>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</si>
  <si>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</si>
  <si>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</si>
  <si>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</si>
  <si>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</si>
  <si>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</si>
  <si>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</si>
  <si>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</si>
  <si>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</si>
  <si>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</si>
  <si>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</si>
  <si>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</si>
  <si>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</si>
  <si>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</si>
  <si>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</si>
  <si>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</si>
  <si>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</si>
  <si>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</si>
  <si>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</si>
  <si>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</si>
  <si>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</si>
  <si>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</si>
  <si>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</si>
  <si>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</si>
  <si>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</si>
  <si>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</si>
  <si>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</si>
  <si>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</si>
  <si>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</si>
  <si>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</si>
  <si>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</si>
  <si>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</si>
  <si>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</si>
  <si>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</si>
  <si>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</si>
  <si>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</si>
  <si>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</si>
  <si>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</si>
  <si>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</si>
  <si>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</si>
  <si>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</si>
  <si>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</si>
  <si>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</si>
  <si>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</si>
  <si>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</si>
  <si>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</si>
  <si>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</si>
  <si>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</si>
  <si>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</si>
  <si>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</si>
  <si>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</si>
  <si>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</si>
  <si>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</si>
  <si>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</si>
  <si>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</si>
  <si>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</si>
  <si>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</si>
  <si>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</si>
  <si>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</si>
  <si>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</si>
  <si>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</si>
  <si>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</si>
  <si>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</si>
  <si>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</si>
  <si>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</si>
  <si>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</si>
  <si>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</si>
  <si>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</si>
  <si>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</si>
  <si>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</si>
  <si>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</si>
  <si>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</si>
  <si>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</si>
  <si>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</si>
  <si>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</si>
  <si>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</si>
  <si>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</si>
  <si>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</si>
  <si>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</si>
  <si>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</si>
  <si>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</si>
  <si>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</si>
  <si>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</si>
  <si>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</si>
  <si>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</si>
  <si>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</si>
  <si>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</si>
  <si>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</si>
  <si>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</si>
  <si>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</si>
  <si>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</si>
  <si>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</si>
  <si>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</si>
  <si>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</si>
  <si>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</si>
  <si>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</si>
  <si>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</si>
  <si>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</si>
  <si>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</si>
  <si>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</si>
  <si>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</si>
  <si>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</si>
  <si>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</si>
  <si>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</si>
  <si>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</si>
  <si>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</si>
  <si>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</si>
  <si>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</si>
  <si>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</si>
  <si>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</si>
  <si>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</si>
  <si>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</si>
  <si>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</si>
  <si>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</si>
  <si>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</si>
  <si>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</si>
  <si>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</si>
  <si>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</si>
  <si>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</si>
  <si>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</si>
  <si>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</si>
  <si>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</si>
  <si>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</si>
  <si>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</si>
  <si>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</si>
  <si>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</si>
  <si>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</si>
  <si>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</si>
  <si>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</si>
  <si>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</si>
  <si>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</si>
  <si>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</si>
  <si>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</si>
  <si>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</si>
  <si>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</si>
  <si>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</si>
  <si>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</si>
  <si>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</si>
  <si>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</si>
  <si>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</si>
  <si>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</si>
  <si>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</si>
  <si>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</si>
  <si>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</si>
  <si>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</si>
  <si>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</si>
  <si>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</si>
  <si>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</si>
  <si>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</si>
  <si>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</si>
  <si>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</si>
  <si>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</si>
  <si>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</si>
  <si>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</si>
  <si>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</si>
  <si>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</si>
  <si>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</si>
  <si>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</si>
  <si>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</si>
  <si>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</si>
  <si>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</si>
  <si>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</si>
  <si>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</si>
  <si>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</si>
  <si>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</si>
  <si>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</si>
  <si>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</si>
  <si>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</si>
  <si>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</si>
  <si>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</si>
  <si>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</si>
  <si>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</si>
  <si>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</si>
  <si>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</si>
  <si>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</si>
  <si>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</si>
  <si>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</si>
  <si>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</si>
  <si>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</si>
  <si>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</si>
  <si>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</si>
  <si>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</si>
  <si>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</si>
  <si>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</si>
  <si>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</si>
  <si>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</si>
  <si>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</si>
  <si>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</si>
  <si>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</si>
  <si>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11:01:38</t>
  </si>
  <si>
    <t>11:01:38</t>
  </si>
  <si>
    <t>MPF-3869-20190825-11_01_38</t>
  </si>
  <si>
    <t>DARK-3870-20190825-11_01_40</t>
  </si>
  <si>
    <t>0: Broadleaf</t>
  </si>
  <si>
    <t>11:01:00</t>
  </si>
  <si>
    <t>2/2</t>
  </si>
  <si>
    <t>5</t>
  </si>
  <si>
    <t>11111111</t>
  </si>
  <si>
    <t>oooooooo</t>
  </si>
  <si>
    <t>off</t>
  </si>
  <si>
    <t>20190825 11:03:38</t>
  </si>
  <si>
    <t>11:03:38</t>
  </si>
  <si>
    <t>MPF-3871-20190825-11_03_39</t>
  </si>
  <si>
    <t>DARK-3872-20190825-11_03_40</t>
  </si>
  <si>
    <t>11:02:56</t>
  </si>
  <si>
    <t>1/2</t>
  </si>
  <si>
    <t>20190825 11:05:39</t>
  </si>
  <si>
    <t>11:05:39</t>
  </si>
  <si>
    <t>MPF-3873-20190825-11_05_39</t>
  </si>
  <si>
    <t>DARK-3874-20190825-11_05_41</t>
  </si>
  <si>
    <t>11:04:47</t>
  </si>
  <si>
    <t>20190825 11:07:39</t>
  </si>
  <si>
    <t>11:07:39</t>
  </si>
  <si>
    <t>MPF-3875-20190825-11_07_40</t>
  </si>
  <si>
    <t>DARK-3876-20190825-11_07_41</t>
  </si>
  <si>
    <t>20190825 11:08:48</t>
  </si>
  <si>
    <t>11:08:48</t>
  </si>
  <si>
    <t>MPF-3877-20190825-11_08_48</t>
  </si>
  <si>
    <t>DARK-3878-20190825-11_08_50</t>
  </si>
  <si>
    <t>11:09:25</t>
  </si>
  <si>
    <t>11:12:01</t>
  </si>
  <si>
    <t>20190825 11:13:15</t>
  </si>
  <si>
    <t>11:13:15</t>
  </si>
  <si>
    <t>MPF-3881-20190825-11_13_15</t>
  </si>
  <si>
    <t>DARK-3882-20190825-11_13_17</t>
  </si>
  <si>
    <t>20190825 11:15:15</t>
  </si>
  <si>
    <t>11:15:15</t>
  </si>
  <si>
    <t>MPF-3883-20190825-11_15_15</t>
  </si>
  <si>
    <t>DARK-3884-20190825-11_15_17</t>
  </si>
  <si>
    <t>20190825 11:16:58</t>
  </si>
  <si>
    <t>11:16:58</t>
  </si>
  <si>
    <t>MPF-3885-20190825-11_16_58</t>
  </si>
  <si>
    <t>DARK-3886-20190825-11_17_00</t>
  </si>
  <si>
    <t>11:16:22</t>
  </si>
  <si>
    <t>20190825 11:18:45</t>
  </si>
  <si>
    <t>11:18:45</t>
  </si>
  <si>
    <t>MPF-3887-20190825-11_18_46</t>
  </si>
  <si>
    <t>DARK-3888-20190825-11_18_47</t>
  </si>
  <si>
    <t>11:18:08</t>
  </si>
  <si>
    <t>20190825 11:20:34</t>
  </si>
  <si>
    <t>11:20:34</t>
  </si>
  <si>
    <t>MPF-3889-20190825-11_20_34</t>
  </si>
  <si>
    <t>DARK-3890-20190825-11_20_36</t>
  </si>
  <si>
    <t>11:19:54</t>
  </si>
  <si>
    <t>20190825 11:22:12</t>
  </si>
  <si>
    <t>11:22:12</t>
  </si>
  <si>
    <t>MPF-3891-20190825-11_22_12</t>
  </si>
  <si>
    <t>DARK-3892-20190825-11_22_14</t>
  </si>
  <si>
    <t>11:21:44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</si>
</sst>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37.998922947063441</c:v>
                </c:pt>
                <c:pt idx="1">
                  <c:v>30.753677145773594</c:v>
                </c:pt>
                <c:pt idx="2">
                  <c:v>23.396196400588284</c:v>
                </c:pt>
                <c:pt idx="3">
                  <c:v>13.438530924272381</c:v>
                </c:pt>
                <c:pt idx="4">
                  <c:v>0.49680969686384552</c:v>
                </c:pt>
                <c:pt idx="5">
                  <c:v>38.278421550720992</c:v>
                </c:pt>
                <c:pt idx="6">
                  <c:v>40.964691763169789</c:v>
                </c:pt>
                <c:pt idx="7">
                  <c:v>42.831512879852923</c:v>
                </c:pt>
                <c:pt idx="8">
                  <c:v>43.256977597009175</c:v>
                </c:pt>
                <c:pt idx="9">
                  <c:v>43.792960319474972</c:v>
                </c:pt>
                <c:pt idx="10">
                  <c:v>43.441864205748494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93.998433064523368</c:v>
                </c:pt>
                <c:pt idx="1">
                  <c:v>64.98113952371331</c:v>
                </c:pt>
                <c:pt idx="2">
                  <c:v>44.850485575132595</c:v>
                </c:pt>
                <c:pt idx="3">
                  <c:v>21.341456182935232</c:v>
                </c:pt>
                <c:pt idx="4">
                  <c:v>-2.9055405490434065</c:v>
                </c:pt>
                <c:pt idx="5">
                  <c:v>160.25744771996546</c:v>
                </c:pt>
                <c:pt idx="6">
                  <c:v>222.36702689443612</c:v>
                </c:pt>
                <c:pt idx="7">
                  <c:v>298.44890460388979</c:v>
                </c:pt>
                <c:pt idx="8">
                  <c:v>378.07705078989852</c:v>
                </c:pt>
                <c:pt idx="9">
                  <c:v>455.11638366097105</c:v>
                </c:pt>
                <c:pt idx="10">
                  <c:v>639.86724413876425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C74-BD76-2C4813C8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32088"/>
        <c:axId val="301358504"/>
      </c:scatterChart>
      <c:valAx>
        <c:axId val="3260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58504"/>
        <c:crosses val="autoZero"/>
        <c:crossBetween val="midCat"/>
      </c:valAx>
      <c:valAx>
        <c:axId val="3013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13</xdr:row>
      <xdr:rowOff>100012</xdr:rowOff>
    </xdr:from>
    <xdr:to>
      <xdr:col>19</xdr:col>
      <xdr:colOff>581025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6B8FE-1E63-4710-B157-80EFD11D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I27"/>
  <sheetViews>
    <sheetView tabSelected="1" topLeftCell="A8" workbookViewId="0">
      <selection activeCell="A22" sqref="A22:XFD22"/>
    </sheetView>
  </sheetViews>
  <sheetFormatPr defaultRowHeight="15" x14ac:dyDescent="0.25"/>
  <sheetData>
    <row r="2" spans="1:165" x14ac:dyDescent="0.25">
      <c r="A2" t="s">
        <v>25</v>
      </c>
      <c r="B2" t="s">
        <v>26</v>
      </c>
      <c r="C2" t="s">
        <v>27</v>
      </c>
      <c r="D2" t="s">
        <v>28</v>
      </c>
    </row>
    <row r="3" spans="1:165" x14ac:dyDescent="0.25">
      <c r="B3">
        <v>4</v>
      </c>
      <c r="C3">
        <v>21</v>
      </c>
      <c r="D3" t="s">
        <v>29</v>
      </c>
    </row>
    <row r="4" spans="1:165" x14ac:dyDescent="0.25">
      <c r="A4" t="s">
        <v>30</v>
      </c>
      <c r="B4" t="s">
        <v>31</v>
      </c>
    </row>
    <row r="5" spans="1:165" x14ac:dyDescent="0.25">
      <c r="B5">
        <v>2</v>
      </c>
    </row>
    <row r="6" spans="1:165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65" x14ac:dyDescent="0.25">
      <c r="B7">
        <v>0</v>
      </c>
      <c r="C7">
        <v>1</v>
      </c>
      <c r="D7">
        <v>0</v>
      </c>
      <c r="E7">
        <v>0</v>
      </c>
    </row>
    <row r="8" spans="1:165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65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5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65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5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65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65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30</v>
      </c>
      <c r="BO14" t="s">
        <v>30</v>
      </c>
      <c r="BP14" t="s">
        <v>30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84</v>
      </c>
      <c r="FB14" t="s">
        <v>84</v>
      </c>
      <c r="FC14" t="s">
        <v>84</v>
      </c>
      <c r="FD14" t="s">
        <v>84</v>
      </c>
      <c r="FE14" t="s">
        <v>84</v>
      </c>
      <c r="FF14" t="s">
        <v>84</v>
      </c>
      <c r="FG14" t="s">
        <v>84</v>
      </c>
      <c r="FH14" t="s">
        <v>84</v>
      </c>
      <c r="FI14" t="s">
        <v>84</v>
      </c>
    </row>
    <row r="15" spans="1:165" x14ac:dyDescent="0.25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75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91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186</v>
      </c>
      <c r="DA15" t="s">
        <v>187</v>
      </c>
      <c r="DB15" t="s">
        <v>188</v>
      </c>
      <c r="DC15" t="s">
        <v>86</v>
      </c>
      <c r="DD15" t="s">
        <v>89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  <c r="ER15" t="s">
        <v>228</v>
      </c>
      <c r="ES15" t="s">
        <v>229</v>
      </c>
      <c r="ET15" t="s">
        <v>230</v>
      </c>
      <c r="EU15" t="s">
        <v>231</v>
      </c>
      <c r="EV15" t="s">
        <v>232</v>
      </c>
      <c r="EW15" t="s">
        <v>233</v>
      </c>
      <c r="EX15" t="s">
        <v>234</v>
      </c>
      <c r="EY15" t="s">
        <v>235</v>
      </c>
      <c r="EZ15" t="s">
        <v>236</v>
      </c>
      <c r="FA15" t="s">
        <v>237</v>
      </c>
      <c r="FB15" t="s">
        <v>238</v>
      </c>
      <c r="FC15" t="s">
        <v>239</v>
      </c>
      <c r="FD15" t="s">
        <v>240</v>
      </c>
      <c r="FE15" t="s">
        <v>241</v>
      </c>
      <c r="FF15" t="s">
        <v>242</v>
      </c>
      <c r="FG15" t="s">
        <v>243</v>
      </c>
      <c r="FH15" t="s">
        <v>244</v>
      </c>
      <c r="FI15" t="s">
        <v>245</v>
      </c>
    </row>
    <row r="16" spans="1:165" x14ac:dyDescent="0.25">
      <c r="B16" t="s">
        <v>246</v>
      </c>
      <c r="C16" t="s">
        <v>246</v>
      </c>
      <c r="G16" t="s">
        <v>246</v>
      </c>
      <c r="H16" t="s">
        <v>247</v>
      </c>
      <c r="I16" t="s">
        <v>248</v>
      </c>
      <c r="J16" t="s">
        <v>249</v>
      </c>
      <c r="K16" t="s">
        <v>249</v>
      </c>
      <c r="L16" t="s">
        <v>157</v>
      </c>
      <c r="M16" t="s">
        <v>157</v>
      </c>
      <c r="N16" t="s">
        <v>247</v>
      </c>
      <c r="O16" t="s">
        <v>247</v>
      </c>
      <c r="P16" t="s">
        <v>247</v>
      </c>
      <c r="Q16" t="s">
        <v>247</v>
      </c>
      <c r="R16" t="s">
        <v>250</v>
      </c>
      <c r="S16" t="s">
        <v>251</v>
      </c>
      <c r="T16" t="s">
        <v>251</v>
      </c>
      <c r="U16" t="s">
        <v>252</v>
      </c>
      <c r="V16" t="s">
        <v>253</v>
      </c>
      <c r="W16" t="s">
        <v>252</v>
      </c>
      <c r="X16" t="s">
        <v>252</v>
      </c>
      <c r="Y16" t="s">
        <v>252</v>
      </c>
      <c r="Z16" t="s">
        <v>250</v>
      </c>
      <c r="AA16" t="s">
        <v>250</v>
      </c>
      <c r="AB16" t="s">
        <v>250</v>
      </c>
      <c r="AC16" t="s">
        <v>250</v>
      </c>
      <c r="AG16" t="s">
        <v>254</v>
      </c>
      <c r="AH16" t="s">
        <v>253</v>
      </c>
      <c r="AJ16" t="s">
        <v>253</v>
      </c>
      <c r="AK16" t="s">
        <v>254</v>
      </c>
      <c r="AQ16" t="s">
        <v>248</v>
      </c>
      <c r="AW16" t="s">
        <v>248</v>
      </c>
      <c r="AX16" t="s">
        <v>248</v>
      </c>
      <c r="AY16" t="s">
        <v>248</v>
      </c>
      <c r="BA16" t="s">
        <v>255</v>
      </c>
      <c r="BJ16" t="s">
        <v>248</v>
      </c>
      <c r="BK16" t="s">
        <v>248</v>
      </c>
      <c r="BM16" t="s">
        <v>256</v>
      </c>
      <c r="BN16" t="s">
        <v>257</v>
      </c>
      <c r="BQ16" t="s">
        <v>246</v>
      </c>
      <c r="BR16" t="s">
        <v>249</v>
      </c>
      <c r="BS16" t="s">
        <v>249</v>
      </c>
      <c r="BT16" t="s">
        <v>258</v>
      </c>
      <c r="BU16" t="s">
        <v>258</v>
      </c>
      <c r="BV16" t="s">
        <v>254</v>
      </c>
      <c r="BW16" t="s">
        <v>252</v>
      </c>
      <c r="BX16" t="s">
        <v>252</v>
      </c>
      <c r="BY16" t="s">
        <v>251</v>
      </c>
      <c r="BZ16" t="s">
        <v>251</v>
      </c>
      <c r="CA16" t="s">
        <v>251</v>
      </c>
      <c r="CB16" t="s">
        <v>251</v>
      </c>
      <c r="CC16" t="s">
        <v>251</v>
      </c>
      <c r="CD16" t="s">
        <v>259</v>
      </c>
      <c r="CE16" t="s">
        <v>248</v>
      </c>
      <c r="CF16" t="s">
        <v>248</v>
      </c>
      <c r="CG16" t="s">
        <v>248</v>
      </c>
      <c r="CL16" t="s">
        <v>248</v>
      </c>
      <c r="CO16" t="s">
        <v>251</v>
      </c>
      <c r="CP16" t="s">
        <v>251</v>
      </c>
      <c r="CQ16" t="s">
        <v>251</v>
      </c>
      <c r="CR16" t="s">
        <v>251</v>
      </c>
      <c r="CS16" t="s">
        <v>251</v>
      </c>
      <c r="CT16" t="s">
        <v>248</v>
      </c>
      <c r="CU16" t="s">
        <v>248</v>
      </c>
      <c r="CV16" t="s">
        <v>248</v>
      </c>
      <c r="CW16" t="s">
        <v>246</v>
      </c>
      <c r="CY16" t="s">
        <v>260</v>
      </c>
      <c r="CZ16" t="s">
        <v>260</v>
      </c>
      <c r="DB16" t="s">
        <v>246</v>
      </c>
      <c r="DC16" t="s">
        <v>261</v>
      </c>
      <c r="DF16" t="s">
        <v>262</v>
      </c>
      <c r="DG16" t="s">
        <v>263</v>
      </c>
      <c r="DH16" t="s">
        <v>262</v>
      </c>
      <c r="DI16" t="s">
        <v>263</v>
      </c>
      <c r="DJ16" t="s">
        <v>253</v>
      </c>
      <c r="DK16" t="s">
        <v>253</v>
      </c>
      <c r="DL16" t="s">
        <v>248</v>
      </c>
      <c r="DM16" t="s">
        <v>264</v>
      </c>
      <c r="DN16" t="s">
        <v>248</v>
      </c>
      <c r="DP16" t="s">
        <v>247</v>
      </c>
      <c r="DQ16" t="s">
        <v>265</v>
      </c>
      <c r="DR16" t="s">
        <v>247</v>
      </c>
      <c r="DW16" t="s">
        <v>266</v>
      </c>
      <c r="DX16" t="s">
        <v>266</v>
      </c>
      <c r="DY16" t="s">
        <v>266</v>
      </c>
      <c r="DZ16" t="s">
        <v>266</v>
      </c>
      <c r="EA16" t="s">
        <v>266</v>
      </c>
      <c r="EB16" t="s">
        <v>266</v>
      </c>
      <c r="EC16" t="s">
        <v>266</v>
      </c>
      <c r="ED16" t="s">
        <v>266</v>
      </c>
      <c r="EE16" t="s">
        <v>266</v>
      </c>
      <c r="EF16" t="s">
        <v>266</v>
      </c>
      <c r="EG16" t="s">
        <v>266</v>
      </c>
      <c r="EH16" t="s">
        <v>266</v>
      </c>
      <c r="EO16" t="s">
        <v>266</v>
      </c>
      <c r="EP16" t="s">
        <v>253</v>
      </c>
      <c r="EQ16" t="s">
        <v>253</v>
      </c>
      <c r="ER16" t="s">
        <v>262</v>
      </c>
      <c r="ES16" t="s">
        <v>263</v>
      </c>
      <c r="EU16" t="s">
        <v>254</v>
      </c>
      <c r="EV16" t="s">
        <v>254</v>
      </c>
      <c r="EW16" t="s">
        <v>251</v>
      </c>
      <c r="EX16" t="s">
        <v>251</v>
      </c>
      <c r="EY16" t="s">
        <v>251</v>
      </c>
      <c r="EZ16" t="s">
        <v>251</v>
      </c>
      <c r="FA16" t="s">
        <v>251</v>
      </c>
      <c r="FB16" t="s">
        <v>253</v>
      </c>
      <c r="FC16" t="s">
        <v>253</v>
      </c>
      <c r="FD16" t="s">
        <v>253</v>
      </c>
      <c r="FE16" t="s">
        <v>251</v>
      </c>
      <c r="FF16" t="s">
        <v>249</v>
      </c>
      <c r="FG16" t="s">
        <v>258</v>
      </c>
      <c r="FH16" t="s">
        <v>253</v>
      </c>
      <c r="FI16" t="s">
        <v>253</v>
      </c>
    </row>
    <row r="17" spans="1:165" x14ac:dyDescent="0.25">
      <c r="A17">
        <v>1</v>
      </c>
      <c r="B17">
        <v>1566748898.0999999</v>
      </c>
      <c r="C17">
        <v>0</v>
      </c>
      <c r="D17" t="s">
        <v>267</v>
      </c>
      <c r="E17" t="s">
        <v>268</v>
      </c>
      <c r="G17">
        <v>1566748898.0999999</v>
      </c>
      <c r="H17">
        <f t="shared" ref="H17:H27" si="0">BV17*AI17*(BT17-BU17)/(100*BN17*(1000-AI17*BT17))</f>
        <v>4.4844894770368088E-3</v>
      </c>
      <c r="I17">
        <f t="shared" ref="I17:I27" si="1">BV17*AI17*(BS17-BR17*(1000-AI17*BU17)/(1000-AI17*BT17))/(100*BN17)</f>
        <v>37.998922947063441</v>
      </c>
      <c r="J17">
        <f t="shared" ref="J17:J27" si="2">BR17 - IF(AI17&gt;1, I17*BN17*100/(AK17*CD17), 0)</f>
        <v>352.6</v>
      </c>
      <c r="K17">
        <f t="shared" ref="K17:K27" si="3">((Q17-H17/2)*J17-I17)/(Q17+H17/2)</f>
        <v>93.998433064523368</v>
      </c>
      <c r="L17">
        <f t="shared" ref="L17:L27" si="4">K17*(BW17+BX17)/1000</f>
        <v>9.3467159560748652</v>
      </c>
      <c r="M17">
        <f t="shared" ref="M17:M27" si="5">(BR17 - IF(AI17&gt;1, I17*BN17*100/(AK17*CD17), 0))*(BW17+BX17)/1000</f>
        <v>35.060712595600002</v>
      </c>
      <c r="N17">
        <f t="shared" ref="N17:N27" si="6">2/((1/P17-1/O17)+SIGN(P17)*SQRT((1/P17-1/O17)*(1/P17-1/O17) + 4*BO17/((BO17+1)*(BO17+1))*(2*1/P17*1/O17-1/O17*1/O17)))</f>
        <v>0.25421467300460893</v>
      </c>
      <c r="O17">
        <f t="shared" ref="O17:O27" si="7">AF17+AE17*BN17+AD17*BN17*BN17</f>
        <v>2.2500865285433154</v>
      </c>
      <c r="P17">
        <f t="shared" ref="P17:P27" si="8">H17*(1000-(1000*0.61365*EXP(17.502*T17/(240.97+T17))/(BW17+BX17)+BT17)/2)/(1000*0.61365*EXP(17.502*T17/(240.97+T17))/(BW17+BX17)-BT17)</f>
        <v>0.23926840407721842</v>
      </c>
      <c r="Q17">
        <f t="shared" ref="Q17:Q27" si="9">1/((BO17+1)/(N17/1.6)+1/(O17/1.37)) + BO17/((BO17+1)/(N17/1.6) + BO17/(O17/1.37))</f>
        <v>0.15081233418652817</v>
      </c>
      <c r="R17">
        <f t="shared" ref="R17:R27" si="10">(BK17*BM17)</f>
        <v>321.44780344554073</v>
      </c>
      <c r="S17">
        <f t="shared" ref="S17:S27" si="11">(BY17+(R17+2*0.95*0.0000000567*(((BY17+$B$7)+273)^4-(BY17+273)^4)-44100*H17)/(1.84*29.3*O17+8*0.95*0.0000000567*(BY17+273)^3))</f>
        <v>30.688285003904554</v>
      </c>
      <c r="T17">
        <f t="shared" ref="T17:T27" si="12">($C$7*BZ17+$D$7*CA17+$E$7*S17)</f>
        <v>29.430499999999999</v>
      </c>
      <c r="U17">
        <f t="shared" ref="U17:U27" si="13">0.61365*EXP(17.502*T17/(240.97+T17))</f>
        <v>4.1230543127805923</v>
      </c>
      <c r="V17">
        <f t="shared" ref="V17:V27" si="14">(W17/X17*100)</f>
        <v>55.204884770169514</v>
      </c>
      <c r="W17">
        <f t="shared" ref="W17:W27" si="15">BT17*(BW17+BX17)/1000</f>
        <v>2.3197742500575997</v>
      </c>
      <c r="X17">
        <f t="shared" ref="X17:X27" si="16">0.61365*EXP(17.502*BY17/(240.97+BY17))</f>
        <v>4.2021177287396707</v>
      </c>
      <c r="Y17">
        <f t="shared" ref="Y17:Y27" si="17">(U17-BT17*(BW17+BX17)/1000)</f>
        <v>1.8032800627229926</v>
      </c>
      <c r="Z17">
        <f t="shared" ref="Z17:Z27" si="18">(-H17*44100)</f>
        <v>-197.76598593732328</v>
      </c>
      <c r="AA17">
        <f t="shared" ref="AA17:AA27" si="19">2*29.3*O17*0.92*(BY17-T17)</f>
        <v>39.994807426375246</v>
      </c>
      <c r="AB17">
        <f t="shared" ref="AB17:AB27" si="20">2*0.95*0.0000000567*(((BY17+$B$7)+273)^4-(T17+273)^4)</f>
        <v>3.9364294922928482</v>
      </c>
      <c r="AC17">
        <f t="shared" ref="AC17:AC27" si="21">R17+AB17+Z17+AA17</f>
        <v>167.61305442688555</v>
      </c>
      <c r="AD17">
        <v>-4.1186076836789702E-2</v>
      </c>
      <c r="AE17">
        <v>4.6234979347794102E-2</v>
      </c>
      <c r="AF17">
        <v>3.4553754185809802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MAX(0,($B$13+$C$13*CD17)/(1+$D$13*CD17)*BW17/(BY17+273)*$E$13)</f>
        <v>52038.105776034245</v>
      </c>
      <c r="AL17">
        <v>0</v>
      </c>
      <c r="AM17">
        <v>514.36730769230803</v>
      </c>
      <c r="AN17">
        <v>2766</v>
      </c>
      <c r="AO17">
        <f t="shared" ref="AO17:AO27" si="25">AN17-AM17</f>
        <v>2251.6326923076922</v>
      </c>
      <c r="AP17">
        <f t="shared" ref="AP17:AP27" si="26">AO17/AN17</f>
        <v>0.81403929584515267</v>
      </c>
      <c r="AQ17">
        <v>-1.61560482176202</v>
      </c>
      <c r="AR17" t="s">
        <v>269</v>
      </c>
      <c r="AS17">
        <v>715.10846153846103</v>
      </c>
      <c r="AT17">
        <v>1010.24</v>
      </c>
      <c r="AU17">
        <f t="shared" ref="AU17:AU27" si="27">1-AS17/AT17</f>
        <v>0.29214002460953736</v>
      </c>
      <c r="AV17">
        <v>0.5</v>
      </c>
      <c r="AW17">
        <f t="shared" ref="AW17:AW27" si="28">BK17</f>
        <v>1681.2390003590911</v>
      </c>
      <c r="AX17">
        <f t="shared" ref="AX17:AX27" si="29">I17</f>
        <v>37.998922947063441</v>
      </c>
      <c r="AY17">
        <f t="shared" ref="AY17:AY27" si="30">AU17*AV17*AW17</f>
        <v>245.57860146970944</v>
      </c>
      <c r="AZ17">
        <f t="shared" ref="AZ17:AZ27" si="31">BE17/AT17</f>
        <v>0.45755464048146977</v>
      </c>
      <c r="BA17">
        <f t="shared" ref="BA17:BA27" si="32">(AX17-AQ17)/AW17</f>
        <v>2.3562698557649631E-2</v>
      </c>
      <c r="BB17">
        <f t="shared" ref="BB17:BB27" si="33">(AN17-AT17)/AT17</f>
        <v>1.7379632562559391</v>
      </c>
      <c r="BC17" t="s">
        <v>270</v>
      </c>
      <c r="BD17">
        <v>548</v>
      </c>
      <c r="BE17">
        <f t="shared" ref="BE17:BE27" si="34">AT17-BD17</f>
        <v>462.24</v>
      </c>
      <c r="BF17">
        <f t="shared" ref="BF17:BF27" si="35">(AT17-AS17)/(AT17-BD17)</f>
        <v>0.63848117528024184</v>
      </c>
      <c r="BG17">
        <f t="shared" ref="BG17:BG27" si="36">(AN17-AT17)/(AN17-BD17)</f>
        <v>0.7915960324616772</v>
      </c>
      <c r="BH17">
        <f t="shared" ref="BH17:BH27" si="37">(AT17-AS17)/(AT17-AM17)</f>
        <v>0.59517602610471665</v>
      </c>
      <c r="BI17">
        <f t="shared" ref="BI17:BI27" si="38">(AN17-AT17)/(AN17-AM17)</f>
        <v>0.7797719432651008</v>
      </c>
      <c r="BJ17">
        <f t="shared" ref="BJ17:BJ27" si="39">$B$11*CE17+$C$11*CF17+$F$11*CG17</f>
        <v>2000.05</v>
      </c>
      <c r="BK17">
        <f t="shared" ref="BK17:BK27" si="40">BJ17*BL17</f>
        <v>1681.2390003590911</v>
      </c>
      <c r="BL17">
        <f t="shared" ref="BL17:BL27" si="41">($B$11*$D$9+$C$11*$D$9+$F$11*((CT17+CL17)/MAX(CT17+CL17+CU17, 0.1)*$I$9+CU17/MAX(CT17+CL17+CU17, 0.1)*$J$9))/($B$11+$C$11+$F$11)</f>
        <v>0.84059848521741509</v>
      </c>
      <c r="BM17">
        <f t="shared" ref="BM17:BM27" si="42">($B$11*$K$9+$C$11*$K$9+$F$11*((CT17+CL17)/MAX(CT17+CL17+CU17, 0.1)*$P$9+CU17/MAX(CT17+CL17+CU17, 0.1)*$Q$9))/($B$11+$C$11+$F$11)</f>
        <v>0.19119697043483028</v>
      </c>
      <c r="BN17">
        <v>6</v>
      </c>
      <c r="BO17">
        <v>0.5</v>
      </c>
      <c r="BP17" t="s">
        <v>271</v>
      </c>
      <c r="BQ17">
        <v>1566748898.0999999</v>
      </c>
      <c r="BR17">
        <v>352.6</v>
      </c>
      <c r="BS17">
        <v>400.09399999999999</v>
      </c>
      <c r="BT17">
        <v>23.329599999999999</v>
      </c>
      <c r="BU17">
        <v>18.074000000000002</v>
      </c>
      <c r="BV17">
        <v>500.02300000000002</v>
      </c>
      <c r="BW17">
        <v>99.234899999999996</v>
      </c>
      <c r="BX17">
        <v>0.199906</v>
      </c>
      <c r="BY17">
        <v>29.760200000000001</v>
      </c>
      <c r="BZ17">
        <v>29.430499999999999</v>
      </c>
      <c r="CA17">
        <v>999.9</v>
      </c>
      <c r="CB17">
        <v>0</v>
      </c>
      <c r="CC17">
        <v>0</v>
      </c>
      <c r="CD17">
        <v>10008.799999999999</v>
      </c>
      <c r="CE17">
        <v>0</v>
      </c>
      <c r="CF17">
        <v>760.01499999999999</v>
      </c>
      <c r="CG17">
        <v>2000.05</v>
      </c>
      <c r="CH17">
        <v>0.98000200000000004</v>
      </c>
      <c r="CI17">
        <v>1.99978E-2</v>
      </c>
      <c r="CJ17">
        <v>0</v>
      </c>
      <c r="CK17">
        <v>715.19399999999996</v>
      </c>
      <c r="CL17">
        <v>4.9993999999999996</v>
      </c>
      <c r="CM17">
        <v>16510.400000000001</v>
      </c>
      <c r="CN17">
        <v>16619.3</v>
      </c>
      <c r="CO17">
        <v>46.625</v>
      </c>
      <c r="CP17">
        <v>47.125</v>
      </c>
      <c r="CQ17">
        <v>47.25</v>
      </c>
      <c r="CR17">
        <v>47.125</v>
      </c>
      <c r="CS17">
        <v>48.436999999999998</v>
      </c>
      <c r="CT17">
        <v>1955.15</v>
      </c>
      <c r="CU17">
        <v>39.9</v>
      </c>
      <c r="CV17">
        <v>0</v>
      </c>
      <c r="CW17">
        <v>1820.6999998092699</v>
      </c>
      <c r="CX17">
        <v>715.10846153846103</v>
      </c>
      <c r="CY17">
        <v>-9.4017103000070906E-2</v>
      </c>
      <c r="CZ17">
        <v>44.5914528579533</v>
      </c>
      <c r="DA17">
        <v>16495.1653846154</v>
      </c>
      <c r="DB17">
        <v>15</v>
      </c>
      <c r="DC17">
        <v>1566748860.5999999</v>
      </c>
      <c r="DD17" t="s">
        <v>272</v>
      </c>
      <c r="DE17">
        <v>8</v>
      </c>
      <c r="DF17">
        <v>-2.2890000000000001</v>
      </c>
      <c r="DG17">
        <v>0.74299999999999999</v>
      </c>
      <c r="DH17">
        <v>400</v>
      </c>
      <c r="DI17">
        <v>18</v>
      </c>
      <c r="DJ17">
        <v>0.03</v>
      </c>
      <c r="DK17">
        <v>0.02</v>
      </c>
      <c r="DL17">
        <v>37.917550186385498</v>
      </c>
      <c r="DM17">
        <v>-0.177591035029072</v>
      </c>
      <c r="DN17">
        <v>4.8182498784276502E-2</v>
      </c>
      <c r="DO17">
        <v>1</v>
      </c>
      <c r="DP17">
        <v>0.25667526270720498</v>
      </c>
      <c r="DQ17">
        <v>7.6362644749436801E-3</v>
      </c>
      <c r="DR17">
        <v>4.0485572369862799E-3</v>
      </c>
      <c r="DS17">
        <v>1</v>
      </c>
      <c r="DT17">
        <v>2</v>
      </c>
      <c r="DU17">
        <v>2</v>
      </c>
      <c r="DV17" t="s">
        <v>273</v>
      </c>
      <c r="DW17">
        <v>1.87507</v>
      </c>
      <c r="DX17">
        <v>1.8670800000000001</v>
      </c>
      <c r="DY17">
        <v>1.8663000000000001</v>
      </c>
      <c r="DZ17">
        <v>1.86737</v>
      </c>
      <c r="EA17">
        <v>1.8720600000000001</v>
      </c>
      <c r="EB17">
        <v>1.87103</v>
      </c>
      <c r="EC17">
        <v>1.8655900000000001</v>
      </c>
      <c r="ED17">
        <v>1.8653999999999999</v>
      </c>
      <c r="EE17" t="s">
        <v>274</v>
      </c>
      <c r="EF17" t="s">
        <v>19</v>
      </c>
      <c r="EG17" t="s">
        <v>19</v>
      </c>
      <c r="EH17" t="s">
        <v>19</v>
      </c>
      <c r="EI17" t="s">
        <v>275</v>
      </c>
      <c r="EJ17" t="s">
        <v>276</v>
      </c>
      <c r="EK17" t="s">
        <v>277</v>
      </c>
      <c r="EL17" t="s">
        <v>277</v>
      </c>
      <c r="EM17" t="s">
        <v>277</v>
      </c>
      <c r="EN17" t="s">
        <v>277</v>
      </c>
      <c r="EO17">
        <v>0</v>
      </c>
      <c r="EP17">
        <v>100</v>
      </c>
      <c r="EQ17">
        <v>100</v>
      </c>
      <c r="ER17">
        <v>-2.2890000000000001</v>
      </c>
      <c r="ES17">
        <v>0.74299999999999999</v>
      </c>
      <c r="ET17">
        <v>2</v>
      </c>
      <c r="EU17">
        <v>514.47900000000004</v>
      </c>
      <c r="EV17">
        <v>549.25300000000004</v>
      </c>
      <c r="EW17">
        <v>27</v>
      </c>
      <c r="EX17">
        <v>29.3369</v>
      </c>
      <c r="EY17">
        <v>30</v>
      </c>
      <c r="EZ17">
        <v>29.28</v>
      </c>
      <c r="FA17">
        <v>29.243500000000001</v>
      </c>
      <c r="FB17">
        <v>20.5596</v>
      </c>
      <c r="FC17">
        <v>31.4682</v>
      </c>
      <c r="FD17">
        <v>32.321399999999997</v>
      </c>
      <c r="FE17">
        <v>27</v>
      </c>
      <c r="FF17">
        <v>400</v>
      </c>
      <c r="FG17">
        <v>18.007300000000001</v>
      </c>
      <c r="FH17">
        <v>101.456</v>
      </c>
      <c r="FI17">
        <v>103.8</v>
      </c>
    </row>
    <row r="18" spans="1:165" x14ac:dyDescent="0.25">
      <c r="A18">
        <v>2</v>
      </c>
      <c r="B18">
        <v>1566749018.5999999</v>
      </c>
      <c r="C18">
        <v>120.5</v>
      </c>
      <c r="D18" t="s">
        <v>278</v>
      </c>
      <c r="E18" t="s">
        <v>279</v>
      </c>
      <c r="G18">
        <v>1566749018.5999999</v>
      </c>
      <c r="H18">
        <f t="shared" si="0"/>
        <v>4.7583532262525903E-3</v>
      </c>
      <c r="I18">
        <f t="shared" si="1"/>
        <v>30.753677145773594</v>
      </c>
      <c r="J18">
        <f t="shared" si="2"/>
        <v>261.61200000000002</v>
      </c>
      <c r="K18">
        <f t="shared" si="3"/>
        <v>64.98113952371331</v>
      </c>
      <c r="L18">
        <f t="shared" si="4"/>
        <v>6.4607963236410946</v>
      </c>
      <c r="M18">
        <f t="shared" si="5"/>
        <v>26.010960414191999</v>
      </c>
      <c r="N18">
        <f t="shared" si="6"/>
        <v>0.2712625678915751</v>
      </c>
      <c r="O18">
        <f t="shared" si="7"/>
        <v>2.2430450733196441</v>
      </c>
      <c r="P18">
        <f t="shared" si="8"/>
        <v>0.25426653068955124</v>
      </c>
      <c r="Q18">
        <f t="shared" si="9"/>
        <v>0.16035478779353884</v>
      </c>
      <c r="R18">
        <f t="shared" si="10"/>
        <v>321.42808981324663</v>
      </c>
      <c r="S18">
        <f t="shared" si="11"/>
        <v>30.726107978483942</v>
      </c>
      <c r="T18">
        <f t="shared" si="12"/>
        <v>29.496300000000002</v>
      </c>
      <c r="U18">
        <f t="shared" si="13"/>
        <v>4.1387290108704207</v>
      </c>
      <c r="V18">
        <f t="shared" si="14"/>
        <v>55.252022459284824</v>
      </c>
      <c r="W18">
        <f t="shared" si="15"/>
        <v>2.3386817491803997</v>
      </c>
      <c r="X18">
        <f t="shared" si="16"/>
        <v>4.2327532008511959</v>
      </c>
      <c r="Y18">
        <f t="shared" si="17"/>
        <v>1.8000472616900209</v>
      </c>
      <c r="Z18">
        <f t="shared" si="18"/>
        <v>-209.84337727773922</v>
      </c>
      <c r="AA18">
        <f t="shared" si="19"/>
        <v>47.185733346393953</v>
      </c>
      <c r="AB18">
        <f t="shared" si="20"/>
        <v>4.6632032267084744</v>
      </c>
      <c r="AC18">
        <f t="shared" si="21"/>
        <v>163.43364910860981</v>
      </c>
      <c r="AD18">
        <v>-4.0996771598060602E-2</v>
      </c>
      <c r="AE18">
        <v>4.6022467633270898E-2</v>
      </c>
      <c r="AF18">
        <v>3.4427940450502001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51786.79181133394</v>
      </c>
      <c r="AL18">
        <v>0</v>
      </c>
      <c r="AM18">
        <v>514.36730769230803</v>
      </c>
      <c r="AN18">
        <v>2766</v>
      </c>
      <c r="AO18">
        <f t="shared" si="25"/>
        <v>2251.6326923076922</v>
      </c>
      <c r="AP18">
        <f t="shared" si="26"/>
        <v>0.81403929584515267</v>
      </c>
      <c r="AQ18">
        <v>-1.61560482176202</v>
      </c>
      <c r="AR18" t="s">
        <v>280</v>
      </c>
      <c r="AS18">
        <v>703.70899999999995</v>
      </c>
      <c r="AT18">
        <v>934.899</v>
      </c>
      <c r="AU18">
        <f t="shared" si="27"/>
        <v>0.24728874455957284</v>
      </c>
      <c r="AV18">
        <v>0.5</v>
      </c>
      <c r="AW18">
        <f t="shared" si="28"/>
        <v>1681.1379003590225</v>
      </c>
      <c r="AX18">
        <f t="shared" si="29"/>
        <v>30.753677145773594</v>
      </c>
      <c r="AY18">
        <f t="shared" si="30"/>
        <v>207.86324040564946</v>
      </c>
      <c r="AZ18">
        <f t="shared" si="31"/>
        <v>0.4012187412757956</v>
      </c>
      <c r="BA18">
        <f t="shared" si="32"/>
        <v>1.925438832865695E-2</v>
      </c>
      <c r="BB18">
        <f t="shared" si="33"/>
        <v>1.9586083630424249</v>
      </c>
      <c r="BC18" t="s">
        <v>281</v>
      </c>
      <c r="BD18">
        <v>559.79999999999995</v>
      </c>
      <c r="BE18">
        <f t="shared" si="34"/>
        <v>375.09900000000005</v>
      </c>
      <c r="BF18">
        <f t="shared" si="35"/>
        <v>0.61634395186337476</v>
      </c>
      <c r="BG18">
        <f t="shared" si="36"/>
        <v>0.82997960293717721</v>
      </c>
      <c r="BH18">
        <f t="shared" si="37"/>
        <v>0.54975642556529225</v>
      </c>
      <c r="BI18">
        <f t="shared" si="38"/>
        <v>0.81323255176372022</v>
      </c>
      <c r="BJ18">
        <f t="shared" si="39"/>
        <v>1999.93</v>
      </c>
      <c r="BK18">
        <f t="shared" si="40"/>
        <v>1681.1379003590225</v>
      </c>
      <c r="BL18">
        <f t="shared" si="41"/>
        <v>0.84059837112250058</v>
      </c>
      <c r="BM18">
        <f t="shared" si="42"/>
        <v>0.19119674224500124</v>
      </c>
      <c r="BN18">
        <v>6</v>
      </c>
      <c r="BO18">
        <v>0.5</v>
      </c>
      <c r="BP18" t="s">
        <v>271</v>
      </c>
      <c r="BQ18">
        <v>1566749018.5999999</v>
      </c>
      <c r="BR18">
        <v>261.61200000000002</v>
      </c>
      <c r="BS18">
        <v>300.00599999999997</v>
      </c>
      <c r="BT18">
        <v>23.521899999999999</v>
      </c>
      <c r="BU18">
        <v>17.9468</v>
      </c>
      <c r="BV18">
        <v>500.05500000000001</v>
      </c>
      <c r="BW18">
        <v>99.225399999999993</v>
      </c>
      <c r="BX18">
        <v>0.20031599999999999</v>
      </c>
      <c r="BY18">
        <v>29.886500000000002</v>
      </c>
      <c r="BZ18">
        <v>29.496300000000002</v>
      </c>
      <c r="CA18">
        <v>999.9</v>
      </c>
      <c r="CB18">
        <v>0</v>
      </c>
      <c r="CC18">
        <v>0</v>
      </c>
      <c r="CD18">
        <v>9963.75</v>
      </c>
      <c r="CE18">
        <v>0</v>
      </c>
      <c r="CF18">
        <v>768.42600000000004</v>
      </c>
      <c r="CG18">
        <v>1999.93</v>
      </c>
      <c r="CH18">
        <v>0.98000200000000004</v>
      </c>
      <c r="CI18">
        <v>1.99978E-2</v>
      </c>
      <c r="CJ18">
        <v>0</v>
      </c>
      <c r="CK18">
        <v>703.58900000000006</v>
      </c>
      <c r="CL18">
        <v>4.9993999999999996</v>
      </c>
      <c r="CM18">
        <v>16273.1</v>
      </c>
      <c r="CN18">
        <v>16618.3</v>
      </c>
      <c r="CO18">
        <v>46.686999999999998</v>
      </c>
      <c r="CP18">
        <v>47.25</v>
      </c>
      <c r="CQ18">
        <v>47.311999999999998</v>
      </c>
      <c r="CR18">
        <v>47.186999999999998</v>
      </c>
      <c r="CS18">
        <v>48.5</v>
      </c>
      <c r="CT18">
        <v>1955.04</v>
      </c>
      <c r="CU18">
        <v>39.89</v>
      </c>
      <c r="CV18">
        <v>0</v>
      </c>
      <c r="CW18">
        <v>120</v>
      </c>
      <c r="CX18">
        <v>703.70899999999995</v>
      </c>
      <c r="CY18">
        <v>-1.6240000086992099</v>
      </c>
      <c r="CZ18">
        <v>-13.1452992073526</v>
      </c>
      <c r="DA18">
        <v>16274.057692307701</v>
      </c>
      <c r="DB18">
        <v>15</v>
      </c>
      <c r="DC18">
        <v>1566748976.0999999</v>
      </c>
      <c r="DD18" t="s">
        <v>282</v>
      </c>
      <c r="DE18">
        <v>9</v>
      </c>
      <c r="DF18">
        <v>-2.08</v>
      </c>
      <c r="DG18">
        <v>0.74199999999999999</v>
      </c>
      <c r="DH18">
        <v>300</v>
      </c>
      <c r="DI18">
        <v>18</v>
      </c>
      <c r="DJ18">
        <v>0.04</v>
      </c>
      <c r="DK18">
        <v>0.02</v>
      </c>
      <c r="DL18">
        <v>30.444644037846999</v>
      </c>
      <c r="DM18">
        <v>1.49597208612951</v>
      </c>
      <c r="DN18">
        <v>0.16138352319841201</v>
      </c>
      <c r="DO18">
        <v>0</v>
      </c>
      <c r="DP18">
        <v>0.26970498999454101</v>
      </c>
      <c r="DQ18">
        <v>1.3340402163825199E-2</v>
      </c>
      <c r="DR18">
        <v>1.54063073780736E-3</v>
      </c>
      <c r="DS18">
        <v>1</v>
      </c>
      <c r="DT18">
        <v>1</v>
      </c>
      <c r="DU18">
        <v>2</v>
      </c>
      <c r="DV18" t="s">
        <v>283</v>
      </c>
      <c r="DW18">
        <v>1.8750899999999999</v>
      </c>
      <c r="DX18">
        <v>1.8671500000000001</v>
      </c>
      <c r="DY18">
        <v>1.86632</v>
      </c>
      <c r="DZ18">
        <v>1.8674299999999999</v>
      </c>
      <c r="EA18">
        <v>1.8721000000000001</v>
      </c>
      <c r="EB18">
        <v>1.87103</v>
      </c>
      <c r="EC18">
        <v>1.8656200000000001</v>
      </c>
      <c r="ED18">
        <v>1.8654200000000001</v>
      </c>
      <c r="EE18" t="s">
        <v>274</v>
      </c>
      <c r="EF18" t="s">
        <v>19</v>
      </c>
      <c r="EG18" t="s">
        <v>19</v>
      </c>
      <c r="EH18" t="s">
        <v>19</v>
      </c>
      <c r="EI18" t="s">
        <v>275</v>
      </c>
      <c r="EJ18" t="s">
        <v>276</v>
      </c>
      <c r="EK18" t="s">
        <v>277</v>
      </c>
      <c r="EL18" t="s">
        <v>277</v>
      </c>
      <c r="EM18" t="s">
        <v>277</v>
      </c>
      <c r="EN18" t="s">
        <v>277</v>
      </c>
      <c r="EO18">
        <v>0</v>
      </c>
      <c r="EP18">
        <v>100</v>
      </c>
      <c r="EQ18">
        <v>100</v>
      </c>
      <c r="ER18">
        <v>-2.08</v>
      </c>
      <c r="ES18">
        <v>0.74199999999999999</v>
      </c>
      <c r="ET18">
        <v>2</v>
      </c>
      <c r="EU18">
        <v>514.89200000000005</v>
      </c>
      <c r="EV18">
        <v>548.45899999999995</v>
      </c>
      <c r="EW18">
        <v>27.000499999999999</v>
      </c>
      <c r="EX18">
        <v>29.352</v>
      </c>
      <c r="EY18">
        <v>30.000299999999999</v>
      </c>
      <c r="EZ18">
        <v>29.3001</v>
      </c>
      <c r="FA18">
        <v>29.267399999999999</v>
      </c>
      <c r="FB18">
        <v>16.346299999999999</v>
      </c>
      <c r="FC18">
        <v>31.358899999999998</v>
      </c>
      <c r="FD18">
        <v>30.8766</v>
      </c>
      <c r="FE18">
        <v>27</v>
      </c>
      <c r="FF18">
        <v>300</v>
      </c>
      <c r="FG18">
        <v>17.906199999999998</v>
      </c>
      <c r="FH18">
        <v>101.455</v>
      </c>
      <c r="FI18">
        <v>103.798</v>
      </c>
    </row>
    <row r="19" spans="1:165" x14ac:dyDescent="0.25">
      <c r="A19">
        <v>3</v>
      </c>
      <c r="B19">
        <v>1566749139.0999999</v>
      </c>
      <c r="C19">
        <v>241</v>
      </c>
      <c r="D19" t="s">
        <v>284</v>
      </c>
      <c r="E19" t="s">
        <v>285</v>
      </c>
      <c r="G19">
        <v>1566749139.0999999</v>
      </c>
      <c r="H19">
        <f t="shared" si="0"/>
        <v>5.6219003292472492E-3</v>
      </c>
      <c r="I19">
        <f t="shared" si="1"/>
        <v>23.396196400588284</v>
      </c>
      <c r="J19">
        <f t="shared" si="2"/>
        <v>170.72800000000001</v>
      </c>
      <c r="K19">
        <f t="shared" si="3"/>
        <v>44.850485575132595</v>
      </c>
      <c r="L19">
        <f t="shared" si="4"/>
        <v>4.4590388190680432</v>
      </c>
      <c r="M19">
        <f t="shared" si="5"/>
        <v>16.973791247512004</v>
      </c>
      <c r="N19">
        <f t="shared" si="6"/>
        <v>0.32601679387379406</v>
      </c>
      <c r="O19">
        <f t="shared" si="7"/>
        <v>2.2486949831502869</v>
      </c>
      <c r="P19">
        <f t="shared" si="8"/>
        <v>0.30185143937731906</v>
      </c>
      <c r="Q19">
        <f t="shared" si="9"/>
        <v>0.19067882687206389</v>
      </c>
      <c r="R19">
        <f t="shared" si="10"/>
        <v>321.46639364132352</v>
      </c>
      <c r="S19">
        <f t="shared" si="11"/>
        <v>30.469668170005384</v>
      </c>
      <c r="T19">
        <f t="shared" si="12"/>
        <v>29.500299999999999</v>
      </c>
      <c r="U19">
        <f t="shared" si="13"/>
        <v>4.1396835527214915</v>
      </c>
      <c r="V19">
        <f t="shared" si="14"/>
        <v>55.383268899815107</v>
      </c>
      <c r="W19">
        <f t="shared" si="15"/>
        <v>2.3484315120827</v>
      </c>
      <c r="X19">
        <f t="shared" si="16"/>
        <v>4.2403266523160026</v>
      </c>
      <c r="Y19">
        <f t="shared" si="17"/>
        <v>1.7912520406387915</v>
      </c>
      <c r="Z19">
        <f t="shared" si="18"/>
        <v>-247.92580451980371</v>
      </c>
      <c r="AA19">
        <f t="shared" si="19"/>
        <v>50.589965012656073</v>
      </c>
      <c r="AB19">
        <f t="shared" si="20"/>
        <v>4.9879377772575202</v>
      </c>
      <c r="AC19">
        <f t="shared" si="21"/>
        <v>129.11849191143341</v>
      </c>
      <c r="AD19">
        <v>-4.1148623595626002E-2</v>
      </c>
      <c r="AE19">
        <v>4.6192934803503803E-2</v>
      </c>
      <c r="AF19">
        <v>3.4528878237718001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51965.387094986057</v>
      </c>
      <c r="AL19">
        <v>0</v>
      </c>
      <c r="AM19">
        <v>514.36730769230803</v>
      </c>
      <c r="AN19">
        <v>2766</v>
      </c>
      <c r="AO19">
        <f t="shared" si="25"/>
        <v>2251.6326923076922</v>
      </c>
      <c r="AP19">
        <f t="shared" si="26"/>
        <v>0.81403929584515267</v>
      </c>
      <c r="AQ19">
        <v>-1.61560482176202</v>
      </c>
      <c r="AR19" t="s">
        <v>286</v>
      </c>
      <c r="AS19">
        <v>708.44753846153901</v>
      </c>
      <c r="AT19">
        <v>886.88199999999995</v>
      </c>
      <c r="AU19">
        <f t="shared" si="27"/>
        <v>0.20119301275531687</v>
      </c>
      <c r="AV19">
        <v>0.5</v>
      </c>
      <c r="AW19">
        <f t="shared" si="28"/>
        <v>1681.3395003589794</v>
      </c>
      <c r="AX19">
        <f t="shared" si="29"/>
        <v>23.396196400588284</v>
      </c>
      <c r="AY19">
        <f t="shared" si="30"/>
        <v>169.13687977087113</v>
      </c>
      <c r="AZ19">
        <f t="shared" si="31"/>
        <v>0.36722134398939194</v>
      </c>
      <c r="BA19">
        <f t="shared" si="32"/>
        <v>1.4876115868930746E-2</v>
      </c>
      <c r="BB19">
        <f t="shared" si="33"/>
        <v>2.1187914513993968</v>
      </c>
      <c r="BC19" t="s">
        <v>287</v>
      </c>
      <c r="BD19">
        <v>561.20000000000005</v>
      </c>
      <c r="BE19">
        <f t="shared" si="34"/>
        <v>325.6819999999999</v>
      </c>
      <c r="BF19">
        <f t="shared" si="35"/>
        <v>0.54787940855945672</v>
      </c>
      <c r="BG19">
        <f t="shared" si="36"/>
        <v>0.85228501451378802</v>
      </c>
      <c r="BH19">
        <f t="shared" si="37"/>
        <v>0.47899979577470347</v>
      </c>
      <c r="BI19">
        <f t="shared" si="38"/>
        <v>0.83455796605710897</v>
      </c>
      <c r="BJ19">
        <f t="shared" si="39"/>
        <v>2000.17</v>
      </c>
      <c r="BK19">
        <f t="shared" si="40"/>
        <v>1681.3395003589794</v>
      </c>
      <c r="BL19">
        <f t="shared" si="41"/>
        <v>0.84059829932404717</v>
      </c>
      <c r="BM19">
        <f t="shared" si="42"/>
        <v>0.19119659864809449</v>
      </c>
      <c r="BN19">
        <v>6</v>
      </c>
      <c r="BO19">
        <v>0.5</v>
      </c>
      <c r="BP19" t="s">
        <v>271</v>
      </c>
      <c r="BQ19">
        <v>1566749139.0999999</v>
      </c>
      <c r="BR19">
        <v>170.72800000000001</v>
      </c>
      <c r="BS19">
        <v>199.952</v>
      </c>
      <c r="BT19">
        <v>23.621300000000002</v>
      </c>
      <c r="BU19">
        <v>17.0351</v>
      </c>
      <c r="BV19">
        <v>500.05500000000001</v>
      </c>
      <c r="BW19">
        <v>99.22</v>
      </c>
      <c r="BX19">
        <v>0.20007900000000001</v>
      </c>
      <c r="BY19">
        <v>29.9176</v>
      </c>
      <c r="BZ19">
        <v>29.500299999999999</v>
      </c>
      <c r="CA19">
        <v>999.9</v>
      </c>
      <c r="CB19">
        <v>0</v>
      </c>
      <c r="CC19">
        <v>0</v>
      </c>
      <c r="CD19">
        <v>10001.200000000001</v>
      </c>
      <c r="CE19">
        <v>0</v>
      </c>
      <c r="CF19">
        <v>758.63</v>
      </c>
      <c r="CG19">
        <v>2000.17</v>
      </c>
      <c r="CH19">
        <v>0.98000500000000001</v>
      </c>
      <c r="CI19">
        <v>1.9994700000000001E-2</v>
      </c>
      <c r="CJ19">
        <v>0</v>
      </c>
      <c r="CK19">
        <v>708.78599999999994</v>
      </c>
      <c r="CL19">
        <v>4.9993999999999996</v>
      </c>
      <c r="CM19">
        <v>16462.3</v>
      </c>
      <c r="CN19">
        <v>16620.3</v>
      </c>
      <c r="CO19">
        <v>46.75</v>
      </c>
      <c r="CP19">
        <v>47.311999999999998</v>
      </c>
      <c r="CQ19">
        <v>47.375</v>
      </c>
      <c r="CR19">
        <v>47.311999999999998</v>
      </c>
      <c r="CS19">
        <v>48.561999999999998</v>
      </c>
      <c r="CT19">
        <v>1955.28</v>
      </c>
      <c r="CU19">
        <v>39.89</v>
      </c>
      <c r="CV19">
        <v>0</v>
      </c>
      <c r="CW19">
        <v>119.90000009536701</v>
      </c>
      <c r="CX19">
        <v>708.44753846153901</v>
      </c>
      <c r="CY19">
        <v>-0.52027349090464803</v>
      </c>
      <c r="CZ19">
        <v>-47.117948727296898</v>
      </c>
      <c r="DA19">
        <v>16467.461538461499</v>
      </c>
      <c r="DB19">
        <v>15</v>
      </c>
      <c r="DC19">
        <v>1566749087.0999999</v>
      </c>
      <c r="DD19" t="s">
        <v>288</v>
      </c>
      <c r="DE19">
        <v>10</v>
      </c>
      <c r="DF19">
        <v>-2.093</v>
      </c>
      <c r="DG19">
        <v>0.72799999999999998</v>
      </c>
      <c r="DH19">
        <v>200</v>
      </c>
      <c r="DI19">
        <v>18</v>
      </c>
      <c r="DJ19">
        <v>0.06</v>
      </c>
      <c r="DK19">
        <v>0.02</v>
      </c>
      <c r="DL19">
        <v>23.018297830685601</v>
      </c>
      <c r="DM19">
        <v>1.9569023172229201</v>
      </c>
      <c r="DN19">
        <v>0.20877869921293099</v>
      </c>
      <c r="DO19">
        <v>0</v>
      </c>
      <c r="DP19">
        <v>0.32111260172686501</v>
      </c>
      <c r="DQ19">
        <v>3.1523286220576402E-2</v>
      </c>
      <c r="DR19">
        <v>3.3864160441442301E-3</v>
      </c>
      <c r="DS19">
        <v>1</v>
      </c>
      <c r="DT19">
        <v>1</v>
      </c>
      <c r="DU19">
        <v>2</v>
      </c>
      <c r="DV19" t="s">
        <v>283</v>
      </c>
      <c r="DW19">
        <v>1.87514</v>
      </c>
      <c r="DX19">
        <v>1.8672</v>
      </c>
      <c r="DY19">
        <v>1.8663400000000001</v>
      </c>
      <c r="DZ19">
        <v>1.8674200000000001</v>
      </c>
      <c r="EA19">
        <v>1.8721000000000001</v>
      </c>
      <c r="EB19">
        <v>1.87104</v>
      </c>
      <c r="EC19">
        <v>1.8656600000000001</v>
      </c>
      <c r="ED19">
        <v>1.8654599999999999</v>
      </c>
      <c r="EE19" t="s">
        <v>274</v>
      </c>
      <c r="EF19" t="s">
        <v>19</v>
      </c>
      <c r="EG19" t="s">
        <v>19</v>
      </c>
      <c r="EH19" t="s">
        <v>19</v>
      </c>
      <c r="EI19" t="s">
        <v>275</v>
      </c>
      <c r="EJ19" t="s">
        <v>276</v>
      </c>
      <c r="EK19" t="s">
        <v>277</v>
      </c>
      <c r="EL19" t="s">
        <v>277</v>
      </c>
      <c r="EM19" t="s">
        <v>277</v>
      </c>
      <c r="EN19" t="s">
        <v>277</v>
      </c>
      <c r="EO19">
        <v>0</v>
      </c>
      <c r="EP19">
        <v>100</v>
      </c>
      <c r="EQ19">
        <v>100</v>
      </c>
      <c r="ER19">
        <v>-2.093</v>
      </c>
      <c r="ES19">
        <v>0.72799999999999998</v>
      </c>
      <c r="ET19">
        <v>2</v>
      </c>
      <c r="EU19">
        <v>515.43600000000004</v>
      </c>
      <c r="EV19">
        <v>546.43899999999996</v>
      </c>
      <c r="EW19">
        <v>27.001200000000001</v>
      </c>
      <c r="EX19">
        <v>29.3964</v>
      </c>
      <c r="EY19">
        <v>30.0001</v>
      </c>
      <c r="EZ19">
        <v>29.340800000000002</v>
      </c>
      <c r="FA19">
        <v>29.307600000000001</v>
      </c>
      <c r="FB19">
        <v>11.9556</v>
      </c>
      <c r="FC19">
        <v>34.715800000000002</v>
      </c>
      <c r="FD19">
        <v>28.530200000000001</v>
      </c>
      <c r="FE19">
        <v>27</v>
      </c>
      <c r="FF19">
        <v>200</v>
      </c>
      <c r="FG19">
        <v>17.025600000000001</v>
      </c>
      <c r="FH19">
        <v>101.44799999999999</v>
      </c>
      <c r="FI19">
        <v>103.78700000000001</v>
      </c>
    </row>
    <row r="20" spans="1:165" x14ac:dyDescent="0.25">
      <c r="A20">
        <v>4</v>
      </c>
      <c r="B20">
        <v>1566749259.5999999</v>
      </c>
      <c r="C20">
        <v>361.5</v>
      </c>
      <c r="D20" t="s">
        <v>289</v>
      </c>
      <c r="E20" t="s">
        <v>290</v>
      </c>
      <c r="G20">
        <v>1566749259.5999999</v>
      </c>
      <c r="H20">
        <f t="shared" si="0"/>
        <v>6.38609161438051E-3</v>
      </c>
      <c r="I20">
        <f t="shared" si="1"/>
        <v>13.438530924272381</v>
      </c>
      <c r="J20">
        <f t="shared" si="2"/>
        <v>83.241600000000005</v>
      </c>
      <c r="K20">
        <f t="shared" si="3"/>
        <v>21.341456182935232</v>
      </c>
      <c r="L20">
        <f t="shared" si="4"/>
        <v>2.1216661591076393</v>
      </c>
      <c r="M20">
        <f t="shared" si="5"/>
        <v>8.2754843079168001</v>
      </c>
      <c r="N20">
        <f t="shared" si="6"/>
        <v>0.38475523596987932</v>
      </c>
      <c r="O20">
        <f t="shared" si="7"/>
        <v>2.2514054188713133</v>
      </c>
      <c r="P20">
        <f t="shared" si="8"/>
        <v>0.35160848016890561</v>
      </c>
      <c r="Q20">
        <f t="shared" si="9"/>
        <v>0.2224949501575087</v>
      </c>
      <c r="R20">
        <f t="shared" si="10"/>
        <v>321.42170584190444</v>
      </c>
      <c r="S20">
        <f t="shared" si="11"/>
        <v>30.238207758519579</v>
      </c>
      <c r="T20">
        <f t="shared" si="12"/>
        <v>29.368600000000001</v>
      </c>
      <c r="U20">
        <f t="shared" si="13"/>
        <v>4.1083559302746551</v>
      </c>
      <c r="V20">
        <f t="shared" si="14"/>
        <v>55.61998555405615</v>
      </c>
      <c r="W20">
        <f t="shared" si="15"/>
        <v>2.3614799764176002</v>
      </c>
      <c r="X20">
        <f t="shared" si="16"/>
        <v>4.245740003155011</v>
      </c>
      <c r="Y20">
        <f t="shared" si="17"/>
        <v>1.7468759538570549</v>
      </c>
      <c r="Z20">
        <f t="shared" si="18"/>
        <v>-281.62664019418048</v>
      </c>
      <c r="AA20">
        <f t="shared" si="19"/>
        <v>69.330981619779195</v>
      </c>
      <c r="AB20">
        <f t="shared" si="20"/>
        <v>6.8237852683623048</v>
      </c>
      <c r="AC20">
        <f t="shared" si="21"/>
        <v>115.94983253586547</v>
      </c>
      <c r="AD20">
        <v>-4.12215939162838E-2</v>
      </c>
      <c r="AE20">
        <v>4.6274850380993299E-2</v>
      </c>
      <c r="AF20">
        <v>3.45773369757157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52049.83278506124</v>
      </c>
      <c r="AL20">
        <v>0</v>
      </c>
      <c r="AM20">
        <v>514.36730769230803</v>
      </c>
      <c r="AN20">
        <v>2766</v>
      </c>
      <c r="AO20">
        <f t="shared" si="25"/>
        <v>2251.6326923076922</v>
      </c>
      <c r="AP20">
        <f t="shared" si="26"/>
        <v>0.81403929584515267</v>
      </c>
      <c r="AQ20">
        <v>-1.61560482176202</v>
      </c>
      <c r="AR20" t="s">
        <v>291</v>
      </c>
      <c r="AS20">
        <v>726.12138461538495</v>
      </c>
      <c r="AT20">
        <v>834.10900000000004</v>
      </c>
      <c r="AU20">
        <f t="shared" si="27"/>
        <v>0.12946463278134523</v>
      </c>
      <c r="AV20">
        <v>0.5</v>
      </c>
      <c r="AW20">
        <f t="shared" si="28"/>
        <v>1681.1043003590296</v>
      </c>
      <c r="AX20">
        <f t="shared" si="29"/>
        <v>13.438530924272381</v>
      </c>
      <c r="AY20">
        <f t="shared" si="30"/>
        <v>108.82177545656103</v>
      </c>
      <c r="AZ20">
        <f t="shared" si="31"/>
        <v>0.29841303714502537</v>
      </c>
      <c r="BA20">
        <f t="shared" si="32"/>
        <v>8.9549088315456233E-3</v>
      </c>
      <c r="BB20">
        <f t="shared" si="33"/>
        <v>2.3161133616829455</v>
      </c>
      <c r="BC20" t="s">
        <v>292</v>
      </c>
      <c r="BD20">
        <v>585.20000000000005</v>
      </c>
      <c r="BE20">
        <f t="shared" si="34"/>
        <v>248.90899999999999</v>
      </c>
      <c r="BF20">
        <f t="shared" si="35"/>
        <v>0.43384375568828404</v>
      </c>
      <c r="BG20">
        <f t="shared" si="36"/>
        <v>0.88586344460748345</v>
      </c>
      <c r="BH20">
        <f t="shared" si="37"/>
        <v>0.33773392079471781</v>
      </c>
      <c r="BI20">
        <f t="shared" si="38"/>
        <v>0.857995625396614</v>
      </c>
      <c r="BJ20">
        <f t="shared" si="39"/>
        <v>1999.89</v>
      </c>
      <c r="BK20">
        <f t="shared" si="40"/>
        <v>1681.1043003590296</v>
      </c>
      <c r="BL20">
        <f t="shared" si="41"/>
        <v>0.84059838309058477</v>
      </c>
      <c r="BM20">
        <f t="shared" si="42"/>
        <v>0.19119676618116979</v>
      </c>
      <c r="BN20">
        <v>6</v>
      </c>
      <c r="BO20">
        <v>0.5</v>
      </c>
      <c r="BP20" t="s">
        <v>271</v>
      </c>
      <c r="BQ20">
        <v>1566749259.5999999</v>
      </c>
      <c r="BR20">
        <v>83.241600000000005</v>
      </c>
      <c r="BS20">
        <v>100.004</v>
      </c>
      <c r="BT20">
        <v>23.753699999999998</v>
      </c>
      <c r="BU20">
        <v>16.273199999999999</v>
      </c>
      <c r="BV20">
        <v>500.05200000000002</v>
      </c>
      <c r="BW20">
        <v>99.215400000000002</v>
      </c>
      <c r="BX20">
        <v>0.199848</v>
      </c>
      <c r="BY20">
        <v>29.939800000000002</v>
      </c>
      <c r="BZ20">
        <v>29.368600000000001</v>
      </c>
      <c r="CA20">
        <v>999.9</v>
      </c>
      <c r="CB20">
        <v>0</v>
      </c>
      <c r="CC20">
        <v>0</v>
      </c>
      <c r="CD20">
        <v>10019.4</v>
      </c>
      <c r="CE20">
        <v>0</v>
      </c>
      <c r="CF20">
        <v>741.36199999999997</v>
      </c>
      <c r="CG20">
        <v>1999.89</v>
      </c>
      <c r="CH20">
        <v>0.98000200000000004</v>
      </c>
      <c r="CI20">
        <v>1.99978E-2</v>
      </c>
      <c r="CJ20">
        <v>0</v>
      </c>
      <c r="CK20">
        <v>725.80600000000004</v>
      </c>
      <c r="CL20">
        <v>4.9993999999999996</v>
      </c>
      <c r="CM20">
        <v>16758.8</v>
      </c>
      <c r="CN20">
        <v>16617.900000000001</v>
      </c>
      <c r="CO20">
        <v>46.875</v>
      </c>
      <c r="CP20">
        <v>47.5</v>
      </c>
      <c r="CQ20">
        <v>47.5</v>
      </c>
      <c r="CR20">
        <v>47.436999999999998</v>
      </c>
      <c r="CS20">
        <v>48.686999999999998</v>
      </c>
      <c r="CT20">
        <v>1955</v>
      </c>
      <c r="CU20">
        <v>39.89</v>
      </c>
      <c r="CV20">
        <v>0</v>
      </c>
      <c r="CW20">
        <v>120</v>
      </c>
      <c r="CX20">
        <v>726.12138461538495</v>
      </c>
      <c r="CY20">
        <v>-2.6929914595853699</v>
      </c>
      <c r="CZ20">
        <v>-86.762392971226006</v>
      </c>
      <c r="DA20">
        <v>16769.476923076902</v>
      </c>
      <c r="DB20">
        <v>15</v>
      </c>
      <c r="DC20">
        <v>1566749087.0999999</v>
      </c>
      <c r="DD20" t="s">
        <v>288</v>
      </c>
      <c r="DE20">
        <v>10</v>
      </c>
      <c r="DF20">
        <v>-2.093</v>
      </c>
      <c r="DG20">
        <v>0.72799999999999998</v>
      </c>
      <c r="DH20">
        <v>200</v>
      </c>
      <c r="DI20">
        <v>18</v>
      </c>
      <c r="DJ20">
        <v>0.06</v>
      </c>
      <c r="DK20">
        <v>0.02</v>
      </c>
      <c r="DL20">
        <v>13.3121860820197</v>
      </c>
      <c r="DM20">
        <v>0.80074931635153102</v>
      </c>
      <c r="DN20">
        <v>8.57145074165548E-2</v>
      </c>
      <c r="DO20">
        <v>0</v>
      </c>
      <c r="DP20">
        <v>0.37413535274792897</v>
      </c>
      <c r="DQ20">
        <v>5.2918637647653297E-2</v>
      </c>
      <c r="DR20">
        <v>5.68203561728903E-3</v>
      </c>
      <c r="DS20">
        <v>1</v>
      </c>
      <c r="DT20">
        <v>1</v>
      </c>
      <c r="DU20">
        <v>2</v>
      </c>
      <c r="DV20" t="s">
        <v>283</v>
      </c>
      <c r="DW20">
        <v>1.87513</v>
      </c>
      <c r="DX20">
        <v>1.8671800000000001</v>
      </c>
      <c r="DY20">
        <v>1.86632</v>
      </c>
      <c r="DZ20">
        <v>1.8674200000000001</v>
      </c>
      <c r="EA20">
        <v>1.8721000000000001</v>
      </c>
      <c r="EB20">
        <v>1.87103</v>
      </c>
      <c r="EC20">
        <v>1.8656600000000001</v>
      </c>
      <c r="ED20">
        <v>1.8654299999999999</v>
      </c>
      <c r="EE20" t="s">
        <v>274</v>
      </c>
      <c r="EF20" t="s">
        <v>19</v>
      </c>
      <c r="EG20" t="s">
        <v>19</v>
      </c>
      <c r="EH20" t="s">
        <v>19</v>
      </c>
      <c r="EI20" t="s">
        <v>275</v>
      </c>
      <c r="EJ20" t="s">
        <v>276</v>
      </c>
      <c r="EK20" t="s">
        <v>277</v>
      </c>
      <c r="EL20" t="s">
        <v>277</v>
      </c>
      <c r="EM20" t="s">
        <v>277</v>
      </c>
      <c r="EN20" t="s">
        <v>277</v>
      </c>
      <c r="EO20">
        <v>0</v>
      </c>
      <c r="EP20">
        <v>100</v>
      </c>
      <c r="EQ20">
        <v>100</v>
      </c>
      <c r="ER20">
        <v>-2.093</v>
      </c>
      <c r="ES20">
        <v>0.72799999999999998</v>
      </c>
      <c r="ET20">
        <v>2</v>
      </c>
      <c r="EU20">
        <v>515.92499999999995</v>
      </c>
      <c r="EV20">
        <v>544.41600000000005</v>
      </c>
      <c r="EW20">
        <v>27.0001</v>
      </c>
      <c r="EX20">
        <v>29.466899999999999</v>
      </c>
      <c r="EY20">
        <v>30.000299999999999</v>
      </c>
      <c r="EZ20">
        <v>29.4023</v>
      </c>
      <c r="FA20">
        <v>29.369199999999999</v>
      </c>
      <c r="FB20">
        <v>7.4173999999999998</v>
      </c>
      <c r="FC20">
        <v>37.389499999999998</v>
      </c>
      <c r="FD20">
        <v>24.7272</v>
      </c>
      <c r="FE20">
        <v>27</v>
      </c>
      <c r="FF20">
        <v>100</v>
      </c>
      <c r="FG20">
        <v>16.1434</v>
      </c>
      <c r="FH20">
        <v>101.43899999999999</v>
      </c>
      <c r="FI20">
        <v>103.777</v>
      </c>
    </row>
    <row r="21" spans="1:165" x14ac:dyDescent="0.25">
      <c r="A21">
        <v>5</v>
      </c>
      <c r="B21">
        <v>1566749328.0999999</v>
      </c>
      <c r="C21">
        <v>430</v>
      </c>
      <c r="D21" t="s">
        <v>293</v>
      </c>
      <c r="E21" t="s">
        <v>294</v>
      </c>
      <c r="G21">
        <v>1566749328.0999999</v>
      </c>
      <c r="H21">
        <f t="shared" si="0"/>
        <v>6.6971075652273847E-3</v>
      </c>
      <c r="I21">
        <f t="shared" si="1"/>
        <v>0.49680969686384552</v>
      </c>
      <c r="J21">
        <f t="shared" si="2"/>
        <v>-0.84057999999999999</v>
      </c>
      <c r="K21">
        <f t="shared" si="3"/>
        <v>-2.9055405490434065</v>
      </c>
      <c r="L21">
        <f t="shared" si="4"/>
        <v>-0.28884931615340587</v>
      </c>
      <c r="M21">
        <f t="shared" si="5"/>
        <v>-8.3564814902399989E-2</v>
      </c>
      <c r="N21">
        <f t="shared" si="6"/>
        <v>0.40732538276691932</v>
      </c>
      <c r="O21">
        <f t="shared" si="7"/>
        <v>2.2503204817494176</v>
      </c>
      <c r="P21">
        <f t="shared" si="8"/>
        <v>0.37035940408202006</v>
      </c>
      <c r="Q21">
        <f t="shared" si="9"/>
        <v>0.23451567195971637</v>
      </c>
      <c r="R21">
        <f t="shared" si="10"/>
        <v>321.4414194742094</v>
      </c>
      <c r="S21">
        <f t="shared" si="11"/>
        <v>30.021111916631575</v>
      </c>
      <c r="T21">
        <f t="shared" si="12"/>
        <v>29.189599999999999</v>
      </c>
      <c r="U21">
        <f t="shared" si="13"/>
        <v>4.0661084640721361</v>
      </c>
      <c r="V21">
        <f t="shared" si="14"/>
        <v>55.151843853027813</v>
      </c>
      <c r="W21">
        <f t="shared" si="15"/>
        <v>2.3262409280159995</v>
      </c>
      <c r="X21">
        <f t="shared" si="16"/>
        <v>4.2178842365000815</v>
      </c>
      <c r="Y21">
        <f t="shared" si="17"/>
        <v>1.7398675360561366</v>
      </c>
      <c r="Z21">
        <f t="shared" si="18"/>
        <v>-295.34244362652765</v>
      </c>
      <c r="AA21">
        <f t="shared" si="19"/>
        <v>77.122664905135821</v>
      </c>
      <c r="AB21">
        <f t="shared" si="20"/>
        <v>7.5832882817854026</v>
      </c>
      <c r="AC21">
        <f t="shared" si="21"/>
        <v>110.80492903460299</v>
      </c>
      <c r="AD21">
        <v>-4.1192375709589203E-2</v>
      </c>
      <c r="AE21">
        <v>4.6242050384323101E-2</v>
      </c>
      <c r="AF21">
        <v>3.45579370498869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52034.084695950289</v>
      </c>
      <c r="AL21">
        <v>0</v>
      </c>
      <c r="AM21">
        <v>514.36730769230803</v>
      </c>
      <c r="AN21">
        <v>2766</v>
      </c>
      <c r="AO21">
        <f t="shared" si="25"/>
        <v>2251.6326923076922</v>
      </c>
      <c r="AP21">
        <f t="shared" si="26"/>
        <v>0.81403929584515267</v>
      </c>
      <c r="AQ21">
        <v>-1.61560482176202</v>
      </c>
      <c r="AR21" t="s">
        <v>295</v>
      </c>
      <c r="AS21">
        <v>766.61926923076896</v>
      </c>
      <c r="AT21">
        <v>806.46400000000006</v>
      </c>
      <c r="AU21">
        <f t="shared" si="27"/>
        <v>4.9406707266822947E-2</v>
      </c>
      <c r="AV21">
        <v>0.5</v>
      </c>
      <c r="AW21">
        <f t="shared" si="28"/>
        <v>1681.2054003590979</v>
      </c>
      <c r="AX21">
        <f t="shared" si="29"/>
        <v>0.49680969686384552</v>
      </c>
      <c r="AY21">
        <f t="shared" si="30"/>
        <v>41.531411535471911</v>
      </c>
      <c r="AZ21">
        <f t="shared" si="31"/>
        <v>0.18868046186810583</v>
      </c>
      <c r="BA21">
        <f t="shared" si="32"/>
        <v>1.25648806396569E-3</v>
      </c>
      <c r="BB21">
        <f t="shared" si="33"/>
        <v>2.4297873184667882</v>
      </c>
      <c r="BC21" t="s">
        <v>296</v>
      </c>
      <c r="BD21">
        <v>654.29999999999995</v>
      </c>
      <c r="BE21">
        <f t="shared" si="34"/>
        <v>152.1640000000001</v>
      </c>
      <c r="BF21">
        <f t="shared" si="35"/>
        <v>0.26185386010640538</v>
      </c>
      <c r="BG21">
        <f t="shared" si="36"/>
        <v>0.92794241606288785</v>
      </c>
      <c r="BH21">
        <f t="shared" si="37"/>
        <v>0.13640938709178882</v>
      </c>
      <c r="BI21">
        <f t="shared" si="38"/>
        <v>0.8702733828187923</v>
      </c>
      <c r="BJ21">
        <f t="shared" si="39"/>
        <v>2000.01</v>
      </c>
      <c r="BK21">
        <f t="shared" si="40"/>
        <v>1681.2054003590979</v>
      </c>
      <c r="BL21">
        <f t="shared" si="41"/>
        <v>0.84059849718706303</v>
      </c>
      <c r="BM21">
        <f t="shared" si="42"/>
        <v>0.19119699437412643</v>
      </c>
      <c r="BN21">
        <v>6</v>
      </c>
      <c r="BO21">
        <v>0.5</v>
      </c>
      <c r="BP21" t="s">
        <v>271</v>
      </c>
      <c r="BQ21">
        <v>1566749328.0999999</v>
      </c>
      <c r="BR21">
        <v>-0.84057999999999999</v>
      </c>
      <c r="BS21">
        <v>-0.25119200000000003</v>
      </c>
      <c r="BT21">
        <v>23.399699999999999</v>
      </c>
      <c r="BU21">
        <v>15.551600000000001</v>
      </c>
      <c r="BV21">
        <v>500.024</v>
      </c>
      <c r="BW21">
        <v>99.213399999999993</v>
      </c>
      <c r="BX21">
        <v>0.19988</v>
      </c>
      <c r="BY21">
        <v>29.825299999999999</v>
      </c>
      <c r="BZ21">
        <v>29.189599999999999</v>
      </c>
      <c r="CA21">
        <v>999.9</v>
      </c>
      <c r="CB21">
        <v>0</v>
      </c>
      <c r="CC21">
        <v>0</v>
      </c>
      <c r="CD21">
        <v>10012.5</v>
      </c>
      <c r="CE21">
        <v>0</v>
      </c>
      <c r="CF21">
        <v>725.16600000000005</v>
      </c>
      <c r="CG21">
        <v>2000.01</v>
      </c>
      <c r="CH21">
        <v>0.98000200000000004</v>
      </c>
      <c r="CI21">
        <v>1.99978E-2</v>
      </c>
      <c r="CJ21">
        <v>0</v>
      </c>
      <c r="CK21">
        <v>766.11400000000003</v>
      </c>
      <c r="CL21">
        <v>4.9993999999999996</v>
      </c>
      <c r="CM21">
        <v>17539.5</v>
      </c>
      <c r="CN21">
        <v>16619</v>
      </c>
      <c r="CO21">
        <v>46.936999999999998</v>
      </c>
      <c r="CP21">
        <v>47.5</v>
      </c>
      <c r="CQ21">
        <v>47.561999999999998</v>
      </c>
      <c r="CR21">
        <v>47.436999999999998</v>
      </c>
      <c r="CS21">
        <v>48.75</v>
      </c>
      <c r="CT21">
        <v>1955.11</v>
      </c>
      <c r="CU21">
        <v>39.9</v>
      </c>
      <c r="CV21">
        <v>0</v>
      </c>
      <c r="CW21">
        <v>67.700000047683702</v>
      </c>
      <c r="CX21">
        <v>766.61926923076896</v>
      </c>
      <c r="CY21">
        <v>-2.2115213658586601</v>
      </c>
      <c r="CZ21">
        <v>-29.993162469809999</v>
      </c>
      <c r="DA21">
        <v>17546.7038461538</v>
      </c>
      <c r="DB21">
        <v>15</v>
      </c>
      <c r="DC21">
        <v>1566749365.0999999</v>
      </c>
      <c r="DD21" t="s">
        <v>297</v>
      </c>
      <c r="DE21">
        <v>11</v>
      </c>
      <c r="DF21">
        <v>-1.6459999999999999</v>
      </c>
      <c r="DG21">
        <v>0.65500000000000003</v>
      </c>
      <c r="DH21">
        <v>0</v>
      </c>
      <c r="DI21">
        <v>16</v>
      </c>
      <c r="DJ21">
        <v>0.18</v>
      </c>
      <c r="DK21">
        <v>0.01</v>
      </c>
      <c r="DL21">
        <v>0.84906348712357305</v>
      </c>
      <c r="DM21">
        <v>0.18865927499775401</v>
      </c>
      <c r="DN21">
        <v>2.7687989124367401E-2</v>
      </c>
      <c r="DO21">
        <v>1</v>
      </c>
      <c r="DP21">
        <v>0.40835855855286302</v>
      </c>
      <c r="DQ21">
        <v>2.37523371154022E-2</v>
      </c>
      <c r="DR21">
        <v>2.6582042896159401E-3</v>
      </c>
      <c r="DS21">
        <v>1</v>
      </c>
      <c r="DT21">
        <v>2</v>
      </c>
      <c r="DU21">
        <v>2</v>
      </c>
      <c r="DV21" t="s">
        <v>273</v>
      </c>
      <c r="DW21">
        <v>1.8751500000000001</v>
      </c>
      <c r="DX21">
        <v>1.86721</v>
      </c>
      <c r="DY21">
        <v>1.8664000000000001</v>
      </c>
      <c r="DZ21">
        <v>1.8674500000000001</v>
      </c>
      <c r="EA21">
        <v>1.8721000000000001</v>
      </c>
      <c r="EB21">
        <v>1.8710500000000001</v>
      </c>
      <c r="EC21">
        <v>1.86568</v>
      </c>
      <c r="ED21">
        <v>1.8654999999999999</v>
      </c>
      <c r="EE21" t="s">
        <v>274</v>
      </c>
      <c r="EF21" t="s">
        <v>19</v>
      </c>
      <c r="EG21" t="s">
        <v>19</v>
      </c>
      <c r="EH21" t="s">
        <v>19</v>
      </c>
      <c r="EI21" t="s">
        <v>275</v>
      </c>
      <c r="EJ21" t="s">
        <v>276</v>
      </c>
      <c r="EK21" t="s">
        <v>277</v>
      </c>
      <c r="EL21" t="s">
        <v>277</v>
      </c>
      <c r="EM21" t="s">
        <v>277</v>
      </c>
      <c r="EN21" t="s">
        <v>277</v>
      </c>
      <c r="EO21">
        <v>0</v>
      </c>
      <c r="EP21">
        <v>100</v>
      </c>
      <c r="EQ21">
        <v>100</v>
      </c>
      <c r="ER21">
        <v>-1.6459999999999999</v>
      </c>
      <c r="ES21">
        <v>0.65500000000000003</v>
      </c>
      <c r="ET21">
        <v>2</v>
      </c>
      <c r="EU21">
        <v>516.245</v>
      </c>
      <c r="EV21">
        <v>542.54600000000005</v>
      </c>
      <c r="EW21">
        <v>26.999700000000001</v>
      </c>
      <c r="EX21">
        <v>29.493600000000001</v>
      </c>
      <c r="EY21">
        <v>30.0001</v>
      </c>
      <c r="EZ21">
        <v>29.426500000000001</v>
      </c>
      <c r="FA21">
        <v>29.3919</v>
      </c>
      <c r="FB21">
        <v>0</v>
      </c>
      <c r="FC21">
        <v>39.462600000000002</v>
      </c>
      <c r="FD21">
        <v>22.021599999999999</v>
      </c>
      <c r="FE21">
        <v>27</v>
      </c>
      <c r="FF21">
        <v>0</v>
      </c>
      <c r="FG21">
        <v>15.5001</v>
      </c>
      <c r="FH21">
        <v>101.43300000000001</v>
      </c>
      <c r="FI21">
        <v>103.771</v>
      </c>
    </row>
    <row r="22" spans="1:165" x14ac:dyDescent="0.25">
      <c r="A22">
        <v>7</v>
      </c>
      <c r="B22">
        <v>1566749595.0999999</v>
      </c>
      <c r="C22">
        <v>697</v>
      </c>
      <c r="D22" t="s">
        <v>299</v>
      </c>
      <c r="E22" t="s">
        <v>300</v>
      </c>
      <c r="G22">
        <v>1566749595.0999999</v>
      </c>
      <c r="H22">
        <f t="shared" si="0"/>
        <v>6.0643070081299088E-3</v>
      </c>
      <c r="I22">
        <f t="shared" si="1"/>
        <v>38.278421550720992</v>
      </c>
      <c r="J22">
        <f t="shared" si="2"/>
        <v>351.46499999999997</v>
      </c>
      <c r="K22">
        <f t="shared" si="3"/>
        <v>160.25744771996546</v>
      </c>
      <c r="L22">
        <f t="shared" si="4"/>
        <v>15.930837266565275</v>
      </c>
      <c r="M22">
        <f t="shared" si="5"/>
        <v>34.938355749164998</v>
      </c>
      <c r="N22">
        <f t="shared" si="6"/>
        <v>0.3584149591319204</v>
      </c>
      <c r="O22">
        <f t="shared" si="7"/>
        <v>2.2490007999470802</v>
      </c>
      <c r="P22">
        <f t="shared" si="8"/>
        <v>0.32944028525356617</v>
      </c>
      <c r="Q22">
        <f t="shared" si="9"/>
        <v>0.20830789416387896</v>
      </c>
      <c r="R22">
        <f t="shared" si="10"/>
        <v>321.4488377201165</v>
      </c>
      <c r="S22">
        <f t="shared" si="11"/>
        <v>30.281538872271888</v>
      </c>
      <c r="T22">
        <f t="shared" si="12"/>
        <v>29.273099999999999</v>
      </c>
      <c r="U22">
        <f t="shared" si="13"/>
        <v>4.085768708076186</v>
      </c>
      <c r="V22">
        <f t="shared" si="14"/>
        <v>54.720273143194895</v>
      </c>
      <c r="W22">
        <f t="shared" si="15"/>
        <v>2.3147897068098002</v>
      </c>
      <c r="X22">
        <f t="shared" si="16"/>
        <v>4.2302232314380745</v>
      </c>
      <c r="Y22">
        <f t="shared" si="17"/>
        <v>1.7709790012663857</v>
      </c>
      <c r="Z22">
        <f t="shared" si="18"/>
        <v>-267.43593905852896</v>
      </c>
      <c r="AA22">
        <f t="shared" si="19"/>
        <v>73.112623069428622</v>
      </c>
      <c r="AB22">
        <f t="shared" si="20"/>
        <v>7.1979992657277538</v>
      </c>
      <c r="AC22">
        <f t="shared" si="21"/>
        <v>134.32352099674389</v>
      </c>
      <c r="AD22">
        <v>-4.1156852815574102E-2</v>
      </c>
      <c r="AE22">
        <v>4.6202172823814697E-2</v>
      </c>
      <c r="AF22">
        <v>3.45343446436486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51982.220417439901</v>
      </c>
      <c r="AL22">
        <v>0</v>
      </c>
      <c r="AM22">
        <v>514.36730769230803</v>
      </c>
      <c r="AN22">
        <v>2766</v>
      </c>
      <c r="AO22">
        <f t="shared" si="25"/>
        <v>2251.6326923076922</v>
      </c>
      <c r="AP22">
        <f t="shared" si="26"/>
        <v>0.81403929584515267</v>
      </c>
      <c r="AQ22">
        <v>-1.61560482176202</v>
      </c>
      <c r="AR22" t="s">
        <v>301</v>
      </c>
      <c r="AS22">
        <v>702.12219230769199</v>
      </c>
      <c r="AT22">
        <v>987.68600000000004</v>
      </c>
      <c r="AU22">
        <f t="shared" si="27"/>
        <v>0.28912408163354353</v>
      </c>
      <c r="AV22">
        <v>0.5</v>
      </c>
      <c r="AW22">
        <f t="shared" si="28"/>
        <v>1681.2471003589992</v>
      </c>
      <c r="AX22">
        <f t="shared" si="29"/>
        <v>38.278421550720992</v>
      </c>
      <c r="AY22">
        <f t="shared" si="30"/>
        <v>243.04451194517682</v>
      </c>
      <c r="AZ22">
        <f t="shared" si="31"/>
        <v>0.45539371824648728</v>
      </c>
      <c r="BA22">
        <f t="shared" si="32"/>
        <v>2.3728829845395351E-2</v>
      </c>
      <c r="BB22">
        <f t="shared" si="33"/>
        <v>1.8004851744380297</v>
      </c>
      <c r="BC22" t="s">
        <v>302</v>
      </c>
      <c r="BD22">
        <v>537.9</v>
      </c>
      <c r="BE22">
        <f t="shared" si="34"/>
        <v>449.78600000000006</v>
      </c>
      <c r="BF22">
        <f t="shared" si="35"/>
        <v>0.63488816390974379</v>
      </c>
      <c r="BG22">
        <f t="shared" si="36"/>
        <v>0.7981302455006507</v>
      </c>
      <c r="BH22">
        <f t="shared" si="37"/>
        <v>0.6033224808849732</v>
      </c>
      <c r="BI22">
        <f t="shared" si="38"/>
        <v>0.78978867471381875</v>
      </c>
      <c r="BJ22">
        <f t="shared" si="39"/>
        <v>2000.06</v>
      </c>
      <c r="BK22">
        <f t="shared" si="40"/>
        <v>1681.2471003589992</v>
      </c>
      <c r="BL22">
        <f t="shared" si="41"/>
        <v>0.84059833222953273</v>
      </c>
      <c r="BM22">
        <f t="shared" si="42"/>
        <v>0.19119666445906555</v>
      </c>
      <c r="BN22">
        <v>6</v>
      </c>
      <c r="BO22">
        <v>0.5</v>
      </c>
      <c r="BP22" t="s">
        <v>271</v>
      </c>
      <c r="BQ22">
        <v>1566749595.0999999</v>
      </c>
      <c r="BR22">
        <v>351.46499999999997</v>
      </c>
      <c r="BS22">
        <v>399.95600000000002</v>
      </c>
      <c r="BT22">
        <v>23.285799999999998</v>
      </c>
      <c r="BU22">
        <v>16.1782</v>
      </c>
      <c r="BV22">
        <v>500.00799999999998</v>
      </c>
      <c r="BW22">
        <v>99.208100000000002</v>
      </c>
      <c r="BX22">
        <v>0.199681</v>
      </c>
      <c r="BY22">
        <v>29.876100000000001</v>
      </c>
      <c r="BZ22">
        <v>29.273099999999999</v>
      </c>
      <c r="CA22">
        <v>999.9</v>
      </c>
      <c r="CB22">
        <v>0</v>
      </c>
      <c r="CC22">
        <v>0</v>
      </c>
      <c r="CD22">
        <v>10004.4</v>
      </c>
      <c r="CE22">
        <v>0</v>
      </c>
      <c r="CF22">
        <v>720.322</v>
      </c>
      <c r="CG22">
        <v>2000.06</v>
      </c>
      <c r="CH22">
        <v>0.98000500000000001</v>
      </c>
      <c r="CI22">
        <v>1.9994700000000001E-2</v>
      </c>
      <c r="CJ22">
        <v>0</v>
      </c>
      <c r="CK22">
        <v>701.75599999999997</v>
      </c>
      <c r="CL22">
        <v>4.9993999999999996</v>
      </c>
      <c r="CM22">
        <v>16292.4</v>
      </c>
      <c r="CN22">
        <v>16619.400000000001</v>
      </c>
      <c r="CO22">
        <v>47</v>
      </c>
      <c r="CP22">
        <v>47.561999999999998</v>
      </c>
      <c r="CQ22">
        <v>47.625</v>
      </c>
      <c r="CR22">
        <v>47.561999999999998</v>
      </c>
      <c r="CS22">
        <v>48.811999999999998</v>
      </c>
      <c r="CT22">
        <v>1955.17</v>
      </c>
      <c r="CU22">
        <v>39.89</v>
      </c>
      <c r="CV22">
        <v>0</v>
      </c>
      <c r="CW22">
        <v>108.5</v>
      </c>
      <c r="CX22">
        <v>702.12219230769199</v>
      </c>
      <c r="CY22">
        <v>-1.9267350423190801</v>
      </c>
      <c r="CZ22">
        <v>-58.851282252226099</v>
      </c>
      <c r="DA22">
        <v>16296.3923076923</v>
      </c>
      <c r="DB22">
        <v>15</v>
      </c>
      <c r="DC22">
        <v>1566749521.5999999</v>
      </c>
      <c r="DD22" t="s">
        <v>298</v>
      </c>
      <c r="DE22">
        <v>12</v>
      </c>
      <c r="DF22">
        <v>-2.266</v>
      </c>
      <c r="DG22">
        <v>0.66200000000000003</v>
      </c>
      <c r="DH22">
        <v>401</v>
      </c>
      <c r="DI22">
        <v>16</v>
      </c>
      <c r="DJ22">
        <v>0.02</v>
      </c>
      <c r="DK22">
        <v>0.01</v>
      </c>
      <c r="DL22">
        <v>38.263371344211698</v>
      </c>
      <c r="DM22">
        <v>0.187967766096753</v>
      </c>
      <c r="DN22">
        <v>2.4700786330802599E-2</v>
      </c>
      <c r="DO22">
        <v>1</v>
      </c>
      <c r="DP22">
        <v>0.36830319616407398</v>
      </c>
      <c r="DQ22">
        <v>-3.87766662476604E-2</v>
      </c>
      <c r="DR22">
        <v>4.3478275101698398E-3</v>
      </c>
      <c r="DS22">
        <v>1</v>
      </c>
      <c r="DT22">
        <v>2</v>
      </c>
      <c r="DU22">
        <v>2</v>
      </c>
      <c r="DV22" t="s">
        <v>273</v>
      </c>
      <c r="DW22">
        <v>1.8751100000000001</v>
      </c>
      <c r="DX22">
        <v>1.86714</v>
      </c>
      <c r="DY22">
        <v>1.8663400000000001</v>
      </c>
      <c r="DZ22">
        <v>1.8674299999999999</v>
      </c>
      <c r="EA22">
        <v>1.87209</v>
      </c>
      <c r="EB22">
        <v>1.87103</v>
      </c>
      <c r="EC22">
        <v>1.86564</v>
      </c>
      <c r="ED22">
        <v>1.8654200000000001</v>
      </c>
      <c r="EE22" t="s">
        <v>274</v>
      </c>
      <c r="EF22" t="s">
        <v>19</v>
      </c>
      <c r="EG22" t="s">
        <v>19</v>
      </c>
      <c r="EH22" t="s">
        <v>19</v>
      </c>
      <c r="EI22" t="s">
        <v>275</v>
      </c>
      <c r="EJ22" t="s">
        <v>276</v>
      </c>
      <c r="EK22" t="s">
        <v>277</v>
      </c>
      <c r="EL22" t="s">
        <v>277</v>
      </c>
      <c r="EM22" t="s">
        <v>277</v>
      </c>
      <c r="EN22" t="s">
        <v>277</v>
      </c>
      <c r="EO22">
        <v>0</v>
      </c>
      <c r="EP22">
        <v>100</v>
      </c>
      <c r="EQ22">
        <v>100</v>
      </c>
      <c r="ER22">
        <v>-2.266</v>
      </c>
      <c r="ES22">
        <v>0.66200000000000003</v>
      </c>
      <c r="ET22">
        <v>2</v>
      </c>
      <c r="EU22">
        <v>515.88599999999997</v>
      </c>
      <c r="EV22">
        <v>543.26700000000005</v>
      </c>
      <c r="EW22">
        <v>27.0001</v>
      </c>
      <c r="EX22">
        <v>29.566099999999999</v>
      </c>
      <c r="EY22">
        <v>30.0001</v>
      </c>
      <c r="EZ22">
        <v>29.507000000000001</v>
      </c>
      <c r="FA22">
        <v>29.4727</v>
      </c>
      <c r="FB22">
        <v>20.6083</v>
      </c>
      <c r="FC22">
        <v>33.735700000000001</v>
      </c>
      <c r="FD22">
        <v>15.4939</v>
      </c>
      <c r="FE22">
        <v>27</v>
      </c>
      <c r="FF22">
        <v>400</v>
      </c>
      <c r="FG22">
        <v>16.2728</v>
      </c>
      <c r="FH22">
        <v>101.428</v>
      </c>
      <c r="FI22">
        <v>103.767</v>
      </c>
    </row>
    <row r="23" spans="1:165" x14ac:dyDescent="0.25">
      <c r="A23">
        <v>8</v>
      </c>
      <c r="B23">
        <v>1566749715.5999999</v>
      </c>
      <c r="C23">
        <v>817.5</v>
      </c>
      <c r="D23" t="s">
        <v>303</v>
      </c>
      <c r="E23" t="s">
        <v>304</v>
      </c>
      <c r="G23">
        <v>1566749715.5999999</v>
      </c>
      <c r="H23">
        <f t="shared" si="0"/>
        <v>5.5221687795721092E-3</v>
      </c>
      <c r="I23">
        <f t="shared" si="1"/>
        <v>40.964691763169789</v>
      </c>
      <c r="J23">
        <f t="shared" si="2"/>
        <v>447.88099999999997</v>
      </c>
      <c r="K23">
        <f t="shared" si="3"/>
        <v>222.36702689443612</v>
      </c>
      <c r="L23">
        <f t="shared" si="4"/>
        <v>22.10571250017685</v>
      </c>
      <c r="M23">
        <f t="shared" si="5"/>
        <v>44.524265843567996</v>
      </c>
      <c r="N23">
        <f t="shared" si="6"/>
        <v>0.3245110259069609</v>
      </c>
      <c r="O23">
        <f t="shared" si="7"/>
        <v>2.2491387698505005</v>
      </c>
      <c r="P23">
        <f t="shared" si="8"/>
        <v>0.30056394638337186</v>
      </c>
      <c r="Q23">
        <f t="shared" si="9"/>
        <v>0.18985654209316305</v>
      </c>
      <c r="R23">
        <f t="shared" si="10"/>
        <v>321.4408577559343</v>
      </c>
      <c r="S23">
        <f t="shared" si="11"/>
        <v>30.394644487755375</v>
      </c>
      <c r="T23">
        <f t="shared" si="12"/>
        <v>29.273399999999999</v>
      </c>
      <c r="U23">
        <f t="shared" si="13"/>
        <v>4.0858394928325312</v>
      </c>
      <c r="V23">
        <f t="shared" si="14"/>
        <v>55.010772726747312</v>
      </c>
      <c r="W23">
        <f t="shared" si="15"/>
        <v>2.3182230765888003</v>
      </c>
      <c r="X23">
        <f t="shared" si="16"/>
        <v>4.2141256369984328</v>
      </c>
      <c r="Y23">
        <f t="shared" si="17"/>
        <v>1.7676164162437309</v>
      </c>
      <c r="Z23">
        <f t="shared" si="18"/>
        <v>-243.52764317913002</v>
      </c>
      <c r="AA23">
        <f t="shared" si="19"/>
        <v>65.041487404800719</v>
      </c>
      <c r="AB23">
        <f t="shared" si="20"/>
        <v>6.400900255527822</v>
      </c>
      <c r="AC23">
        <f t="shared" si="21"/>
        <v>149.35560223713281</v>
      </c>
      <c r="AD23">
        <v>-4.1160565776585903E-2</v>
      </c>
      <c r="AE23">
        <v>4.6206340947823797E-2</v>
      </c>
      <c r="AF23">
        <v>3.4536810921206502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51998.164675009546</v>
      </c>
      <c r="AL23">
        <v>0</v>
      </c>
      <c r="AM23">
        <v>514.36730769230803</v>
      </c>
      <c r="AN23">
        <v>2766</v>
      </c>
      <c r="AO23">
        <f t="shared" si="25"/>
        <v>2251.6326923076922</v>
      </c>
      <c r="AP23">
        <f t="shared" si="26"/>
        <v>0.81403929584515267</v>
      </c>
      <c r="AQ23">
        <v>-1.61560482176202</v>
      </c>
      <c r="AR23" t="s">
        <v>305</v>
      </c>
      <c r="AS23">
        <v>707.21157692307702</v>
      </c>
      <c r="AT23">
        <v>1023.88</v>
      </c>
      <c r="AU23">
        <f t="shared" si="27"/>
        <v>0.30928275098343849</v>
      </c>
      <c r="AV23">
        <v>0.5</v>
      </c>
      <c r="AW23">
        <f t="shared" si="28"/>
        <v>1681.2051003590079</v>
      </c>
      <c r="AX23">
        <f t="shared" si="29"/>
        <v>40.964691763169789</v>
      </c>
      <c r="AY23">
        <f t="shared" si="30"/>
        <v>259.98386920321087</v>
      </c>
      <c r="AZ23">
        <f t="shared" si="31"/>
        <v>0.46702738602179938</v>
      </c>
      <c r="BA23">
        <f t="shared" si="32"/>
        <v>2.5327246851582313E-2</v>
      </c>
      <c r="BB23">
        <f t="shared" si="33"/>
        <v>1.7014884556783998</v>
      </c>
      <c r="BC23" t="s">
        <v>306</v>
      </c>
      <c r="BD23">
        <v>545.70000000000005</v>
      </c>
      <c r="BE23">
        <f t="shared" si="34"/>
        <v>478.17999999999995</v>
      </c>
      <c r="BF23">
        <f t="shared" si="35"/>
        <v>0.6622368628485571</v>
      </c>
      <c r="BG23">
        <f t="shared" si="36"/>
        <v>0.78463270729180734</v>
      </c>
      <c r="BH23">
        <f t="shared" si="37"/>
        <v>0.62151233493843683</v>
      </c>
      <c r="BI23">
        <f t="shared" si="38"/>
        <v>0.77371411685025138</v>
      </c>
      <c r="BJ23">
        <f t="shared" si="39"/>
        <v>2000.01</v>
      </c>
      <c r="BK23">
        <f t="shared" si="40"/>
        <v>1681.2051003590079</v>
      </c>
      <c r="BL23">
        <f t="shared" si="41"/>
        <v>0.84059834718776805</v>
      </c>
      <c r="BM23">
        <f t="shared" si="42"/>
        <v>0.19119669437553644</v>
      </c>
      <c r="BN23">
        <v>6</v>
      </c>
      <c r="BO23">
        <v>0.5</v>
      </c>
      <c r="BP23" t="s">
        <v>271</v>
      </c>
      <c r="BQ23">
        <v>1566749715.5999999</v>
      </c>
      <c r="BR23">
        <v>447.88099999999997</v>
      </c>
      <c r="BS23">
        <v>500.01</v>
      </c>
      <c r="BT23">
        <v>23.319600000000001</v>
      </c>
      <c r="BU23">
        <v>16.847100000000001</v>
      </c>
      <c r="BV23">
        <v>499.96699999999998</v>
      </c>
      <c r="BW23">
        <v>99.211100000000002</v>
      </c>
      <c r="BX23">
        <v>0.19982800000000001</v>
      </c>
      <c r="BY23">
        <v>29.809799999999999</v>
      </c>
      <c r="BZ23">
        <v>29.273399999999999</v>
      </c>
      <c r="CA23">
        <v>999.9</v>
      </c>
      <c r="CB23">
        <v>0</v>
      </c>
      <c r="CC23">
        <v>0</v>
      </c>
      <c r="CD23">
        <v>10005</v>
      </c>
      <c r="CE23">
        <v>0</v>
      </c>
      <c r="CF23">
        <v>743.10900000000004</v>
      </c>
      <c r="CG23">
        <v>2000.01</v>
      </c>
      <c r="CH23">
        <v>0.98000500000000001</v>
      </c>
      <c r="CI23">
        <v>1.9994700000000001E-2</v>
      </c>
      <c r="CJ23">
        <v>0</v>
      </c>
      <c r="CK23">
        <v>707.22299999999996</v>
      </c>
      <c r="CL23">
        <v>4.9993999999999996</v>
      </c>
      <c r="CM23">
        <v>16460.2</v>
      </c>
      <c r="CN23">
        <v>16619</v>
      </c>
      <c r="CO23">
        <v>47</v>
      </c>
      <c r="CP23">
        <v>47.5</v>
      </c>
      <c r="CQ23">
        <v>47.625</v>
      </c>
      <c r="CR23">
        <v>47.5</v>
      </c>
      <c r="CS23">
        <v>48.811999999999998</v>
      </c>
      <c r="CT23">
        <v>1955.12</v>
      </c>
      <c r="CU23">
        <v>39.89</v>
      </c>
      <c r="CV23">
        <v>0</v>
      </c>
      <c r="CW23">
        <v>120</v>
      </c>
      <c r="CX23">
        <v>707.21157692307702</v>
      </c>
      <c r="CY23">
        <v>1.7167521374936601</v>
      </c>
      <c r="CZ23">
        <v>81.921367474282903</v>
      </c>
      <c r="DA23">
        <v>16450.5769230769</v>
      </c>
      <c r="DB23">
        <v>15</v>
      </c>
      <c r="DC23">
        <v>1566749521.5999999</v>
      </c>
      <c r="DD23" t="s">
        <v>298</v>
      </c>
      <c r="DE23">
        <v>12</v>
      </c>
      <c r="DF23">
        <v>-2.266</v>
      </c>
      <c r="DG23">
        <v>0.66200000000000003</v>
      </c>
      <c r="DH23">
        <v>401</v>
      </c>
      <c r="DI23">
        <v>16</v>
      </c>
      <c r="DJ23">
        <v>0.02</v>
      </c>
      <c r="DK23">
        <v>0.01</v>
      </c>
      <c r="DL23">
        <v>40.768555340996897</v>
      </c>
      <c r="DM23">
        <v>0.92651560085984497</v>
      </c>
      <c r="DN23">
        <v>0.107819861722</v>
      </c>
      <c r="DO23">
        <v>0</v>
      </c>
      <c r="DP23">
        <v>0.32826430275440099</v>
      </c>
      <c r="DQ23">
        <v>-2.6171332590797899E-2</v>
      </c>
      <c r="DR23">
        <v>2.8132506265021399E-3</v>
      </c>
      <c r="DS23">
        <v>1</v>
      </c>
      <c r="DT23">
        <v>1</v>
      </c>
      <c r="DU23">
        <v>2</v>
      </c>
      <c r="DV23" t="s">
        <v>283</v>
      </c>
      <c r="DW23">
        <v>1.8751500000000001</v>
      </c>
      <c r="DX23">
        <v>1.8672200000000001</v>
      </c>
      <c r="DY23">
        <v>1.8664400000000001</v>
      </c>
      <c r="DZ23">
        <v>1.8675200000000001</v>
      </c>
      <c r="EA23">
        <v>1.8721099999999999</v>
      </c>
      <c r="EB23">
        <v>1.8711</v>
      </c>
      <c r="EC23">
        <v>1.8656900000000001</v>
      </c>
      <c r="ED23">
        <v>1.8655299999999999</v>
      </c>
      <c r="EE23" t="s">
        <v>274</v>
      </c>
      <c r="EF23" t="s">
        <v>19</v>
      </c>
      <c r="EG23" t="s">
        <v>19</v>
      </c>
      <c r="EH23" t="s">
        <v>19</v>
      </c>
      <c r="EI23" t="s">
        <v>275</v>
      </c>
      <c r="EJ23" t="s">
        <v>276</v>
      </c>
      <c r="EK23" t="s">
        <v>277</v>
      </c>
      <c r="EL23" t="s">
        <v>277</v>
      </c>
      <c r="EM23" t="s">
        <v>277</v>
      </c>
      <c r="EN23" t="s">
        <v>277</v>
      </c>
      <c r="EO23">
        <v>0</v>
      </c>
      <c r="EP23">
        <v>100</v>
      </c>
      <c r="EQ23">
        <v>100</v>
      </c>
      <c r="ER23">
        <v>-2.266</v>
      </c>
      <c r="ES23">
        <v>0.66200000000000003</v>
      </c>
      <c r="ET23">
        <v>2</v>
      </c>
      <c r="EU23">
        <v>515.55200000000002</v>
      </c>
      <c r="EV23">
        <v>543.85699999999997</v>
      </c>
      <c r="EW23">
        <v>26.999700000000001</v>
      </c>
      <c r="EX23">
        <v>29.566400000000002</v>
      </c>
      <c r="EY23">
        <v>30.0001</v>
      </c>
      <c r="EZ23">
        <v>29.512799999999999</v>
      </c>
      <c r="FA23">
        <v>29.480399999999999</v>
      </c>
      <c r="FB23">
        <v>24.6462</v>
      </c>
      <c r="FC23">
        <v>29.551600000000001</v>
      </c>
      <c r="FD23">
        <v>12.856400000000001</v>
      </c>
      <c r="FE23">
        <v>27</v>
      </c>
      <c r="FF23">
        <v>500</v>
      </c>
      <c r="FG23">
        <v>16.903199999999998</v>
      </c>
      <c r="FH23">
        <v>101.434</v>
      </c>
      <c r="FI23">
        <v>103.76900000000001</v>
      </c>
    </row>
    <row r="24" spans="1:165" x14ac:dyDescent="0.25">
      <c r="A24">
        <v>9</v>
      </c>
      <c r="B24">
        <v>1566749818.0999999</v>
      </c>
      <c r="C24">
        <v>920</v>
      </c>
      <c r="D24" t="s">
        <v>307</v>
      </c>
      <c r="E24" t="s">
        <v>308</v>
      </c>
      <c r="G24">
        <v>1566749818.0999999</v>
      </c>
      <c r="H24">
        <f t="shared" si="0"/>
        <v>5.3518292092847603E-3</v>
      </c>
      <c r="I24">
        <f t="shared" si="1"/>
        <v>42.831512879852923</v>
      </c>
      <c r="J24">
        <f t="shared" si="2"/>
        <v>545.18100000000004</v>
      </c>
      <c r="K24">
        <f t="shared" si="3"/>
        <v>298.44890460388979</v>
      </c>
      <c r="L24">
        <f t="shared" si="4"/>
        <v>29.668148720633649</v>
      </c>
      <c r="M24">
        <f t="shared" si="5"/>
        <v>54.195243266619002</v>
      </c>
      <c r="N24">
        <f t="shared" si="6"/>
        <v>0.31159405379667199</v>
      </c>
      <c r="O24">
        <f t="shared" si="7"/>
        <v>2.2456475786811989</v>
      </c>
      <c r="P24">
        <f t="shared" si="8"/>
        <v>0.28941390649678522</v>
      </c>
      <c r="Q24">
        <f t="shared" si="9"/>
        <v>0.182744747456177</v>
      </c>
      <c r="R24">
        <f t="shared" si="10"/>
        <v>321.42808981324663</v>
      </c>
      <c r="S24">
        <f t="shared" si="11"/>
        <v>30.555483975715227</v>
      </c>
      <c r="T24">
        <f t="shared" si="12"/>
        <v>29.3903</v>
      </c>
      <c r="U24">
        <f t="shared" si="13"/>
        <v>4.113503466411049</v>
      </c>
      <c r="V24">
        <f t="shared" si="14"/>
        <v>55.076669964275425</v>
      </c>
      <c r="W24">
        <f t="shared" si="15"/>
        <v>2.3348804421320999</v>
      </c>
      <c r="X24">
        <f t="shared" si="16"/>
        <v>4.2393275476650665</v>
      </c>
      <c r="Y24">
        <f t="shared" si="17"/>
        <v>1.7786230242789491</v>
      </c>
      <c r="Z24">
        <f t="shared" si="18"/>
        <v>-236.01566812945794</v>
      </c>
      <c r="AA24">
        <f t="shared" si="19"/>
        <v>63.342438703405477</v>
      </c>
      <c r="AB24">
        <f t="shared" si="20"/>
        <v>6.250214542426181</v>
      </c>
      <c r="AC24">
        <f t="shared" si="21"/>
        <v>155.00507492962038</v>
      </c>
      <c r="AD24">
        <v>-4.1066676160084199E-2</v>
      </c>
      <c r="AE24">
        <v>4.6100941628118397E-2</v>
      </c>
      <c r="AF24">
        <v>3.4474422706755199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51866.54832839968</v>
      </c>
      <c r="AL24">
        <v>0</v>
      </c>
      <c r="AM24">
        <v>514.36730769230803</v>
      </c>
      <c r="AN24">
        <v>2766</v>
      </c>
      <c r="AO24">
        <f t="shared" si="25"/>
        <v>2251.6326923076922</v>
      </c>
      <c r="AP24">
        <f t="shared" si="26"/>
        <v>0.81403929584515267</v>
      </c>
      <c r="AQ24">
        <v>-1.61560482176202</v>
      </c>
      <c r="AR24" t="s">
        <v>309</v>
      </c>
      <c r="AS24">
        <v>709.42550000000006</v>
      </c>
      <c r="AT24">
        <v>1038.4100000000001</v>
      </c>
      <c r="AU24">
        <f t="shared" si="27"/>
        <v>0.31681561233038968</v>
      </c>
      <c r="AV24">
        <v>0.5</v>
      </c>
      <c r="AW24">
        <f t="shared" si="28"/>
        <v>1681.1379003590225</v>
      </c>
      <c r="AX24">
        <f t="shared" si="29"/>
        <v>42.831512879852923</v>
      </c>
      <c r="AY24">
        <f t="shared" si="30"/>
        <v>266.30536665703465</v>
      </c>
      <c r="AZ24">
        <f t="shared" si="31"/>
        <v>0.47381092246800405</v>
      </c>
      <c r="BA24">
        <f t="shared" si="32"/>
        <v>2.6438710168941434E-2</v>
      </c>
      <c r="BB24">
        <f t="shared" si="33"/>
        <v>1.6636877533922052</v>
      </c>
      <c r="BC24" t="s">
        <v>310</v>
      </c>
      <c r="BD24">
        <v>546.4</v>
      </c>
      <c r="BE24">
        <f t="shared" si="34"/>
        <v>492.0100000000001</v>
      </c>
      <c r="BF24">
        <f t="shared" si="35"/>
        <v>0.66865409239649587</v>
      </c>
      <c r="BG24">
        <f t="shared" si="36"/>
        <v>0.77833393404216977</v>
      </c>
      <c r="BH24">
        <f t="shared" si="37"/>
        <v>0.62778186744914388</v>
      </c>
      <c r="BI24">
        <f t="shared" si="38"/>
        <v>0.76726102170305477</v>
      </c>
      <c r="BJ24">
        <f t="shared" si="39"/>
        <v>1999.93</v>
      </c>
      <c r="BK24">
        <f t="shared" si="40"/>
        <v>1681.1379003590225</v>
      </c>
      <c r="BL24">
        <f t="shared" si="41"/>
        <v>0.84059837112250058</v>
      </c>
      <c r="BM24">
        <f t="shared" si="42"/>
        <v>0.19119674224500124</v>
      </c>
      <c r="BN24">
        <v>6</v>
      </c>
      <c r="BO24">
        <v>0.5</v>
      </c>
      <c r="BP24" t="s">
        <v>271</v>
      </c>
      <c r="BQ24">
        <v>1566749818.0999999</v>
      </c>
      <c r="BR24">
        <v>545.18100000000004</v>
      </c>
      <c r="BS24">
        <v>600.077</v>
      </c>
      <c r="BT24">
        <v>23.4879</v>
      </c>
      <c r="BU24">
        <v>17.216899999999999</v>
      </c>
      <c r="BV24">
        <v>500.02800000000002</v>
      </c>
      <c r="BW24">
        <v>99.207899999999995</v>
      </c>
      <c r="BX24">
        <v>0.19989899999999999</v>
      </c>
      <c r="BY24">
        <v>29.913499999999999</v>
      </c>
      <c r="BZ24">
        <v>29.3903</v>
      </c>
      <c r="CA24">
        <v>999.9</v>
      </c>
      <c r="CB24">
        <v>0</v>
      </c>
      <c r="CC24">
        <v>0</v>
      </c>
      <c r="CD24">
        <v>9982.5</v>
      </c>
      <c r="CE24">
        <v>0</v>
      </c>
      <c r="CF24">
        <v>737.07399999999996</v>
      </c>
      <c r="CG24">
        <v>1999.93</v>
      </c>
      <c r="CH24">
        <v>0.98000500000000001</v>
      </c>
      <c r="CI24">
        <v>1.9994700000000001E-2</v>
      </c>
      <c r="CJ24">
        <v>0</v>
      </c>
      <c r="CK24">
        <v>709.995</v>
      </c>
      <c r="CL24">
        <v>4.9993999999999996</v>
      </c>
      <c r="CM24">
        <v>16515.599999999999</v>
      </c>
      <c r="CN24">
        <v>16618.3</v>
      </c>
      <c r="CO24">
        <v>47</v>
      </c>
      <c r="CP24">
        <v>47.5</v>
      </c>
      <c r="CQ24">
        <v>47.625</v>
      </c>
      <c r="CR24">
        <v>47.5</v>
      </c>
      <c r="CS24">
        <v>48.811999999999998</v>
      </c>
      <c r="CT24">
        <v>1955.04</v>
      </c>
      <c r="CU24">
        <v>39.89</v>
      </c>
      <c r="CV24">
        <v>0</v>
      </c>
      <c r="CW24">
        <v>102</v>
      </c>
      <c r="CX24">
        <v>709.42550000000006</v>
      </c>
      <c r="CY24">
        <v>3.2242393163525702</v>
      </c>
      <c r="CZ24">
        <v>39.011965924276701</v>
      </c>
      <c r="DA24">
        <v>16507.865384615401</v>
      </c>
      <c r="DB24">
        <v>15</v>
      </c>
      <c r="DC24">
        <v>1566749782.0999999</v>
      </c>
      <c r="DD24" t="s">
        <v>311</v>
      </c>
      <c r="DE24">
        <v>13</v>
      </c>
      <c r="DF24">
        <v>-3.2559999999999998</v>
      </c>
      <c r="DG24">
        <v>0.69899999999999995</v>
      </c>
      <c r="DH24">
        <v>600</v>
      </c>
      <c r="DI24">
        <v>17</v>
      </c>
      <c r="DJ24">
        <v>0.03</v>
      </c>
      <c r="DK24">
        <v>0.01</v>
      </c>
      <c r="DL24">
        <v>42.714405451590601</v>
      </c>
      <c r="DM24">
        <v>-1.59471620657325E-2</v>
      </c>
      <c r="DN24">
        <v>5.5572831011169201E-2</v>
      </c>
      <c r="DO24">
        <v>1</v>
      </c>
      <c r="DP24">
        <v>0.314179815342507</v>
      </c>
      <c r="DQ24">
        <v>1.7826050317172E-2</v>
      </c>
      <c r="DR24">
        <v>4.8020742298271303E-3</v>
      </c>
      <c r="DS24">
        <v>1</v>
      </c>
      <c r="DT24">
        <v>2</v>
      </c>
      <c r="DU24">
        <v>2</v>
      </c>
      <c r="DV24" t="s">
        <v>273</v>
      </c>
      <c r="DW24">
        <v>1.87514</v>
      </c>
      <c r="DX24">
        <v>1.86721</v>
      </c>
      <c r="DY24">
        <v>1.8663400000000001</v>
      </c>
      <c r="DZ24">
        <v>1.86744</v>
      </c>
      <c r="EA24">
        <v>1.8721000000000001</v>
      </c>
      <c r="EB24">
        <v>1.87104</v>
      </c>
      <c r="EC24">
        <v>1.8656900000000001</v>
      </c>
      <c r="ED24">
        <v>1.86547</v>
      </c>
      <c r="EE24" t="s">
        <v>274</v>
      </c>
      <c r="EF24" t="s">
        <v>19</v>
      </c>
      <c r="EG24" t="s">
        <v>19</v>
      </c>
      <c r="EH24" t="s">
        <v>19</v>
      </c>
      <c r="EI24" t="s">
        <v>275</v>
      </c>
      <c r="EJ24" t="s">
        <v>276</v>
      </c>
      <c r="EK24" t="s">
        <v>277</v>
      </c>
      <c r="EL24" t="s">
        <v>277</v>
      </c>
      <c r="EM24" t="s">
        <v>277</v>
      </c>
      <c r="EN24" t="s">
        <v>277</v>
      </c>
      <c r="EO24">
        <v>0</v>
      </c>
      <c r="EP24">
        <v>100</v>
      </c>
      <c r="EQ24">
        <v>100</v>
      </c>
      <c r="ER24">
        <v>-3.2559999999999998</v>
      </c>
      <c r="ES24">
        <v>0.69899999999999995</v>
      </c>
      <c r="ET24">
        <v>2</v>
      </c>
      <c r="EU24">
        <v>515.37199999999996</v>
      </c>
      <c r="EV24">
        <v>544.20600000000002</v>
      </c>
      <c r="EW24">
        <v>26.9998</v>
      </c>
      <c r="EX24">
        <v>29.574300000000001</v>
      </c>
      <c r="EY24">
        <v>30.0001</v>
      </c>
      <c r="EZ24">
        <v>29.527999999999999</v>
      </c>
      <c r="FA24">
        <v>29.492999999999999</v>
      </c>
      <c r="FB24">
        <v>28.547999999999998</v>
      </c>
      <c r="FC24">
        <v>28.181000000000001</v>
      </c>
      <c r="FD24">
        <v>11.5548</v>
      </c>
      <c r="FE24">
        <v>27</v>
      </c>
      <c r="FF24">
        <v>600</v>
      </c>
      <c r="FG24">
        <v>17.1922</v>
      </c>
      <c r="FH24">
        <v>101.432</v>
      </c>
      <c r="FI24">
        <v>103.768</v>
      </c>
    </row>
    <row r="25" spans="1:165" x14ac:dyDescent="0.25">
      <c r="A25">
        <v>10</v>
      </c>
      <c r="B25">
        <v>1566749925.5999999</v>
      </c>
      <c r="C25">
        <v>1027.5</v>
      </c>
      <c r="D25" t="s">
        <v>312</v>
      </c>
      <c r="E25" t="s">
        <v>313</v>
      </c>
      <c r="G25">
        <v>1566749925.5999999</v>
      </c>
      <c r="H25">
        <f t="shared" si="0"/>
        <v>5.1043282053130695E-3</v>
      </c>
      <c r="I25">
        <f t="shared" si="1"/>
        <v>43.256977597009175</v>
      </c>
      <c r="J25">
        <f t="shared" si="2"/>
        <v>644.24</v>
      </c>
      <c r="K25">
        <f t="shared" si="3"/>
        <v>378.07705078989852</v>
      </c>
      <c r="L25">
        <f t="shared" si="4"/>
        <v>37.582971921152776</v>
      </c>
      <c r="M25">
        <f t="shared" si="5"/>
        <v>64.041056657360002</v>
      </c>
      <c r="N25">
        <f t="shared" si="6"/>
        <v>0.29272103085709228</v>
      </c>
      <c r="O25">
        <f t="shared" si="7"/>
        <v>2.247235745713958</v>
      </c>
      <c r="P25">
        <f t="shared" si="8"/>
        <v>0.27306838493281627</v>
      </c>
      <c r="Q25">
        <f t="shared" si="9"/>
        <v>0.17232337788443824</v>
      </c>
      <c r="R25">
        <f t="shared" si="10"/>
        <v>321.46639364132352</v>
      </c>
      <c r="S25">
        <f t="shared" si="11"/>
        <v>30.658930801725745</v>
      </c>
      <c r="T25">
        <f t="shared" si="12"/>
        <v>29.486799999999999</v>
      </c>
      <c r="U25">
        <f t="shared" si="13"/>
        <v>4.1364627429206449</v>
      </c>
      <c r="V25">
        <f t="shared" si="14"/>
        <v>55.101732537020112</v>
      </c>
      <c r="W25">
        <f t="shared" si="15"/>
        <v>2.3388445196687004</v>
      </c>
      <c r="X25">
        <f t="shared" si="16"/>
        <v>4.2445934310638007</v>
      </c>
      <c r="Y25">
        <f t="shared" si="17"/>
        <v>1.7976182232519444</v>
      </c>
      <c r="Z25">
        <f t="shared" si="18"/>
        <v>-225.10087385430637</v>
      </c>
      <c r="AA25">
        <f t="shared" si="19"/>
        <v>54.312878030329898</v>
      </c>
      <c r="AB25">
        <f t="shared" si="20"/>
        <v>5.3585837315141278</v>
      </c>
      <c r="AC25">
        <f t="shared" si="21"/>
        <v>156.03698154886115</v>
      </c>
      <c r="AD25">
        <v>-4.1109370899968301E-2</v>
      </c>
      <c r="AE25">
        <v>4.6148870213902897E-2</v>
      </c>
      <c r="AF25">
        <v>3.4502798768293998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51914.529012740873</v>
      </c>
      <c r="AL25">
        <v>0</v>
      </c>
      <c r="AM25">
        <v>514.36730769230803</v>
      </c>
      <c r="AN25">
        <v>2766</v>
      </c>
      <c r="AO25">
        <f t="shared" si="25"/>
        <v>2251.6326923076922</v>
      </c>
      <c r="AP25">
        <f t="shared" si="26"/>
        <v>0.81403929584515267</v>
      </c>
      <c r="AQ25">
        <v>-1.61560482176202</v>
      </c>
      <c r="AR25" t="s">
        <v>314</v>
      </c>
      <c r="AS25">
        <v>708.99303846153805</v>
      </c>
      <c r="AT25">
        <v>1044.21</v>
      </c>
      <c r="AU25">
        <f t="shared" si="27"/>
        <v>0.32102446973162679</v>
      </c>
      <c r="AV25">
        <v>0.5</v>
      </c>
      <c r="AW25">
        <f t="shared" si="28"/>
        <v>1681.3395003589794</v>
      </c>
      <c r="AX25">
        <f t="shared" si="29"/>
        <v>43.256977597009175</v>
      </c>
      <c r="AY25">
        <f t="shared" si="30"/>
        <v>269.87556077078983</v>
      </c>
      <c r="AZ25">
        <f t="shared" si="31"/>
        <v>0.48669328966395647</v>
      </c>
      <c r="BA25">
        <f t="shared" si="32"/>
        <v>2.6688591096081748E-2</v>
      </c>
      <c r="BB25">
        <f t="shared" si="33"/>
        <v>1.648892464159508</v>
      </c>
      <c r="BC25" t="s">
        <v>315</v>
      </c>
      <c r="BD25">
        <v>536</v>
      </c>
      <c r="BE25">
        <f t="shared" si="34"/>
        <v>508.21000000000004</v>
      </c>
      <c r="BF25">
        <f t="shared" si="35"/>
        <v>0.65960323791043463</v>
      </c>
      <c r="BG25">
        <f t="shared" si="36"/>
        <v>0.77210313901345284</v>
      </c>
      <c r="BH25">
        <f t="shared" si="37"/>
        <v>0.63267261473107883</v>
      </c>
      <c r="BI25">
        <f t="shared" si="38"/>
        <v>0.76468511311023024</v>
      </c>
      <c r="BJ25">
        <f t="shared" si="39"/>
        <v>2000.17</v>
      </c>
      <c r="BK25">
        <f t="shared" si="40"/>
        <v>1681.3395003589794</v>
      </c>
      <c r="BL25">
        <f t="shared" si="41"/>
        <v>0.84059829932404717</v>
      </c>
      <c r="BM25">
        <f t="shared" si="42"/>
        <v>0.19119659864809449</v>
      </c>
      <c r="BN25">
        <v>6</v>
      </c>
      <c r="BO25">
        <v>0.5</v>
      </c>
      <c r="BP25" t="s">
        <v>271</v>
      </c>
      <c r="BQ25">
        <v>1566749925.5999999</v>
      </c>
      <c r="BR25">
        <v>644.24</v>
      </c>
      <c r="BS25">
        <v>700.09</v>
      </c>
      <c r="BT25">
        <v>23.528300000000002</v>
      </c>
      <c r="BU25">
        <v>17.547699999999999</v>
      </c>
      <c r="BV25">
        <v>500.04</v>
      </c>
      <c r="BW25">
        <v>99.205500000000001</v>
      </c>
      <c r="BX25">
        <v>0.20008899999999999</v>
      </c>
      <c r="BY25">
        <v>29.935099999999998</v>
      </c>
      <c r="BZ25">
        <v>29.486799999999999</v>
      </c>
      <c r="CA25">
        <v>999.9</v>
      </c>
      <c r="CB25">
        <v>0</v>
      </c>
      <c r="CC25">
        <v>0</v>
      </c>
      <c r="CD25">
        <v>9993.1200000000008</v>
      </c>
      <c r="CE25">
        <v>0</v>
      </c>
      <c r="CF25">
        <v>749.64300000000003</v>
      </c>
      <c r="CG25">
        <v>2000.17</v>
      </c>
      <c r="CH25">
        <v>0.98000500000000001</v>
      </c>
      <c r="CI25">
        <v>1.9994700000000001E-2</v>
      </c>
      <c r="CJ25">
        <v>0</v>
      </c>
      <c r="CK25">
        <v>709.01800000000003</v>
      </c>
      <c r="CL25">
        <v>4.9993999999999996</v>
      </c>
      <c r="CM25">
        <v>16513.400000000001</v>
      </c>
      <c r="CN25">
        <v>16620.3</v>
      </c>
      <c r="CO25">
        <v>47.061999999999998</v>
      </c>
      <c r="CP25">
        <v>47.561999999999998</v>
      </c>
      <c r="CQ25">
        <v>47.625</v>
      </c>
      <c r="CR25">
        <v>47.5</v>
      </c>
      <c r="CS25">
        <v>48.875</v>
      </c>
      <c r="CT25">
        <v>1955.28</v>
      </c>
      <c r="CU25">
        <v>39.89</v>
      </c>
      <c r="CV25">
        <v>0</v>
      </c>
      <c r="CW25">
        <v>107.299999952316</v>
      </c>
      <c r="CX25">
        <v>708.99303846153805</v>
      </c>
      <c r="CY25">
        <v>0.49712820079418801</v>
      </c>
      <c r="CZ25">
        <v>17.319658145567601</v>
      </c>
      <c r="DA25">
        <v>16512.238461538502</v>
      </c>
      <c r="DB25">
        <v>15</v>
      </c>
      <c r="DC25">
        <v>1566749888.0999999</v>
      </c>
      <c r="DD25" t="s">
        <v>316</v>
      </c>
      <c r="DE25">
        <v>14</v>
      </c>
      <c r="DF25">
        <v>-3.621</v>
      </c>
      <c r="DG25">
        <v>0.70899999999999996</v>
      </c>
      <c r="DH25">
        <v>700</v>
      </c>
      <c r="DI25">
        <v>17</v>
      </c>
      <c r="DJ25">
        <v>0.06</v>
      </c>
      <c r="DK25">
        <v>0.01</v>
      </c>
      <c r="DL25">
        <v>43.250279010950003</v>
      </c>
      <c r="DM25">
        <v>-0.16964532183073999</v>
      </c>
      <c r="DN25">
        <v>6.9079292930440003E-2</v>
      </c>
      <c r="DO25">
        <v>1</v>
      </c>
      <c r="DP25">
        <v>0.29353770001670199</v>
      </c>
      <c r="DQ25">
        <v>1.9705560384997801E-2</v>
      </c>
      <c r="DR25">
        <v>3.59244681094856E-3</v>
      </c>
      <c r="DS25">
        <v>1</v>
      </c>
      <c r="DT25">
        <v>2</v>
      </c>
      <c r="DU25">
        <v>2</v>
      </c>
      <c r="DV25" t="s">
        <v>273</v>
      </c>
      <c r="DW25">
        <v>1.8751500000000001</v>
      </c>
      <c r="DX25">
        <v>1.8672200000000001</v>
      </c>
      <c r="DY25">
        <v>1.8664400000000001</v>
      </c>
      <c r="DZ25">
        <v>1.8675200000000001</v>
      </c>
      <c r="EA25">
        <v>1.8721300000000001</v>
      </c>
      <c r="EB25">
        <v>1.8711800000000001</v>
      </c>
      <c r="EC25">
        <v>1.8656999999999999</v>
      </c>
      <c r="ED25">
        <v>1.86554</v>
      </c>
      <c r="EE25" t="s">
        <v>274</v>
      </c>
      <c r="EF25" t="s">
        <v>19</v>
      </c>
      <c r="EG25" t="s">
        <v>19</v>
      </c>
      <c r="EH25" t="s">
        <v>19</v>
      </c>
      <c r="EI25" t="s">
        <v>275</v>
      </c>
      <c r="EJ25" t="s">
        <v>276</v>
      </c>
      <c r="EK25" t="s">
        <v>277</v>
      </c>
      <c r="EL25" t="s">
        <v>277</v>
      </c>
      <c r="EM25" t="s">
        <v>277</v>
      </c>
      <c r="EN25" t="s">
        <v>277</v>
      </c>
      <c r="EO25">
        <v>0</v>
      </c>
      <c r="EP25">
        <v>100</v>
      </c>
      <c r="EQ25">
        <v>100</v>
      </c>
      <c r="ER25">
        <v>-3.621</v>
      </c>
      <c r="ES25">
        <v>0.70899999999999996</v>
      </c>
      <c r="ET25">
        <v>2</v>
      </c>
      <c r="EU25">
        <v>515.303</v>
      </c>
      <c r="EV25">
        <v>544.35400000000004</v>
      </c>
      <c r="EW25">
        <v>27.000499999999999</v>
      </c>
      <c r="EX25">
        <v>29.590299999999999</v>
      </c>
      <c r="EY25">
        <v>30.0002</v>
      </c>
      <c r="EZ25">
        <v>29.543299999999999</v>
      </c>
      <c r="FA25">
        <v>29.5108</v>
      </c>
      <c r="FB25">
        <v>32.361199999999997</v>
      </c>
      <c r="FC25">
        <v>26.376899999999999</v>
      </c>
      <c r="FD25">
        <v>10.890499999999999</v>
      </c>
      <c r="FE25">
        <v>27</v>
      </c>
      <c r="FF25">
        <v>700</v>
      </c>
      <c r="FG25">
        <v>17.528400000000001</v>
      </c>
      <c r="FH25">
        <v>101.43</v>
      </c>
      <c r="FI25">
        <v>103.76600000000001</v>
      </c>
    </row>
    <row r="26" spans="1:165" x14ac:dyDescent="0.25">
      <c r="A26">
        <v>11</v>
      </c>
      <c r="B26">
        <v>1566750034.0999999</v>
      </c>
      <c r="C26">
        <v>1136</v>
      </c>
      <c r="D26" t="s">
        <v>317</v>
      </c>
      <c r="E26" t="s">
        <v>318</v>
      </c>
      <c r="G26">
        <v>1566750034.0999999</v>
      </c>
      <c r="H26">
        <f t="shared" si="0"/>
        <v>4.9567266711410341E-3</v>
      </c>
      <c r="I26">
        <f t="shared" si="1"/>
        <v>43.792960319474972</v>
      </c>
      <c r="J26">
        <f t="shared" si="2"/>
        <v>743.12</v>
      </c>
      <c r="K26">
        <f t="shared" si="3"/>
        <v>455.11638366097105</v>
      </c>
      <c r="L26">
        <f t="shared" si="4"/>
        <v>45.239526555888119</v>
      </c>
      <c r="M26">
        <f t="shared" si="5"/>
        <v>73.867692267599992</v>
      </c>
      <c r="N26">
        <f t="shared" si="6"/>
        <v>0.27478440662605036</v>
      </c>
      <c r="O26">
        <f t="shared" si="7"/>
        <v>2.2545321280369706</v>
      </c>
      <c r="P26">
        <f t="shared" si="8"/>
        <v>0.25744215797643022</v>
      </c>
      <c r="Q26">
        <f t="shared" si="9"/>
        <v>0.16236818840857686</v>
      </c>
      <c r="R26">
        <f t="shared" si="10"/>
        <v>321.43870004499939</v>
      </c>
      <c r="S26">
        <f t="shared" si="11"/>
        <v>30.885216542755405</v>
      </c>
      <c r="T26">
        <f t="shared" si="12"/>
        <v>29.807700000000001</v>
      </c>
      <c r="U26">
        <f t="shared" si="13"/>
        <v>4.2136166320043298</v>
      </c>
      <c r="V26">
        <f t="shared" si="14"/>
        <v>55.099855287625623</v>
      </c>
      <c r="W26">
        <f t="shared" si="15"/>
        <v>2.363066361744</v>
      </c>
      <c r="X26">
        <f t="shared" si="16"/>
        <v>4.2886979455909744</v>
      </c>
      <c r="Y26">
        <f t="shared" si="17"/>
        <v>1.8505502702603298</v>
      </c>
      <c r="Z26">
        <f t="shared" si="18"/>
        <v>-218.59164619731959</v>
      </c>
      <c r="AA26">
        <f t="shared" si="19"/>
        <v>37.363343713060701</v>
      </c>
      <c r="AB26">
        <f t="shared" si="20"/>
        <v>3.6835156821842649</v>
      </c>
      <c r="AC26">
        <f t="shared" si="21"/>
        <v>143.89391324292478</v>
      </c>
      <c r="AD26">
        <v>-4.1305870057519602E-2</v>
      </c>
      <c r="AE26">
        <v>4.6369457732526001E-2</v>
      </c>
      <c r="AF26">
        <v>3.4633267037125202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52121.370656492727</v>
      </c>
      <c r="AL26">
        <v>0</v>
      </c>
      <c r="AM26">
        <v>514.36730769230803</v>
      </c>
      <c r="AN26">
        <v>2766</v>
      </c>
      <c r="AO26">
        <f t="shared" si="25"/>
        <v>2251.6326923076922</v>
      </c>
      <c r="AP26">
        <f t="shared" si="26"/>
        <v>0.81403929584515267</v>
      </c>
      <c r="AQ26">
        <v>-1.61560482176202</v>
      </c>
      <c r="AR26" t="s">
        <v>319</v>
      </c>
      <c r="AS26">
        <v>706.78111538461496</v>
      </c>
      <c r="AT26">
        <v>1047.77</v>
      </c>
      <c r="AU26">
        <f t="shared" si="27"/>
        <v>0.32544249655495483</v>
      </c>
      <c r="AV26">
        <v>0.5</v>
      </c>
      <c r="AW26">
        <f t="shared" si="28"/>
        <v>1681.1964003589198</v>
      </c>
      <c r="AX26">
        <f t="shared" si="29"/>
        <v>43.792960319474972</v>
      </c>
      <c r="AY26">
        <f t="shared" si="30"/>
        <v>273.5663768660051</v>
      </c>
      <c r="AZ26">
        <f t="shared" si="31"/>
        <v>0.47793886062780955</v>
      </c>
      <c r="BA26">
        <f t="shared" si="32"/>
        <v>2.7009673070643433E-2</v>
      </c>
      <c r="BB26">
        <f t="shared" si="33"/>
        <v>1.6398923427851533</v>
      </c>
      <c r="BC26" t="s">
        <v>320</v>
      </c>
      <c r="BD26">
        <v>547</v>
      </c>
      <c r="BE26">
        <f t="shared" si="34"/>
        <v>500.77</v>
      </c>
      <c r="BF26">
        <f t="shared" si="35"/>
        <v>0.68092913835769919</v>
      </c>
      <c r="BG26">
        <f t="shared" si="36"/>
        <v>0.77432627309598923</v>
      </c>
      <c r="BH26">
        <f t="shared" si="37"/>
        <v>0.63927102268671432</v>
      </c>
      <c r="BI26">
        <f t="shared" si="38"/>
        <v>0.76310403818084149</v>
      </c>
      <c r="BJ26">
        <f t="shared" si="39"/>
        <v>2000</v>
      </c>
      <c r="BK26">
        <f t="shared" si="40"/>
        <v>1681.1964003589198</v>
      </c>
      <c r="BL26">
        <f t="shared" si="41"/>
        <v>0.84059820017945996</v>
      </c>
      <c r="BM26">
        <f t="shared" si="42"/>
        <v>0.1911964003589201</v>
      </c>
      <c r="BN26">
        <v>6</v>
      </c>
      <c r="BO26">
        <v>0.5</v>
      </c>
      <c r="BP26" t="s">
        <v>271</v>
      </c>
      <c r="BQ26">
        <v>1566750034.0999999</v>
      </c>
      <c r="BR26">
        <v>743.12</v>
      </c>
      <c r="BS26">
        <v>800.09100000000001</v>
      </c>
      <c r="BT26">
        <v>23.7728</v>
      </c>
      <c r="BU26">
        <v>17.966200000000001</v>
      </c>
      <c r="BV26">
        <v>500.00599999999997</v>
      </c>
      <c r="BW26">
        <v>99.202399999999997</v>
      </c>
      <c r="BX26">
        <v>0.19970499999999999</v>
      </c>
      <c r="BY26">
        <v>30.115100000000002</v>
      </c>
      <c r="BZ26">
        <v>29.807700000000001</v>
      </c>
      <c r="CA26">
        <v>999.9</v>
      </c>
      <c r="CB26">
        <v>0</v>
      </c>
      <c r="CC26">
        <v>0</v>
      </c>
      <c r="CD26">
        <v>10041.200000000001</v>
      </c>
      <c r="CE26">
        <v>0</v>
      </c>
      <c r="CF26">
        <v>774.42399999999998</v>
      </c>
      <c r="CG26">
        <v>2000</v>
      </c>
      <c r="CH26">
        <v>0.98000799999999999</v>
      </c>
      <c r="CI26">
        <v>1.9991600000000002E-2</v>
      </c>
      <c r="CJ26">
        <v>0</v>
      </c>
      <c r="CK26">
        <v>706.87599999999998</v>
      </c>
      <c r="CL26">
        <v>4.9993999999999996</v>
      </c>
      <c r="CM26">
        <v>16508.8</v>
      </c>
      <c r="CN26">
        <v>16619</v>
      </c>
      <c r="CO26">
        <v>47.125</v>
      </c>
      <c r="CP26">
        <v>47.75</v>
      </c>
      <c r="CQ26">
        <v>47.75</v>
      </c>
      <c r="CR26">
        <v>47.686999999999998</v>
      </c>
      <c r="CS26">
        <v>48.936999999999998</v>
      </c>
      <c r="CT26">
        <v>1955.12</v>
      </c>
      <c r="CU26">
        <v>39.880000000000003</v>
      </c>
      <c r="CV26">
        <v>0</v>
      </c>
      <c r="CW26">
        <v>107.799999952316</v>
      </c>
      <c r="CX26">
        <v>706.78111538461496</v>
      </c>
      <c r="CY26">
        <v>0.64953844415225503</v>
      </c>
      <c r="CZ26">
        <v>29.394871830449699</v>
      </c>
      <c r="DA26">
        <v>16502.099999999999</v>
      </c>
      <c r="DB26">
        <v>15</v>
      </c>
      <c r="DC26">
        <v>1566749994.0999999</v>
      </c>
      <c r="DD26" t="s">
        <v>321</v>
      </c>
      <c r="DE26">
        <v>15</v>
      </c>
      <c r="DF26">
        <v>-3.9929999999999999</v>
      </c>
      <c r="DG26">
        <v>0.72199999999999998</v>
      </c>
      <c r="DH26">
        <v>800</v>
      </c>
      <c r="DI26">
        <v>18</v>
      </c>
      <c r="DJ26">
        <v>0.04</v>
      </c>
      <c r="DK26">
        <v>0.01</v>
      </c>
      <c r="DL26">
        <v>43.718895892450497</v>
      </c>
      <c r="DM26">
        <v>-0.15357829932445999</v>
      </c>
      <c r="DN26">
        <v>6.2306175025123298E-2</v>
      </c>
      <c r="DO26">
        <v>1</v>
      </c>
      <c r="DP26">
        <v>0.27676410175686</v>
      </c>
      <c r="DQ26">
        <v>-5.4463738746060998E-4</v>
      </c>
      <c r="DR26">
        <v>1.8240006700885401E-3</v>
      </c>
      <c r="DS26">
        <v>1</v>
      </c>
      <c r="DT26">
        <v>2</v>
      </c>
      <c r="DU26">
        <v>2</v>
      </c>
      <c r="DV26" t="s">
        <v>273</v>
      </c>
      <c r="DW26">
        <v>1.8751500000000001</v>
      </c>
      <c r="DX26">
        <v>1.8672200000000001</v>
      </c>
      <c r="DY26">
        <v>1.86639</v>
      </c>
      <c r="DZ26">
        <v>1.8674900000000001</v>
      </c>
      <c r="EA26">
        <v>1.8721099999999999</v>
      </c>
      <c r="EB26">
        <v>1.87113</v>
      </c>
      <c r="EC26">
        <v>1.8656999999999999</v>
      </c>
      <c r="ED26">
        <v>1.8655299999999999</v>
      </c>
      <c r="EE26" t="s">
        <v>274</v>
      </c>
      <c r="EF26" t="s">
        <v>19</v>
      </c>
      <c r="EG26" t="s">
        <v>19</v>
      </c>
      <c r="EH26" t="s">
        <v>19</v>
      </c>
      <c r="EI26" t="s">
        <v>275</v>
      </c>
      <c r="EJ26" t="s">
        <v>276</v>
      </c>
      <c r="EK26" t="s">
        <v>277</v>
      </c>
      <c r="EL26" t="s">
        <v>277</v>
      </c>
      <c r="EM26" t="s">
        <v>277</v>
      </c>
      <c r="EN26" t="s">
        <v>277</v>
      </c>
      <c r="EO26">
        <v>0</v>
      </c>
      <c r="EP26">
        <v>100</v>
      </c>
      <c r="EQ26">
        <v>100</v>
      </c>
      <c r="ER26">
        <v>-3.9929999999999999</v>
      </c>
      <c r="ES26">
        <v>0.72199999999999998</v>
      </c>
      <c r="ET26">
        <v>2</v>
      </c>
      <c r="EU26">
        <v>515.30399999999997</v>
      </c>
      <c r="EV26">
        <v>544.58299999999997</v>
      </c>
      <c r="EW26">
        <v>27.000699999999998</v>
      </c>
      <c r="EX26">
        <v>29.634899999999998</v>
      </c>
      <c r="EY26">
        <v>30.000499999999999</v>
      </c>
      <c r="EZ26">
        <v>29.583400000000001</v>
      </c>
      <c r="FA26">
        <v>29.551400000000001</v>
      </c>
      <c r="FB26">
        <v>36.072299999999998</v>
      </c>
      <c r="FC26">
        <v>23.957699999999999</v>
      </c>
      <c r="FD26">
        <v>10.125299999999999</v>
      </c>
      <c r="FE26">
        <v>27</v>
      </c>
      <c r="FF26">
        <v>800</v>
      </c>
      <c r="FG26">
        <v>17.947399999999998</v>
      </c>
      <c r="FH26">
        <v>101.42700000000001</v>
      </c>
      <c r="FI26">
        <v>103.75700000000001</v>
      </c>
    </row>
    <row r="27" spans="1:165" x14ac:dyDescent="0.25">
      <c r="A27">
        <v>12</v>
      </c>
      <c r="B27">
        <v>1566750132.0999999</v>
      </c>
      <c r="C27">
        <v>1234</v>
      </c>
      <c r="D27" t="s">
        <v>322</v>
      </c>
      <c r="E27" t="s">
        <v>323</v>
      </c>
      <c r="G27">
        <v>1566750132.0999999</v>
      </c>
      <c r="H27">
        <f t="shared" si="0"/>
        <v>4.6962547303222883E-3</v>
      </c>
      <c r="I27">
        <f t="shared" si="1"/>
        <v>43.441864205748494</v>
      </c>
      <c r="J27">
        <f t="shared" si="2"/>
        <v>942.60699999999997</v>
      </c>
      <c r="K27">
        <f t="shared" si="3"/>
        <v>639.86724413876425</v>
      </c>
      <c r="L27">
        <f t="shared" si="4"/>
        <v>63.601483381401266</v>
      </c>
      <c r="M27">
        <f t="shared" si="5"/>
        <v>93.693190259152004</v>
      </c>
      <c r="N27">
        <f t="shared" si="6"/>
        <v>0.26305048327821695</v>
      </c>
      <c r="O27">
        <f t="shared" si="7"/>
        <v>2.2472150008952236</v>
      </c>
      <c r="P27">
        <f t="shared" si="8"/>
        <v>0.24706311859705868</v>
      </c>
      <c r="Q27">
        <f t="shared" si="9"/>
        <v>0.15576981341257579</v>
      </c>
      <c r="R27">
        <f t="shared" si="10"/>
        <v>321.44254291129977</v>
      </c>
      <c r="S27">
        <f t="shared" si="11"/>
        <v>30.913241205925281</v>
      </c>
      <c r="T27">
        <f t="shared" si="12"/>
        <v>29.7134</v>
      </c>
      <c r="U27">
        <f t="shared" si="13"/>
        <v>4.1908150425644797</v>
      </c>
      <c r="V27">
        <f t="shared" si="14"/>
        <v>55.307218138000593</v>
      </c>
      <c r="W27">
        <f t="shared" si="15"/>
        <v>2.3637226772543998</v>
      </c>
      <c r="X27">
        <f t="shared" si="16"/>
        <v>4.2738050417877167</v>
      </c>
      <c r="Y27">
        <f t="shared" si="17"/>
        <v>1.8270923653100799</v>
      </c>
      <c r="Z27">
        <f t="shared" si="18"/>
        <v>-207.10483360721292</v>
      </c>
      <c r="AA27">
        <f t="shared" si="19"/>
        <v>41.324897784250716</v>
      </c>
      <c r="AB27">
        <f t="shared" si="20"/>
        <v>4.0842027136364507</v>
      </c>
      <c r="AC27">
        <f t="shared" si="21"/>
        <v>159.746809801974</v>
      </c>
      <c r="AD27">
        <v>-4.1108813041217503E-2</v>
      </c>
      <c r="AE27">
        <v>4.6148243968584003E-2</v>
      </c>
      <c r="AF27">
        <v>3.4502428065675499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51893.237880113302</v>
      </c>
      <c r="AL27">
        <v>0</v>
      </c>
      <c r="AM27">
        <v>514.36730769230803</v>
      </c>
      <c r="AN27">
        <v>2766</v>
      </c>
      <c r="AO27">
        <f t="shared" si="25"/>
        <v>2251.6326923076922</v>
      </c>
      <c r="AP27">
        <f t="shared" si="26"/>
        <v>0.81403929584515267</v>
      </c>
      <c r="AQ27">
        <v>-1.61560482176202</v>
      </c>
      <c r="AR27" t="s">
        <v>324</v>
      </c>
      <c r="AS27">
        <v>705.09003846153905</v>
      </c>
      <c r="AT27">
        <v>1044.94</v>
      </c>
      <c r="AU27">
        <f t="shared" si="27"/>
        <v>0.32523394791898197</v>
      </c>
      <c r="AV27">
        <v>0.5</v>
      </c>
      <c r="AW27">
        <f t="shared" si="28"/>
        <v>1681.2060003592783</v>
      </c>
      <c r="AX27">
        <f t="shared" si="29"/>
        <v>43.441864205748494</v>
      </c>
      <c r="AY27">
        <f t="shared" si="30"/>
        <v>273.39263238096476</v>
      </c>
      <c r="AZ27">
        <f t="shared" si="31"/>
        <v>0.47413248607575559</v>
      </c>
      <c r="BA27">
        <f t="shared" si="32"/>
        <v>2.6800682972747902E-2</v>
      </c>
      <c r="BB27">
        <f t="shared" si="33"/>
        <v>1.6470419354221293</v>
      </c>
      <c r="BC27" t="s">
        <v>325</v>
      </c>
      <c r="BD27">
        <v>549.5</v>
      </c>
      <c r="BE27">
        <f t="shared" si="34"/>
        <v>495.44000000000005</v>
      </c>
      <c r="BF27">
        <f t="shared" si="35"/>
        <v>0.68595584034083035</v>
      </c>
      <c r="BG27">
        <f t="shared" si="36"/>
        <v>0.77647642679900741</v>
      </c>
      <c r="BH27">
        <f t="shared" si="37"/>
        <v>0.64053421230615037</v>
      </c>
      <c r="BI27">
        <f t="shared" si="38"/>
        <v>0.76436090392527134</v>
      </c>
      <c r="BJ27">
        <f t="shared" si="39"/>
        <v>2000.01</v>
      </c>
      <c r="BK27">
        <f t="shared" si="40"/>
        <v>1681.2060003592783</v>
      </c>
      <c r="BL27">
        <f t="shared" si="41"/>
        <v>0.84059879718565322</v>
      </c>
      <c r="BM27">
        <f t="shared" si="42"/>
        <v>0.19119759437130646</v>
      </c>
      <c r="BN27">
        <v>6</v>
      </c>
      <c r="BO27">
        <v>0.5</v>
      </c>
      <c r="BP27" t="s">
        <v>271</v>
      </c>
      <c r="BQ27">
        <v>1566750132.0999999</v>
      </c>
      <c r="BR27">
        <v>942.60699999999997</v>
      </c>
      <c r="BS27">
        <v>1000.04</v>
      </c>
      <c r="BT27">
        <v>23.7804</v>
      </c>
      <c r="BU27">
        <v>18.279800000000002</v>
      </c>
      <c r="BV27">
        <v>500.08100000000002</v>
      </c>
      <c r="BW27">
        <v>99.197900000000004</v>
      </c>
      <c r="BX27">
        <v>0.20003599999999999</v>
      </c>
      <c r="BY27">
        <v>30.054500000000001</v>
      </c>
      <c r="BZ27">
        <v>29.7134</v>
      </c>
      <c r="CA27">
        <v>999.9</v>
      </c>
      <c r="CB27">
        <v>0</v>
      </c>
      <c r="CC27">
        <v>0</v>
      </c>
      <c r="CD27">
        <v>9993.75</v>
      </c>
      <c r="CE27">
        <v>0</v>
      </c>
      <c r="CF27">
        <v>800.56500000000005</v>
      </c>
      <c r="CG27">
        <v>2000.01</v>
      </c>
      <c r="CH27">
        <v>0.97999199999999997</v>
      </c>
      <c r="CI27">
        <v>2.0008000000000001E-2</v>
      </c>
      <c r="CJ27">
        <v>0</v>
      </c>
      <c r="CK27">
        <v>705.149</v>
      </c>
      <c r="CL27">
        <v>4.9993999999999996</v>
      </c>
      <c r="CM27">
        <v>16494.400000000001</v>
      </c>
      <c r="CN27">
        <v>16619</v>
      </c>
      <c r="CO27">
        <v>47.25</v>
      </c>
      <c r="CP27">
        <v>47.811999999999998</v>
      </c>
      <c r="CQ27">
        <v>47.875</v>
      </c>
      <c r="CR27">
        <v>47.75</v>
      </c>
      <c r="CS27">
        <v>49.061999999999998</v>
      </c>
      <c r="CT27">
        <v>1955.09</v>
      </c>
      <c r="CU27">
        <v>39.92</v>
      </c>
      <c r="CV27">
        <v>0</v>
      </c>
      <c r="CW27">
        <v>97.700000047683702</v>
      </c>
      <c r="CX27">
        <v>705.09003846153905</v>
      </c>
      <c r="CY27">
        <v>1.4444786348207499</v>
      </c>
      <c r="CZ27">
        <v>22.738461503702599</v>
      </c>
      <c r="DA27">
        <v>16497.480769230799</v>
      </c>
      <c r="DB27">
        <v>15</v>
      </c>
      <c r="DC27">
        <v>1566750104.0999999</v>
      </c>
      <c r="DD27" t="s">
        <v>326</v>
      </c>
      <c r="DE27">
        <v>16</v>
      </c>
      <c r="DF27">
        <v>-4.6340000000000003</v>
      </c>
      <c r="DG27">
        <v>0.73599999999999999</v>
      </c>
      <c r="DH27">
        <v>1000</v>
      </c>
      <c r="DI27">
        <v>18</v>
      </c>
      <c r="DJ27">
        <v>0.02</v>
      </c>
      <c r="DK27">
        <v>0.02</v>
      </c>
      <c r="DL27">
        <v>43.513934626980003</v>
      </c>
      <c r="DM27">
        <v>-0.17716824703127099</v>
      </c>
      <c r="DN27">
        <v>0.64823936843229402</v>
      </c>
      <c r="DO27">
        <v>1</v>
      </c>
      <c r="DP27">
        <v>0.25246310444118703</v>
      </c>
      <c r="DQ27">
        <v>0.122156805666976</v>
      </c>
      <c r="DR27">
        <v>1.4538468212511001E-2</v>
      </c>
      <c r="DS27">
        <v>1</v>
      </c>
      <c r="DT27">
        <v>2</v>
      </c>
      <c r="DU27">
        <v>2</v>
      </c>
      <c r="DV27" t="s">
        <v>273</v>
      </c>
      <c r="DW27">
        <v>1.8751899999999999</v>
      </c>
      <c r="DX27">
        <v>1.86727</v>
      </c>
      <c r="DY27">
        <v>1.86646</v>
      </c>
      <c r="DZ27">
        <v>1.8675200000000001</v>
      </c>
      <c r="EA27">
        <v>1.8722000000000001</v>
      </c>
      <c r="EB27">
        <v>1.8711899999999999</v>
      </c>
      <c r="EC27">
        <v>1.8657900000000001</v>
      </c>
      <c r="ED27">
        <v>1.86554</v>
      </c>
      <c r="EE27" t="s">
        <v>274</v>
      </c>
      <c r="EF27" t="s">
        <v>19</v>
      </c>
      <c r="EG27" t="s">
        <v>19</v>
      </c>
      <c r="EH27" t="s">
        <v>19</v>
      </c>
      <c r="EI27" t="s">
        <v>275</v>
      </c>
      <c r="EJ27" t="s">
        <v>276</v>
      </c>
      <c r="EK27" t="s">
        <v>277</v>
      </c>
      <c r="EL27" t="s">
        <v>277</v>
      </c>
      <c r="EM27" t="s">
        <v>277</v>
      </c>
      <c r="EN27" t="s">
        <v>277</v>
      </c>
      <c r="EO27">
        <v>0</v>
      </c>
      <c r="EP27">
        <v>100</v>
      </c>
      <c r="EQ27">
        <v>100</v>
      </c>
      <c r="ER27">
        <v>-4.6340000000000003</v>
      </c>
      <c r="ES27">
        <v>0.73599999999999999</v>
      </c>
      <c r="ET27">
        <v>2</v>
      </c>
      <c r="EU27">
        <v>514.88499999999999</v>
      </c>
      <c r="EV27">
        <v>544.59299999999996</v>
      </c>
      <c r="EW27">
        <v>26.9999</v>
      </c>
      <c r="EX27">
        <v>29.689800000000002</v>
      </c>
      <c r="EY27">
        <v>30.000299999999999</v>
      </c>
      <c r="EZ27">
        <v>29.6325</v>
      </c>
      <c r="FA27">
        <v>29.597100000000001</v>
      </c>
      <c r="FB27">
        <v>43.241100000000003</v>
      </c>
      <c r="FC27">
        <v>22.492000000000001</v>
      </c>
      <c r="FD27">
        <v>10.095599999999999</v>
      </c>
      <c r="FE27">
        <v>27</v>
      </c>
      <c r="FF27">
        <v>1000</v>
      </c>
      <c r="FG27">
        <v>18.178599999999999</v>
      </c>
      <c r="FH27">
        <v>101.417</v>
      </c>
      <c r="FI27">
        <v>103.745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2019-08-25T11:23:15Z</dcterms:created>
  <dcterms:modified xsi:type="dcterms:W3CDTF">2019-08-27T21:16:31Z</dcterms:modified>
</cp:coreProperties>
</file>