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973F6FF0-2958-4632-BEEF-BDC78F907C2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M27" i="1" l="1"/>
  <c r="BL27" i="1"/>
  <c r="BJ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BM26" i="1"/>
  <c r="BL26" i="1"/>
  <c r="BK26" i="1" s="1"/>
  <c r="AW26" i="1" s="1"/>
  <c r="BJ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BM25" i="1"/>
  <c r="BL25" i="1"/>
  <c r="BJ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H25" i="1" s="1"/>
  <c r="X25" i="1"/>
  <c r="W25" i="1"/>
  <c r="V25" i="1"/>
  <c r="O25" i="1"/>
  <c r="BM24" i="1"/>
  <c r="BL24" i="1"/>
  <c r="BJ24" i="1"/>
  <c r="BK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J24" i="1" s="1"/>
  <c r="X24" i="1"/>
  <c r="W24" i="1"/>
  <c r="V24" i="1" s="1"/>
  <c r="O24" i="1"/>
  <c r="BM23" i="1"/>
  <c r="BL23" i="1"/>
  <c r="BJ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V23" i="1" s="1"/>
  <c r="W23" i="1"/>
  <c r="O23" i="1"/>
  <c r="BM22" i="1"/>
  <c r="BL22" i="1"/>
  <c r="BJ22" i="1"/>
  <c r="BI22" i="1"/>
  <c r="BH22" i="1"/>
  <c r="BG22" i="1"/>
  <c r="BF22" i="1"/>
  <c r="BE22" i="1"/>
  <c r="BB22" i="1"/>
  <c r="AZ22" i="1"/>
  <c r="AU22" i="1"/>
  <c r="AO22" i="1"/>
  <c r="AP22" i="1" s="1"/>
  <c r="AK22" i="1"/>
  <c r="AI22" i="1" s="1"/>
  <c r="X22" i="1"/>
  <c r="W22" i="1"/>
  <c r="O22" i="1"/>
  <c r="BM21" i="1"/>
  <c r="BL21" i="1"/>
  <c r="BJ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BM20" i="1"/>
  <c r="BL20" i="1"/>
  <c r="BJ20" i="1"/>
  <c r="BK20" i="1" s="1"/>
  <c r="R20" i="1" s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X20" i="1"/>
  <c r="W20" i="1"/>
  <c r="V20" i="1" s="1"/>
  <c r="O20" i="1"/>
  <c r="BM19" i="1"/>
  <c r="BL19" i="1"/>
  <c r="BK19" i="1"/>
  <c r="AW19" i="1" s="1"/>
  <c r="BJ19" i="1"/>
  <c r="BI19" i="1"/>
  <c r="BH19" i="1"/>
  <c r="BG19" i="1"/>
  <c r="BF19" i="1"/>
  <c r="BE19" i="1"/>
  <c r="AZ19" i="1" s="1"/>
  <c r="BB19" i="1"/>
  <c r="AU19" i="1"/>
  <c r="AY19" i="1" s="1"/>
  <c r="AO19" i="1"/>
  <c r="AP19" i="1" s="1"/>
  <c r="AK19" i="1"/>
  <c r="AI19" i="1" s="1"/>
  <c r="X19" i="1"/>
  <c r="V19" i="1" s="1"/>
  <c r="W19" i="1"/>
  <c r="O19" i="1"/>
  <c r="BM18" i="1"/>
  <c r="BL18" i="1"/>
  <c r="BJ18" i="1"/>
  <c r="BK18" i="1" s="1"/>
  <c r="AW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H18" i="1" s="1"/>
  <c r="X18" i="1"/>
  <c r="W18" i="1"/>
  <c r="V18" i="1" s="1"/>
  <c r="O18" i="1"/>
  <c r="BM17" i="1"/>
  <c r="BL17" i="1"/>
  <c r="BK17" i="1" s="1"/>
  <c r="BJ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J17" i="1" s="1"/>
  <c r="X17" i="1"/>
  <c r="W17" i="1"/>
  <c r="V17" i="1"/>
  <c r="O17" i="1"/>
  <c r="M23" i="1" l="1"/>
  <c r="I23" i="1"/>
  <c r="AX23" i="1" s="1"/>
  <c r="BK21" i="1"/>
  <c r="BK22" i="1"/>
  <c r="R22" i="1" s="1"/>
  <c r="BK23" i="1"/>
  <c r="R23" i="1" s="1"/>
  <c r="V26" i="1"/>
  <c r="V27" i="1"/>
  <c r="V21" i="1"/>
  <c r="V22" i="1"/>
  <c r="BK27" i="1"/>
  <c r="R27" i="1" s="1"/>
  <c r="BK25" i="1"/>
  <c r="AY26" i="1"/>
  <c r="AY18" i="1"/>
  <c r="R21" i="1"/>
  <c r="AW21" i="1"/>
  <c r="AY21" i="1" s="1"/>
  <c r="AW22" i="1"/>
  <c r="AY22" i="1" s="1"/>
  <c r="AW23" i="1"/>
  <c r="AY23" i="1" s="1"/>
  <c r="Z25" i="1"/>
  <c r="R24" i="1"/>
  <c r="AW24" i="1"/>
  <c r="AY24" i="1" s="1"/>
  <c r="M26" i="1"/>
  <c r="J26" i="1"/>
  <c r="I26" i="1"/>
  <c r="AX26" i="1" s="1"/>
  <c r="BA26" i="1" s="1"/>
  <c r="AJ26" i="1"/>
  <c r="H26" i="1"/>
  <c r="J27" i="1"/>
  <c r="I27" i="1"/>
  <c r="AX27" i="1" s="1"/>
  <c r="H27" i="1"/>
  <c r="AJ27" i="1"/>
  <c r="M27" i="1"/>
  <c r="AW27" i="1"/>
  <c r="AY27" i="1" s="1"/>
  <c r="Z18" i="1"/>
  <c r="J20" i="1"/>
  <c r="I20" i="1"/>
  <c r="AX20" i="1" s="1"/>
  <c r="H20" i="1"/>
  <c r="S20" i="1" s="1"/>
  <c r="T20" i="1" s="1"/>
  <c r="AJ20" i="1"/>
  <c r="M20" i="1"/>
  <c r="AW25" i="1"/>
  <c r="AY25" i="1" s="1"/>
  <c r="R25" i="1"/>
  <c r="M19" i="1"/>
  <c r="J19" i="1"/>
  <c r="I19" i="1"/>
  <c r="AX19" i="1" s="1"/>
  <c r="BA19" i="1" s="1"/>
  <c r="H19" i="1"/>
  <c r="AJ19" i="1"/>
  <c r="R17" i="1"/>
  <c r="AW17" i="1"/>
  <c r="AY17" i="1" s="1"/>
  <c r="AJ21" i="1"/>
  <c r="M21" i="1"/>
  <c r="J21" i="1"/>
  <c r="I21" i="1"/>
  <c r="AX21" i="1" s="1"/>
  <c r="BA21" i="1" s="1"/>
  <c r="H21" i="1"/>
  <c r="I22" i="1"/>
  <c r="AX22" i="1" s="1"/>
  <c r="BA22" i="1" s="1"/>
  <c r="H22" i="1"/>
  <c r="AJ22" i="1"/>
  <c r="M22" i="1"/>
  <c r="J22" i="1"/>
  <c r="I18" i="1"/>
  <c r="AX18" i="1" s="1"/>
  <c r="BA18" i="1" s="1"/>
  <c r="AJ23" i="1"/>
  <c r="I25" i="1"/>
  <c r="AX25" i="1" s="1"/>
  <c r="I17" i="1"/>
  <c r="AX17" i="1" s="1"/>
  <c r="BA17" i="1" s="1"/>
  <c r="M17" i="1"/>
  <c r="J18" i="1"/>
  <c r="R18" i="1"/>
  <c r="AW20" i="1"/>
  <c r="AY20" i="1" s="1"/>
  <c r="H23" i="1"/>
  <c r="M24" i="1"/>
  <c r="J25" i="1"/>
  <c r="AJ17" i="1"/>
  <c r="J23" i="1"/>
  <c r="AJ24" i="1"/>
  <c r="H17" i="1"/>
  <c r="M18" i="1"/>
  <c r="R19" i="1"/>
  <c r="H24" i="1"/>
  <c r="M25" i="1"/>
  <c r="R26" i="1"/>
  <c r="I24" i="1"/>
  <c r="AX24" i="1" s="1"/>
  <c r="BA24" i="1" s="1"/>
  <c r="AJ18" i="1"/>
  <c r="AJ25" i="1"/>
  <c r="BA27" i="1" l="1"/>
  <c r="U20" i="1"/>
  <c r="Y20" i="1" s="1"/>
  <c r="AB20" i="1"/>
  <c r="AA20" i="1"/>
  <c r="S25" i="1"/>
  <c r="T25" i="1" s="1"/>
  <c r="Z27" i="1"/>
  <c r="S23" i="1"/>
  <c r="T23" i="1" s="1"/>
  <c r="Z22" i="1"/>
  <c r="S17" i="1"/>
  <c r="T17" i="1" s="1"/>
  <c r="P17" i="1" s="1"/>
  <c r="N17" i="1" s="1"/>
  <c r="Q17" i="1" s="1"/>
  <c r="K17" i="1" s="1"/>
  <c r="L17" i="1" s="1"/>
  <c r="S24" i="1"/>
  <c r="T24" i="1" s="1"/>
  <c r="S26" i="1"/>
  <c r="T26" i="1" s="1"/>
  <c r="BA23" i="1"/>
  <c r="Z17" i="1"/>
  <c r="BA25" i="1"/>
  <c r="Z21" i="1"/>
  <c r="Z19" i="1"/>
  <c r="S27" i="1"/>
  <c r="T27" i="1" s="1"/>
  <c r="P27" i="1" s="1"/>
  <c r="N27" i="1" s="1"/>
  <c r="Q27" i="1" s="1"/>
  <c r="K27" i="1" s="1"/>
  <c r="L27" i="1" s="1"/>
  <c r="P26" i="1"/>
  <c r="N26" i="1" s="1"/>
  <c r="Q26" i="1" s="1"/>
  <c r="K26" i="1" s="1"/>
  <c r="L26" i="1" s="1"/>
  <c r="Z26" i="1"/>
  <c r="S21" i="1"/>
  <c r="T21" i="1" s="1"/>
  <c r="P21" i="1" s="1"/>
  <c r="N21" i="1" s="1"/>
  <c r="Q21" i="1" s="1"/>
  <c r="K21" i="1" s="1"/>
  <c r="L21" i="1" s="1"/>
  <c r="Z24" i="1"/>
  <c r="S22" i="1"/>
  <c r="T22" i="1" s="1"/>
  <c r="S18" i="1"/>
  <c r="T18" i="1" s="1"/>
  <c r="S19" i="1"/>
  <c r="T19" i="1" s="1"/>
  <c r="Z23" i="1"/>
  <c r="P23" i="1"/>
  <c r="N23" i="1" s="1"/>
  <c r="Q23" i="1" s="1"/>
  <c r="K23" i="1" s="1"/>
  <c r="L23" i="1" s="1"/>
  <c r="Z20" i="1"/>
  <c r="P20" i="1"/>
  <c r="N20" i="1" s="1"/>
  <c r="Q20" i="1" s="1"/>
  <c r="K20" i="1" s="1"/>
  <c r="L20" i="1" s="1"/>
  <c r="BA20" i="1"/>
  <c r="AC20" i="1" l="1"/>
  <c r="U19" i="1"/>
  <c r="Y19" i="1" s="1"/>
  <c r="AB19" i="1"/>
  <c r="AC19" i="1" s="1"/>
  <c r="AA19" i="1"/>
  <c r="AA24" i="1"/>
  <c r="U24" i="1"/>
  <c r="Y24" i="1" s="1"/>
  <c r="AB24" i="1"/>
  <c r="AC24" i="1" s="1"/>
  <c r="AA18" i="1"/>
  <c r="U18" i="1"/>
  <c r="Y18" i="1" s="1"/>
  <c r="AB18" i="1"/>
  <c r="P18" i="1"/>
  <c r="N18" i="1" s="1"/>
  <c r="Q18" i="1" s="1"/>
  <c r="K18" i="1" s="1"/>
  <c r="L18" i="1" s="1"/>
  <c r="U25" i="1"/>
  <c r="Y25" i="1" s="1"/>
  <c r="AB25" i="1"/>
  <c r="AA25" i="1"/>
  <c r="P25" i="1"/>
  <c r="N25" i="1" s="1"/>
  <c r="Q25" i="1" s="1"/>
  <c r="K25" i="1" s="1"/>
  <c r="L25" i="1" s="1"/>
  <c r="AA17" i="1"/>
  <c r="U17" i="1"/>
  <c r="Y17" i="1" s="1"/>
  <c r="AB17" i="1"/>
  <c r="AB22" i="1"/>
  <c r="AC22" i="1" s="1"/>
  <c r="U22" i="1"/>
  <c r="Y22" i="1" s="1"/>
  <c r="AA22" i="1"/>
  <c r="U27" i="1"/>
  <c r="Y27" i="1" s="1"/>
  <c r="AB27" i="1"/>
  <c r="AA27" i="1"/>
  <c r="U21" i="1"/>
  <c r="Y21" i="1" s="1"/>
  <c r="AB21" i="1"/>
  <c r="AA21" i="1"/>
  <c r="P22" i="1"/>
  <c r="N22" i="1" s="1"/>
  <c r="Q22" i="1" s="1"/>
  <c r="K22" i="1" s="1"/>
  <c r="L22" i="1" s="1"/>
  <c r="P24" i="1"/>
  <c r="N24" i="1" s="1"/>
  <c r="Q24" i="1" s="1"/>
  <c r="K24" i="1" s="1"/>
  <c r="L24" i="1" s="1"/>
  <c r="P19" i="1"/>
  <c r="N19" i="1" s="1"/>
  <c r="Q19" i="1" s="1"/>
  <c r="K19" i="1" s="1"/>
  <c r="L19" i="1" s="1"/>
  <c r="U26" i="1"/>
  <c r="Y26" i="1" s="1"/>
  <c r="AB26" i="1"/>
  <c r="AC26" i="1" s="1"/>
  <c r="AA26" i="1"/>
  <c r="U23" i="1"/>
  <c r="Y23" i="1" s="1"/>
  <c r="AB23" i="1"/>
  <c r="AA23" i="1"/>
  <c r="AC23" i="1" l="1"/>
  <c r="AC27" i="1"/>
  <c r="AC25" i="1"/>
  <c r="AC21" i="1"/>
  <c r="AC17" i="1"/>
  <c r="AC18" i="1"/>
</calcChain>
</file>

<file path=xl/sharedStrings.xml><?xml version="1.0" encoding="utf-8"?>
<sst xmlns="http://schemas.openxmlformats.org/spreadsheetml/2006/main" count="1399" uniqueCount="332">
  <si>
    <t>File opened</t>
  </si>
  <si>
    <t>2019-08-25 10:36:30</t>
  </si>
  <si>
    <t>Console s/n</t>
  </si>
  <si>
    <t>68C-901314</t>
  </si>
  <si>
    <t>Console ver</t>
  </si>
  <si>
    <t>Bluestem v.1.3.17</t>
  </si>
  <si>
    <t>Scripts ver</t>
  </si>
  <si>
    <t>2018.12  1.3.16, Nov 2018</t>
  </si>
  <si>
    <t>Head s/n</t>
  </si>
  <si>
    <t>68H-581314</t>
  </si>
  <si>
    <t>Head ver</t>
  </si>
  <si>
    <t>1.3.1</t>
  </si>
  <si>
    <t>Head cal</t>
  </si>
  <si>
    <t>{"chamberpressurezero": "2.54428", "h2obspanconc1": "12.65", "oxygen": "21", "h2obspanconc2": "0", "co2aspan1": "0.989248", "co2bspanconc2": "0", "h2oazero": "1.0423", "flowmeterzero": "0.98973", "h2oaspan2b": "0.0637527", "ssa_ref": "48151.7", "co2bspan2b": "0.171128", "h2obspan2": "0", "h2obzero": "1.03857", "co2bzero": "0.883364", "co2bspan2a": "0.173013", "h2oaspan2a": "0.0639919", "co2aspanconc2": "0", "h2oaspan2": "0", "h2oaspan1": "0.996261", "co2bspanconc1": "993.2", "co2azero": "0.905448", "co2aspan2a": "0.170673", "co2aspan2": "0", "co2bspan1": "0.989102", "flowbzero": "0.27328", "co2aspanconc1": "993.2", "flowazero": "0.397", "h2obspan2a": "0.0654143", "co2aspan2b": "0.168838", "tazero": "0.0490437", "ssb_ref": "48598.6", "h2obspan2b": "0.0652267", "h2obspan1": "0.997132", "tbzero": "0.0887165", "h2oaspanconc1": "12.65", "h2oaspanconc2": "0", "co2bspan2": "0"}</t>
  </si>
  <si>
    <t>Chamber type</t>
  </si>
  <si>
    <t>6800-01A</t>
  </si>
  <si>
    <t>Chamber s/n</t>
  </si>
  <si>
    <t>MPF-651261</t>
  </si>
  <si>
    <t>Chamber rev</t>
  </si>
  <si>
    <t>0</t>
  </si>
  <si>
    <t>Chamber cal</t>
  </si>
  <si>
    <t>Fluorometer</t>
  </si>
  <si>
    <t>Flr. Version</t>
  </si>
  <si>
    <t>10:36:30</t>
  </si>
  <si>
    <t>Stability Definition:	gsw (GasEx): Slp&lt;0.25 Std&lt;0.05 Per=15	A (GasEx): Slp&lt;0.2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</si>
  <si>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</si>
  <si>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</si>
  <si>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</si>
  <si>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</si>
  <si>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</si>
  <si>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</si>
  <si>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</si>
  <si>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</si>
  <si>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</si>
  <si>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</si>
  <si>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</si>
  <si>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</si>
  <si>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</si>
  <si>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</si>
  <si>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</si>
  <si>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</si>
  <si>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</si>
  <si>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</si>
  <si>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</si>
  <si>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</si>
  <si>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</si>
  <si>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</si>
  <si>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</si>
  <si>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</si>
  <si>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</si>
  <si>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</si>
  <si>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</si>
  <si>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</si>
  <si>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</si>
  <si>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</si>
  <si>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</si>
  <si>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</si>
  <si>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</si>
  <si>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</si>
  <si>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</si>
  <si>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</si>
  <si>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</si>
  <si>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</si>
  <si>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</si>
  <si>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</si>
  <si>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</si>
  <si>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</si>
  <si>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</si>
  <si>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251.918 251.477 382.709 646.662 912.391 1122 1283.63 1411.44</t>
  </si>
  <si>
    <t>Fs_true</t>
  </si>
  <si>
    <t>213.721 212.137 398.868 598.142 809.163 1014.92 1198.57 1401.82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</si>
  <si>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</si>
  <si>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</si>
  <si>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</si>
  <si>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</si>
  <si>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</si>
  <si>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</si>
  <si>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</si>
  <si>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</si>
  <si>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</si>
  <si>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</si>
  <si>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</si>
  <si>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</si>
  <si>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</si>
  <si>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</si>
  <si>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</si>
  <si>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</si>
  <si>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</si>
  <si>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</si>
  <si>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</si>
  <si>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</si>
  <si>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</si>
  <si>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</si>
  <si>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</si>
  <si>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</si>
  <si>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</si>
  <si>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</si>
  <si>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</si>
  <si>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</si>
  <si>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</si>
  <si>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</si>
  <si>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</si>
  <si>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</si>
  <si>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</si>
  <si>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</si>
  <si>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</si>
  <si>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</si>
  <si>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</si>
  <si>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</si>
  <si>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</si>
  <si>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</si>
  <si>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</si>
  <si>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</si>
  <si>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</si>
  <si>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</si>
  <si>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</si>
  <si>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</si>
  <si>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</si>
  <si>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</si>
  <si>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</si>
  <si>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</si>
  <si>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</si>
  <si>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</si>
  <si>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</si>
  <si>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</si>
  <si>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</si>
  <si>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</si>
  <si>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</si>
  <si>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</si>
  <si>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</si>
  <si>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</si>
  <si>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</si>
  <si>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</si>
  <si>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</si>
  <si>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</si>
  <si>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</si>
  <si>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</si>
  <si>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</si>
  <si>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</si>
  <si>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</si>
  <si>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</si>
  <si>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</si>
  <si>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</si>
  <si>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</si>
  <si>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</si>
  <si>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</si>
  <si>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</si>
  <si>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</si>
  <si>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</si>
  <si>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</si>
  <si>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</si>
  <si>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</si>
  <si>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</si>
  <si>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</si>
  <si>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</si>
  <si>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</si>
  <si>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</si>
  <si>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</si>
  <si>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</si>
  <si>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</si>
  <si>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</si>
  <si>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</si>
  <si>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</si>
  <si>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</si>
  <si>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</si>
  <si>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</si>
  <si>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</si>
  <si>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</si>
  <si>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</si>
  <si>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</si>
  <si>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</si>
  <si>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</si>
  <si>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</si>
  <si>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</si>
  <si>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</si>
  <si>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</si>
  <si>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</si>
  <si>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</si>
  <si>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</si>
  <si>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</si>
  <si>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</si>
  <si>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</si>
  <si>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</si>
  <si>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</si>
  <si>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</si>
  <si>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</si>
  <si>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</si>
  <si>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</si>
  <si>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</si>
  <si>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</si>
  <si>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</si>
  <si>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</si>
  <si>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</si>
  <si>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</si>
  <si>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</si>
  <si>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</si>
  <si>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</si>
  <si>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</si>
  <si>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</si>
  <si>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</si>
  <si>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</si>
  <si>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</si>
  <si>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</si>
  <si>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</si>
  <si>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</si>
  <si>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</si>
  <si>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</si>
  <si>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</si>
  <si>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</si>
  <si>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</si>
  <si>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</si>
  <si>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</si>
  <si>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</si>
  <si>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</si>
  <si>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</si>
  <si>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</si>
  <si>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</si>
  <si>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</si>
  <si>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</si>
  <si>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</si>
  <si>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</si>
  <si>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</si>
  <si>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</si>
  <si>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</si>
  <si>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</si>
  <si>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</si>
  <si>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</si>
  <si>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</si>
  <si>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</si>
  <si>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</si>
  <si>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</si>
  <si>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</si>
  <si>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</si>
  <si>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</si>
  <si>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</si>
  <si>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</si>
  <si>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</si>
  <si>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</si>
  <si>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</si>
  <si>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</si>
  <si>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</si>
  <si>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</si>
  <si>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</si>
  <si>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</si>
  <si>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</si>
  <si>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</si>
  <si>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</si>
  <si>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</si>
  <si>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</si>
  <si>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</si>
  <si>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</si>
  <si>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</si>
  <si>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</si>
  <si>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</si>
  <si>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</si>
  <si>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</si>
  <si>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</si>
  <si>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</si>
  <si>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</si>
  <si>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</si>
  <si>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</si>
  <si>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</si>
  <si>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</si>
  <si>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</si>
  <si>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</si>
  <si>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</si>
  <si>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</si>
  <si>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20190825 10:38:41</t>
  </si>
  <si>
    <t>10:38:41</t>
  </si>
  <si>
    <t>MPF-6317-20190825-10_38_41</t>
  </si>
  <si>
    <t>DARK-6318-20190825-10_38_43</t>
  </si>
  <si>
    <t>0: Broadleaf</t>
  </si>
  <si>
    <t>10:38:05</t>
  </si>
  <si>
    <t>2/2</t>
  </si>
  <si>
    <t>5</t>
  </si>
  <si>
    <t>11111111</t>
  </si>
  <si>
    <t>oooooooo</t>
  </si>
  <si>
    <t>off</t>
  </si>
  <si>
    <t>20190825 10:40:39</t>
  </si>
  <si>
    <t>10:40:39</t>
  </si>
  <si>
    <t>MPF-6319-20190825-10_40_39</t>
  </si>
  <si>
    <t>DARK-6320-20190825-10_40_40</t>
  </si>
  <si>
    <t>10:40:03</t>
  </si>
  <si>
    <t>20190825 10:42:39</t>
  </si>
  <si>
    <t>10:42:39</t>
  </si>
  <si>
    <t>MPF-6321-20190825-10_42_38</t>
  </si>
  <si>
    <t>DARK-6322-20190825-10_42_40</t>
  </si>
  <si>
    <t>10:42:06</t>
  </si>
  <si>
    <t>20190825 10:44:39</t>
  </si>
  <si>
    <t>10:44:39</t>
  </si>
  <si>
    <t>MPF-6323-20190825-10_44_39</t>
  </si>
  <si>
    <t>DARK-6324-20190825-10_44_40</t>
  </si>
  <si>
    <t>10:44:07</t>
  </si>
  <si>
    <t>1/2</t>
  </si>
  <si>
    <t>20190825 10:46:28</t>
  </si>
  <si>
    <t>10:46:28</t>
  </si>
  <si>
    <t>MPF-6325-20190825-10_46_28</t>
  </si>
  <si>
    <t>DARK-6326-20190825-10_46_29</t>
  </si>
  <si>
    <t>10:45:56</t>
  </si>
  <si>
    <t>20190825 10:48:29</t>
  </si>
  <si>
    <t>10:48:29</t>
  </si>
  <si>
    <t>MPF-6327-20190825-10_48_28</t>
  </si>
  <si>
    <t>DARK-6328-20190825-10_48_30</t>
  </si>
  <si>
    <t>10:49:02</t>
  </si>
  <si>
    <t>20190825 10:50:22</t>
  </si>
  <si>
    <t>10:50:22</t>
  </si>
  <si>
    <t>MPF-6329-20190825-10_50_21</t>
  </si>
  <si>
    <t>DARK-6330-20190825-10_50_23</t>
  </si>
  <si>
    <t>20190825 10:52:22</t>
  </si>
  <si>
    <t>10:52:22</t>
  </si>
  <si>
    <t>MPF-6331-20190825-10_52_22</t>
  </si>
  <si>
    <t>DARK-6332-20190825-10_52_24</t>
  </si>
  <si>
    <t>10:52:53</t>
  </si>
  <si>
    <t>20190825 10:54:54</t>
  </si>
  <si>
    <t>10:54:54</t>
  </si>
  <si>
    <t>MPF-6333-20190825-10_54_53</t>
  </si>
  <si>
    <t>DARK-6334-20190825-10_54_55</t>
  </si>
  <si>
    <t>10:54:16</t>
  </si>
  <si>
    <t>20190825 10:56:42</t>
  </si>
  <si>
    <t>10:56:42</t>
  </si>
  <si>
    <t>MPF-6335-20190825-10_56_41</t>
  </si>
  <si>
    <t>DARK-6336-20190825-10_56_43</t>
  </si>
  <si>
    <t>20190825 10:58:33</t>
  </si>
  <si>
    <t>10:58:33</t>
  </si>
  <si>
    <t>MPF-6337-20190825-10_58_33</t>
  </si>
  <si>
    <t>DARK-6338-20190825-10_58_35</t>
  </si>
  <si>
    <t>10:57:52</t>
  </si>
  <si>
    <t>20190825 11:00:22</t>
  </si>
  <si>
    <t>11:00:22</t>
  </si>
  <si>
    <t>MPF-6339-20190825-11_00_21</t>
  </si>
  <si>
    <t>DARK-6340-20190825-11_00_23</t>
  </si>
  <si>
    <t>10:59:42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</si>
</sst>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41.634890685310154</c:v>
                </c:pt>
                <c:pt idx="1">
                  <c:v>39.16543722359166</c:v>
                </c:pt>
                <c:pt idx="2">
                  <c:v>29.83269159009539</c:v>
                </c:pt>
                <c:pt idx="3">
                  <c:v>16.189530821919014</c:v>
                </c:pt>
                <c:pt idx="4">
                  <c:v>0.77754326862814716</c:v>
                </c:pt>
                <c:pt idx="5">
                  <c:v>39.396428878067304</c:v>
                </c:pt>
                <c:pt idx="6">
                  <c:v>41.773602756877018</c:v>
                </c:pt>
                <c:pt idx="7">
                  <c:v>42.868097661250673</c:v>
                </c:pt>
                <c:pt idx="8">
                  <c:v>43.660911141170153</c:v>
                </c:pt>
                <c:pt idx="9">
                  <c:v>43.537976247100843</c:v>
                </c:pt>
                <c:pt idx="10">
                  <c:v>43.244536368850675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194.66493225289287</c:v>
                </c:pt>
                <c:pt idx="1">
                  <c:v>109.48753783561014</c:v>
                </c:pt>
                <c:pt idx="2">
                  <c:v>59.386953181282948</c:v>
                </c:pt>
                <c:pt idx="3">
                  <c:v>29.190261425420829</c:v>
                </c:pt>
                <c:pt idx="4">
                  <c:v>1.3190678465972066</c:v>
                </c:pt>
                <c:pt idx="5">
                  <c:v>220.23023757160846</c:v>
                </c:pt>
                <c:pt idx="6">
                  <c:v>297.92381413145915</c:v>
                </c:pt>
                <c:pt idx="7">
                  <c:v>377.78004663174335</c:v>
                </c:pt>
                <c:pt idx="8">
                  <c:v>460.56359524999851</c:v>
                </c:pt>
                <c:pt idx="9">
                  <c:v>551.01255190070628</c:v>
                </c:pt>
                <c:pt idx="10">
                  <c:v>734.50539512934233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9-433B-BF70-2D145537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76528"/>
        <c:axId val="421270952"/>
      </c:scatterChart>
      <c:valAx>
        <c:axId val="4212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70952"/>
        <c:crosses val="autoZero"/>
        <c:crossBetween val="midCat"/>
      </c:valAx>
      <c:valAx>
        <c:axId val="4212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14287</xdr:rowOff>
    </xdr:from>
    <xdr:to>
      <xdr:col>22</xdr:col>
      <xdr:colOff>304800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5E402-AB47-4CE7-B142-4529DAFB9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I27"/>
  <sheetViews>
    <sheetView tabSelected="1" topLeftCell="A8" workbookViewId="0">
      <selection activeCell="N33" sqref="N33"/>
    </sheetView>
  </sheetViews>
  <sheetFormatPr defaultRowHeight="15" x14ac:dyDescent="0.25"/>
  <sheetData>
    <row r="2" spans="1:165" x14ac:dyDescent="0.25">
      <c r="A2" t="s">
        <v>25</v>
      </c>
      <c r="B2" t="s">
        <v>26</v>
      </c>
      <c r="C2" t="s">
        <v>27</v>
      </c>
      <c r="D2" t="s">
        <v>28</v>
      </c>
    </row>
    <row r="3" spans="1:165" x14ac:dyDescent="0.25">
      <c r="B3">
        <v>4</v>
      </c>
      <c r="C3">
        <v>21</v>
      </c>
      <c r="D3" t="s">
        <v>29</v>
      </c>
    </row>
    <row r="4" spans="1:165" x14ac:dyDescent="0.25">
      <c r="A4" t="s">
        <v>30</v>
      </c>
      <c r="B4" t="s">
        <v>31</v>
      </c>
    </row>
    <row r="5" spans="1:165" x14ac:dyDescent="0.25">
      <c r="B5">
        <v>2</v>
      </c>
    </row>
    <row r="6" spans="1:165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65" x14ac:dyDescent="0.25">
      <c r="B7">
        <v>0</v>
      </c>
      <c r="C7">
        <v>1</v>
      </c>
      <c r="D7">
        <v>0</v>
      </c>
      <c r="E7">
        <v>0</v>
      </c>
    </row>
    <row r="8" spans="1:165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65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5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65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5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65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65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30</v>
      </c>
      <c r="BO14" t="s">
        <v>30</v>
      </c>
      <c r="BP14" t="s">
        <v>30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79</v>
      </c>
      <c r="CH14" t="s">
        <v>79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80</v>
      </c>
      <c r="CY14" t="s">
        <v>80</v>
      </c>
      <c r="CZ14" t="s">
        <v>80</v>
      </c>
      <c r="DA14" t="s">
        <v>80</v>
      </c>
      <c r="DB14" t="s">
        <v>80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84</v>
      </c>
      <c r="FB14" t="s">
        <v>84</v>
      </c>
      <c r="FC14" t="s">
        <v>84</v>
      </c>
      <c r="FD14" t="s">
        <v>84</v>
      </c>
      <c r="FE14" t="s">
        <v>84</v>
      </c>
      <c r="FF14" t="s">
        <v>84</v>
      </c>
      <c r="FG14" t="s">
        <v>84</v>
      </c>
      <c r="FH14" t="s">
        <v>84</v>
      </c>
      <c r="FI14" t="s">
        <v>84</v>
      </c>
    </row>
    <row r="15" spans="1:165" x14ac:dyDescent="0.25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75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151</v>
      </c>
      <c r="BQ15" t="s">
        <v>91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186</v>
      </c>
      <c r="DA15" t="s">
        <v>187</v>
      </c>
      <c r="DB15" t="s">
        <v>188</v>
      </c>
      <c r="DC15" t="s">
        <v>86</v>
      </c>
      <c r="DD15" t="s">
        <v>89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  <c r="ER15" t="s">
        <v>228</v>
      </c>
      <c r="ES15" t="s">
        <v>229</v>
      </c>
      <c r="ET15" t="s">
        <v>230</v>
      </c>
      <c r="EU15" t="s">
        <v>231</v>
      </c>
      <c r="EV15" t="s">
        <v>232</v>
      </c>
      <c r="EW15" t="s">
        <v>233</v>
      </c>
      <c r="EX15" t="s">
        <v>234</v>
      </c>
      <c r="EY15" t="s">
        <v>235</v>
      </c>
      <c r="EZ15" t="s">
        <v>236</v>
      </c>
      <c r="FA15" t="s">
        <v>237</v>
      </c>
      <c r="FB15" t="s">
        <v>238</v>
      </c>
      <c r="FC15" t="s">
        <v>239</v>
      </c>
      <c r="FD15" t="s">
        <v>240</v>
      </c>
      <c r="FE15" t="s">
        <v>241</v>
      </c>
      <c r="FF15" t="s">
        <v>242</v>
      </c>
      <c r="FG15" t="s">
        <v>243</v>
      </c>
      <c r="FH15" t="s">
        <v>244</v>
      </c>
      <c r="FI15" t="s">
        <v>245</v>
      </c>
    </row>
    <row r="16" spans="1:165" x14ac:dyDescent="0.25">
      <c r="B16" t="s">
        <v>246</v>
      </c>
      <c r="C16" t="s">
        <v>246</v>
      </c>
      <c r="G16" t="s">
        <v>246</v>
      </c>
      <c r="H16" t="s">
        <v>247</v>
      </c>
      <c r="I16" t="s">
        <v>248</v>
      </c>
      <c r="J16" t="s">
        <v>249</v>
      </c>
      <c r="K16" t="s">
        <v>249</v>
      </c>
      <c r="L16" t="s">
        <v>157</v>
      </c>
      <c r="M16" t="s">
        <v>157</v>
      </c>
      <c r="N16" t="s">
        <v>247</v>
      </c>
      <c r="O16" t="s">
        <v>247</v>
      </c>
      <c r="P16" t="s">
        <v>247</v>
      </c>
      <c r="Q16" t="s">
        <v>247</v>
      </c>
      <c r="R16" t="s">
        <v>250</v>
      </c>
      <c r="S16" t="s">
        <v>251</v>
      </c>
      <c r="T16" t="s">
        <v>251</v>
      </c>
      <c r="U16" t="s">
        <v>252</v>
      </c>
      <c r="V16" t="s">
        <v>253</v>
      </c>
      <c r="W16" t="s">
        <v>252</v>
      </c>
      <c r="X16" t="s">
        <v>252</v>
      </c>
      <c r="Y16" t="s">
        <v>252</v>
      </c>
      <c r="Z16" t="s">
        <v>250</v>
      </c>
      <c r="AA16" t="s">
        <v>250</v>
      </c>
      <c r="AB16" t="s">
        <v>250</v>
      </c>
      <c r="AC16" t="s">
        <v>250</v>
      </c>
      <c r="AG16" t="s">
        <v>254</v>
      </c>
      <c r="AH16" t="s">
        <v>253</v>
      </c>
      <c r="AJ16" t="s">
        <v>253</v>
      </c>
      <c r="AK16" t="s">
        <v>254</v>
      </c>
      <c r="AQ16" t="s">
        <v>248</v>
      </c>
      <c r="AW16" t="s">
        <v>248</v>
      </c>
      <c r="AX16" t="s">
        <v>248</v>
      </c>
      <c r="AY16" t="s">
        <v>248</v>
      </c>
      <c r="BA16" t="s">
        <v>255</v>
      </c>
      <c r="BJ16" t="s">
        <v>248</v>
      </c>
      <c r="BK16" t="s">
        <v>248</v>
      </c>
      <c r="BM16" t="s">
        <v>256</v>
      </c>
      <c r="BN16" t="s">
        <v>257</v>
      </c>
      <c r="BQ16" t="s">
        <v>246</v>
      </c>
      <c r="BR16" t="s">
        <v>249</v>
      </c>
      <c r="BS16" t="s">
        <v>249</v>
      </c>
      <c r="BT16" t="s">
        <v>258</v>
      </c>
      <c r="BU16" t="s">
        <v>258</v>
      </c>
      <c r="BV16" t="s">
        <v>254</v>
      </c>
      <c r="BW16" t="s">
        <v>252</v>
      </c>
      <c r="BX16" t="s">
        <v>252</v>
      </c>
      <c r="BY16" t="s">
        <v>251</v>
      </c>
      <c r="BZ16" t="s">
        <v>251</v>
      </c>
      <c r="CA16" t="s">
        <v>251</v>
      </c>
      <c r="CB16" t="s">
        <v>251</v>
      </c>
      <c r="CC16" t="s">
        <v>251</v>
      </c>
      <c r="CD16" t="s">
        <v>259</v>
      </c>
      <c r="CE16" t="s">
        <v>248</v>
      </c>
      <c r="CF16" t="s">
        <v>248</v>
      </c>
      <c r="CG16" t="s">
        <v>248</v>
      </c>
      <c r="CL16" t="s">
        <v>248</v>
      </c>
      <c r="CO16" t="s">
        <v>251</v>
      </c>
      <c r="CP16" t="s">
        <v>251</v>
      </c>
      <c r="CQ16" t="s">
        <v>251</v>
      </c>
      <c r="CR16" t="s">
        <v>251</v>
      </c>
      <c r="CS16" t="s">
        <v>251</v>
      </c>
      <c r="CT16" t="s">
        <v>248</v>
      </c>
      <c r="CU16" t="s">
        <v>248</v>
      </c>
      <c r="CV16" t="s">
        <v>248</v>
      </c>
      <c r="CW16" t="s">
        <v>246</v>
      </c>
      <c r="CY16" t="s">
        <v>260</v>
      </c>
      <c r="CZ16" t="s">
        <v>260</v>
      </c>
      <c r="DB16" t="s">
        <v>246</v>
      </c>
      <c r="DC16" t="s">
        <v>261</v>
      </c>
      <c r="DF16" t="s">
        <v>262</v>
      </c>
      <c r="DG16" t="s">
        <v>263</v>
      </c>
      <c r="DH16" t="s">
        <v>262</v>
      </c>
      <c r="DI16" t="s">
        <v>263</v>
      </c>
      <c r="DJ16" t="s">
        <v>253</v>
      </c>
      <c r="DK16" t="s">
        <v>253</v>
      </c>
      <c r="DL16" t="s">
        <v>248</v>
      </c>
      <c r="DM16" t="s">
        <v>264</v>
      </c>
      <c r="DN16" t="s">
        <v>248</v>
      </c>
      <c r="DP16" t="s">
        <v>247</v>
      </c>
      <c r="DQ16" t="s">
        <v>265</v>
      </c>
      <c r="DR16" t="s">
        <v>247</v>
      </c>
      <c r="DW16" t="s">
        <v>266</v>
      </c>
      <c r="DX16" t="s">
        <v>266</v>
      </c>
      <c r="DY16" t="s">
        <v>266</v>
      </c>
      <c r="DZ16" t="s">
        <v>266</v>
      </c>
      <c r="EA16" t="s">
        <v>266</v>
      </c>
      <c r="EB16" t="s">
        <v>266</v>
      </c>
      <c r="EC16" t="s">
        <v>266</v>
      </c>
      <c r="ED16" t="s">
        <v>266</v>
      </c>
      <c r="EE16" t="s">
        <v>266</v>
      </c>
      <c r="EF16" t="s">
        <v>266</v>
      </c>
      <c r="EG16" t="s">
        <v>266</v>
      </c>
      <c r="EH16" t="s">
        <v>266</v>
      </c>
      <c r="EO16" t="s">
        <v>266</v>
      </c>
      <c r="EP16" t="s">
        <v>253</v>
      </c>
      <c r="EQ16" t="s">
        <v>253</v>
      </c>
      <c r="ER16" t="s">
        <v>262</v>
      </c>
      <c r="ES16" t="s">
        <v>263</v>
      </c>
      <c r="EU16" t="s">
        <v>254</v>
      </c>
      <c r="EV16" t="s">
        <v>254</v>
      </c>
      <c r="EW16" t="s">
        <v>251</v>
      </c>
      <c r="EX16" t="s">
        <v>251</v>
      </c>
      <c r="EY16" t="s">
        <v>251</v>
      </c>
      <c r="EZ16" t="s">
        <v>251</v>
      </c>
      <c r="FA16" t="s">
        <v>251</v>
      </c>
      <c r="FB16" t="s">
        <v>253</v>
      </c>
      <c r="FC16" t="s">
        <v>253</v>
      </c>
      <c r="FD16" t="s">
        <v>253</v>
      </c>
      <c r="FE16" t="s">
        <v>251</v>
      </c>
      <c r="FF16" t="s">
        <v>249</v>
      </c>
      <c r="FG16" t="s">
        <v>258</v>
      </c>
      <c r="FH16" t="s">
        <v>253</v>
      </c>
      <c r="FI16" t="s">
        <v>253</v>
      </c>
    </row>
    <row r="17" spans="1:165" x14ac:dyDescent="0.25">
      <c r="A17">
        <v>1</v>
      </c>
      <c r="B17">
        <v>1566747521.5</v>
      </c>
      <c r="C17">
        <v>0</v>
      </c>
      <c r="D17" t="s">
        <v>267</v>
      </c>
      <c r="E17" t="s">
        <v>268</v>
      </c>
      <c r="G17">
        <v>1566747521.5</v>
      </c>
      <c r="H17">
        <f t="shared" ref="H17:H27" si="0">BV17*AI17*(BT17-BU17)/(100*BN17*(1000-AI17*BT17))</f>
        <v>7.9258962758981741E-3</v>
      </c>
      <c r="I17">
        <f t="shared" ref="I17:I27" si="1">BV17*AI17*(BS17-BR17*(1000-AI17*BU17)/(1000-AI17*BT17))/(100*BN17)</f>
        <v>41.634890685310154</v>
      </c>
      <c r="J17">
        <f t="shared" ref="J17:J27" si="2">BR17 - IF(AI17&gt;1, I17*BN17*100/(AK17*CD17), 0)</f>
        <v>346.75299999999999</v>
      </c>
      <c r="K17">
        <f t="shared" ref="K17:K27" si="3">((Q17-H17/2)*J17-I17)/(Q17+H17/2)</f>
        <v>194.66493225289287</v>
      </c>
      <c r="L17">
        <f t="shared" ref="L17:L27" si="4">K17*(BW17+BX17)/1000</f>
        <v>19.368673707502346</v>
      </c>
      <c r="M17">
        <f t="shared" ref="M17:M27" si="5">(BR17 - IF(AI17&gt;1, I17*BN17*100/(AK17*CD17), 0))*(BW17+BX17)/1000</f>
        <v>34.501055923993995</v>
      </c>
      <c r="N17">
        <f t="shared" ref="N17:N27" si="6">2/((1/P17-1/O17)+SIGN(P17)*SQRT((1/P17-1/O17)*(1/P17-1/O17) + 4*BO17/((BO17+1)*(BO17+1))*(2*1/P17*1/O17-1/O17*1/O17)))</f>
        <v>0.50975839330666628</v>
      </c>
      <c r="O17">
        <f t="shared" ref="O17:O27" si="7">AF17+AE17*BN17+AD17*BN17*BN17</f>
        <v>2.2530548929287342</v>
      </c>
      <c r="P17">
        <f t="shared" ref="P17:P27" si="8">H17*(1000-(1000*0.61365*EXP(17.502*T17/(240.97+T17))/(BW17+BX17)+BT17)/2)/(1000*0.61365*EXP(17.502*T17/(240.97+T17))/(BW17+BX17)-BT17)</f>
        <v>0.45330104303888991</v>
      </c>
      <c r="Q17">
        <f t="shared" ref="Q17:Q27" si="9">1/((BO17+1)/(N17/1.6)+1/(O17/1.37)) + BO17/((BO17+1)/(N17/1.6) + BO17/(O17/1.37))</f>
        <v>0.28786283184675898</v>
      </c>
      <c r="R17">
        <f t="shared" ref="R17:R27" si="10">(BK17*BM17)</f>
        <v>321.42386242116362</v>
      </c>
      <c r="S17">
        <f t="shared" ref="S17:S27" si="11">(BY17+(R17+2*0.95*0.0000000567*(((BY17+$B$7)+273)^4-(BY17+273)^4)-44100*H17)/(1.84*29.3*O17+8*0.95*0.0000000567*(BY17+273)^3))</f>
        <v>29.341995821547712</v>
      </c>
      <c r="T17">
        <f t="shared" ref="T17:T27" si="12">($C$7*BZ17+$D$7*CA17+$E$7*S17)</f>
        <v>28.823399999999999</v>
      </c>
      <c r="U17">
        <f t="shared" ref="U17:U27" si="13">0.61365*EXP(17.502*T17/(240.97+T17))</f>
        <v>3.9808567440032094</v>
      </c>
      <c r="V17">
        <f t="shared" ref="V17:V27" si="14">(W17/X17*100)</f>
        <v>55.296732169800066</v>
      </c>
      <c r="W17">
        <f t="shared" ref="W17:W27" si="15">BT17*(BW17+BX17)/1000</f>
        <v>2.2960341130974</v>
      </c>
      <c r="X17">
        <f t="shared" ref="X17:X27" si="16">0.61365*EXP(17.502*BY17/(240.97+BY17))</f>
        <v>4.1522057868572624</v>
      </c>
      <c r="Y17">
        <f t="shared" ref="Y17:Y27" si="17">(U17-BT17*(BW17+BX17)/1000)</f>
        <v>1.6848226309058094</v>
      </c>
      <c r="Z17">
        <f t="shared" ref="Z17:Z27" si="18">(-H17*44100)</f>
        <v>-349.53202576710947</v>
      </c>
      <c r="AA17">
        <f t="shared" ref="AA17:AA27" si="19">2*29.3*O17*0.92*(BY17-T17)</f>
        <v>88.585660946157915</v>
      </c>
      <c r="AB17">
        <f t="shared" ref="AB17:AB27" si="20">2*0.95*0.0000000567*(((BY17+$B$7)+273)^4-(T17+273)^4)</f>
        <v>8.6723212223412798</v>
      </c>
      <c r="AC17">
        <f t="shared" ref="AC17:AC27" si="21">R17+AB17+Z17+AA17</f>
        <v>69.149818822553343</v>
      </c>
      <c r="AD17">
        <v>-4.1266039990131002E-2</v>
      </c>
      <c r="AE17">
        <v>4.6324744992576702E-2</v>
      </c>
      <c r="AF17">
        <v>3.4606838626179899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MAX(0,($B$13+$C$13*CD17)/(1+$D$13*CD17)*BW17/(BY17+273)*$E$13)</f>
        <v>52172.082426265733</v>
      </c>
      <c r="AL17">
        <v>0</v>
      </c>
      <c r="AM17">
        <v>551.05807692307701</v>
      </c>
      <c r="AN17">
        <v>2908.47</v>
      </c>
      <c r="AO17">
        <f t="shared" ref="AO17:AO27" si="25">AN17-AM17</f>
        <v>2357.4119230769229</v>
      </c>
      <c r="AP17">
        <f t="shared" ref="AP17:AP27" si="26">AO17/AN17</f>
        <v>0.81053334676889333</v>
      </c>
      <c r="AQ17">
        <v>-1.9053575955467199</v>
      </c>
      <c r="AR17" t="s">
        <v>269</v>
      </c>
      <c r="AS17">
        <v>715.77434615384595</v>
      </c>
      <c r="AT17">
        <v>1034.42</v>
      </c>
      <c r="AU17">
        <f t="shared" ref="AU17:AU27" si="27">1-AS17/AT17</f>
        <v>0.30804281998236127</v>
      </c>
      <c r="AV17">
        <v>0.5</v>
      </c>
      <c r="AW17">
        <f t="shared" ref="AW17:AW27" si="28">BK17</f>
        <v>1681.1129997546027</v>
      </c>
      <c r="AX17">
        <f t="shared" ref="AX17:AX27" si="29">I17</f>
        <v>41.634890685310154</v>
      </c>
      <c r="AY17">
        <f t="shared" ref="AY17:AY27" si="30">AU17*AV17*AW17</f>
        <v>258.92739457670723</v>
      </c>
      <c r="AZ17">
        <f t="shared" ref="AZ17:AZ27" si="31">BE17/AT17</f>
        <v>0.46760503470543879</v>
      </c>
      <c r="BA17">
        <f t="shared" ref="BA17:BA27" si="32">(AX17-AQ17)/AW17</f>
        <v>2.5899655934617471E-2</v>
      </c>
      <c r="BB17">
        <f t="shared" ref="BB17:BB27" si="33">(AN17-AT17)/AT17</f>
        <v>1.8116915759556076</v>
      </c>
      <c r="BC17" t="s">
        <v>270</v>
      </c>
      <c r="BD17">
        <v>550.72</v>
      </c>
      <c r="BE17">
        <f t="shared" ref="BE17:BE27" si="34">AT17-BD17</f>
        <v>483.70000000000005</v>
      </c>
      <c r="BF17">
        <f t="shared" ref="BF17:BF27" si="35">(AT17-AS17)/(AT17-BD17)</f>
        <v>0.65876711566291934</v>
      </c>
      <c r="BG17">
        <f t="shared" ref="BG17:BG27" si="36">(AN17-AT17)/(AN17-BD17)</f>
        <v>0.79484678188951319</v>
      </c>
      <c r="BH17">
        <f t="shared" ref="BH17:BH27" si="37">(AT17-AS17)/(AT17-AM17)</f>
        <v>0.65922787591078891</v>
      </c>
      <c r="BI17">
        <f t="shared" ref="BI17:BI27" si="38">(AN17-AT17)/(AN17-AM17)</f>
        <v>0.79496077102807161</v>
      </c>
      <c r="BJ17">
        <f t="shared" ref="BJ17:BJ27" si="39">$B$11*CE17+$C$11*CF17+$F$11*CG17</f>
        <v>1999.9</v>
      </c>
      <c r="BK17">
        <f t="shared" ref="BK17:BK27" si="40">BJ17*BL17</f>
        <v>1681.1129997546027</v>
      </c>
      <c r="BL17">
        <f t="shared" ref="BL17:BL27" si="41">($B$11*$D$9+$C$11*$D$9+$F$11*((CT17+CL17)/MAX(CT17+CL17+CU17, 0.1)*$I$9+CU17/MAX(CT17+CL17+CU17, 0.1)*$J$9))/($B$11+$C$11+$F$11)</f>
        <v>0.84059852980379146</v>
      </c>
      <c r="BM17">
        <f t="shared" ref="BM17:BM27" si="42">($B$11*$K$9+$C$11*$K$9+$F$11*((CT17+CL17)/MAX(CT17+CL17+CU17, 0.1)*$P$9+CU17/MAX(CT17+CL17+CU17, 0.1)*$Q$9))/($B$11+$C$11+$F$11)</f>
        <v>0.19119705960758313</v>
      </c>
      <c r="BN17">
        <v>6</v>
      </c>
      <c r="BO17">
        <v>0.5</v>
      </c>
      <c r="BP17" t="s">
        <v>271</v>
      </c>
      <c r="BQ17">
        <v>1566747521.5</v>
      </c>
      <c r="BR17">
        <v>346.75299999999999</v>
      </c>
      <c r="BS17">
        <v>400.00200000000001</v>
      </c>
      <c r="BT17">
        <v>23.0763</v>
      </c>
      <c r="BU17">
        <v>13.7866</v>
      </c>
      <c r="BV17">
        <v>500.10199999999998</v>
      </c>
      <c r="BW17">
        <v>99.297600000000003</v>
      </c>
      <c r="BX17">
        <v>0.19989799999999999</v>
      </c>
      <c r="BY17">
        <v>29.552700000000002</v>
      </c>
      <c r="BZ17">
        <v>28.823399999999999</v>
      </c>
      <c r="CA17">
        <v>999.9</v>
      </c>
      <c r="CB17">
        <v>0</v>
      </c>
      <c r="CC17">
        <v>0</v>
      </c>
      <c r="CD17">
        <v>10021.9</v>
      </c>
      <c r="CE17">
        <v>0</v>
      </c>
      <c r="CF17">
        <v>751.16099999999994</v>
      </c>
      <c r="CG17">
        <v>1999.9</v>
      </c>
      <c r="CH17">
        <v>0.98000100000000001</v>
      </c>
      <c r="CI17">
        <v>1.9998800000000001E-2</v>
      </c>
      <c r="CJ17">
        <v>0</v>
      </c>
      <c r="CK17">
        <v>715.83100000000002</v>
      </c>
      <c r="CL17">
        <v>5.0004099999999996</v>
      </c>
      <c r="CM17">
        <v>16730.2</v>
      </c>
      <c r="CN17">
        <v>18517.2</v>
      </c>
      <c r="CO17">
        <v>45</v>
      </c>
      <c r="CP17">
        <v>45.75</v>
      </c>
      <c r="CQ17">
        <v>45.561999999999998</v>
      </c>
      <c r="CR17">
        <v>45.375</v>
      </c>
      <c r="CS17">
        <v>46.875</v>
      </c>
      <c r="CT17">
        <v>1955</v>
      </c>
      <c r="CU17">
        <v>39.9</v>
      </c>
      <c r="CV17">
        <v>0</v>
      </c>
      <c r="CW17">
        <v>1566747521</v>
      </c>
      <c r="CX17">
        <v>715.77434615384595</v>
      </c>
      <c r="CY17">
        <v>1.38717949541949</v>
      </c>
      <c r="CZ17">
        <v>95.5145298109815</v>
      </c>
      <c r="DA17">
        <v>16722.038461538501</v>
      </c>
      <c r="DB17">
        <v>15</v>
      </c>
      <c r="DC17">
        <v>1566747485.5</v>
      </c>
      <c r="DD17" t="s">
        <v>272</v>
      </c>
      <c r="DE17">
        <v>1</v>
      </c>
      <c r="DF17">
        <v>6.556</v>
      </c>
      <c r="DG17">
        <v>-4.5999999999999999E-2</v>
      </c>
      <c r="DH17">
        <v>400</v>
      </c>
      <c r="DI17">
        <v>14</v>
      </c>
      <c r="DJ17">
        <v>7.0000000000000007E-2</v>
      </c>
      <c r="DK17">
        <v>0.01</v>
      </c>
      <c r="DL17">
        <v>41.669788982697497</v>
      </c>
      <c r="DM17">
        <v>-0.15774685113234499</v>
      </c>
      <c r="DN17">
        <v>5.7001311015719099E-2</v>
      </c>
      <c r="DO17">
        <v>1</v>
      </c>
      <c r="DP17">
        <v>0.51194160799353705</v>
      </c>
      <c r="DQ17">
        <v>2.1091574247801101E-2</v>
      </c>
      <c r="DR17">
        <v>5.1656018339471896E-3</v>
      </c>
      <c r="DS17">
        <v>1</v>
      </c>
      <c r="DT17">
        <v>2</v>
      </c>
      <c r="DU17">
        <v>2</v>
      </c>
      <c r="DV17" t="s">
        <v>273</v>
      </c>
      <c r="DW17">
        <v>1.8643400000000001</v>
      </c>
      <c r="DX17">
        <v>1.86537</v>
      </c>
      <c r="DY17">
        <v>1.8678699999999999</v>
      </c>
      <c r="DZ17">
        <v>1.8674900000000001</v>
      </c>
      <c r="EA17">
        <v>1.8695299999999999</v>
      </c>
      <c r="EB17">
        <v>1.86737</v>
      </c>
      <c r="EC17">
        <v>1.86808</v>
      </c>
      <c r="ED17">
        <v>1.87256</v>
      </c>
      <c r="EE17" t="s">
        <v>274</v>
      </c>
      <c r="EF17" t="s">
        <v>19</v>
      </c>
      <c r="EG17" t="s">
        <v>19</v>
      </c>
      <c r="EH17" t="s">
        <v>19</v>
      </c>
      <c r="EI17" t="s">
        <v>275</v>
      </c>
      <c r="EJ17" t="s">
        <v>276</v>
      </c>
      <c r="EK17" t="s">
        <v>277</v>
      </c>
      <c r="EL17" t="s">
        <v>277</v>
      </c>
      <c r="EM17" t="s">
        <v>277</v>
      </c>
      <c r="EN17" t="s">
        <v>277</v>
      </c>
      <c r="EO17">
        <v>0</v>
      </c>
      <c r="EP17">
        <v>100</v>
      </c>
      <c r="EQ17">
        <v>100</v>
      </c>
      <c r="ER17">
        <v>6.556</v>
      </c>
      <c r="ES17">
        <v>-4.5999999999999999E-2</v>
      </c>
      <c r="ET17">
        <v>2</v>
      </c>
      <c r="EU17">
        <v>525.72</v>
      </c>
      <c r="EV17">
        <v>496.149</v>
      </c>
      <c r="EW17">
        <v>26.998799999999999</v>
      </c>
      <c r="EX17">
        <v>31.305399999999999</v>
      </c>
      <c r="EY17">
        <v>30.000399999999999</v>
      </c>
      <c r="EZ17">
        <v>33.067300000000003</v>
      </c>
      <c r="FA17">
        <v>33.060600000000001</v>
      </c>
      <c r="FB17">
        <v>19.721</v>
      </c>
      <c r="FC17">
        <v>34.072800000000001</v>
      </c>
      <c r="FD17">
        <v>24.235199999999999</v>
      </c>
      <c r="FE17">
        <v>27</v>
      </c>
      <c r="FF17">
        <v>400</v>
      </c>
      <c r="FG17">
        <v>13.840199999999999</v>
      </c>
      <c r="FH17">
        <v>110.242</v>
      </c>
      <c r="FI17">
        <v>108.44499999999999</v>
      </c>
    </row>
    <row r="18" spans="1:165" x14ac:dyDescent="0.25">
      <c r="A18">
        <v>2</v>
      </c>
      <c r="B18">
        <v>1566747639.5</v>
      </c>
      <c r="C18">
        <v>118</v>
      </c>
      <c r="D18" t="s">
        <v>278</v>
      </c>
      <c r="E18" t="s">
        <v>279</v>
      </c>
      <c r="G18">
        <v>1566747639.5</v>
      </c>
      <c r="H18">
        <f t="shared" si="0"/>
        <v>7.9529248066183486E-3</v>
      </c>
      <c r="I18">
        <f t="shared" si="1"/>
        <v>39.16543722359166</v>
      </c>
      <c r="J18">
        <f t="shared" si="2"/>
        <v>250.584</v>
      </c>
      <c r="K18">
        <f t="shared" si="3"/>
        <v>109.48753783561014</v>
      </c>
      <c r="L18">
        <f t="shared" si="4"/>
        <v>10.89377932440099</v>
      </c>
      <c r="M18">
        <f t="shared" si="5"/>
        <v>24.932580019512002</v>
      </c>
      <c r="N18">
        <f t="shared" si="6"/>
        <v>0.50954002621705052</v>
      </c>
      <c r="O18">
        <f t="shared" si="7"/>
        <v>2.2510590899444187</v>
      </c>
      <c r="P18">
        <f t="shared" si="8"/>
        <v>0.45308407810002277</v>
      </c>
      <c r="Q18">
        <f t="shared" si="9"/>
        <v>0.28772690352077923</v>
      </c>
      <c r="R18">
        <f t="shared" si="10"/>
        <v>321.42968467449822</v>
      </c>
      <c r="S18">
        <f t="shared" si="11"/>
        <v>29.403040735914605</v>
      </c>
      <c r="T18">
        <f t="shared" si="12"/>
        <v>28.900700000000001</v>
      </c>
      <c r="U18">
        <f t="shared" si="13"/>
        <v>3.9987213030075059</v>
      </c>
      <c r="V18">
        <f t="shared" si="14"/>
        <v>55.351155745111654</v>
      </c>
      <c r="W18">
        <f t="shared" si="15"/>
        <v>2.3075949336132</v>
      </c>
      <c r="X18">
        <f t="shared" si="16"/>
        <v>4.1690094859798759</v>
      </c>
      <c r="Y18">
        <f t="shared" si="17"/>
        <v>1.6911263693943059</v>
      </c>
      <c r="Z18">
        <f t="shared" si="18"/>
        <v>-350.72398397186919</v>
      </c>
      <c r="AA18">
        <f t="shared" si="19"/>
        <v>87.63340441818012</v>
      </c>
      <c r="AB18">
        <f t="shared" si="20"/>
        <v>8.5929877598608506</v>
      </c>
      <c r="AC18">
        <f t="shared" si="21"/>
        <v>66.932092880670027</v>
      </c>
      <c r="AD18">
        <v>-4.1212265621666799E-2</v>
      </c>
      <c r="AE18">
        <v>4.62643785530822E-2</v>
      </c>
      <c r="AF18">
        <v>3.4571143810059302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52094.836900257746</v>
      </c>
      <c r="AL18">
        <v>0</v>
      </c>
      <c r="AM18">
        <v>551.05807692307701</v>
      </c>
      <c r="AN18">
        <v>2908.47</v>
      </c>
      <c r="AO18">
        <f t="shared" si="25"/>
        <v>2357.4119230769229</v>
      </c>
      <c r="AP18">
        <f t="shared" si="26"/>
        <v>0.81053334676889333</v>
      </c>
      <c r="AQ18">
        <v>-1.9053575955467199</v>
      </c>
      <c r="AR18" t="s">
        <v>280</v>
      </c>
      <c r="AS18">
        <v>701.370038461538</v>
      </c>
      <c r="AT18">
        <v>995.39499999999998</v>
      </c>
      <c r="AU18">
        <f t="shared" si="27"/>
        <v>0.29538521043250365</v>
      </c>
      <c r="AV18">
        <v>0.5</v>
      </c>
      <c r="AW18">
        <f t="shared" si="28"/>
        <v>1681.1462997546691</v>
      </c>
      <c r="AX18">
        <f t="shared" si="29"/>
        <v>39.16543722359166</v>
      </c>
      <c r="AY18">
        <f t="shared" si="30"/>
        <v>248.2928767604289</v>
      </c>
      <c r="AZ18">
        <f t="shared" si="31"/>
        <v>0.44160860763817372</v>
      </c>
      <c r="BA18">
        <f t="shared" si="32"/>
        <v>2.4430232410547415E-2</v>
      </c>
      <c r="BB18">
        <f t="shared" si="33"/>
        <v>1.9219254667744965</v>
      </c>
      <c r="BC18" t="s">
        <v>281</v>
      </c>
      <c r="BD18">
        <v>555.82000000000005</v>
      </c>
      <c r="BE18">
        <f t="shared" si="34"/>
        <v>439.57499999999993</v>
      </c>
      <c r="BF18">
        <f t="shared" si="35"/>
        <v>0.66888463069660931</v>
      </c>
      <c r="BG18">
        <f t="shared" si="36"/>
        <v>0.81315750324102609</v>
      </c>
      <c r="BH18">
        <f t="shared" si="37"/>
        <v>0.66171624789227967</v>
      </c>
      <c r="BI18">
        <f t="shared" si="38"/>
        <v>0.81151494198902285</v>
      </c>
      <c r="BJ18">
        <f t="shared" si="39"/>
        <v>1999.94</v>
      </c>
      <c r="BK18">
        <f t="shared" si="40"/>
        <v>1681.1462997546691</v>
      </c>
      <c r="BL18">
        <f t="shared" si="41"/>
        <v>0.84059836782836939</v>
      </c>
      <c r="BM18">
        <f t="shared" si="42"/>
        <v>0.19119673565673889</v>
      </c>
      <c r="BN18">
        <v>6</v>
      </c>
      <c r="BO18">
        <v>0.5</v>
      </c>
      <c r="BP18" t="s">
        <v>271</v>
      </c>
      <c r="BQ18">
        <v>1566747639.5</v>
      </c>
      <c r="BR18">
        <v>250.584</v>
      </c>
      <c r="BS18">
        <v>299.97199999999998</v>
      </c>
      <c r="BT18">
        <v>23.192399999999999</v>
      </c>
      <c r="BU18">
        <v>13.8706</v>
      </c>
      <c r="BV18">
        <v>500.02</v>
      </c>
      <c r="BW18">
        <v>99.298000000000002</v>
      </c>
      <c r="BX18">
        <v>0.19989299999999999</v>
      </c>
      <c r="BY18">
        <v>29.622800000000002</v>
      </c>
      <c r="BZ18">
        <v>28.900700000000001</v>
      </c>
      <c r="CA18">
        <v>999.9</v>
      </c>
      <c r="CB18">
        <v>0</v>
      </c>
      <c r="CC18">
        <v>0</v>
      </c>
      <c r="CD18">
        <v>10008.799999999999</v>
      </c>
      <c r="CE18">
        <v>0</v>
      </c>
      <c r="CF18">
        <v>781.41399999999999</v>
      </c>
      <c r="CG18">
        <v>1999.94</v>
      </c>
      <c r="CH18">
        <v>0.98000399999999999</v>
      </c>
      <c r="CI18">
        <v>1.9995700000000002E-2</v>
      </c>
      <c r="CJ18">
        <v>0</v>
      </c>
      <c r="CK18">
        <v>701.65300000000002</v>
      </c>
      <c r="CL18">
        <v>5.0004099999999996</v>
      </c>
      <c r="CM18">
        <v>16495.8</v>
      </c>
      <c r="CN18">
        <v>18517.599999999999</v>
      </c>
      <c r="CO18">
        <v>45.186999999999998</v>
      </c>
      <c r="CP18">
        <v>45.936999999999998</v>
      </c>
      <c r="CQ18">
        <v>45.75</v>
      </c>
      <c r="CR18">
        <v>45.5</v>
      </c>
      <c r="CS18">
        <v>47</v>
      </c>
      <c r="CT18">
        <v>1955.05</v>
      </c>
      <c r="CU18">
        <v>39.89</v>
      </c>
      <c r="CV18">
        <v>0</v>
      </c>
      <c r="CW18">
        <v>117.299999952316</v>
      </c>
      <c r="CX18">
        <v>701.370038461538</v>
      </c>
      <c r="CY18">
        <v>1.5155897451773701</v>
      </c>
      <c r="CZ18">
        <v>19.668376157866199</v>
      </c>
      <c r="DA18">
        <v>16501.234615384601</v>
      </c>
      <c r="DB18">
        <v>15</v>
      </c>
      <c r="DC18">
        <v>1566747603</v>
      </c>
      <c r="DD18" t="s">
        <v>282</v>
      </c>
      <c r="DE18">
        <v>2</v>
      </c>
      <c r="DF18">
        <v>5.6920000000000002</v>
      </c>
      <c r="DG18">
        <v>-5.6000000000000001E-2</v>
      </c>
      <c r="DH18">
        <v>300</v>
      </c>
      <c r="DI18">
        <v>14</v>
      </c>
      <c r="DJ18">
        <v>0.09</v>
      </c>
      <c r="DK18">
        <v>0.02</v>
      </c>
      <c r="DL18">
        <v>39.213082756647403</v>
      </c>
      <c r="DM18">
        <v>-0.16413817752273699</v>
      </c>
      <c r="DN18">
        <v>6.7001017182642897E-2</v>
      </c>
      <c r="DO18">
        <v>1</v>
      </c>
      <c r="DP18">
        <v>0.51198238982316202</v>
      </c>
      <c r="DQ18">
        <v>1.8047085412521702E-2</v>
      </c>
      <c r="DR18">
        <v>5.2986892008387203E-3</v>
      </c>
      <c r="DS18">
        <v>1</v>
      </c>
      <c r="DT18">
        <v>2</v>
      </c>
      <c r="DU18">
        <v>2</v>
      </c>
      <c r="DV18" t="s">
        <v>273</v>
      </c>
      <c r="DW18">
        <v>1.8643700000000001</v>
      </c>
      <c r="DX18">
        <v>1.86534</v>
      </c>
      <c r="DY18">
        <v>1.8678900000000001</v>
      </c>
      <c r="DZ18">
        <v>1.8674999999999999</v>
      </c>
      <c r="EA18">
        <v>1.8695200000000001</v>
      </c>
      <c r="EB18">
        <v>1.86737</v>
      </c>
      <c r="EC18">
        <v>1.8681099999999999</v>
      </c>
      <c r="ED18">
        <v>1.87256</v>
      </c>
      <c r="EE18" t="s">
        <v>274</v>
      </c>
      <c r="EF18" t="s">
        <v>19</v>
      </c>
      <c r="EG18" t="s">
        <v>19</v>
      </c>
      <c r="EH18" t="s">
        <v>19</v>
      </c>
      <c r="EI18" t="s">
        <v>275</v>
      </c>
      <c r="EJ18" t="s">
        <v>276</v>
      </c>
      <c r="EK18" t="s">
        <v>277</v>
      </c>
      <c r="EL18" t="s">
        <v>277</v>
      </c>
      <c r="EM18" t="s">
        <v>277</v>
      </c>
      <c r="EN18" t="s">
        <v>277</v>
      </c>
      <c r="EO18">
        <v>0</v>
      </c>
      <c r="EP18">
        <v>100</v>
      </c>
      <c r="EQ18">
        <v>100</v>
      </c>
      <c r="ER18">
        <v>5.6920000000000002</v>
      </c>
      <c r="ES18">
        <v>-5.6000000000000001E-2</v>
      </c>
      <c r="ET18">
        <v>2</v>
      </c>
      <c r="EU18">
        <v>525.52800000000002</v>
      </c>
      <c r="EV18">
        <v>495.44499999999999</v>
      </c>
      <c r="EW18">
        <v>27</v>
      </c>
      <c r="EX18">
        <v>31.365100000000002</v>
      </c>
      <c r="EY18">
        <v>30.000399999999999</v>
      </c>
      <c r="EZ18">
        <v>33.125500000000002</v>
      </c>
      <c r="FA18">
        <v>33.117899999999999</v>
      </c>
      <c r="FB18">
        <v>15.691000000000001</v>
      </c>
      <c r="FC18">
        <v>33.613300000000002</v>
      </c>
      <c r="FD18">
        <v>21.681899999999999</v>
      </c>
      <c r="FE18">
        <v>27</v>
      </c>
      <c r="FF18">
        <v>300</v>
      </c>
      <c r="FG18">
        <v>13.827199999999999</v>
      </c>
      <c r="FH18">
        <v>110.227</v>
      </c>
      <c r="FI18">
        <v>108.431</v>
      </c>
    </row>
    <row r="19" spans="1:165" x14ac:dyDescent="0.25">
      <c r="A19">
        <v>3</v>
      </c>
      <c r="B19">
        <v>1566747759</v>
      </c>
      <c r="C19">
        <v>237.5</v>
      </c>
      <c r="D19" t="s">
        <v>283</v>
      </c>
      <c r="E19" t="s">
        <v>284</v>
      </c>
      <c r="G19">
        <v>1566747759</v>
      </c>
      <c r="H19">
        <f t="shared" si="0"/>
        <v>8.1681732077533153E-3</v>
      </c>
      <c r="I19">
        <f t="shared" si="1"/>
        <v>29.83269159009539</v>
      </c>
      <c r="J19">
        <f t="shared" si="2"/>
        <v>162.67500000000001</v>
      </c>
      <c r="K19">
        <f t="shared" si="3"/>
        <v>59.386953181282948</v>
      </c>
      <c r="L19">
        <f t="shared" si="4"/>
        <v>5.9087740925722034</v>
      </c>
      <c r="M19">
        <f t="shared" si="5"/>
        <v>16.185538641375</v>
      </c>
      <c r="N19">
        <f t="shared" si="6"/>
        <v>0.52919216640945588</v>
      </c>
      <c r="O19">
        <f t="shared" si="7"/>
        <v>2.242409159760876</v>
      </c>
      <c r="P19">
        <f t="shared" si="8"/>
        <v>0.46836865851089315</v>
      </c>
      <c r="Q19">
        <f t="shared" si="9"/>
        <v>0.29761054434755135</v>
      </c>
      <c r="R19">
        <f t="shared" si="10"/>
        <v>321.45043258144261</v>
      </c>
      <c r="S19">
        <f t="shared" si="11"/>
        <v>29.385279304889746</v>
      </c>
      <c r="T19">
        <f t="shared" si="12"/>
        <v>28.9193</v>
      </c>
      <c r="U19">
        <f t="shared" si="13"/>
        <v>4.0030303102829725</v>
      </c>
      <c r="V19">
        <f t="shared" si="14"/>
        <v>55.547097982526431</v>
      </c>
      <c r="W19">
        <f t="shared" si="15"/>
        <v>2.3230165611870004</v>
      </c>
      <c r="X19">
        <f t="shared" si="16"/>
        <v>4.1820664725234735</v>
      </c>
      <c r="Y19">
        <f t="shared" si="17"/>
        <v>1.6800137490959721</v>
      </c>
      <c r="Z19">
        <f t="shared" si="18"/>
        <v>-360.2164384619212</v>
      </c>
      <c r="AA19">
        <f t="shared" si="19"/>
        <v>91.612535514215224</v>
      </c>
      <c r="AB19">
        <f t="shared" si="20"/>
        <v>9.0210817420525267</v>
      </c>
      <c r="AC19">
        <f t="shared" si="21"/>
        <v>61.867611375789139</v>
      </c>
      <c r="AD19">
        <v>-4.0979701705843599E-2</v>
      </c>
      <c r="AE19">
        <v>4.6003305183852601E-2</v>
      </c>
      <c r="AF19">
        <v>3.4416585900681298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51803.374628113808</v>
      </c>
      <c r="AL19">
        <v>0</v>
      </c>
      <c r="AM19">
        <v>551.05807692307701</v>
      </c>
      <c r="AN19">
        <v>2908.47</v>
      </c>
      <c r="AO19">
        <f t="shared" si="25"/>
        <v>2357.4119230769229</v>
      </c>
      <c r="AP19">
        <f t="shared" si="26"/>
        <v>0.81053334676889333</v>
      </c>
      <c r="AQ19">
        <v>-1.9053575955467199</v>
      </c>
      <c r="AR19" t="s">
        <v>285</v>
      </c>
      <c r="AS19">
        <v>684.13688461538504</v>
      </c>
      <c r="AT19">
        <v>898.81600000000003</v>
      </c>
      <c r="AU19">
        <f t="shared" si="27"/>
        <v>0.23884656635464319</v>
      </c>
      <c r="AV19">
        <v>0.5</v>
      </c>
      <c r="AW19">
        <f t="shared" si="28"/>
        <v>1681.2554997546849</v>
      </c>
      <c r="AX19">
        <f t="shared" si="29"/>
        <v>29.83269159009539</v>
      </c>
      <c r="AY19">
        <f t="shared" si="30"/>
        <v>200.78105164063308</v>
      </c>
      <c r="AZ19">
        <f t="shared" si="31"/>
        <v>0.36779051552264314</v>
      </c>
      <c r="BA19">
        <f t="shared" si="32"/>
        <v>1.8877588320319588E-2</v>
      </c>
      <c r="BB19">
        <f t="shared" si="33"/>
        <v>2.2358903268299626</v>
      </c>
      <c r="BC19" t="s">
        <v>286</v>
      </c>
      <c r="BD19">
        <v>568.24</v>
      </c>
      <c r="BE19">
        <f t="shared" si="34"/>
        <v>330.57600000000002</v>
      </c>
      <c r="BF19">
        <f t="shared" si="35"/>
        <v>0.64940925954883288</v>
      </c>
      <c r="BG19">
        <f t="shared" si="36"/>
        <v>0.8587420894527461</v>
      </c>
      <c r="BH19">
        <f t="shared" si="37"/>
        <v>0.61732343431648751</v>
      </c>
      <c r="BI19">
        <f t="shared" si="38"/>
        <v>0.85248317458960454</v>
      </c>
      <c r="BJ19">
        <f t="shared" si="39"/>
        <v>2000.07</v>
      </c>
      <c r="BK19">
        <f t="shared" si="40"/>
        <v>1681.2554997546849</v>
      </c>
      <c r="BL19">
        <f t="shared" si="41"/>
        <v>0.84059832893582975</v>
      </c>
      <c r="BM19">
        <f t="shared" si="42"/>
        <v>0.19119665787165963</v>
      </c>
      <c r="BN19">
        <v>6</v>
      </c>
      <c r="BO19">
        <v>0.5</v>
      </c>
      <c r="BP19" t="s">
        <v>271</v>
      </c>
      <c r="BQ19">
        <v>1566747759</v>
      </c>
      <c r="BR19">
        <v>162.67500000000001</v>
      </c>
      <c r="BS19">
        <v>200.065</v>
      </c>
      <c r="BT19">
        <v>23.347799999999999</v>
      </c>
      <c r="BU19">
        <v>13.7758</v>
      </c>
      <c r="BV19">
        <v>500.05</v>
      </c>
      <c r="BW19">
        <v>99.296199999999999</v>
      </c>
      <c r="BX19">
        <v>0.199965</v>
      </c>
      <c r="BY19">
        <v>29.677099999999999</v>
      </c>
      <c r="BZ19">
        <v>28.9193</v>
      </c>
      <c r="CA19">
        <v>999.9</v>
      </c>
      <c r="CB19">
        <v>0</v>
      </c>
      <c r="CC19">
        <v>0</v>
      </c>
      <c r="CD19">
        <v>9952.5</v>
      </c>
      <c r="CE19">
        <v>0</v>
      </c>
      <c r="CF19">
        <v>782.94</v>
      </c>
      <c r="CG19">
        <v>2000.07</v>
      </c>
      <c r="CH19">
        <v>0.98000699999999996</v>
      </c>
      <c r="CI19">
        <v>1.9992699999999999E-2</v>
      </c>
      <c r="CJ19">
        <v>0</v>
      </c>
      <c r="CK19">
        <v>684.15200000000004</v>
      </c>
      <c r="CL19">
        <v>5.0004099999999996</v>
      </c>
      <c r="CM19">
        <v>16145.1</v>
      </c>
      <c r="CN19">
        <v>18518.8</v>
      </c>
      <c r="CO19">
        <v>45.375</v>
      </c>
      <c r="CP19">
        <v>46.186999999999998</v>
      </c>
      <c r="CQ19">
        <v>45.936999999999998</v>
      </c>
      <c r="CR19">
        <v>45.686999999999998</v>
      </c>
      <c r="CS19">
        <v>47.186999999999998</v>
      </c>
      <c r="CT19">
        <v>1955.18</v>
      </c>
      <c r="CU19">
        <v>39.89</v>
      </c>
      <c r="CV19">
        <v>0</v>
      </c>
      <c r="CW19">
        <v>119.299999952316</v>
      </c>
      <c r="CX19">
        <v>684.13688461538504</v>
      </c>
      <c r="CY19">
        <v>0.13863248029320799</v>
      </c>
      <c r="CZ19">
        <v>-22.6871795309664</v>
      </c>
      <c r="DA19">
        <v>16142.276923076901</v>
      </c>
      <c r="DB19">
        <v>15</v>
      </c>
      <c r="DC19">
        <v>1566747726</v>
      </c>
      <c r="DD19" t="s">
        <v>287</v>
      </c>
      <c r="DE19">
        <v>3</v>
      </c>
      <c r="DF19">
        <v>5.0460000000000003</v>
      </c>
      <c r="DG19">
        <v>-4.8000000000000001E-2</v>
      </c>
      <c r="DH19">
        <v>200</v>
      </c>
      <c r="DI19">
        <v>14</v>
      </c>
      <c r="DJ19">
        <v>0.06</v>
      </c>
      <c r="DK19">
        <v>0.01</v>
      </c>
      <c r="DL19">
        <v>29.758834752626399</v>
      </c>
      <c r="DM19">
        <v>-0.19111597207341</v>
      </c>
      <c r="DN19">
        <v>6.6490981798048507E-2</v>
      </c>
      <c r="DO19">
        <v>1</v>
      </c>
      <c r="DP19">
        <v>0.52071393733219495</v>
      </c>
      <c r="DQ19">
        <v>0.140071177933382</v>
      </c>
      <c r="DR19">
        <v>1.7371894161625299E-2</v>
      </c>
      <c r="DS19">
        <v>1</v>
      </c>
      <c r="DT19">
        <v>2</v>
      </c>
      <c r="DU19">
        <v>2</v>
      </c>
      <c r="DV19" t="s">
        <v>273</v>
      </c>
      <c r="DW19">
        <v>1.86436</v>
      </c>
      <c r="DX19">
        <v>1.86537</v>
      </c>
      <c r="DY19">
        <v>1.86792</v>
      </c>
      <c r="DZ19">
        <v>1.86751</v>
      </c>
      <c r="EA19">
        <v>1.86954</v>
      </c>
      <c r="EB19">
        <v>1.86737</v>
      </c>
      <c r="EC19">
        <v>1.8681300000000001</v>
      </c>
      <c r="ED19">
        <v>1.87256</v>
      </c>
      <c r="EE19" t="s">
        <v>274</v>
      </c>
      <c r="EF19" t="s">
        <v>19</v>
      </c>
      <c r="EG19" t="s">
        <v>19</v>
      </c>
      <c r="EH19" t="s">
        <v>19</v>
      </c>
      <c r="EI19" t="s">
        <v>275</v>
      </c>
      <c r="EJ19" t="s">
        <v>276</v>
      </c>
      <c r="EK19" t="s">
        <v>277</v>
      </c>
      <c r="EL19" t="s">
        <v>277</v>
      </c>
      <c r="EM19" t="s">
        <v>277</v>
      </c>
      <c r="EN19" t="s">
        <v>277</v>
      </c>
      <c r="EO19">
        <v>0</v>
      </c>
      <c r="EP19">
        <v>100</v>
      </c>
      <c r="EQ19">
        <v>100</v>
      </c>
      <c r="ER19">
        <v>5.0460000000000003</v>
      </c>
      <c r="ES19">
        <v>-4.8000000000000001E-2</v>
      </c>
      <c r="ET19">
        <v>2</v>
      </c>
      <c r="EU19">
        <v>525.62900000000002</v>
      </c>
      <c r="EV19">
        <v>494.42700000000002</v>
      </c>
      <c r="EW19">
        <v>26.998999999999999</v>
      </c>
      <c r="EX19">
        <v>31.4376</v>
      </c>
      <c r="EY19">
        <v>30.000299999999999</v>
      </c>
      <c r="EZ19">
        <v>33.190899999999999</v>
      </c>
      <c r="FA19">
        <v>33.183100000000003</v>
      </c>
      <c r="FB19">
        <v>11.4833</v>
      </c>
      <c r="FC19">
        <v>33.228099999999998</v>
      </c>
      <c r="FD19">
        <v>18.831099999999999</v>
      </c>
      <c r="FE19">
        <v>27</v>
      </c>
      <c r="FF19">
        <v>200</v>
      </c>
      <c r="FG19">
        <v>13.6988</v>
      </c>
      <c r="FH19">
        <v>110.211</v>
      </c>
      <c r="FI19">
        <v>108.41800000000001</v>
      </c>
    </row>
    <row r="20" spans="1:165" x14ac:dyDescent="0.25">
      <c r="A20">
        <v>4</v>
      </c>
      <c r="B20">
        <v>1566747879.5</v>
      </c>
      <c r="C20">
        <v>358</v>
      </c>
      <c r="D20" t="s">
        <v>288</v>
      </c>
      <c r="E20" t="s">
        <v>289</v>
      </c>
      <c r="G20">
        <v>1566747879.5</v>
      </c>
      <c r="H20">
        <f t="shared" si="0"/>
        <v>8.8831391713852757E-3</v>
      </c>
      <c r="I20">
        <f t="shared" si="1"/>
        <v>16.189530821919014</v>
      </c>
      <c r="J20">
        <f t="shared" si="2"/>
        <v>79.717399999999998</v>
      </c>
      <c r="K20">
        <f t="shared" si="3"/>
        <v>29.190261425420829</v>
      </c>
      <c r="L20">
        <f t="shared" si="4"/>
        <v>2.9043693036167193</v>
      </c>
      <c r="M20">
        <f t="shared" si="5"/>
        <v>7.9317127774163998</v>
      </c>
      <c r="N20">
        <f t="shared" si="6"/>
        <v>0.59360360317164396</v>
      </c>
      <c r="O20">
        <f t="shared" si="7"/>
        <v>2.2510544669389003</v>
      </c>
      <c r="P20">
        <f t="shared" si="8"/>
        <v>0.51844772524722393</v>
      </c>
      <c r="Q20">
        <f t="shared" si="9"/>
        <v>0.32998606786222395</v>
      </c>
      <c r="R20">
        <f t="shared" si="10"/>
        <v>321.42273898528248</v>
      </c>
      <c r="S20">
        <f t="shared" si="11"/>
        <v>29.227908546935151</v>
      </c>
      <c r="T20">
        <f t="shared" si="12"/>
        <v>28.915099999999999</v>
      </c>
      <c r="U20">
        <f t="shared" si="13"/>
        <v>4.0020569548774549</v>
      </c>
      <c r="V20">
        <f t="shared" si="14"/>
        <v>55.979676546871445</v>
      </c>
      <c r="W20">
        <f t="shared" si="15"/>
        <v>2.3516822845530001</v>
      </c>
      <c r="X20">
        <f t="shared" si="16"/>
        <v>4.2009572573788461</v>
      </c>
      <c r="Y20">
        <f t="shared" si="17"/>
        <v>1.6503746703244548</v>
      </c>
      <c r="Z20">
        <f t="shared" si="18"/>
        <v>-391.74643745809067</v>
      </c>
      <c r="AA20">
        <f t="shared" si="19"/>
        <v>101.97784032867922</v>
      </c>
      <c r="AB20">
        <f t="shared" si="20"/>
        <v>10.006868900780418</v>
      </c>
      <c r="AC20">
        <f t="shared" si="21"/>
        <v>41.661010756651464</v>
      </c>
      <c r="AD20">
        <v>-4.12121411108037E-2</v>
      </c>
      <c r="AE20">
        <v>4.62642387787306E-2</v>
      </c>
      <c r="AF20">
        <v>3.45710611425545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52071.863222532746</v>
      </c>
      <c r="AL20">
        <v>0</v>
      </c>
      <c r="AM20">
        <v>551.05807692307701</v>
      </c>
      <c r="AN20">
        <v>2908.47</v>
      </c>
      <c r="AO20">
        <f t="shared" si="25"/>
        <v>2357.4119230769229</v>
      </c>
      <c r="AP20">
        <f t="shared" si="26"/>
        <v>0.81053334676889333</v>
      </c>
      <c r="AQ20">
        <v>-1.9053575955467199</v>
      </c>
      <c r="AR20" t="s">
        <v>290</v>
      </c>
      <c r="AS20">
        <v>701.89584615384604</v>
      </c>
      <c r="AT20">
        <v>828.41499999999996</v>
      </c>
      <c r="AU20">
        <f t="shared" si="27"/>
        <v>0.15272436381059484</v>
      </c>
      <c r="AV20">
        <v>0.5</v>
      </c>
      <c r="AW20">
        <f t="shared" si="28"/>
        <v>1681.1123997547256</v>
      </c>
      <c r="AX20">
        <f t="shared" si="29"/>
        <v>16.189530821919014</v>
      </c>
      <c r="AY20">
        <f t="shared" si="30"/>
        <v>128.37341087332143</v>
      </c>
      <c r="AZ20">
        <f t="shared" si="31"/>
        <v>0.29663272635092319</v>
      </c>
      <c r="BA20">
        <f t="shared" si="32"/>
        <v>1.0763639849486435E-2</v>
      </c>
      <c r="BB20">
        <f t="shared" si="33"/>
        <v>2.5108852447143035</v>
      </c>
      <c r="BC20" t="s">
        <v>291</v>
      </c>
      <c r="BD20">
        <v>582.67999999999995</v>
      </c>
      <c r="BE20">
        <f t="shared" si="34"/>
        <v>245.73500000000001</v>
      </c>
      <c r="BF20">
        <f t="shared" si="35"/>
        <v>0.51486012918857271</v>
      </c>
      <c r="BG20">
        <f t="shared" si="36"/>
        <v>0.89434342739456263</v>
      </c>
      <c r="BH20">
        <f t="shared" si="37"/>
        <v>0.45616007144362769</v>
      </c>
      <c r="BI20">
        <f t="shared" si="38"/>
        <v>0.88234685658376011</v>
      </c>
      <c r="BJ20">
        <f t="shared" si="39"/>
        <v>1999.9</v>
      </c>
      <c r="BK20">
        <f t="shared" si="40"/>
        <v>1681.1123997547256</v>
      </c>
      <c r="BL20">
        <f t="shared" si="41"/>
        <v>0.84059822978885224</v>
      </c>
      <c r="BM20">
        <f t="shared" si="42"/>
        <v>0.19119645957770467</v>
      </c>
      <c r="BN20">
        <v>6</v>
      </c>
      <c r="BO20">
        <v>0.5</v>
      </c>
      <c r="BP20" t="s">
        <v>271</v>
      </c>
      <c r="BQ20">
        <v>1566747879.5</v>
      </c>
      <c r="BR20">
        <v>79.717399999999998</v>
      </c>
      <c r="BS20">
        <v>99.989699999999999</v>
      </c>
      <c r="BT20">
        <v>23.6355</v>
      </c>
      <c r="BU20">
        <v>13.2302</v>
      </c>
      <c r="BV20">
        <v>500.12099999999998</v>
      </c>
      <c r="BW20">
        <v>99.297700000000006</v>
      </c>
      <c r="BX20">
        <v>0.200186</v>
      </c>
      <c r="BY20">
        <v>29.755400000000002</v>
      </c>
      <c r="BZ20">
        <v>28.915099999999999</v>
      </c>
      <c r="CA20">
        <v>999.9</v>
      </c>
      <c r="CB20">
        <v>0</v>
      </c>
      <c r="CC20">
        <v>0</v>
      </c>
      <c r="CD20">
        <v>10008.799999999999</v>
      </c>
      <c r="CE20">
        <v>0</v>
      </c>
      <c r="CF20">
        <v>804.29300000000001</v>
      </c>
      <c r="CG20">
        <v>1999.9</v>
      </c>
      <c r="CH20">
        <v>0.98000699999999996</v>
      </c>
      <c r="CI20">
        <v>1.9992699999999999E-2</v>
      </c>
      <c r="CJ20">
        <v>0</v>
      </c>
      <c r="CK20">
        <v>702.15599999999995</v>
      </c>
      <c r="CL20">
        <v>5.0004099999999996</v>
      </c>
      <c r="CM20">
        <v>16727</v>
      </c>
      <c r="CN20">
        <v>18517.3</v>
      </c>
      <c r="CO20">
        <v>45.625</v>
      </c>
      <c r="CP20">
        <v>46.375</v>
      </c>
      <c r="CQ20">
        <v>46.125</v>
      </c>
      <c r="CR20">
        <v>45.936999999999998</v>
      </c>
      <c r="CS20">
        <v>47.375</v>
      </c>
      <c r="CT20">
        <v>1955.02</v>
      </c>
      <c r="CU20">
        <v>39.880000000000003</v>
      </c>
      <c r="CV20">
        <v>0</v>
      </c>
      <c r="CW20">
        <v>119.700000047684</v>
      </c>
      <c r="CX20">
        <v>701.89584615384604</v>
      </c>
      <c r="CY20">
        <v>1.3551453073755599</v>
      </c>
      <c r="CZ20">
        <v>-491.15213805377999</v>
      </c>
      <c r="DA20">
        <v>16855.7846153846</v>
      </c>
      <c r="DB20">
        <v>15</v>
      </c>
      <c r="DC20">
        <v>1566747847</v>
      </c>
      <c r="DD20" t="s">
        <v>292</v>
      </c>
      <c r="DE20">
        <v>4</v>
      </c>
      <c r="DF20">
        <v>4.41</v>
      </c>
      <c r="DG20">
        <v>-4.7E-2</v>
      </c>
      <c r="DH20">
        <v>100</v>
      </c>
      <c r="DI20">
        <v>14</v>
      </c>
      <c r="DJ20">
        <v>0.09</v>
      </c>
      <c r="DK20">
        <v>0.02</v>
      </c>
      <c r="DL20">
        <v>16.130064870748299</v>
      </c>
      <c r="DM20">
        <v>-4.3747073251518498E-2</v>
      </c>
      <c r="DN20">
        <v>2.9716556834396401E-2</v>
      </c>
      <c r="DO20">
        <v>1</v>
      </c>
      <c r="DP20">
        <v>0.57296898150298003</v>
      </c>
      <c r="DQ20">
        <v>0.29496299067059201</v>
      </c>
      <c r="DR20">
        <v>3.5444739583866902E-2</v>
      </c>
      <c r="DS20">
        <v>0</v>
      </c>
      <c r="DT20">
        <v>1</v>
      </c>
      <c r="DU20">
        <v>2</v>
      </c>
      <c r="DV20" t="s">
        <v>293</v>
      </c>
      <c r="DW20">
        <v>1.8644099999999999</v>
      </c>
      <c r="DX20">
        <v>1.8653900000000001</v>
      </c>
      <c r="DY20">
        <v>1.86791</v>
      </c>
      <c r="DZ20">
        <v>1.8675200000000001</v>
      </c>
      <c r="EA20">
        <v>1.86955</v>
      </c>
      <c r="EB20">
        <v>1.86738</v>
      </c>
      <c r="EC20">
        <v>1.86812</v>
      </c>
      <c r="ED20">
        <v>1.87256</v>
      </c>
      <c r="EE20" t="s">
        <v>274</v>
      </c>
      <c r="EF20" t="s">
        <v>19</v>
      </c>
      <c r="EG20" t="s">
        <v>19</v>
      </c>
      <c r="EH20" t="s">
        <v>19</v>
      </c>
      <c r="EI20" t="s">
        <v>275</v>
      </c>
      <c r="EJ20" t="s">
        <v>276</v>
      </c>
      <c r="EK20" t="s">
        <v>277</v>
      </c>
      <c r="EL20" t="s">
        <v>277</v>
      </c>
      <c r="EM20" t="s">
        <v>277</v>
      </c>
      <c r="EN20" t="s">
        <v>277</v>
      </c>
      <c r="EO20">
        <v>0</v>
      </c>
      <c r="EP20">
        <v>100</v>
      </c>
      <c r="EQ20">
        <v>100</v>
      </c>
      <c r="ER20">
        <v>4.41</v>
      </c>
      <c r="ES20">
        <v>-4.7E-2</v>
      </c>
      <c r="ET20">
        <v>2</v>
      </c>
      <c r="EU20">
        <v>525.9</v>
      </c>
      <c r="EV20">
        <v>492.66399999999999</v>
      </c>
      <c r="EW20">
        <v>27.001999999999999</v>
      </c>
      <c r="EX20">
        <v>31.5197</v>
      </c>
      <c r="EY20">
        <v>30.000399999999999</v>
      </c>
      <c r="EZ20">
        <v>33.268300000000004</v>
      </c>
      <c r="FA20">
        <v>33.257399999999997</v>
      </c>
      <c r="FB20">
        <v>7.1516700000000002</v>
      </c>
      <c r="FC20">
        <v>35.9544</v>
      </c>
      <c r="FD20">
        <v>16.2562</v>
      </c>
      <c r="FE20">
        <v>27</v>
      </c>
      <c r="FF20">
        <v>100</v>
      </c>
      <c r="FG20">
        <v>13.0749</v>
      </c>
      <c r="FH20">
        <v>110.18899999999999</v>
      </c>
      <c r="FI20">
        <v>108.404</v>
      </c>
    </row>
    <row r="21" spans="1:165" x14ac:dyDescent="0.25">
      <c r="A21">
        <v>5</v>
      </c>
      <c r="B21">
        <v>1566747988.5</v>
      </c>
      <c r="C21">
        <v>467</v>
      </c>
      <c r="D21" t="s">
        <v>294</v>
      </c>
      <c r="E21" t="s">
        <v>295</v>
      </c>
      <c r="G21">
        <v>1566747988.5</v>
      </c>
      <c r="H21">
        <f t="shared" si="0"/>
        <v>9.4567538354907391E-3</v>
      </c>
      <c r="I21">
        <f t="shared" si="1"/>
        <v>0.77754326862814716</v>
      </c>
      <c r="J21">
        <f t="shared" si="2"/>
        <v>3.5919400000000001</v>
      </c>
      <c r="K21">
        <f t="shared" si="3"/>
        <v>1.3190678465972066</v>
      </c>
      <c r="L21">
        <f t="shared" si="4"/>
        <v>0.13124581031433358</v>
      </c>
      <c r="M21">
        <f t="shared" si="5"/>
        <v>0.35739410760152002</v>
      </c>
      <c r="N21">
        <f t="shared" si="6"/>
        <v>0.63908874294563212</v>
      </c>
      <c r="O21">
        <f t="shared" si="7"/>
        <v>2.251072958909389</v>
      </c>
      <c r="P21">
        <f t="shared" si="8"/>
        <v>0.55286535658781732</v>
      </c>
      <c r="Q21">
        <f t="shared" si="9"/>
        <v>0.35231386137315834</v>
      </c>
      <c r="R21">
        <f t="shared" si="10"/>
        <v>321.47605762837298</v>
      </c>
      <c r="S21">
        <f t="shared" si="11"/>
        <v>29.128925421942288</v>
      </c>
      <c r="T21">
        <f t="shared" si="12"/>
        <v>28.915600000000001</v>
      </c>
      <c r="U21">
        <f t="shared" si="13"/>
        <v>4.0021728196975692</v>
      </c>
      <c r="V21">
        <f t="shared" si="14"/>
        <v>55.759022885406772</v>
      </c>
      <c r="W21">
        <f t="shared" si="15"/>
        <v>2.3546118081476002</v>
      </c>
      <c r="X21">
        <f t="shared" si="16"/>
        <v>4.2228354915520736</v>
      </c>
      <c r="Y21">
        <f t="shared" si="17"/>
        <v>1.647561011549969</v>
      </c>
      <c r="Z21">
        <f t="shared" si="18"/>
        <v>-417.0428441451416</v>
      </c>
      <c r="AA21">
        <f t="shared" si="19"/>
        <v>112.87679217000839</v>
      </c>
      <c r="AB21">
        <f t="shared" si="20"/>
        <v>11.081264254029541</v>
      </c>
      <c r="AC21">
        <f t="shared" si="21"/>
        <v>28.39126990726929</v>
      </c>
      <c r="AD21">
        <v>-4.12126391542562E-2</v>
      </c>
      <c r="AE21">
        <v>4.6264797876137E-2</v>
      </c>
      <c r="AF21">
        <v>3.4571391812057901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52056.965963682844</v>
      </c>
      <c r="AL21">
        <v>0</v>
      </c>
      <c r="AM21">
        <v>551.05807692307701</v>
      </c>
      <c r="AN21">
        <v>2908.47</v>
      </c>
      <c r="AO21">
        <f t="shared" si="25"/>
        <v>2357.4119230769229</v>
      </c>
      <c r="AP21">
        <f t="shared" si="26"/>
        <v>0.81053334676889333</v>
      </c>
      <c r="AQ21">
        <v>-1.9053575955467199</v>
      </c>
      <c r="AR21" t="s">
        <v>296</v>
      </c>
      <c r="AS21">
        <v>738.32107692307704</v>
      </c>
      <c r="AT21">
        <v>777.14700000000005</v>
      </c>
      <c r="AU21">
        <f t="shared" si="27"/>
        <v>4.9959561160144772E-2</v>
      </c>
      <c r="AV21">
        <v>0.5</v>
      </c>
      <c r="AW21">
        <f t="shared" si="28"/>
        <v>1681.3823997545189</v>
      </c>
      <c r="AX21">
        <f t="shared" si="29"/>
        <v>0.77754326862814716</v>
      </c>
      <c r="AY21">
        <f t="shared" si="30"/>
        <v>42.000563417063439</v>
      </c>
      <c r="AZ21">
        <f t="shared" si="31"/>
        <v>0.21216964100742852</v>
      </c>
      <c r="BA21">
        <f t="shared" si="32"/>
        <v>1.5956518068504638E-3</v>
      </c>
      <c r="BB21">
        <f t="shared" si="33"/>
        <v>2.7424965933086014</v>
      </c>
      <c r="BC21" t="s">
        <v>297</v>
      </c>
      <c r="BD21">
        <v>612.26</v>
      </c>
      <c r="BE21">
        <f t="shared" si="34"/>
        <v>164.88700000000006</v>
      </c>
      <c r="BF21">
        <f t="shared" si="35"/>
        <v>0.23546988590321244</v>
      </c>
      <c r="BG21">
        <f t="shared" si="36"/>
        <v>0.92819167236446132</v>
      </c>
      <c r="BH21">
        <f t="shared" si="37"/>
        <v>0.17172855064515091</v>
      </c>
      <c r="BI21">
        <f t="shared" si="38"/>
        <v>0.90409443472151907</v>
      </c>
      <c r="BJ21">
        <f t="shared" si="39"/>
        <v>2000.22</v>
      </c>
      <c r="BK21">
        <f t="shared" si="40"/>
        <v>1681.3823997545189</v>
      </c>
      <c r="BL21">
        <f t="shared" si="41"/>
        <v>0.84059873401651763</v>
      </c>
      <c r="BM21">
        <f t="shared" si="42"/>
        <v>0.19119746803303539</v>
      </c>
      <c r="BN21">
        <v>6</v>
      </c>
      <c r="BO21">
        <v>0.5</v>
      </c>
      <c r="BP21" t="s">
        <v>271</v>
      </c>
      <c r="BQ21">
        <v>1566747988.5</v>
      </c>
      <c r="BR21">
        <v>3.5919400000000001</v>
      </c>
      <c r="BS21">
        <v>4.5657399999999999</v>
      </c>
      <c r="BT21">
        <v>23.6647</v>
      </c>
      <c r="BU21">
        <v>12.5853</v>
      </c>
      <c r="BV21">
        <v>500.00700000000001</v>
      </c>
      <c r="BW21">
        <v>99.298900000000003</v>
      </c>
      <c r="BX21">
        <v>0.20000799999999999</v>
      </c>
      <c r="BY21">
        <v>29.845700000000001</v>
      </c>
      <c r="BZ21">
        <v>28.915600000000001</v>
      </c>
      <c r="CA21">
        <v>999.9</v>
      </c>
      <c r="CB21">
        <v>0</v>
      </c>
      <c r="CC21">
        <v>0</v>
      </c>
      <c r="CD21">
        <v>10008.799999999999</v>
      </c>
      <c r="CE21">
        <v>0</v>
      </c>
      <c r="CF21">
        <v>831.52599999999995</v>
      </c>
      <c r="CG21">
        <v>2000.22</v>
      </c>
      <c r="CH21">
        <v>0.97999400000000003</v>
      </c>
      <c r="CI21">
        <v>2.0006300000000001E-2</v>
      </c>
      <c r="CJ21">
        <v>0</v>
      </c>
      <c r="CK21">
        <v>737.851</v>
      </c>
      <c r="CL21">
        <v>5.0004099999999996</v>
      </c>
      <c r="CM21">
        <v>17382.2</v>
      </c>
      <c r="CN21">
        <v>18520.099999999999</v>
      </c>
      <c r="CO21">
        <v>45.811999999999998</v>
      </c>
      <c r="CP21">
        <v>46.625</v>
      </c>
      <c r="CQ21">
        <v>46.311999999999998</v>
      </c>
      <c r="CR21">
        <v>46.125</v>
      </c>
      <c r="CS21">
        <v>47.625</v>
      </c>
      <c r="CT21">
        <v>1955.3</v>
      </c>
      <c r="CU21">
        <v>39.92</v>
      </c>
      <c r="CV21">
        <v>0</v>
      </c>
      <c r="CW21">
        <v>108.299999952316</v>
      </c>
      <c r="CX21">
        <v>738.32107692307704</v>
      </c>
      <c r="CY21">
        <v>-3.1246495675250898</v>
      </c>
      <c r="CZ21">
        <v>179.70598272801701</v>
      </c>
      <c r="DA21">
        <v>17356.746153846201</v>
      </c>
      <c r="DB21">
        <v>15</v>
      </c>
      <c r="DC21">
        <v>1566747956</v>
      </c>
      <c r="DD21" t="s">
        <v>298</v>
      </c>
      <c r="DE21">
        <v>5</v>
      </c>
      <c r="DF21">
        <v>4.306</v>
      </c>
      <c r="DG21">
        <v>-5.0999999999999997E-2</v>
      </c>
      <c r="DH21">
        <v>5</v>
      </c>
      <c r="DI21">
        <v>13</v>
      </c>
      <c r="DJ21">
        <v>0.3</v>
      </c>
      <c r="DK21">
        <v>0.02</v>
      </c>
      <c r="DL21">
        <v>0.81321613256609904</v>
      </c>
      <c r="DM21">
        <v>0.17684932166110201</v>
      </c>
      <c r="DN21">
        <v>4.1001385186645901E-2</v>
      </c>
      <c r="DO21">
        <v>1</v>
      </c>
      <c r="DP21">
        <v>0.63074464835706101</v>
      </c>
      <c r="DQ21">
        <v>0.13419484901519199</v>
      </c>
      <c r="DR21">
        <v>1.77939939095908E-2</v>
      </c>
      <c r="DS21">
        <v>1</v>
      </c>
      <c r="DT21">
        <v>2</v>
      </c>
      <c r="DU21">
        <v>2</v>
      </c>
      <c r="DV21" t="s">
        <v>273</v>
      </c>
      <c r="DW21">
        <v>1.8644700000000001</v>
      </c>
      <c r="DX21">
        <v>1.8653900000000001</v>
      </c>
      <c r="DY21">
        <v>1.86798</v>
      </c>
      <c r="DZ21">
        <v>1.8675200000000001</v>
      </c>
      <c r="EA21">
        <v>1.8696200000000001</v>
      </c>
      <c r="EB21">
        <v>1.8674200000000001</v>
      </c>
      <c r="EC21">
        <v>1.8681300000000001</v>
      </c>
      <c r="ED21">
        <v>1.87256</v>
      </c>
      <c r="EE21" t="s">
        <v>274</v>
      </c>
      <c r="EF21" t="s">
        <v>19</v>
      </c>
      <c r="EG21" t="s">
        <v>19</v>
      </c>
      <c r="EH21" t="s">
        <v>19</v>
      </c>
      <c r="EI21" t="s">
        <v>275</v>
      </c>
      <c r="EJ21" t="s">
        <v>276</v>
      </c>
      <c r="EK21" t="s">
        <v>277</v>
      </c>
      <c r="EL21" t="s">
        <v>277</v>
      </c>
      <c r="EM21" t="s">
        <v>277</v>
      </c>
      <c r="EN21" t="s">
        <v>277</v>
      </c>
      <c r="EO21">
        <v>0</v>
      </c>
      <c r="EP21">
        <v>100</v>
      </c>
      <c r="EQ21">
        <v>100</v>
      </c>
      <c r="ER21">
        <v>4.306</v>
      </c>
      <c r="ES21">
        <v>-5.0999999999999997E-2</v>
      </c>
      <c r="ET21">
        <v>2</v>
      </c>
      <c r="EU21">
        <v>526.00400000000002</v>
      </c>
      <c r="EV21">
        <v>491.07900000000001</v>
      </c>
      <c r="EW21">
        <v>26.999400000000001</v>
      </c>
      <c r="EX21">
        <v>31.622199999999999</v>
      </c>
      <c r="EY21">
        <v>30.000399999999999</v>
      </c>
      <c r="EZ21">
        <v>33.356499999999997</v>
      </c>
      <c r="FA21">
        <v>33.345399999999998</v>
      </c>
      <c r="FB21">
        <v>0</v>
      </c>
      <c r="FC21">
        <v>38.564799999999998</v>
      </c>
      <c r="FD21">
        <v>13.380100000000001</v>
      </c>
      <c r="FE21">
        <v>27</v>
      </c>
      <c r="FF21">
        <v>0</v>
      </c>
      <c r="FG21">
        <v>12.4436</v>
      </c>
      <c r="FH21">
        <v>110.167</v>
      </c>
      <c r="FI21">
        <v>108.387</v>
      </c>
    </row>
    <row r="22" spans="1:165" x14ac:dyDescent="0.25">
      <c r="A22">
        <v>7</v>
      </c>
      <c r="B22">
        <v>1566748222</v>
      </c>
      <c r="C22">
        <v>700.5</v>
      </c>
      <c r="D22" t="s">
        <v>304</v>
      </c>
      <c r="E22" t="s">
        <v>305</v>
      </c>
      <c r="G22">
        <v>1566748222</v>
      </c>
      <c r="H22">
        <f t="shared" si="0"/>
        <v>8.9545862351038813E-3</v>
      </c>
      <c r="I22">
        <f t="shared" si="1"/>
        <v>39.396428878067304</v>
      </c>
      <c r="J22">
        <f t="shared" si="2"/>
        <v>348.87299999999999</v>
      </c>
      <c r="K22">
        <f t="shared" si="3"/>
        <v>220.23023757160846</v>
      </c>
      <c r="L22">
        <f t="shared" si="4"/>
        <v>21.913094953156026</v>
      </c>
      <c r="M22">
        <f t="shared" si="5"/>
        <v>34.713158646558</v>
      </c>
      <c r="N22">
        <f t="shared" si="6"/>
        <v>0.5857723302163278</v>
      </c>
      <c r="O22">
        <f t="shared" si="7"/>
        <v>2.24784364633746</v>
      </c>
      <c r="P22">
        <f t="shared" si="8"/>
        <v>0.51236516964101719</v>
      </c>
      <c r="Q22">
        <f t="shared" si="9"/>
        <v>0.32605387271725778</v>
      </c>
      <c r="R22">
        <f t="shared" si="10"/>
        <v>321.41484818237188</v>
      </c>
      <c r="S22">
        <f t="shared" si="11"/>
        <v>29.35437288510958</v>
      </c>
      <c r="T22">
        <f t="shared" si="12"/>
        <v>28.908200000000001</v>
      </c>
      <c r="U22">
        <f t="shared" si="13"/>
        <v>4.0004583190386995</v>
      </c>
      <c r="V22">
        <f t="shared" si="14"/>
        <v>54.670472459647634</v>
      </c>
      <c r="W22">
        <f t="shared" si="15"/>
        <v>2.3166881475026</v>
      </c>
      <c r="X22">
        <f t="shared" si="16"/>
        <v>4.2375491618671326</v>
      </c>
      <c r="Y22">
        <f t="shared" si="17"/>
        <v>1.6837701715360995</v>
      </c>
      <c r="Z22">
        <f t="shared" si="18"/>
        <v>-394.89725296808115</v>
      </c>
      <c r="AA22">
        <f t="shared" si="19"/>
        <v>120.94337516802216</v>
      </c>
      <c r="AB22">
        <f t="shared" si="20"/>
        <v>11.893365240877145</v>
      </c>
      <c r="AC22">
        <f t="shared" si="21"/>
        <v>59.354335623190025</v>
      </c>
      <c r="AD22">
        <v>-4.1125720304534097E-2</v>
      </c>
      <c r="AE22">
        <v>4.6167223852814597E-2</v>
      </c>
      <c r="AF22">
        <v>3.4513662341838001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51941.318208773424</v>
      </c>
      <c r="AL22">
        <v>0</v>
      </c>
      <c r="AM22">
        <v>551.05807692307701</v>
      </c>
      <c r="AN22">
        <v>2908.47</v>
      </c>
      <c r="AO22">
        <f t="shared" si="25"/>
        <v>2357.4119230769229</v>
      </c>
      <c r="AP22">
        <f t="shared" si="26"/>
        <v>0.81053334676889333</v>
      </c>
      <c r="AQ22">
        <v>-1.9053575955467199</v>
      </c>
      <c r="AR22" t="s">
        <v>306</v>
      </c>
      <c r="AS22">
        <v>684.50796153846204</v>
      </c>
      <c r="AT22">
        <v>964.48299999999995</v>
      </c>
      <c r="AU22">
        <f t="shared" si="27"/>
        <v>0.29028509415048054</v>
      </c>
      <c r="AV22">
        <v>0.5</v>
      </c>
      <c r="AW22">
        <f t="shared" si="28"/>
        <v>1681.0628997545336</v>
      </c>
      <c r="AX22">
        <f t="shared" si="29"/>
        <v>39.396428878067304</v>
      </c>
      <c r="AY22">
        <f t="shared" si="30"/>
        <v>243.99375106406231</v>
      </c>
      <c r="AZ22">
        <f t="shared" si="31"/>
        <v>0.43449495740204858</v>
      </c>
      <c r="BA22">
        <f t="shared" si="32"/>
        <v>2.4568852527555543E-2</v>
      </c>
      <c r="BB22">
        <f t="shared" si="33"/>
        <v>2.0155741469782256</v>
      </c>
      <c r="BC22" t="s">
        <v>307</v>
      </c>
      <c r="BD22">
        <v>545.41999999999996</v>
      </c>
      <c r="BE22">
        <f t="shared" si="34"/>
        <v>419.06299999999999</v>
      </c>
      <c r="BF22">
        <f t="shared" si="35"/>
        <v>0.66809772865067518</v>
      </c>
      <c r="BG22">
        <f t="shared" si="36"/>
        <v>0.82266012145320666</v>
      </c>
      <c r="BH22">
        <f t="shared" si="37"/>
        <v>0.67720890259304711</v>
      </c>
      <c r="BI22">
        <f t="shared" si="38"/>
        <v>0.8246276270049081</v>
      </c>
      <c r="BJ22">
        <f t="shared" si="39"/>
        <v>1999.84</v>
      </c>
      <c r="BK22">
        <f t="shared" si="40"/>
        <v>1681.0628997545336</v>
      </c>
      <c r="BL22">
        <f t="shared" si="41"/>
        <v>0.84059869777308871</v>
      </c>
      <c r="BM22">
        <f t="shared" si="42"/>
        <v>0.1911973955461776</v>
      </c>
      <c r="BN22">
        <v>6</v>
      </c>
      <c r="BO22">
        <v>0.5</v>
      </c>
      <c r="BP22" t="s">
        <v>271</v>
      </c>
      <c r="BQ22">
        <v>1566748222</v>
      </c>
      <c r="BR22">
        <v>348.87299999999999</v>
      </c>
      <c r="BS22">
        <v>399.89600000000002</v>
      </c>
      <c r="BT22">
        <v>23.283100000000001</v>
      </c>
      <c r="BU22">
        <v>12.7881</v>
      </c>
      <c r="BV22">
        <v>500.01499999999999</v>
      </c>
      <c r="BW22">
        <v>99.300799999999995</v>
      </c>
      <c r="BX22">
        <v>0.200046</v>
      </c>
      <c r="BY22">
        <v>29.906199999999998</v>
      </c>
      <c r="BZ22">
        <v>28.908200000000001</v>
      </c>
      <c r="CA22">
        <v>999.9</v>
      </c>
      <c r="CB22">
        <v>0</v>
      </c>
      <c r="CC22">
        <v>0</v>
      </c>
      <c r="CD22">
        <v>9987.5</v>
      </c>
      <c r="CE22">
        <v>0</v>
      </c>
      <c r="CF22">
        <v>620.14099999999996</v>
      </c>
      <c r="CG22">
        <v>1999.84</v>
      </c>
      <c r="CH22">
        <v>0.97999400000000003</v>
      </c>
      <c r="CI22">
        <v>2.0006300000000001E-2</v>
      </c>
      <c r="CJ22">
        <v>0</v>
      </c>
      <c r="CK22">
        <v>684.45899999999995</v>
      </c>
      <c r="CL22">
        <v>5.0004099999999996</v>
      </c>
      <c r="CM22">
        <v>16379.4</v>
      </c>
      <c r="CN22">
        <v>18516.599999999999</v>
      </c>
      <c r="CO22">
        <v>46.186999999999998</v>
      </c>
      <c r="CP22">
        <v>47.061999999999998</v>
      </c>
      <c r="CQ22">
        <v>46.75</v>
      </c>
      <c r="CR22">
        <v>46.561999999999998</v>
      </c>
      <c r="CS22">
        <v>48</v>
      </c>
      <c r="CT22">
        <v>1954.93</v>
      </c>
      <c r="CU22">
        <v>39.909999999999997</v>
      </c>
      <c r="CV22">
        <v>0</v>
      </c>
      <c r="CW22">
        <v>112.799999952316</v>
      </c>
      <c r="CX22">
        <v>684.50796153846204</v>
      </c>
      <c r="CY22">
        <v>-0.25398291217340901</v>
      </c>
      <c r="CZ22">
        <v>-139.10085425384599</v>
      </c>
      <c r="DA22">
        <v>16417.080769230801</v>
      </c>
      <c r="DB22">
        <v>15</v>
      </c>
      <c r="DC22">
        <v>1566748142</v>
      </c>
      <c r="DD22" t="s">
        <v>303</v>
      </c>
      <c r="DE22">
        <v>6</v>
      </c>
      <c r="DF22">
        <v>6.6349999999999998</v>
      </c>
      <c r="DG22">
        <v>-5.1999999999999998E-2</v>
      </c>
      <c r="DH22">
        <v>400</v>
      </c>
      <c r="DI22">
        <v>12</v>
      </c>
      <c r="DJ22">
        <v>0.06</v>
      </c>
      <c r="DK22">
        <v>0.01</v>
      </c>
      <c r="DL22">
        <v>39.316746981844503</v>
      </c>
      <c r="DM22">
        <v>0.137437786148879</v>
      </c>
      <c r="DN22">
        <v>3.7527028265422202E-2</v>
      </c>
      <c r="DO22">
        <v>1</v>
      </c>
      <c r="DP22">
        <v>0.59338201607933005</v>
      </c>
      <c r="DQ22">
        <v>-2.4898143735173298E-2</v>
      </c>
      <c r="DR22">
        <v>2.8384514622458298E-3</v>
      </c>
      <c r="DS22">
        <v>1</v>
      </c>
      <c r="DT22">
        <v>2</v>
      </c>
      <c r="DU22">
        <v>2</v>
      </c>
      <c r="DV22" t="s">
        <v>273</v>
      </c>
      <c r="DW22">
        <v>1.8644499999999999</v>
      </c>
      <c r="DX22">
        <v>1.8653900000000001</v>
      </c>
      <c r="DY22">
        <v>1.8679600000000001</v>
      </c>
      <c r="DZ22">
        <v>1.8675200000000001</v>
      </c>
      <c r="EA22">
        <v>1.8695900000000001</v>
      </c>
      <c r="EB22">
        <v>1.8673999999999999</v>
      </c>
      <c r="EC22">
        <v>1.8681300000000001</v>
      </c>
      <c r="ED22">
        <v>1.87256</v>
      </c>
      <c r="EE22" t="s">
        <v>274</v>
      </c>
      <c r="EF22" t="s">
        <v>19</v>
      </c>
      <c r="EG22" t="s">
        <v>19</v>
      </c>
      <c r="EH22" t="s">
        <v>19</v>
      </c>
      <c r="EI22" t="s">
        <v>275</v>
      </c>
      <c r="EJ22" t="s">
        <v>276</v>
      </c>
      <c r="EK22" t="s">
        <v>277</v>
      </c>
      <c r="EL22" t="s">
        <v>277</v>
      </c>
      <c r="EM22" t="s">
        <v>277</v>
      </c>
      <c r="EN22" t="s">
        <v>277</v>
      </c>
      <c r="EO22">
        <v>0</v>
      </c>
      <c r="EP22">
        <v>100</v>
      </c>
      <c r="EQ22">
        <v>100</v>
      </c>
      <c r="ER22">
        <v>6.6349999999999998</v>
      </c>
      <c r="ES22">
        <v>-5.1999999999999998E-2</v>
      </c>
      <c r="ET22">
        <v>2</v>
      </c>
      <c r="EU22">
        <v>525.64800000000002</v>
      </c>
      <c r="EV22">
        <v>491.26799999999997</v>
      </c>
      <c r="EW22">
        <v>26.9984</v>
      </c>
      <c r="EX22">
        <v>31.853300000000001</v>
      </c>
      <c r="EY22">
        <v>30.000499999999999</v>
      </c>
      <c r="EZ22">
        <v>33.566299999999998</v>
      </c>
      <c r="FA22">
        <v>33.56</v>
      </c>
      <c r="FB22">
        <v>19.846599999999999</v>
      </c>
      <c r="FC22">
        <v>31.1538</v>
      </c>
      <c r="FD22">
        <v>6.0541200000000002</v>
      </c>
      <c r="FE22">
        <v>27</v>
      </c>
      <c r="FF22">
        <v>400</v>
      </c>
      <c r="FG22">
        <v>12.9839</v>
      </c>
      <c r="FH22">
        <v>110.124</v>
      </c>
      <c r="FI22">
        <v>108.349</v>
      </c>
    </row>
    <row r="23" spans="1:165" x14ac:dyDescent="0.25">
      <c r="A23">
        <v>8</v>
      </c>
      <c r="B23">
        <v>1566748342.5</v>
      </c>
      <c r="C23">
        <v>821</v>
      </c>
      <c r="D23" t="s">
        <v>308</v>
      </c>
      <c r="E23" t="s">
        <v>309</v>
      </c>
      <c r="G23">
        <v>1566748342.5</v>
      </c>
      <c r="H23">
        <f t="shared" si="0"/>
        <v>8.408764093329477E-3</v>
      </c>
      <c r="I23">
        <f t="shared" si="1"/>
        <v>41.773602756877018</v>
      </c>
      <c r="J23">
        <f t="shared" si="2"/>
        <v>445.37900000000002</v>
      </c>
      <c r="K23">
        <f t="shared" si="3"/>
        <v>297.92381413145915</v>
      </c>
      <c r="L23">
        <f t="shared" si="4"/>
        <v>29.643582470406518</v>
      </c>
      <c r="M23">
        <f t="shared" si="5"/>
        <v>44.315454122313</v>
      </c>
      <c r="N23">
        <f t="shared" si="6"/>
        <v>0.54258972109452197</v>
      </c>
      <c r="O23">
        <f t="shared" si="7"/>
        <v>2.2505181237657119</v>
      </c>
      <c r="P23">
        <f t="shared" si="8"/>
        <v>0.47904633372588395</v>
      </c>
      <c r="Q23">
        <f t="shared" si="9"/>
        <v>0.3044906932189877</v>
      </c>
      <c r="R23">
        <f t="shared" si="10"/>
        <v>321.4308081107107</v>
      </c>
      <c r="S23">
        <f t="shared" si="11"/>
        <v>29.556963929406503</v>
      </c>
      <c r="T23">
        <f t="shared" si="12"/>
        <v>28.9453</v>
      </c>
      <c r="U23">
        <f t="shared" si="13"/>
        <v>4.0090604394825284</v>
      </c>
      <c r="V23">
        <f t="shared" si="14"/>
        <v>54.63555059757509</v>
      </c>
      <c r="W23">
        <f t="shared" si="15"/>
        <v>2.3180443433496003</v>
      </c>
      <c r="X23">
        <f t="shared" si="16"/>
        <v>4.2427399705796738</v>
      </c>
      <c r="Y23">
        <f t="shared" si="17"/>
        <v>1.6910160961329281</v>
      </c>
      <c r="Z23">
        <f t="shared" si="18"/>
        <v>-370.82649651582994</v>
      </c>
      <c r="AA23">
        <f t="shared" si="19"/>
        <v>119.17026027948241</v>
      </c>
      <c r="AB23">
        <f t="shared" si="20"/>
        <v>11.708463481264449</v>
      </c>
      <c r="AC23">
        <f t="shared" si="21"/>
        <v>81.483035355627621</v>
      </c>
      <c r="AD23">
        <v>-4.11976974144471E-2</v>
      </c>
      <c r="AE23">
        <v>4.6248024464232998E-2</v>
      </c>
      <c r="AF23">
        <v>3.4561470839004098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52024.851405855094</v>
      </c>
      <c r="AL23">
        <v>0</v>
      </c>
      <c r="AM23">
        <v>551.05807692307701</v>
      </c>
      <c r="AN23">
        <v>2908.47</v>
      </c>
      <c r="AO23">
        <f t="shared" si="25"/>
        <v>2357.4119230769229</v>
      </c>
      <c r="AP23">
        <f t="shared" si="26"/>
        <v>0.81053334676889333</v>
      </c>
      <c r="AQ23">
        <v>-1.9053575955467199</v>
      </c>
      <c r="AR23" t="s">
        <v>310</v>
      </c>
      <c r="AS23">
        <v>689.82884615384603</v>
      </c>
      <c r="AT23">
        <v>993.78499999999997</v>
      </c>
      <c r="AU23">
        <f t="shared" si="27"/>
        <v>0.30585705544574926</v>
      </c>
      <c r="AV23">
        <v>0.5</v>
      </c>
      <c r="AW23">
        <f t="shared" si="28"/>
        <v>1681.1468997545462</v>
      </c>
      <c r="AX23">
        <f t="shared" si="29"/>
        <v>41.773602756877018</v>
      </c>
      <c r="AY23">
        <f t="shared" si="30"/>
        <v>257.09532026533788</v>
      </c>
      <c r="AZ23">
        <f t="shared" si="31"/>
        <v>0.44702324949561528</v>
      </c>
      <c r="BA23">
        <f t="shared" si="32"/>
        <v>2.5981644054306634E-2</v>
      </c>
      <c r="BB23">
        <f t="shared" si="33"/>
        <v>1.9266591868462495</v>
      </c>
      <c r="BC23" t="s">
        <v>311</v>
      </c>
      <c r="BD23">
        <v>549.54</v>
      </c>
      <c r="BE23">
        <f t="shared" si="34"/>
        <v>444.245</v>
      </c>
      <c r="BF23">
        <f t="shared" si="35"/>
        <v>0.68420838466646539</v>
      </c>
      <c r="BG23">
        <f t="shared" si="36"/>
        <v>0.81167520867511966</v>
      </c>
      <c r="BH23">
        <f t="shared" si="37"/>
        <v>0.68655448314206569</v>
      </c>
      <c r="BI23">
        <f t="shared" si="38"/>
        <v>0.81219789433360023</v>
      </c>
      <c r="BJ23">
        <f t="shared" si="39"/>
        <v>1999.94</v>
      </c>
      <c r="BK23">
        <f t="shared" si="40"/>
        <v>1681.1468997545462</v>
      </c>
      <c r="BL23">
        <f t="shared" si="41"/>
        <v>0.84059866783730819</v>
      </c>
      <c r="BM23">
        <f t="shared" si="42"/>
        <v>0.19119733567461641</v>
      </c>
      <c r="BN23">
        <v>6</v>
      </c>
      <c r="BO23">
        <v>0.5</v>
      </c>
      <c r="BP23" t="s">
        <v>271</v>
      </c>
      <c r="BQ23">
        <v>1566748342.5</v>
      </c>
      <c r="BR23">
        <v>445.37900000000002</v>
      </c>
      <c r="BS23">
        <v>499.99400000000003</v>
      </c>
      <c r="BT23">
        <v>23.296800000000001</v>
      </c>
      <c r="BU23">
        <v>13.4427</v>
      </c>
      <c r="BV23">
        <v>500.06799999999998</v>
      </c>
      <c r="BW23">
        <v>99.300600000000003</v>
      </c>
      <c r="BX23">
        <v>0.19994700000000001</v>
      </c>
      <c r="BY23">
        <v>29.927499999999998</v>
      </c>
      <c r="BZ23">
        <v>28.9453</v>
      </c>
      <c r="CA23">
        <v>999.9</v>
      </c>
      <c r="CB23">
        <v>0</v>
      </c>
      <c r="CC23">
        <v>0</v>
      </c>
      <c r="CD23">
        <v>10005</v>
      </c>
      <c r="CE23">
        <v>0</v>
      </c>
      <c r="CF23">
        <v>770.74400000000003</v>
      </c>
      <c r="CG23">
        <v>1999.94</v>
      </c>
      <c r="CH23">
        <v>0.97999700000000001</v>
      </c>
      <c r="CI23">
        <v>2.0003300000000002E-2</v>
      </c>
      <c r="CJ23">
        <v>0</v>
      </c>
      <c r="CK23">
        <v>690.35599999999999</v>
      </c>
      <c r="CL23">
        <v>5.0004099999999996</v>
      </c>
      <c r="CM23">
        <v>16308.8</v>
      </c>
      <c r="CN23">
        <v>18517.599999999999</v>
      </c>
      <c r="CO23">
        <v>46.25</v>
      </c>
      <c r="CP23">
        <v>47.061999999999998</v>
      </c>
      <c r="CQ23">
        <v>46.811999999999998</v>
      </c>
      <c r="CR23">
        <v>46.561999999999998</v>
      </c>
      <c r="CS23">
        <v>48</v>
      </c>
      <c r="CT23">
        <v>1955.03</v>
      </c>
      <c r="CU23">
        <v>39.909999999999997</v>
      </c>
      <c r="CV23">
        <v>0</v>
      </c>
      <c r="CW23">
        <v>119.700000047684</v>
      </c>
      <c r="CX23">
        <v>689.82884615384603</v>
      </c>
      <c r="CY23">
        <v>3.3280000008600199</v>
      </c>
      <c r="CZ23">
        <v>313.31623903699898</v>
      </c>
      <c r="DA23">
        <v>16284.442307692299</v>
      </c>
      <c r="DB23">
        <v>15</v>
      </c>
      <c r="DC23">
        <v>1566748373</v>
      </c>
      <c r="DD23" t="s">
        <v>312</v>
      </c>
      <c r="DE23">
        <v>7</v>
      </c>
      <c r="DF23">
        <v>7.2030000000000003</v>
      </c>
      <c r="DG23">
        <v>-0.05</v>
      </c>
      <c r="DH23">
        <v>500</v>
      </c>
      <c r="DI23">
        <v>13</v>
      </c>
      <c r="DJ23">
        <v>0.05</v>
      </c>
      <c r="DK23">
        <v>0.03</v>
      </c>
      <c r="DL23">
        <v>42.021460220440197</v>
      </c>
      <c r="DM23">
        <v>1.36125151990996</v>
      </c>
      <c r="DN23">
        <v>0.14087983353937</v>
      </c>
      <c r="DO23">
        <v>0</v>
      </c>
      <c r="DP23">
        <v>0.54746433862340205</v>
      </c>
      <c r="DQ23">
        <v>-2.79412331829367E-2</v>
      </c>
      <c r="DR23">
        <v>3.0826973635226201E-3</v>
      </c>
      <c r="DS23">
        <v>1</v>
      </c>
      <c r="DT23">
        <v>1</v>
      </c>
      <c r="DU23">
        <v>2</v>
      </c>
      <c r="DV23" t="s">
        <v>293</v>
      </c>
      <c r="DW23">
        <v>1.8644700000000001</v>
      </c>
      <c r="DX23">
        <v>1.8653900000000001</v>
      </c>
      <c r="DY23">
        <v>1.8679600000000001</v>
      </c>
      <c r="DZ23">
        <v>1.8675200000000001</v>
      </c>
      <c r="EA23">
        <v>1.86961</v>
      </c>
      <c r="EB23">
        <v>1.8674299999999999</v>
      </c>
      <c r="EC23">
        <v>1.8681300000000001</v>
      </c>
      <c r="ED23">
        <v>1.87256</v>
      </c>
      <c r="EE23" t="s">
        <v>274</v>
      </c>
      <c r="EF23" t="s">
        <v>19</v>
      </c>
      <c r="EG23" t="s">
        <v>19</v>
      </c>
      <c r="EH23" t="s">
        <v>19</v>
      </c>
      <c r="EI23" t="s">
        <v>275</v>
      </c>
      <c r="EJ23" t="s">
        <v>276</v>
      </c>
      <c r="EK23" t="s">
        <v>277</v>
      </c>
      <c r="EL23" t="s">
        <v>277</v>
      </c>
      <c r="EM23" t="s">
        <v>277</v>
      </c>
      <c r="EN23" t="s">
        <v>277</v>
      </c>
      <c r="EO23">
        <v>0</v>
      </c>
      <c r="EP23">
        <v>100</v>
      </c>
      <c r="EQ23">
        <v>100</v>
      </c>
      <c r="ER23">
        <v>7.2030000000000003</v>
      </c>
      <c r="ES23">
        <v>-0.05</v>
      </c>
      <c r="ET23">
        <v>2</v>
      </c>
      <c r="EU23">
        <v>525.36199999999997</v>
      </c>
      <c r="EV23">
        <v>491.87799999999999</v>
      </c>
      <c r="EW23">
        <v>27.002099999999999</v>
      </c>
      <c r="EX23">
        <v>31.918199999999999</v>
      </c>
      <c r="EY23">
        <v>30.000399999999999</v>
      </c>
      <c r="EZ23">
        <v>33.6449</v>
      </c>
      <c r="FA23">
        <v>33.64</v>
      </c>
      <c r="FB23">
        <v>23.75</v>
      </c>
      <c r="FC23">
        <v>28.257999999999999</v>
      </c>
      <c r="FD23">
        <v>2.6353300000000002</v>
      </c>
      <c r="FE23">
        <v>27</v>
      </c>
      <c r="FF23">
        <v>500</v>
      </c>
      <c r="FG23">
        <v>13.497299999999999</v>
      </c>
      <c r="FH23">
        <v>110.111</v>
      </c>
      <c r="FI23">
        <v>108.336</v>
      </c>
    </row>
    <row r="24" spans="1:165" x14ac:dyDescent="0.25">
      <c r="A24">
        <v>9</v>
      </c>
      <c r="B24">
        <v>1566748494</v>
      </c>
      <c r="C24">
        <v>972.5</v>
      </c>
      <c r="D24" t="s">
        <v>313</v>
      </c>
      <c r="E24" t="s">
        <v>314</v>
      </c>
      <c r="G24">
        <v>1566748494</v>
      </c>
      <c r="H24">
        <f t="shared" si="0"/>
        <v>7.8555220081469677E-3</v>
      </c>
      <c r="I24">
        <f t="shared" si="1"/>
        <v>42.868097661250673</v>
      </c>
      <c r="J24">
        <f t="shared" si="2"/>
        <v>543.34799999999996</v>
      </c>
      <c r="K24">
        <f t="shared" si="3"/>
        <v>377.78004663174335</v>
      </c>
      <c r="L24">
        <f t="shared" si="4"/>
        <v>37.585647374590472</v>
      </c>
      <c r="M24">
        <f t="shared" si="5"/>
        <v>54.058139152055993</v>
      </c>
      <c r="N24">
        <f t="shared" si="6"/>
        <v>0.49601182212592509</v>
      </c>
      <c r="O24">
        <f t="shared" si="7"/>
        <v>2.2480754204464968</v>
      </c>
      <c r="P24">
        <f t="shared" si="8"/>
        <v>0.44228236925201764</v>
      </c>
      <c r="Q24">
        <f t="shared" si="9"/>
        <v>0.28076730754275142</v>
      </c>
      <c r="R24">
        <f t="shared" si="10"/>
        <v>321.43822635670449</v>
      </c>
      <c r="S24">
        <f t="shared" si="11"/>
        <v>29.828567644029977</v>
      </c>
      <c r="T24">
        <f t="shared" si="12"/>
        <v>29.157499999999999</v>
      </c>
      <c r="U24">
        <f t="shared" si="13"/>
        <v>4.058572433038373</v>
      </c>
      <c r="V24">
        <f t="shared" si="14"/>
        <v>55.069239898628943</v>
      </c>
      <c r="W24">
        <f t="shared" si="15"/>
        <v>2.3483813624879999</v>
      </c>
      <c r="X24">
        <f t="shared" si="16"/>
        <v>4.2644157914851979</v>
      </c>
      <c r="Y24">
        <f t="shared" si="17"/>
        <v>1.7101910705503731</v>
      </c>
      <c r="Z24">
        <f t="shared" si="18"/>
        <v>-346.42852055928125</v>
      </c>
      <c r="AA24">
        <f t="shared" si="19"/>
        <v>104.07293046302897</v>
      </c>
      <c r="AB24">
        <f t="shared" si="20"/>
        <v>10.251540677045808</v>
      </c>
      <c r="AC24">
        <f t="shared" si="21"/>
        <v>89.334176937498</v>
      </c>
      <c r="AD24">
        <v>-4.1131954887524698E-2</v>
      </c>
      <c r="AE24">
        <v>4.6174222718400999E-2</v>
      </c>
      <c r="AF24">
        <v>3.4517804600869799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51929.806276480092</v>
      </c>
      <c r="AL24">
        <v>0</v>
      </c>
      <c r="AM24">
        <v>551.05807692307701</v>
      </c>
      <c r="AN24">
        <v>2908.47</v>
      </c>
      <c r="AO24">
        <f t="shared" si="25"/>
        <v>2357.4119230769229</v>
      </c>
      <c r="AP24">
        <f t="shared" si="26"/>
        <v>0.81053334676889333</v>
      </c>
      <c r="AQ24">
        <v>-1.9053575955467199</v>
      </c>
      <c r="AR24" t="s">
        <v>315</v>
      </c>
      <c r="AS24">
        <v>695.54046153846195</v>
      </c>
      <c r="AT24">
        <v>1016.58</v>
      </c>
      <c r="AU24">
        <f t="shared" si="27"/>
        <v>0.31580351616354652</v>
      </c>
      <c r="AV24">
        <v>0.5</v>
      </c>
      <c r="AW24">
        <f t="shared" si="28"/>
        <v>1681.188599754614</v>
      </c>
      <c r="AX24">
        <f t="shared" si="29"/>
        <v>42.868097661250673</v>
      </c>
      <c r="AY24">
        <f t="shared" si="30"/>
        <v>265.46263556828819</v>
      </c>
      <c r="AZ24">
        <f t="shared" si="31"/>
        <v>0.46022939660430068</v>
      </c>
      <c r="BA24">
        <f t="shared" si="32"/>
        <v>2.6632024071143783E-2</v>
      </c>
      <c r="BB24">
        <f t="shared" si="33"/>
        <v>1.8610340553620963</v>
      </c>
      <c r="BC24" t="s">
        <v>316</v>
      </c>
      <c r="BD24">
        <v>548.72</v>
      </c>
      <c r="BE24">
        <f t="shared" si="34"/>
        <v>467.86</v>
      </c>
      <c r="BF24">
        <f t="shared" si="35"/>
        <v>0.68618718946167245</v>
      </c>
      <c r="BG24">
        <f t="shared" si="36"/>
        <v>0.8017332344528022</v>
      </c>
      <c r="BH24">
        <f t="shared" si="37"/>
        <v>0.68963355439758611</v>
      </c>
      <c r="BI24">
        <f t="shared" si="38"/>
        <v>0.80252839203879223</v>
      </c>
      <c r="BJ24">
        <f t="shared" si="39"/>
        <v>1999.99</v>
      </c>
      <c r="BK24">
        <f t="shared" si="40"/>
        <v>1681.188599754614</v>
      </c>
      <c r="BL24">
        <f t="shared" si="41"/>
        <v>0.8405985028698213</v>
      </c>
      <c r="BM24">
        <f t="shared" si="42"/>
        <v>0.19119700573964252</v>
      </c>
      <c r="BN24">
        <v>6</v>
      </c>
      <c r="BO24">
        <v>0.5</v>
      </c>
      <c r="BP24" t="s">
        <v>271</v>
      </c>
      <c r="BQ24">
        <v>1566748494</v>
      </c>
      <c r="BR24">
        <v>543.34799999999996</v>
      </c>
      <c r="BS24">
        <v>599.90599999999995</v>
      </c>
      <c r="BT24">
        <v>23.603999999999999</v>
      </c>
      <c r="BU24">
        <v>14.4008</v>
      </c>
      <c r="BV24">
        <v>500.05</v>
      </c>
      <c r="BW24">
        <v>99.290999999999997</v>
      </c>
      <c r="BX24">
        <v>0.199822</v>
      </c>
      <c r="BY24">
        <v>30.016200000000001</v>
      </c>
      <c r="BZ24">
        <v>29.157499999999999</v>
      </c>
      <c r="CA24">
        <v>999.9</v>
      </c>
      <c r="CB24">
        <v>0</v>
      </c>
      <c r="CC24">
        <v>0</v>
      </c>
      <c r="CD24">
        <v>9990</v>
      </c>
      <c r="CE24">
        <v>0</v>
      </c>
      <c r="CF24">
        <v>780.78700000000003</v>
      </c>
      <c r="CG24">
        <v>1999.99</v>
      </c>
      <c r="CH24">
        <v>0.98</v>
      </c>
      <c r="CI24">
        <v>2.0000299999999999E-2</v>
      </c>
      <c r="CJ24">
        <v>0</v>
      </c>
      <c r="CK24">
        <v>695.59100000000001</v>
      </c>
      <c r="CL24">
        <v>5.0004099999999996</v>
      </c>
      <c r="CM24">
        <v>16463.400000000001</v>
      </c>
      <c r="CN24">
        <v>18518.099999999999</v>
      </c>
      <c r="CO24">
        <v>46.436999999999998</v>
      </c>
      <c r="CP24">
        <v>47.25</v>
      </c>
      <c r="CQ24">
        <v>47</v>
      </c>
      <c r="CR24">
        <v>46.75</v>
      </c>
      <c r="CS24">
        <v>48.186999999999998</v>
      </c>
      <c r="CT24">
        <v>1955.09</v>
      </c>
      <c r="CU24">
        <v>39.9</v>
      </c>
      <c r="CV24">
        <v>0</v>
      </c>
      <c r="CW24">
        <v>151</v>
      </c>
      <c r="CX24">
        <v>695.54046153846195</v>
      </c>
      <c r="CY24">
        <v>1.6053333331259201</v>
      </c>
      <c r="CZ24">
        <v>57.935042749873503</v>
      </c>
      <c r="DA24">
        <v>16461.053846153802</v>
      </c>
      <c r="DB24">
        <v>15</v>
      </c>
      <c r="DC24">
        <v>1566748456</v>
      </c>
      <c r="DD24" t="s">
        <v>317</v>
      </c>
      <c r="DE24">
        <v>8</v>
      </c>
      <c r="DF24">
        <v>7.9240000000000004</v>
      </c>
      <c r="DG24">
        <v>-4.5999999999999999E-2</v>
      </c>
      <c r="DH24">
        <v>600</v>
      </c>
      <c r="DI24">
        <v>14</v>
      </c>
      <c r="DJ24">
        <v>0.05</v>
      </c>
      <c r="DK24">
        <v>0.02</v>
      </c>
      <c r="DL24">
        <v>42.960672519153</v>
      </c>
      <c r="DM24">
        <v>-0.35934097895307499</v>
      </c>
      <c r="DN24">
        <v>5.8418664661456302E-2</v>
      </c>
      <c r="DO24">
        <v>0</v>
      </c>
      <c r="DP24">
        <v>0.497414266463447</v>
      </c>
      <c r="DQ24">
        <v>1.8717236989285999E-2</v>
      </c>
      <c r="DR24">
        <v>3.3933838508012999E-3</v>
      </c>
      <c r="DS24">
        <v>1</v>
      </c>
      <c r="DT24">
        <v>1</v>
      </c>
      <c r="DU24">
        <v>2</v>
      </c>
      <c r="DV24" t="s">
        <v>293</v>
      </c>
      <c r="DW24">
        <v>1.8644700000000001</v>
      </c>
      <c r="DX24">
        <v>1.8653900000000001</v>
      </c>
      <c r="DY24">
        <v>1.86798</v>
      </c>
      <c r="DZ24">
        <v>1.8675200000000001</v>
      </c>
      <c r="EA24">
        <v>1.86964</v>
      </c>
      <c r="EB24">
        <v>1.86751</v>
      </c>
      <c r="EC24">
        <v>1.8681300000000001</v>
      </c>
      <c r="ED24">
        <v>1.8725799999999999</v>
      </c>
      <c r="EE24" t="s">
        <v>274</v>
      </c>
      <c r="EF24" t="s">
        <v>19</v>
      </c>
      <c r="EG24" t="s">
        <v>19</v>
      </c>
      <c r="EH24" t="s">
        <v>19</v>
      </c>
      <c r="EI24" t="s">
        <v>275</v>
      </c>
      <c r="EJ24" t="s">
        <v>276</v>
      </c>
      <c r="EK24" t="s">
        <v>277</v>
      </c>
      <c r="EL24" t="s">
        <v>277</v>
      </c>
      <c r="EM24" t="s">
        <v>277</v>
      </c>
      <c r="EN24" t="s">
        <v>277</v>
      </c>
      <c r="EO24">
        <v>0</v>
      </c>
      <c r="EP24">
        <v>100</v>
      </c>
      <c r="EQ24">
        <v>100</v>
      </c>
      <c r="ER24">
        <v>7.9240000000000004</v>
      </c>
      <c r="ES24">
        <v>-4.5999999999999999E-2</v>
      </c>
      <c r="ET24">
        <v>2</v>
      </c>
      <c r="EU24">
        <v>524.85299999999995</v>
      </c>
      <c r="EV24">
        <v>492.28500000000003</v>
      </c>
      <c r="EW24">
        <v>27.000399999999999</v>
      </c>
      <c r="EX24">
        <v>31.9985</v>
      </c>
      <c r="EY24">
        <v>30.000399999999999</v>
      </c>
      <c r="EZ24">
        <v>33.7363</v>
      </c>
      <c r="FA24">
        <v>33.728999999999999</v>
      </c>
      <c r="FB24">
        <v>27.527200000000001</v>
      </c>
      <c r="FC24">
        <v>26.3447</v>
      </c>
      <c r="FD24">
        <v>1.21991</v>
      </c>
      <c r="FE24">
        <v>27</v>
      </c>
      <c r="FF24">
        <v>600</v>
      </c>
      <c r="FG24">
        <v>14.335000000000001</v>
      </c>
      <c r="FH24">
        <v>110.09099999999999</v>
      </c>
      <c r="FI24">
        <v>108.319</v>
      </c>
    </row>
    <row r="25" spans="1:165" x14ac:dyDescent="0.25">
      <c r="A25">
        <v>10</v>
      </c>
      <c r="B25">
        <v>1566748602.0999999</v>
      </c>
      <c r="C25">
        <v>1080.5999999046301</v>
      </c>
      <c r="D25" t="s">
        <v>318</v>
      </c>
      <c r="E25" t="s">
        <v>319</v>
      </c>
      <c r="G25">
        <v>1566748602.0999999</v>
      </c>
      <c r="H25">
        <f t="shared" si="0"/>
        <v>7.5674230291709289E-3</v>
      </c>
      <c r="I25">
        <f t="shared" si="1"/>
        <v>43.660911141170153</v>
      </c>
      <c r="J25">
        <f t="shared" si="2"/>
        <v>641.74099999999999</v>
      </c>
      <c r="K25">
        <f t="shared" si="3"/>
        <v>460.56359524999851</v>
      </c>
      <c r="L25">
        <f t="shared" si="4"/>
        <v>45.818378485753058</v>
      </c>
      <c r="M25">
        <f t="shared" si="5"/>
        <v>63.842501515702999</v>
      </c>
      <c r="N25">
        <f t="shared" si="6"/>
        <v>0.46363237722770401</v>
      </c>
      <c r="O25">
        <f t="shared" si="7"/>
        <v>2.2433595229793415</v>
      </c>
      <c r="P25">
        <f t="shared" si="8"/>
        <v>0.41624306563892255</v>
      </c>
      <c r="Q25">
        <f t="shared" si="9"/>
        <v>0.26400485091835174</v>
      </c>
      <c r="R25">
        <f t="shared" si="10"/>
        <v>321.41269047130265</v>
      </c>
      <c r="S25">
        <f t="shared" si="11"/>
        <v>29.993397943926894</v>
      </c>
      <c r="T25">
        <f t="shared" si="12"/>
        <v>29.298200000000001</v>
      </c>
      <c r="U25">
        <f t="shared" si="13"/>
        <v>4.0916947313764975</v>
      </c>
      <c r="V25">
        <f t="shared" si="14"/>
        <v>54.689144839899143</v>
      </c>
      <c r="W25">
        <f t="shared" si="15"/>
        <v>2.341538031971</v>
      </c>
      <c r="X25">
        <f t="shared" si="16"/>
        <v>4.2815407679637039</v>
      </c>
      <c r="Y25">
        <f t="shared" si="17"/>
        <v>1.7501566994054976</v>
      </c>
      <c r="Z25">
        <f t="shared" si="18"/>
        <v>-333.72335558643795</v>
      </c>
      <c r="AA25">
        <f t="shared" si="19"/>
        <v>95.279682099334551</v>
      </c>
      <c r="AB25">
        <f t="shared" si="20"/>
        <v>9.414919743897336</v>
      </c>
      <c r="AC25">
        <f t="shared" si="21"/>
        <v>92.383936728096572</v>
      </c>
      <c r="AD25">
        <v>-4.1005214005085201E-2</v>
      </c>
      <c r="AE25">
        <v>4.60319449747515E-2</v>
      </c>
      <c r="AF25">
        <v>3.4433555573138999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51764.140107572377</v>
      </c>
      <c r="AL25">
        <v>0</v>
      </c>
      <c r="AM25">
        <v>551.05807692307701</v>
      </c>
      <c r="AN25">
        <v>2908.47</v>
      </c>
      <c r="AO25">
        <f t="shared" si="25"/>
        <v>2357.4119230769229</v>
      </c>
      <c r="AP25">
        <f t="shared" si="26"/>
        <v>0.81053334676889333</v>
      </c>
      <c r="AQ25">
        <v>-1.9053575955467199</v>
      </c>
      <c r="AR25" t="s">
        <v>320</v>
      </c>
      <c r="AS25">
        <v>696.29823076923105</v>
      </c>
      <c r="AT25">
        <v>1020.66</v>
      </c>
      <c r="AU25">
        <f t="shared" si="27"/>
        <v>0.31779610176823714</v>
      </c>
      <c r="AV25">
        <v>0.5</v>
      </c>
      <c r="AW25">
        <f t="shared" si="28"/>
        <v>1681.054199754594</v>
      </c>
      <c r="AX25">
        <f t="shared" si="29"/>
        <v>43.660911141170153</v>
      </c>
      <c r="AY25">
        <f t="shared" si="30"/>
        <v>267.11623577156672</v>
      </c>
      <c r="AZ25">
        <f t="shared" si="31"/>
        <v>0.46056473262398834</v>
      </c>
      <c r="BA25">
        <f t="shared" si="32"/>
        <v>2.7105770143145171E-2</v>
      </c>
      <c r="BB25">
        <f t="shared" si="33"/>
        <v>1.8495973193815767</v>
      </c>
      <c r="BC25" t="s">
        <v>321</v>
      </c>
      <c r="BD25">
        <v>550.58000000000004</v>
      </c>
      <c r="BE25">
        <f t="shared" si="34"/>
        <v>470.07999999999993</v>
      </c>
      <c r="BF25">
        <f t="shared" si="35"/>
        <v>0.6900139747080688</v>
      </c>
      <c r="BG25">
        <f t="shared" si="36"/>
        <v>0.80063531377630004</v>
      </c>
      <c r="BH25">
        <f t="shared" si="37"/>
        <v>0.69071644150323674</v>
      </c>
      <c r="BI25">
        <f t="shared" si="38"/>
        <v>0.80079768050719247</v>
      </c>
      <c r="BJ25">
        <f t="shared" si="39"/>
        <v>1999.83</v>
      </c>
      <c r="BK25">
        <f t="shared" si="40"/>
        <v>1681.054199754594</v>
      </c>
      <c r="BL25">
        <f t="shared" si="41"/>
        <v>0.84059855075411116</v>
      </c>
      <c r="BM25">
        <f t="shared" si="42"/>
        <v>0.19119710150822239</v>
      </c>
      <c r="BN25">
        <v>6</v>
      </c>
      <c r="BO25">
        <v>0.5</v>
      </c>
      <c r="BP25" t="s">
        <v>271</v>
      </c>
      <c r="BQ25">
        <v>1566748602.0999999</v>
      </c>
      <c r="BR25">
        <v>641.74099999999999</v>
      </c>
      <c r="BS25">
        <v>699.95399999999995</v>
      </c>
      <c r="BT25">
        <v>23.536999999999999</v>
      </c>
      <c r="BU25">
        <v>14.670999999999999</v>
      </c>
      <c r="BV25">
        <v>500.06599999999997</v>
      </c>
      <c r="BW25">
        <v>99.283199999999994</v>
      </c>
      <c r="BX25">
        <v>0.20008300000000001</v>
      </c>
      <c r="BY25">
        <v>30.085999999999999</v>
      </c>
      <c r="BZ25">
        <v>29.298200000000001</v>
      </c>
      <c r="CA25">
        <v>999.9</v>
      </c>
      <c r="CB25">
        <v>0</v>
      </c>
      <c r="CC25">
        <v>0</v>
      </c>
      <c r="CD25">
        <v>9960</v>
      </c>
      <c r="CE25">
        <v>0</v>
      </c>
      <c r="CF25">
        <v>765.95500000000004</v>
      </c>
      <c r="CG25">
        <v>1999.83</v>
      </c>
      <c r="CH25">
        <v>0.98</v>
      </c>
      <c r="CI25">
        <v>2.0000299999999999E-2</v>
      </c>
      <c r="CJ25">
        <v>0</v>
      </c>
      <c r="CK25">
        <v>696.80700000000002</v>
      </c>
      <c r="CL25">
        <v>5.0004099999999996</v>
      </c>
      <c r="CM25">
        <v>16477.2</v>
      </c>
      <c r="CN25">
        <v>18516.599999999999</v>
      </c>
      <c r="CO25">
        <v>46.625</v>
      </c>
      <c r="CP25">
        <v>47.375</v>
      </c>
      <c r="CQ25">
        <v>47.186999999999998</v>
      </c>
      <c r="CR25">
        <v>46.936999999999998</v>
      </c>
      <c r="CS25">
        <v>48.375</v>
      </c>
      <c r="CT25">
        <v>1954.93</v>
      </c>
      <c r="CU25">
        <v>39.9</v>
      </c>
      <c r="CV25">
        <v>0</v>
      </c>
      <c r="CW25">
        <v>107.39999985694899</v>
      </c>
      <c r="CX25">
        <v>696.29823076923105</v>
      </c>
      <c r="CY25">
        <v>1.6728205267232701</v>
      </c>
      <c r="CZ25">
        <v>32.615384567523598</v>
      </c>
      <c r="DA25">
        <v>16467.246153846201</v>
      </c>
      <c r="DB25">
        <v>15</v>
      </c>
      <c r="DC25">
        <v>1566748456</v>
      </c>
      <c r="DD25" t="s">
        <v>317</v>
      </c>
      <c r="DE25">
        <v>8</v>
      </c>
      <c r="DF25">
        <v>7.9240000000000004</v>
      </c>
      <c r="DG25">
        <v>-4.5999999999999999E-2</v>
      </c>
      <c r="DH25">
        <v>600</v>
      </c>
      <c r="DI25">
        <v>14</v>
      </c>
      <c r="DJ25">
        <v>0.05</v>
      </c>
      <c r="DK25">
        <v>0.02</v>
      </c>
      <c r="DL25">
        <v>43.757907298024698</v>
      </c>
      <c r="DM25">
        <v>0.12927912456943799</v>
      </c>
      <c r="DN25">
        <v>5.20742233059686E-2</v>
      </c>
      <c r="DO25">
        <v>1</v>
      </c>
      <c r="DP25">
        <v>0.46754066696941399</v>
      </c>
      <c r="DQ25">
        <v>-1.9668778072124998E-2</v>
      </c>
      <c r="DR25">
        <v>2.0295591769526099E-3</v>
      </c>
      <c r="DS25">
        <v>1</v>
      </c>
      <c r="DT25">
        <v>2</v>
      </c>
      <c r="DU25">
        <v>2</v>
      </c>
      <c r="DV25" t="s">
        <v>273</v>
      </c>
      <c r="DW25">
        <v>1.8644700000000001</v>
      </c>
      <c r="DX25">
        <v>1.8653900000000001</v>
      </c>
      <c r="DY25">
        <v>1.86798</v>
      </c>
      <c r="DZ25">
        <v>1.8675200000000001</v>
      </c>
      <c r="EA25">
        <v>1.86965</v>
      </c>
      <c r="EB25">
        <v>1.8674500000000001</v>
      </c>
      <c r="EC25">
        <v>1.8681399999999999</v>
      </c>
      <c r="ED25">
        <v>1.8725700000000001</v>
      </c>
      <c r="EE25" t="s">
        <v>274</v>
      </c>
      <c r="EF25" t="s">
        <v>19</v>
      </c>
      <c r="EG25" t="s">
        <v>19</v>
      </c>
      <c r="EH25" t="s">
        <v>19</v>
      </c>
      <c r="EI25" t="s">
        <v>275</v>
      </c>
      <c r="EJ25" t="s">
        <v>276</v>
      </c>
      <c r="EK25" t="s">
        <v>277</v>
      </c>
      <c r="EL25" t="s">
        <v>277</v>
      </c>
      <c r="EM25" t="s">
        <v>277</v>
      </c>
      <c r="EN25" t="s">
        <v>277</v>
      </c>
      <c r="EO25">
        <v>0</v>
      </c>
      <c r="EP25">
        <v>100</v>
      </c>
      <c r="EQ25">
        <v>100</v>
      </c>
      <c r="ER25">
        <v>7.9240000000000004</v>
      </c>
      <c r="ES25">
        <v>-4.5999999999999999E-2</v>
      </c>
      <c r="ET25">
        <v>2</v>
      </c>
      <c r="EU25">
        <v>524.75199999999995</v>
      </c>
      <c r="EV25">
        <v>492.25799999999998</v>
      </c>
      <c r="EW25">
        <v>27.000599999999999</v>
      </c>
      <c r="EX25">
        <v>32.081699999999998</v>
      </c>
      <c r="EY25">
        <v>30.000299999999999</v>
      </c>
      <c r="EZ25">
        <v>33.813499999999998</v>
      </c>
      <c r="FA25">
        <v>33.810499999999998</v>
      </c>
      <c r="FB25">
        <v>31.201000000000001</v>
      </c>
      <c r="FC25">
        <v>22.131699999999999</v>
      </c>
      <c r="FD25">
        <v>0</v>
      </c>
      <c r="FE25">
        <v>27</v>
      </c>
      <c r="FF25">
        <v>700</v>
      </c>
      <c r="FG25">
        <v>14.7621</v>
      </c>
      <c r="FH25">
        <v>110.072</v>
      </c>
      <c r="FI25">
        <v>108.304</v>
      </c>
    </row>
    <row r="26" spans="1:165" x14ac:dyDescent="0.25">
      <c r="A26">
        <v>11</v>
      </c>
      <c r="B26">
        <v>1566748713.5999999</v>
      </c>
      <c r="C26">
        <v>1192.0999999046301</v>
      </c>
      <c r="D26" t="s">
        <v>322</v>
      </c>
      <c r="E26" t="s">
        <v>323</v>
      </c>
      <c r="G26">
        <v>1566748713.5999999</v>
      </c>
      <c r="H26">
        <f t="shared" si="0"/>
        <v>7.2574535744722047E-3</v>
      </c>
      <c r="I26">
        <f t="shared" si="1"/>
        <v>43.537976247100843</v>
      </c>
      <c r="J26">
        <f t="shared" si="2"/>
        <v>741.34</v>
      </c>
      <c r="K26">
        <f t="shared" si="3"/>
        <v>551.01255190070628</v>
      </c>
      <c r="L26">
        <f t="shared" si="4"/>
        <v>54.814405218714299</v>
      </c>
      <c r="M26">
        <f t="shared" si="5"/>
        <v>73.748068033420012</v>
      </c>
      <c r="N26">
        <f t="shared" si="6"/>
        <v>0.44329312064660931</v>
      </c>
      <c r="O26">
        <f t="shared" si="7"/>
        <v>2.2420541718664166</v>
      </c>
      <c r="P26">
        <f t="shared" si="8"/>
        <v>0.39973924017535079</v>
      </c>
      <c r="Q26">
        <f t="shared" si="9"/>
        <v>0.25339261915378347</v>
      </c>
      <c r="R26">
        <f t="shared" si="10"/>
        <v>321.45259029225099</v>
      </c>
      <c r="S26">
        <f t="shared" si="11"/>
        <v>30.050828576241319</v>
      </c>
      <c r="T26">
        <f t="shared" si="12"/>
        <v>29.331800000000001</v>
      </c>
      <c r="U26">
        <f t="shared" si="13"/>
        <v>4.0996393042336079</v>
      </c>
      <c r="V26">
        <f t="shared" si="14"/>
        <v>55.080418789652164</v>
      </c>
      <c r="W26">
        <f t="shared" si="15"/>
        <v>2.3521111368546004</v>
      </c>
      <c r="X26">
        <f t="shared" si="16"/>
        <v>4.270321810437081</v>
      </c>
      <c r="Y26">
        <f t="shared" si="17"/>
        <v>1.7475281673790075</v>
      </c>
      <c r="Z26">
        <f t="shared" si="18"/>
        <v>-320.05370263422424</v>
      </c>
      <c r="AA26">
        <f t="shared" si="19"/>
        <v>85.638962967929373</v>
      </c>
      <c r="AB26">
        <f t="shared" si="20"/>
        <v>8.4667028600432683</v>
      </c>
      <c r="AC26">
        <f t="shared" si="21"/>
        <v>95.504553485999381</v>
      </c>
      <c r="AD26">
        <v>-4.0970174615483301E-2</v>
      </c>
      <c r="AE26">
        <v>4.5992610190304303E-2</v>
      </c>
      <c r="AF26">
        <v>3.4410247968819898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51729.386242809887</v>
      </c>
      <c r="AL26">
        <v>0</v>
      </c>
      <c r="AM26">
        <v>551.05807692307701</v>
      </c>
      <c r="AN26">
        <v>2908.47</v>
      </c>
      <c r="AO26">
        <f t="shared" si="25"/>
        <v>2357.4119230769229</v>
      </c>
      <c r="AP26">
        <f t="shared" si="26"/>
        <v>0.81053334676889333</v>
      </c>
      <c r="AQ26">
        <v>-1.9053575955467199</v>
      </c>
      <c r="AR26" t="s">
        <v>324</v>
      </c>
      <c r="AS26">
        <v>696.722038461539</v>
      </c>
      <c r="AT26">
        <v>1017.16</v>
      </c>
      <c r="AU26">
        <f t="shared" si="27"/>
        <v>0.31503201220895527</v>
      </c>
      <c r="AV26">
        <v>0.5</v>
      </c>
      <c r="AW26">
        <f t="shared" si="28"/>
        <v>1681.2641997546248</v>
      </c>
      <c r="AX26">
        <f t="shared" si="29"/>
        <v>43.537976247100843</v>
      </c>
      <c r="AY26">
        <f t="shared" si="30"/>
        <v>264.82602195178919</v>
      </c>
      <c r="AZ26">
        <f t="shared" si="31"/>
        <v>0.45784340713358757</v>
      </c>
      <c r="BA26">
        <f t="shared" si="32"/>
        <v>2.7029263960583871E-2</v>
      </c>
      <c r="BB26">
        <f t="shared" si="33"/>
        <v>1.8594026505171262</v>
      </c>
      <c r="BC26" t="s">
        <v>325</v>
      </c>
      <c r="BD26">
        <v>551.46</v>
      </c>
      <c r="BE26">
        <f t="shared" si="34"/>
        <v>465.69999999999993</v>
      </c>
      <c r="BF26">
        <f t="shared" si="35"/>
        <v>0.68807807931814691</v>
      </c>
      <c r="BG26">
        <f t="shared" si="36"/>
        <v>0.80241916665606006</v>
      </c>
      <c r="BH26">
        <f t="shared" si="37"/>
        <v>0.68748474458788622</v>
      </c>
      <c r="BI26">
        <f t="shared" si="38"/>
        <v>0.80228235951714322</v>
      </c>
      <c r="BJ26">
        <f t="shared" si="39"/>
        <v>2000.08</v>
      </c>
      <c r="BK26">
        <f t="shared" si="40"/>
        <v>1681.2641997546248</v>
      </c>
      <c r="BL26">
        <f t="shared" si="41"/>
        <v>0.84059847593827486</v>
      </c>
      <c r="BM26">
        <f t="shared" si="42"/>
        <v>0.19119695187654981</v>
      </c>
      <c r="BN26">
        <v>6</v>
      </c>
      <c r="BO26">
        <v>0.5</v>
      </c>
      <c r="BP26" t="s">
        <v>271</v>
      </c>
      <c r="BQ26">
        <v>1566748713.5999999</v>
      </c>
      <c r="BR26">
        <v>741.34</v>
      </c>
      <c r="BS26">
        <v>800.03200000000004</v>
      </c>
      <c r="BT26">
        <v>23.644200000000001</v>
      </c>
      <c r="BU26">
        <v>15.1426</v>
      </c>
      <c r="BV26">
        <v>500.084</v>
      </c>
      <c r="BW26">
        <v>99.279300000000006</v>
      </c>
      <c r="BX26">
        <v>0.20011300000000001</v>
      </c>
      <c r="BY26">
        <v>30.040299999999998</v>
      </c>
      <c r="BZ26">
        <v>29.331800000000001</v>
      </c>
      <c r="CA26">
        <v>999.9</v>
      </c>
      <c r="CB26">
        <v>0</v>
      </c>
      <c r="CC26">
        <v>0</v>
      </c>
      <c r="CD26">
        <v>9951.8799999999992</v>
      </c>
      <c r="CE26">
        <v>0</v>
      </c>
      <c r="CF26">
        <v>774.43200000000002</v>
      </c>
      <c r="CG26">
        <v>2000.08</v>
      </c>
      <c r="CH26">
        <v>0.98000299999999996</v>
      </c>
      <c r="CI26">
        <v>1.9997299999999999E-2</v>
      </c>
      <c r="CJ26">
        <v>0</v>
      </c>
      <c r="CK26">
        <v>696.57500000000005</v>
      </c>
      <c r="CL26">
        <v>5.0004099999999996</v>
      </c>
      <c r="CM26">
        <v>16467.400000000001</v>
      </c>
      <c r="CN26">
        <v>18518.900000000001</v>
      </c>
      <c r="CO26">
        <v>46.686999999999998</v>
      </c>
      <c r="CP26">
        <v>47.436999999999998</v>
      </c>
      <c r="CQ26">
        <v>47.25</v>
      </c>
      <c r="CR26">
        <v>47</v>
      </c>
      <c r="CS26">
        <v>48.436999999999998</v>
      </c>
      <c r="CT26">
        <v>1955.18</v>
      </c>
      <c r="CU26">
        <v>39.9</v>
      </c>
      <c r="CV26">
        <v>0</v>
      </c>
      <c r="CW26">
        <v>110.90000009536701</v>
      </c>
      <c r="CX26">
        <v>696.722038461539</v>
      </c>
      <c r="CY26">
        <v>9.2478632339279707E-2</v>
      </c>
      <c r="CZ26">
        <v>4.1299145000616901</v>
      </c>
      <c r="DA26">
        <v>16467.030769230802</v>
      </c>
      <c r="DB26">
        <v>15</v>
      </c>
      <c r="DC26">
        <v>1566748672.0999999</v>
      </c>
      <c r="DD26" t="s">
        <v>326</v>
      </c>
      <c r="DE26">
        <v>9</v>
      </c>
      <c r="DF26">
        <v>8.5109999999999992</v>
      </c>
      <c r="DG26">
        <v>-4.5999999999999999E-2</v>
      </c>
      <c r="DH26">
        <v>800</v>
      </c>
      <c r="DI26">
        <v>15</v>
      </c>
      <c r="DJ26">
        <v>0.05</v>
      </c>
      <c r="DK26">
        <v>0.02</v>
      </c>
      <c r="DL26">
        <v>43.407184149099002</v>
      </c>
      <c r="DM26">
        <v>-2.6620411031597801E-2</v>
      </c>
      <c r="DN26">
        <v>0.108894431249839</v>
      </c>
      <c r="DO26">
        <v>1</v>
      </c>
      <c r="DP26">
        <v>0.45044438881767601</v>
      </c>
      <c r="DQ26">
        <v>-1.7789849673204901E-2</v>
      </c>
      <c r="DR26">
        <v>3.3621323521724799E-3</v>
      </c>
      <c r="DS26">
        <v>1</v>
      </c>
      <c r="DT26">
        <v>2</v>
      </c>
      <c r="DU26">
        <v>2</v>
      </c>
      <c r="DV26" t="s">
        <v>273</v>
      </c>
      <c r="DW26">
        <v>1.8644700000000001</v>
      </c>
      <c r="DX26">
        <v>1.8653900000000001</v>
      </c>
      <c r="DY26">
        <v>1.86798</v>
      </c>
      <c r="DZ26">
        <v>1.8675200000000001</v>
      </c>
      <c r="EA26">
        <v>1.86965</v>
      </c>
      <c r="EB26">
        <v>1.8674599999999999</v>
      </c>
      <c r="EC26">
        <v>1.8681300000000001</v>
      </c>
      <c r="ED26">
        <v>1.8725700000000001</v>
      </c>
      <c r="EE26" t="s">
        <v>274</v>
      </c>
      <c r="EF26" t="s">
        <v>19</v>
      </c>
      <c r="EG26" t="s">
        <v>19</v>
      </c>
      <c r="EH26" t="s">
        <v>19</v>
      </c>
      <c r="EI26" t="s">
        <v>275</v>
      </c>
      <c r="EJ26" t="s">
        <v>276</v>
      </c>
      <c r="EK26" t="s">
        <v>277</v>
      </c>
      <c r="EL26" t="s">
        <v>277</v>
      </c>
      <c r="EM26" t="s">
        <v>277</v>
      </c>
      <c r="EN26" t="s">
        <v>277</v>
      </c>
      <c r="EO26">
        <v>0</v>
      </c>
      <c r="EP26">
        <v>100</v>
      </c>
      <c r="EQ26">
        <v>100</v>
      </c>
      <c r="ER26">
        <v>8.5109999999999992</v>
      </c>
      <c r="ES26">
        <v>-4.5999999999999999E-2</v>
      </c>
      <c r="ET26">
        <v>2</v>
      </c>
      <c r="EU26">
        <v>524.38300000000004</v>
      </c>
      <c r="EV26">
        <v>492.51</v>
      </c>
      <c r="EW26">
        <v>27.000900000000001</v>
      </c>
      <c r="EX26">
        <v>32.148699999999998</v>
      </c>
      <c r="EY26">
        <v>30.0002</v>
      </c>
      <c r="EZ26">
        <v>33.884599999999999</v>
      </c>
      <c r="FA26">
        <v>33.877699999999997</v>
      </c>
      <c r="FB26">
        <v>34.788800000000002</v>
      </c>
      <c r="FC26">
        <v>22.237500000000001</v>
      </c>
      <c r="FD26">
        <v>0</v>
      </c>
      <c r="FE26">
        <v>27</v>
      </c>
      <c r="FF26">
        <v>800</v>
      </c>
      <c r="FG26">
        <v>15.113200000000001</v>
      </c>
      <c r="FH26">
        <v>110.056</v>
      </c>
      <c r="FI26">
        <v>108.291</v>
      </c>
    </row>
    <row r="27" spans="1:165" x14ac:dyDescent="0.25">
      <c r="A27">
        <v>12</v>
      </c>
      <c r="B27">
        <v>1566748822.0999999</v>
      </c>
      <c r="C27">
        <v>1300.5999999046301</v>
      </c>
      <c r="D27" t="s">
        <v>327</v>
      </c>
      <c r="E27" t="s">
        <v>328</v>
      </c>
      <c r="G27">
        <v>1566748822.0999999</v>
      </c>
      <c r="H27">
        <f t="shared" si="0"/>
        <v>6.9450113591787727E-3</v>
      </c>
      <c r="I27">
        <f t="shared" si="1"/>
        <v>43.244536368850675</v>
      </c>
      <c r="J27">
        <f t="shared" si="2"/>
        <v>940.31</v>
      </c>
      <c r="K27">
        <f t="shared" si="3"/>
        <v>734.50539512934233</v>
      </c>
      <c r="L27">
        <f t="shared" si="4"/>
        <v>73.064994693009254</v>
      </c>
      <c r="M27">
        <f t="shared" si="5"/>
        <v>93.537427519759987</v>
      </c>
      <c r="N27">
        <f t="shared" si="6"/>
        <v>0.41467259843647802</v>
      </c>
      <c r="O27">
        <f t="shared" si="7"/>
        <v>2.2472565646536209</v>
      </c>
      <c r="P27">
        <f t="shared" si="8"/>
        <v>0.37638099098412059</v>
      </c>
      <c r="Q27">
        <f t="shared" si="9"/>
        <v>0.2383831128148669</v>
      </c>
      <c r="R27">
        <f t="shared" si="10"/>
        <v>321.45259029225099</v>
      </c>
      <c r="S27">
        <f t="shared" si="11"/>
        <v>30.169790275016144</v>
      </c>
      <c r="T27">
        <f t="shared" si="12"/>
        <v>29.477900000000002</v>
      </c>
      <c r="U27">
        <f t="shared" si="13"/>
        <v>4.1343405892265501</v>
      </c>
      <c r="V27">
        <f t="shared" si="14"/>
        <v>55.186129477281895</v>
      </c>
      <c r="W27">
        <f t="shared" si="15"/>
        <v>2.3587236338232</v>
      </c>
      <c r="X27">
        <f t="shared" si="16"/>
        <v>4.2741240528459237</v>
      </c>
      <c r="Y27">
        <f t="shared" si="17"/>
        <v>1.7756169554033501</v>
      </c>
      <c r="Z27">
        <f t="shared" si="18"/>
        <v>-306.27500093978387</v>
      </c>
      <c r="AA27">
        <f t="shared" si="19"/>
        <v>70.014952028472877</v>
      </c>
      <c r="AB27">
        <f t="shared" si="20"/>
        <v>6.9115381336882207</v>
      </c>
      <c r="AC27">
        <f t="shared" si="21"/>
        <v>92.104079514628225</v>
      </c>
      <c r="AD27">
        <v>-4.1109930756605399E-2</v>
      </c>
      <c r="AE27">
        <v>4.61494987020242E-2</v>
      </c>
      <c r="AF27">
        <v>3.4503170796792699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51896.009235186408</v>
      </c>
      <c r="AL27">
        <v>0</v>
      </c>
      <c r="AM27">
        <v>551.05807692307701</v>
      </c>
      <c r="AN27">
        <v>2908.47</v>
      </c>
      <c r="AO27">
        <f t="shared" si="25"/>
        <v>2357.4119230769229</v>
      </c>
      <c r="AP27">
        <f t="shared" si="26"/>
        <v>0.81053334676889333</v>
      </c>
      <c r="AQ27">
        <v>-1.9053575955467199</v>
      </c>
      <c r="AR27" t="s">
        <v>329</v>
      </c>
      <c r="AS27">
        <v>696.56284615384595</v>
      </c>
      <c r="AT27">
        <v>1024.6199999999999</v>
      </c>
      <c r="AU27">
        <f t="shared" si="27"/>
        <v>0.32017445867360972</v>
      </c>
      <c r="AV27">
        <v>0.5</v>
      </c>
      <c r="AW27">
        <f t="shared" si="28"/>
        <v>1681.2641997546248</v>
      </c>
      <c r="AX27">
        <f t="shared" si="29"/>
        <v>43.244536368850675</v>
      </c>
      <c r="AY27">
        <f t="shared" si="30"/>
        <v>269.14892752187831</v>
      </c>
      <c r="AZ27">
        <f t="shared" si="31"/>
        <v>0.46300091741328486</v>
      </c>
      <c r="BA27">
        <f t="shared" si="32"/>
        <v>2.6854728704142322E-2</v>
      </c>
      <c r="BB27">
        <f t="shared" si="33"/>
        <v>1.8385840604321604</v>
      </c>
      <c r="BC27" t="s">
        <v>330</v>
      </c>
      <c r="BD27">
        <v>550.22</v>
      </c>
      <c r="BE27">
        <f t="shared" si="34"/>
        <v>474.39999999999986</v>
      </c>
      <c r="BF27">
        <f t="shared" si="35"/>
        <v>0.69152013879880703</v>
      </c>
      <c r="BG27">
        <f t="shared" si="36"/>
        <v>0.79883388105586761</v>
      </c>
      <c r="BH27">
        <f t="shared" si="37"/>
        <v>0.69274394299827624</v>
      </c>
      <c r="BI27">
        <f t="shared" si="38"/>
        <v>0.79911787225593389</v>
      </c>
      <c r="BJ27">
        <f t="shared" si="39"/>
        <v>2000.08</v>
      </c>
      <c r="BK27">
        <f t="shared" si="40"/>
        <v>1681.2641997546248</v>
      </c>
      <c r="BL27">
        <f t="shared" si="41"/>
        <v>0.84059847593827486</v>
      </c>
      <c r="BM27">
        <f t="shared" si="42"/>
        <v>0.19119695187654981</v>
      </c>
      <c r="BN27">
        <v>6</v>
      </c>
      <c r="BO27">
        <v>0.5</v>
      </c>
      <c r="BP27" t="s">
        <v>271</v>
      </c>
      <c r="BQ27">
        <v>1566748822.0999999</v>
      </c>
      <c r="BR27">
        <v>940.31</v>
      </c>
      <c r="BS27">
        <v>1000.04</v>
      </c>
      <c r="BT27">
        <v>23.7117</v>
      </c>
      <c r="BU27">
        <v>15.5753</v>
      </c>
      <c r="BV27">
        <v>500</v>
      </c>
      <c r="BW27">
        <v>99.275099999999995</v>
      </c>
      <c r="BX27">
        <v>0.19999600000000001</v>
      </c>
      <c r="BY27">
        <v>30.055800000000001</v>
      </c>
      <c r="BZ27">
        <v>29.477900000000002</v>
      </c>
      <c r="CA27">
        <v>999.9</v>
      </c>
      <c r="CB27">
        <v>0</v>
      </c>
      <c r="CC27">
        <v>0</v>
      </c>
      <c r="CD27">
        <v>9986.25</v>
      </c>
      <c r="CE27">
        <v>0</v>
      </c>
      <c r="CF27">
        <v>782.11099999999999</v>
      </c>
      <c r="CG27">
        <v>2000.08</v>
      </c>
      <c r="CH27">
        <v>0.98000299999999996</v>
      </c>
      <c r="CI27">
        <v>1.9997299999999999E-2</v>
      </c>
      <c r="CJ27">
        <v>0</v>
      </c>
      <c r="CK27">
        <v>696.69200000000001</v>
      </c>
      <c r="CL27">
        <v>5.0004099999999996</v>
      </c>
      <c r="CM27">
        <v>16474</v>
      </c>
      <c r="CN27">
        <v>18519</v>
      </c>
      <c r="CO27">
        <v>46.686999999999998</v>
      </c>
      <c r="CP27">
        <v>47.436999999999998</v>
      </c>
      <c r="CQ27">
        <v>47.25</v>
      </c>
      <c r="CR27">
        <v>47</v>
      </c>
      <c r="CS27">
        <v>48.436999999999998</v>
      </c>
      <c r="CT27">
        <v>1955.18</v>
      </c>
      <c r="CU27">
        <v>39.9</v>
      </c>
      <c r="CV27">
        <v>0</v>
      </c>
      <c r="CW27">
        <v>107.90000009536701</v>
      </c>
      <c r="CX27">
        <v>696.56284615384595</v>
      </c>
      <c r="CY27">
        <v>2.6054700898846401</v>
      </c>
      <c r="CZ27">
        <v>24.167521409566302</v>
      </c>
      <c r="DA27">
        <v>16469.7038461538</v>
      </c>
      <c r="DB27">
        <v>15</v>
      </c>
      <c r="DC27">
        <v>1566748782.0999999</v>
      </c>
      <c r="DD27" t="s">
        <v>331</v>
      </c>
      <c r="DE27">
        <v>10</v>
      </c>
      <c r="DF27">
        <v>9.4049999999999994</v>
      </c>
      <c r="DG27">
        <v>-4.5999999999999999E-2</v>
      </c>
      <c r="DH27">
        <v>1000</v>
      </c>
      <c r="DI27">
        <v>15</v>
      </c>
      <c r="DJ27">
        <v>7.0000000000000007E-2</v>
      </c>
      <c r="DK27">
        <v>0.02</v>
      </c>
      <c r="DL27">
        <v>43.301962024912001</v>
      </c>
      <c r="DM27">
        <v>-0.193112905594817</v>
      </c>
      <c r="DN27">
        <v>5.6187408502194697E-2</v>
      </c>
      <c r="DO27">
        <v>1</v>
      </c>
      <c r="DP27">
        <v>0.415487009070312</v>
      </c>
      <c r="DQ27">
        <v>2.1108493650915501E-2</v>
      </c>
      <c r="DR27">
        <v>3.1314671059454501E-3</v>
      </c>
      <c r="DS27">
        <v>1</v>
      </c>
      <c r="DT27">
        <v>2</v>
      </c>
      <c r="DU27">
        <v>2</v>
      </c>
      <c r="DV27" t="s">
        <v>273</v>
      </c>
      <c r="DW27">
        <v>1.8644700000000001</v>
      </c>
      <c r="DX27">
        <v>1.8653900000000001</v>
      </c>
      <c r="DY27">
        <v>1.86798</v>
      </c>
      <c r="DZ27">
        <v>1.8675200000000001</v>
      </c>
      <c r="EA27">
        <v>1.86965</v>
      </c>
      <c r="EB27">
        <v>1.8673999999999999</v>
      </c>
      <c r="EC27">
        <v>1.8681300000000001</v>
      </c>
      <c r="ED27">
        <v>1.87256</v>
      </c>
      <c r="EE27" t="s">
        <v>274</v>
      </c>
      <c r="EF27" t="s">
        <v>19</v>
      </c>
      <c r="EG27" t="s">
        <v>19</v>
      </c>
      <c r="EH27" t="s">
        <v>19</v>
      </c>
      <c r="EI27" t="s">
        <v>275</v>
      </c>
      <c r="EJ27" t="s">
        <v>276</v>
      </c>
      <c r="EK27" t="s">
        <v>277</v>
      </c>
      <c r="EL27" t="s">
        <v>277</v>
      </c>
      <c r="EM27" t="s">
        <v>277</v>
      </c>
      <c r="EN27" t="s">
        <v>277</v>
      </c>
      <c r="EO27">
        <v>0</v>
      </c>
      <c r="EP27">
        <v>100</v>
      </c>
      <c r="EQ27">
        <v>100</v>
      </c>
      <c r="ER27">
        <v>9.4049999999999994</v>
      </c>
      <c r="ES27">
        <v>-4.5999999999999999E-2</v>
      </c>
      <c r="ET27">
        <v>2</v>
      </c>
      <c r="EU27">
        <v>524.01800000000003</v>
      </c>
      <c r="EV27">
        <v>493.05599999999998</v>
      </c>
      <c r="EW27">
        <v>26.999400000000001</v>
      </c>
      <c r="EX27">
        <v>32.1997</v>
      </c>
      <c r="EY27">
        <v>30.000299999999999</v>
      </c>
      <c r="EZ27">
        <v>33.942599999999999</v>
      </c>
      <c r="FA27">
        <v>33.936700000000002</v>
      </c>
      <c r="FB27">
        <v>41.710299999999997</v>
      </c>
      <c r="FC27">
        <v>20.195599999999999</v>
      </c>
      <c r="FD27">
        <v>0</v>
      </c>
      <c r="FE27">
        <v>27</v>
      </c>
      <c r="FF27">
        <v>1000</v>
      </c>
      <c r="FG27">
        <v>15.545400000000001</v>
      </c>
      <c r="FH27">
        <v>110.047</v>
      </c>
      <c r="FI27">
        <v>108.283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2019-08-25T11:04:19Z</dcterms:created>
  <dcterms:modified xsi:type="dcterms:W3CDTF">2019-08-27T21:17:03Z</dcterms:modified>
</cp:coreProperties>
</file>