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<sst xmlns="http://schemas.openxmlformats.org/spreadsheetml/2006/main" count="782" uniqueCount="333">
  <si>
    <t>File opened</t>
  </si>
  <si>
    <t>2019-08-25 15:37:43</t>
  </si>
  <si>
    <t>Console s/n</t>
  </si>
  <si>
    <t>68C-901314</t>
  </si>
  <si>
    <t>Console ver</t>
  </si>
  <si>
    <t>Bluestem v.1.3.17</t>
  </si>
  <si>
    <t>Scripts ver</t>
  </si>
  <si>
    <t>2018.12  1.3.16, Nov 2018</t>
  </si>
  <si>
    <t>Head s/n</t>
  </si>
  <si>
    <t>68H-581314</t>
  </si>
  <si>
    <t>Head ver</t>
  </si>
  <si>
    <t>1.3.1</t>
  </si>
  <si>
    <t>Head cal</t>
  </si>
  <si>
    <t>{"chamberpressurezero": "2.54428", "h2obspanconc1": "12.65", "oxygen": "21", "h2obspanconc2": "0", "co2aspan1": "0.989248", "co2bspanconc2": "0", "h2oazero": "1.0423", "flowmeterzero": "0.98973", "h2oaspan2b": "0.0637527", "ssa_ref": "48151.7", "co2bspan2b": "0.171128", "h2obspan2": "0", "h2obzero": "1.03857", "co2bzero": "0.883364", "co2bspan2a": "0.173013", "h2oaspan2a": "0.0639919", "co2aspanconc2": "0", "h2oaspan2": "0", "h2oaspan1": "0.996261", "co2bspanconc1": "993.2", "co2azero": "0.905448", "co2aspan2a": "0.170673", "co2aspan2": "0", "co2bspan1": "0.989102", "flowbzero": "0.27328", "co2aspanconc1": "993.2", "flowazero": "0.397", "h2obspan2a": "0.0654143", "co2aspan2b": "0.168838", "tazero": "0.0490437", "ssb_ref": "48598.6", "h2obspan2b": "0.0652267", "h2obspan1": "0.997132", "tbzero": "0.0887165", "h2oaspanconc1": "12.65", "h2oaspanconc2": "0", "co2bspan2": "0"}</t>
  </si>
  <si>
    <t>Chamber type</t>
  </si>
  <si>
    <t>6800-01A</t>
  </si>
  <si>
    <t>Chamber s/n</t>
  </si>
  <si>
    <t>MPF-651261</t>
  </si>
  <si>
    <t>Chamber rev</t>
  </si>
  <si>
    <t>0</t>
  </si>
  <si>
    <t>Chamber cal</t>
  </si>
  <si>
    <t>Fluorometer</t>
  </si>
  <si>
    <t>Flr. Version</t>
  </si>
  <si>
    <t>15:37:43</t>
  </si>
  <si>
    <t>Stability Definition:	gsw (GasEx): Slp&lt;0.25 Std&lt;0.05 Per=15	A (GasEx): Slp&lt;0.2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</si>
  <si>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</si>
  <si>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</si>
  <si>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</si>
  <si>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</si>
  <si>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</si>
  <si>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</si>
  <si>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</si>
  <si>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</si>
  <si>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</si>
  <si>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</si>
  <si>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</si>
  <si>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</si>
  <si>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</si>
  <si>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</si>
  <si>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</si>
  <si>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</si>
  <si>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</si>
  <si>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</si>
  <si>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</si>
  <si>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</si>
  <si>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</si>
  <si>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</si>
  <si>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</si>
  <si>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</si>
  <si>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</si>
  <si>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</si>
  <si>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</si>
  <si>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</si>
  <si>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</si>
  <si>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</si>
  <si>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</si>
  <si>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</si>
  <si>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</si>
  <si>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</si>
  <si>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</si>
  <si>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</si>
  <si>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</si>
  <si>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</si>
  <si>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</si>
  <si>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</si>
  <si>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</si>
  <si>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</si>
  <si>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</si>
  <si>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251.918 251.477 382.709 646.662 912.391 1122 1283.63 1411.44</t>
  </si>
  <si>
    <t>Fs_true</t>
  </si>
  <si>
    <t>213.721 212.137 398.868 598.142 809.163 1014.92 1198.57 1401.82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</si>
  <si>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</si>
  <si>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</si>
  <si>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</si>
  <si>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</si>
  <si>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</si>
  <si>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</si>
  <si>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</si>
  <si>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</si>
  <si>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</si>
  <si>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</si>
  <si>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</si>
  <si>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</si>
  <si>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</si>
  <si>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</si>
  <si>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</si>
  <si>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</si>
  <si>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</si>
  <si>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</si>
  <si>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</si>
  <si>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</si>
  <si>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</si>
  <si>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</si>
  <si>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</si>
  <si>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</si>
  <si>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</si>
  <si>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</si>
  <si>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</si>
  <si>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</si>
  <si>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</si>
  <si>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</si>
  <si>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</si>
  <si>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</si>
  <si>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</si>
  <si>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</si>
  <si>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</si>
  <si>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</si>
  <si>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</si>
  <si>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</si>
  <si>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</si>
  <si>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</si>
  <si>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</si>
  <si>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</si>
  <si>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</si>
  <si>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</si>
  <si>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</si>
  <si>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</si>
  <si>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</si>
  <si>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</si>
  <si>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</si>
  <si>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</si>
  <si>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</si>
  <si>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</si>
  <si>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</si>
  <si>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</si>
  <si>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</si>
  <si>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</si>
  <si>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</si>
  <si>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</si>
  <si>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</si>
  <si>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</si>
  <si>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</si>
  <si>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</si>
  <si>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</si>
  <si>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</si>
  <si>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</si>
  <si>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</si>
  <si>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</si>
  <si>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</si>
  <si>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</si>
  <si>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</si>
  <si>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</si>
  <si>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</si>
  <si>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</si>
  <si>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</si>
  <si>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</si>
  <si>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</si>
  <si>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</si>
  <si>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</si>
  <si>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</si>
  <si>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</si>
  <si>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</si>
  <si>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</si>
  <si>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</si>
  <si>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</si>
  <si>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</si>
  <si>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</si>
  <si>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</si>
  <si>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</si>
  <si>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</si>
  <si>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</si>
  <si>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</si>
  <si>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</si>
  <si>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</si>
  <si>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</si>
  <si>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</si>
  <si>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</si>
  <si>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</si>
  <si>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</si>
  <si>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</si>
  <si>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</si>
  <si>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</si>
  <si>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</si>
  <si>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</si>
  <si>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</si>
  <si>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</si>
  <si>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</si>
  <si>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</si>
  <si>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</si>
  <si>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</si>
  <si>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</si>
  <si>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</si>
  <si>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</si>
  <si>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</si>
  <si>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</si>
  <si>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</si>
  <si>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</si>
  <si>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</si>
  <si>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</si>
  <si>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</si>
  <si>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</si>
  <si>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</si>
  <si>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</si>
  <si>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</si>
  <si>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</si>
  <si>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</si>
  <si>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</si>
  <si>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</si>
  <si>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</si>
  <si>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</si>
  <si>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</si>
  <si>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</si>
  <si>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</si>
  <si>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</si>
  <si>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</si>
  <si>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</si>
  <si>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</si>
  <si>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</si>
  <si>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</si>
  <si>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</si>
  <si>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</si>
  <si>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</si>
  <si>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</si>
  <si>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</si>
  <si>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</si>
  <si>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</si>
  <si>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</si>
  <si>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</si>
  <si>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</si>
  <si>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</si>
  <si>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</si>
  <si>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</si>
  <si>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</si>
  <si>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</si>
  <si>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</si>
  <si>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</si>
  <si>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</si>
  <si>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</si>
  <si>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</si>
  <si>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</si>
  <si>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</si>
  <si>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</si>
  <si>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</si>
  <si>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</si>
  <si>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</si>
  <si>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</si>
  <si>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</si>
  <si>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</si>
  <si>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</si>
  <si>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</si>
  <si>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</si>
  <si>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</si>
  <si>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</si>
  <si>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</si>
  <si>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</si>
  <si>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</si>
  <si>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</si>
  <si>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</si>
  <si>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</si>
  <si>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</si>
  <si>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</si>
  <si>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</si>
  <si>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</si>
  <si>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</si>
  <si>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</si>
  <si>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</si>
  <si>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</si>
  <si>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</si>
  <si>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</si>
  <si>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</si>
  <si>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</si>
  <si>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</si>
  <si>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</si>
  <si>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</si>
  <si>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</si>
  <si>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</si>
  <si>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</si>
  <si>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20190825 15:45:45</t>
  </si>
  <si>
    <t>15:45:45</t>
  </si>
  <si>
    <t>MPF-6509-20190825-15_45_45</t>
  </si>
  <si>
    <t>DARK-6510-20190825-15_45_47</t>
  </si>
  <si>
    <t>0: Broadleaf</t>
  </si>
  <si>
    <t>15:45:11</t>
  </si>
  <si>
    <t>2/2</t>
  </si>
  <si>
    <t>5</t>
  </si>
  <si>
    <t>11111111</t>
  </si>
  <si>
    <t>oooooooo</t>
  </si>
  <si>
    <t>off</t>
  </si>
  <si>
    <t>20190825 15:47:46</t>
  </si>
  <si>
    <t>15:47:46</t>
  </si>
  <si>
    <t>MPF-6511-20190825-15_47_46</t>
  </si>
  <si>
    <t>DARK-6512-20190825-15_47_48</t>
  </si>
  <si>
    <t>15:47:00</t>
  </si>
  <si>
    <t>1/2</t>
  </si>
  <si>
    <t>20190825 15:49:46</t>
  </si>
  <si>
    <t>15:49:46</t>
  </si>
  <si>
    <t>MPF-6513-20190825-15_49_46</t>
  </si>
  <si>
    <t>DARK-6514-20190825-15_49_48</t>
  </si>
  <si>
    <t>15:50:14</t>
  </si>
  <si>
    <t>20190825 15:52:15</t>
  </si>
  <si>
    <t>15:52:15</t>
  </si>
  <si>
    <t>MPF-6515-20190825-15_52_15</t>
  </si>
  <si>
    <t>DARK-6516-20190825-15_52_17</t>
  </si>
  <si>
    <t>15:52:50</t>
  </si>
  <si>
    <t>20190825 15:54:22</t>
  </si>
  <si>
    <t>15:54:22</t>
  </si>
  <si>
    <t>MPF-6517-20190825-15_54_22</t>
  </si>
  <si>
    <t>DARK-6518-20190825-15_54_24</t>
  </si>
  <si>
    <t>15:54:16</t>
  </si>
  <si>
    <t>20190825 15:56:22</t>
  </si>
  <si>
    <t>15:56:22</t>
  </si>
  <si>
    <t>MPF-6519-20190825-15_56_22</t>
  </si>
  <si>
    <t>DARK-6520-20190825-15_56_24</t>
  </si>
  <si>
    <t>15:56:50</t>
  </si>
  <si>
    <t>20190825 15:58:24</t>
  </si>
  <si>
    <t>15:58:24</t>
  </si>
  <si>
    <t>MPF-6521-20190825-15_58_24</t>
  </si>
  <si>
    <t>DARK-6522-20190825-15_58_26</t>
  </si>
  <si>
    <t>20190825 16:00:00</t>
  </si>
  <si>
    <t>16:00:00</t>
  </si>
  <si>
    <t>MPF-6523-20190825-16_00_00</t>
  </si>
  <si>
    <t>DARK-6524-20190825-16_00_02</t>
  </si>
  <si>
    <t>15:59:32</t>
  </si>
  <si>
    <t>20190825 16:01:33</t>
  </si>
  <si>
    <t>16:01:33</t>
  </si>
  <si>
    <t>MPF-6525-20190825-16_01_33</t>
  </si>
  <si>
    <t>DARK-6526-20190825-16_01_35</t>
  </si>
  <si>
    <t>16:01:05</t>
  </si>
  <si>
    <t>20190825 16:02:58</t>
  </si>
  <si>
    <t>16:02:58</t>
  </si>
  <si>
    <t>MPF-6527-20190825-16_02_58</t>
  </si>
  <si>
    <t>DARK-6528-20190825-16_03_00</t>
  </si>
  <si>
    <t>16:02:31</t>
  </si>
  <si>
    <t>20190825 16:04:30</t>
  </si>
  <si>
    <t>16:04:30</t>
  </si>
  <si>
    <t>MPF-6529-20190825-16_04_30</t>
  </si>
  <si>
    <t>DARK-6530-20190825-16_04_32</t>
  </si>
  <si>
    <t>16:03:56</t>
  </si>
  <si>
    <t>20190825 16:06:07</t>
  </si>
  <si>
    <t>16:06:07</t>
  </si>
  <si>
    <t>MPF-6531-20190825-16_06_07</t>
  </si>
  <si>
    <t>DARK-6532-20190825-16_06_09</t>
  </si>
  <si>
    <t>16:05:31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</si>
</sst>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I28"/>
  <sheetViews>
    <sheetView tabSelected="1" workbookViewId="0"/>
  </sheetViews>
  <sheetFormatPr defaultRowHeight="15"/>
  <sheetData>
    <row r="2" spans="1:165">
      <c r="A2" t="s">
        <v>25</v>
      </c>
      <c r="B2" t="s">
        <v>26</v>
      </c>
      <c r="C2" t="s">
        <v>27</v>
      </c>
      <c r="D2" t="s">
        <v>28</v>
      </c>
    </row>
    <row r="3" spans="1:165">
      <c r="B3">
        <v>4</v>
      </c>
      <c r="C3">
        <v>21</v>
      </c>
      <c r="D3" t="s">
        <v>29</v>
      </c>
    </row>
    <row r="4" spans="1:165">
      <c r="A4" t="s">
        <v>30</v>
      </c>
      <c r="B4" t="s">
        <v>31</v>
      </c>
    </row>
    <row r="5" spans="1:165">
      <c r="B5">
        <v>2</v>
      </c>
    </row>
    <row r="6" spans="1:16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65">
      <c r="B7">
        <v>0</v>
      </c>
      <c r="C7">
        <v>1</v>
      </c>
      <c r="D7">
        <v>0</v>
      </c>
      <c r="E7">
        <v>0</v>
      </c>
    </row>
    <row r="8" spans="1:16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6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65">
      <c r="B11">
        <v>0</v>
      </c>
      <c r="C11">
        <v>0</v>
      </c>
      <c r="D11">
        <v>0</v>
      </c>
      <c r="E11">
        <v>0</v>
      </c>
      <c r="F11">
        <v>1</v>
      </c>
    </row>
    <row r="12" spans="1:16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65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6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30</v>
      </c>
      <c r="BO14" t="s">
        <v>30</v>
      </c>
      <c r="BP14" t="s">
        <v>30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79</v>
      </c>
      <c r="CH14" t="s">
        <v>79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80</v>
      </c>
      <c r="CY14" t="s">
        <v>80</v>
      </c>
      <c r="CZ14" t="s">
        <v>80</v>
      </c>
      <c r="DA14" t="s">
        <v>80</v>
      </c>
      <c r="DB14" t="s">
        <v>80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84</v>
      </c>
      <c r="FB14" t="s">
        <v>84</v>
      </c>
      <c r="FC14" t="s">
        <v>84</v>
      </c>
      <c r="FD14" t="s">
        <v>84</v>
      </c>
      <c r="FE14" t="s">
        <v>84</v>
      </c>
      <c r="FF14" t="s">
        <v>84</v>
      </c>
      <c r="FG14" t="s">
        <v>84</v>
      </c>
      <c r="FH14" t="s">
        <v>84</v>
      </c>
      <c r="FI14" t="s">
        <v>84</v>
      </c>
    </row>
    <row r="15" spans="1:165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75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151</v>
      </c>
      <c r="BQ15" t="s">
        <v>91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186</v>
      </c>
      <c r="DA15" t="s">
        <v>187</v>
      </c>
      <c r="DB15" t="s">
        <v>188</v>
      </c>
      <c r="DC15" t="s">
        <v>86</v>
      </c>
      <c r="DD15" t="s">
        <v>89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  <c r="ER15" t="s">
        <v>228</v>
      </c>
      <c r="ES15" t="s">
        <v>229</v>
      </c>
      <c r="ET15" t="s">
        <v>230</v>
      </c>
      <c r="EU15" t="s">
        <v>231</v>
      </c>
      <c r="EV15" t="s">
        <v>232</v>
      </c>
      <c r="EW15" t="s">
        <v>233</v>
      </c>
      <c r="EX15" t="s">
        <v>234</v>
      </c>
      <c r="EY15" t="s">
        <v>235</v>
      </c>
      <c r="EZ15" t="s">
        <v>236</v>
      </c>
      <c r="FA15" t="s">
        <v>237</v>
      </c>
      <c r="FB15" t="s">
        <v>238</v>
      </c>
      <c r="FC15" t="s">
        <v>239</v>
      </c>
      <c r="FD15" t="s">
        <v>240</v>
      </c>
      <c r="FE15" t="s">
        <v>241</v>
      </c>
      <c r="FF15" t="s">
        <v>242</v>
      </c>
      <c r="FG15" t="s">
        <v>243</v>
      </c>
      <c r="FH15" t="s">
        <v>244</v>
      </c>
      <c r="FI15" t="s">
        <v>245</v>
      </c>
    </row>
    <row r="16" spans="1:165">
      <c r="B16" t="s">
        <v>246</v>
      </c>
      <c r="C16" t="s">
        <v>246</v>
      </c>
      <c r="G16" t="s">
        <v>246</v>
      </c>
      <c r="H16" t="s">
        <v>247</v>
      </c>
      <c r="I16" t="s">
        <v>248</v>
      </c>
      <c r="J16" t="s">
        <v>249</v>
      </c>
      <c r="K16" t="s">
        <v>249</v>
      </c>
      <c r="L16" t="s">
        <v>157</v>
      </c>
      <c r="M16" t="s">
        <v>157</v>
      </c>
      <c r="N16" t="s">
        <v>247</v>
      </c>
      <c r="O16" t="s">
        <v>247</v>
      </c>
      <c r="P16" t="s">
        <v>247</v>
      </c>
      <c r="Q16" t="s">
        <v>247</v>
      </c>
      <c r="R16" t="s">
        <v>250</v>
      </c>
      <c r="S16" t="s">
        <v>251</v>
      </c>
      <c r="T16" t="s">
        <v>251</v>
      </c>
      <c r="U16" t="s">
        <v>252</v>
      </c>
      <c r="V16" t="s">
        <v>253</v>
      </c>
      <c r="W16" t="s">
        <v>252</v>
      </c>
      <c r="X16" t="s">
        <v>252</v>
      </c>
      <c r="Y16" t="s">
        <v>252</v>
      </c>
      <c r="Z16" t="s">
        <v>250</v>
      </c>
      <c r="AA16" t="s">
        <v>250</v>
      </c>
      <c r="AB16" t="s">
        <v>250</v>
      </c>
      <c r="AC16" t="s">
        <v>250</v>
      </c>
      <c r="AG16" t="s">
        <v>254</v>
      </c>
      <c r="AH16" t="s">
        <v>253</v>
      </c>
      <c r="AJ16" t="s">
        <v>253</v>
      </c>
      <c r="AK16" t="s">
        <v>254</v>
      </c>
      <c r="AQ16" t="s">
        <v>248</v>
      </c>
      <c r="AW16" t="s">
        <v>248</v>
      </c>
      <c r="AX16" t="s">
        <v>248</v>
      </c>
      <c r="AY16" t="s">
        <v>248</v>
      </c>
      <c r="BA16" t="s">
        <v>255</v>
      </c>
      <c r="BJ16" t="s">
        <v>248</v>
      </c>
      <c r="BK16" t="s">
        <v>248</v>
      </c>
      <c r="BM16" t="s">
        <v>256</v>
      </c>
      <c r="BN16" t="s">
        <v>257</v>
      </c>
      <c r="BQ16" t="s">
        <v>246</v>
      </c>
      <c r="BR16" t="s">
        <v>249</v>
      </c>
      <c r="BS16" t="s">
        <v>249</v>
      </c>
      <c r="BT16" t="s">
        <v>258</v>
      </c>
      <c r="BU16" t="s">
        <v>258</v>
      </c>
      <c r="BV16" t="s">
        <v>254</v>
      </c>
      <c r="BW16" t="s">
        <v>252</v>
      </c>
      <c r="BX16" t="s">
        <v>252</v>
      </c>
      <c r="BY16" t="s">
        <v>251</v>
      </c>
      <c r="BZ16" t="s">
        <v>251</v>
      </c>
      <c r="CA16" t="s">
        <v>251</v>
      </c>
      <c r="CB16" t="s">
        <v>251</v>
      </c>
      <c r="CC16" t="s">
        <v>251</v>
      </c>
      <c r="CD16" t="s">
        <v>259</v>
      </c>
      <c r="CE16" t="s">
        <v>248</v>
      </c>
      <c r="CF16" t="s">
        <v>248</v>
      </c>
      <c r="CG16" t="s">
        <v>248</v>
      </c>
      <c r="CL16" t="s">
        <v>248</v>
      </c>
      <c r="CO16" t="s">
        <v>251</v>
      </c>
      <c r="CP16" t="s">
        <v>251</v>
      </c>
      <c r="CQ16" t="s">
        <v>251</v>
      </c>
      <c r="CR16" t="s">
        <v>251</v>
      </c>
      <c r="CS16" t="s">
        <v>251</v>
      </c>
      <c r="CT16" t="s">
        <v>248</v>
      </c>
      <c r="CU16" t="s">
        <v>248</v>
      </c>
      <c r="CV16" t="s">
        <v>248</v>
      </c>
      <c r="CW16" t="s">
        <v>246</v>
      </c>
      <c r="CY16" t="s">
        <v>260</v>
      </c>
      <c r="CZ16" t="s">
        <v>260</v>
      </c>
      <c r="DB16" t="s">
        <v>246</v>
      </c>
      <c r="DC16" t="s">
        <v>261</v>
      </c>
      <c r="DF16" t="s">
        <v>262</v>
      </c>
      <c r="DG16" t="s">
        <v>263</v>
      </c>
      <c r="DH16" t="s">
        <v>262</v>
      </c>
      <c r="DI16" t="s">
        <v>263</v>
      </c>
      <c r="DJ16" t="s">
        <v>253</v>
      </c>
      <c r="DK16" t="s">
        <v>253</v>
      </c>
      <c r="DL16" t="s">
        <v>248</v>
      </c>
      <c r="DM16" t="s">
        <v>264</v>
      </c>
      <c r="DN16" t="s">
        <v>248</v>
      </c>
      <c r="DP16" t="s">
        <v>247</v>
      </c>
      <c r="DQ16" t="s">
        <v>265</v>
      </c>
      <c r="DR16" t="s">
        <v>247</v>
      </c>
      <c r="DW16" t="s">
        <v>266</v>
      </c>
      <c r="DX16" t="s">
        <v>266</v>
      </c>
      <c r="DY16" t="s">
        <v>266</v>
      </c>
      <c r="DZ16" t="s">
        <v>266</v>
      </c>
      <c r="EA16" t="s">
        <v>266</v>
      </c>
      <c r="EB16" t="s">
        <v>266</v>
      </c>
      <c r="EC16" t="s">
        <v>266</v>
      </c>
      <c r="ED16" t="s">
        <v>266</v>
      </c>
      <c r="EE16" t="s">
        <v>266</v>
      </c>
      <c r="EF16" t="s">
        <v>266</v>
      </c>
      <c r="EG16" t="s">
        <v>266</v>
      </c>
      <c r="EH16" t="s">
        <v>266</v>
      </c>
      <c r="EO16" t="s">
        <v>266</v>
      </c>
      <c r="EP16" t="s">
        <v>253</v>
      </c>
      <c r="EQ16" t="s">
        <v>253</v>
      </c>
      <c r="ER16" t="s">
        <v>262</v>
      </c>
      <c r="ES16" t="s">
        <v>263</v>
      </c>
      <c r="EU16" t="s">
        <v>254</v>
      </c>
      <c r="EV16" t="s">
        <v>254</v>
      </c>
      <c r="EW16" t="s">
        <v>251</v>
      </c>
      <c r="EX16" t="s">
        <v>251</v>
      </c>
      <c r="EY16" t="s">
        <v>251</v>
      </c>
      <c r="EZ16" t="s">
        <v>251</v>
      </c>
      <c r="FA16" t="s">
        <v>251</v>
      </c>
      <c r="FB16" t="s">
        <v>253</v>
      </c>
      <c r="FC16" t="s">
        <v>253</v>
      </c>
      <c r="FD16" t="s">
        <v>253</v>
      </c>
      <c r="FE16" t="s">
        <v>251</v>
      </c>
      <c r="FF16" t="s">
        <v>249</v>
      </c>
      <c r="FG16" t="s">
        <v>258</v>
      </c>
      <c r="FH16" t="s">
        <v>253</v>
      </c>
      <c r="FI16" t="s">
        <v>253</v>
      </c>
    </row>
    <row r="17" spans="1:165">
      <c r="A17">
        <v>1</v>
      </c>
      <c r="B17">
        <v>1566765945.6</v>
      </c>
      <c r="C17">
        <v>0</v>
      </c>
      <c r="D17" t="s">
        <v>267</v>
      </c>
      <c r="E17" t="s">
        <v>268</v>
      </c>
      <c r="G17">
        <v>1566765945.6</v>
      </c>
      <c r="H17">
        <f>BV17*AI17*(BT17-BU17)/(100*BN17*(1000-AI17*BT17))</f>
        <v>0</v>
      </c>
      <c r="I17">
        <f>BV17*AI17*(BS17-BR17*(1000-AI17*BU17)/(1000-AI17*BT17))/(100*BN17)</f>
        <v>0</v>
      </c>
      <c r="J17">
        <f>BR17 - IF(AI17&gt;1, I17*BN17*100.0/(AK17*CD17), 0)</f>
        <v>0</v>
      </c>
      <c r="K17">
        <f>((Q17-H17/2)*J17-I17)/(Q17+H17/2)</f>
        <v>0</v>
      </c>
      <c r="L17">
        <f>K17*(BW17+BX17)/1000.0</f>
        <v>0</v>
      </c>
      <c r="M17">
        <f>(BR17 - IF(AI17&gt;1, I17*BN17*100.0/(AK17*CD17), 0))*(BW17+BX17)/1000.0</f>
        <v>0</v>
      </c>
      <c r="N17">
        <f>2.0/((1/P17-1/O17)+SIGN(P17)*SQRT((1/P17-1/O17)*(1/P17-1/O17) + 4*BO17/((BO17+1)*(BO17+1))*(2*1/P17*1/O17-1/O17*1/O17)))</f>
        <v>0</v>
      </c>
      <c r="O17">
        <f>AF17+AE17*BN17+AD17*BN17*BN17</f>
        <v>0</v>
      </c>
      <c r="P17">
        <f>H17*(1000-(1000*0.61365*exp(17.502*T17/(240.97+T17))/(BW17+BX17)+BT17)/2)/(1000*0.61365*exp(17.502*T17/(240.97+T17))/(BW17+BX17)-BT17)</f>
        <v>0</v>
      </c>
      <c r="Q17">
        <f>1/((BO17+1)/(N17/1.6)+1/(O17/1.37)) + BO17/((BO17+1)/(N17/1.6) + BO17/(O17/1.37))</f>
        <v>0</v>
      </c>
      <c r="R17">
        <f>(BK17*BM17)</f>
        <v>0</v>
      </c>
      <c r="S17">
        <f>(BY17+(R17+2*0.95*5.67E-8*(((BY17+$B$7)+273)^4-(BY17+273)^4)-44100*H17)/(1.84*29.3*O17+8*0.95*5.67E-8*(BY17+273)^3))</f>
        <v>0</v>
      </c>
      <c r="T17">
        <f>($C$7*BZ17+$D$7*CA17+$E$7*S17)</f>
        <v>0</v>
      </c>
      <c r="U17">
        <f>0.61365*exp(17.502*T17/(240.97+T17))</f>
        <v>0</v>
      </c>
      <c r="V17">
        <f>(W17/X17*100)</f>
        <v>0</v>
      </c>
      <c r="W17">
        <f>BT17*(BW17+BX17)/1000</f>
        <v>0</v>
      </c>
      <c r="X17">
        <f>0.61365*exp(17.502*BY17/(240.97+BY17))</f>
        <v>0</v>
      </c>
      <c r="Y17">
        <f>(U17-BT17*(BW17+BX17)/1000)</f>
        <v>0</v>
      </c>
      <c r="Z17">
        <f>(-H17*44100)</f>
        <v>0</v>
      </c>
      <c r="AA17">
        <f>2*29.3*O17*0.92*(BY17-T17)</f>
        <v>0</v>
      </c>
      <c r="AB17">
        <f>2*0.95*5.67E-8*(((BY17+$B$7)+273)^4-(T17+273)^4)</f>
        <v>0</v>
      </c>
      <c r="AC17">
        <f>R17+AB17+Z17+AA17</f>
        <v>0</v>
      </c>
      <c r="AD17">
        <v>-0.0410037689585401</v>
      </c>
      <c r="AE17">
        <v>0.0460303227834116</v>
      </c>
      <c r="AF17">
        <v>3.44325944874111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MAX(0,($B$13+$C$13*CD17)/(1+$D$13*CD17)*BW17/(BY17+273)*$E$13)</f>
        <v>0</v>
      </c>
      <c r="AL17">
        <v>0</v>
      </c>
      <c r="AM17">
        <v>551.058076923077</v>
      </c>
      <c r="AN17">
        <v>2908.47</v>
      </c>
      <c r="AO17">
        <f>AN17-AM17</f>
        <v>0</v>
      </c>
      <c r="AP17">
        <f>AO17/AN17</f>
        <v>0</v>
      </c>
      <c r="AQ17">
        <v>-1.90535759554672</v>
      </c>
      <c r="AR17" t="s">
        <v>269</v>
      </c>
      <c r="AS17">
        <v>803.733961538462</v>
      </c>
      <c r="AT17">
        <v>1020.7</v>
      </c>
      <c r="AU17">
        <f>1-AS17/AT17</f>
        <v>0</v>
      </c>
      <c r="AV17">
        <v>0.5</v>
      </c>
      <c r="AW17">
        <f>BK17</f>
        <v>0</v>
      </c>
      <c r="AX17">
        <f>I17</f>
        <v>0</v>
      </c>
      <c r="AY17">
        <f>AU17*AV17*AW17</f>
        <v>0</v>
      </c>
      <c r="AZ17">
        <f>BE17/AT17</f>
        <v>0</v>
      </c>
      <c r="BA17">
        <f>(AX17-AQ17)/AW17</f>
        <v>0</v>
      </c>
      <c r="BB17">
        <f>(AN17-AT17)/AT17</f>
        <v>0</v>
      </c>
      <c r="BC17" t="s">
        <v>270</v>
      </c>
      <c r="BD17">
        <v>605.14</v>
      </c>
      <c r="BE17">
        <f>AT17-BD17</f>
        <v>0</v>
      </c>
      <c r="BF17">
        <f>(AT17-AS17)/(AT17-BD17)</f>
        <v>0</v>
      </c>
      <c r="BG17">
        <f>(AN17-AT17)/(AN17-BD17)</f>
        <v>0</v>
      </c>
      <c r="BH17">
        <f>(AT17-AS17)/(AT17-AM17)</f>
        <v>0</v>
      </c>
      <c r="BI17">
        <f>(AN17-AT17)/(AN17-AM17)</f>
        <v>0</v>
      </c>
      <c r="BJ17">
        <f>$B$11*CE17+$C$11*CF17+$F$11*CG17</f>
        <v>0</v>
      </c>
      <c r="BK17">
        <f>BJ17*BL17</f>
        <v>0</v>
      </c>
      <c r="BL17">
        <f>($B$11*$D$9+$C$11*$D$9+$F$11*((CT17+CL17)/MAX(CT17+CL17+CU17, 0.1)*$I$9+CU17/MAX(CT17+CL17+CU17, 0.1)*$J$9))/($B$11+$C$11+$F$11)</f>
        <v>0</v>
      </c>
      <c r="BM17">
        <f>($B$11*$K$9+$C$11*$K$9+$F$11*((CT17+CL17)/MAX(CT17+CL17+CU17, 0.1)*$P$9+CU17/MAX(CT17+CL17+CU17, 0.1)*$Q$9))/($B$11+$C$11+$F$11)</f>
        <v>0</v>
      </c>
      <c r="BN17">
        <v>6</v>
      </c>
      <c r="BO17">
        <v>0.5</v>
      </c>
      <c r="BP17" t="s">
        <v>271</v>
      </c>
      <c r="BQ17">
        <v>1566765945.6</v>
      </c>
      <c r="BR17">
        <v>361.672</v>
      </c>
      <c r="BS17">
        <v>399.987</v>
      </c>
      <c r="BT17">
        <v>19.5498</v>
      </c>
      <c r="BU17">
        <v>15.781</v>
      </c>
      <c r="BV17">
        <v>500.059</v>
      </c>
      <c r="BW17">
        <v>98.9568</v>
      </c>
      <c r="BX17">
        <v>0.199939</v>
      </c>
      <c r="BY17">
        <v>26.6339</v>
      </c>
      <c r="BZ17">
        <v>27.02</v>
      </c>
      <c r="CA17">
        <v>999.9</v>
      </c>
      <c r="CB17">
        <v>0</v>
      </c>
      <c r="CC17">
        <v>0</v>
      </c>
      <c r="CD17">
        <v>9992.5</v>
      </c>
      <c r="CE17">
        <v>0</v>
      </c>
      <c r="CF17">
        <v>336.497</v>
      </c>
      <c r="CG17">
        <v>2000.18</v>
      </c>
      <c r="CH17">
        <v>0.979997</v>
      </c>
      <c r="CI17">
        <v>0.0200033</v>
      </c>
      <c r="CJ17">
        <v>0</v>
      </c>
      <c r="CK17">
        <v>803.47</v>
      </c>
      <c r="CL17">
        <v>5.00041</v>
      </c>
      <c r="CM17">
        <v>17776.3</v>
      </c>
      <c r="CN17">
        <v>18519.8</v>
      </c>
      <c r="CO17">
        <v>48.062</v>
      </c>
      <c r="CP17">
        <v>48.625</v>
      </c>
      <c r="CQ17">
        <v>48.625</v>
      </c>
      <c r="CR17">
        <v>48.375</v>
      </c>
      <c r="CS17">
        <v>49.437</v>
      </c>
      <c r="CT17">
        <v>1955.27</v>
      </c>
      <c r="CU17">
        <v>39.91</v>
      </c>
      <c r="CV17">
        <v>0</v>
      </c>
      <c r="CW17">
        <v>671.5</v>
      </c>
      <c r="CX17">
        <v>803.733961538462</v>
      </c>
      <c r="CY17">
        <v>-3.59381195725565</v>
      </c>
      <c r="CZ17">
        <v>-20.4376068994742</v>
      </c>
      <c r="DA17">
        <v>17775.6769230769</v>
      </c>
      <c r="DB17">
        <v>15</v>
      </c>
      <c r="DC17">
        <v>1566765911.1</v>
      </c>
      <c r="DD17" t="s">
        <v>272</v>
      </c>
      <c r="DE17">
        <v>77</v>
      </c>
      <c r="DF17">
        <v>6.185</v>
      </c>
      <c r="DG17">
        <v>-0.052</v>
      </c>
      <c r="DH17">
        <v>400</v>
      </c>
      <c r="DI17">
        <v>16</v>
      </c>
      <c r="DJ17">
        <v>0.08</v>
      </c>
      <c r="DK17">
        <v>0.04</v>
      </c>
      <c r="DL17">
        <v>30.7100466427308</v>
      </c>
      <c r="DM17">
        <v>-0.0817539834589618</v>
      </c>
      <c r="DN17">
        <v>0.0975156817642963</v>
      </c>
      <c r="DO17">
        <v>1</v>
      </c>
      <c r="DP17">
        <v>0.195595355404393</v>
      </c>
      <c r="DQ17">
        <v>0.0448892689981572</v>
      </c>
      <c r="DR17">
        <v>0.00602634574714421</v>
      </c>
      <c r="DS17">
        <v>1</v>
      </c>
      <c r="DT17">
        <v>2</v>
      </c>
      <c r="DU17">
        <v>2</v>
      </c>
      <c r="DV17" t="s">
        <v>273</v>
      </c>
      <c r="DW17">
        <v>1.86462</v>
      </c>
      <c r="DX17">
        <v>1.86556</v>
      </c>
      <c r="DY17">
        <v>1.86813</v>
      </c>
      <c r="DZ17">
        <v>1.86766</v>
      </c>
      <c r="EA17">
        <v>1.86972</v>
      </c>
      <c r="EB17">
        <v>1.86753</v>
      </c>
      <c r="EC17">
        <v>1.86829</v>
      </c>
      <c r="ED17">
        <v>1.87258</v>
      </c>
      <c r="EE17" t="s">
        <v>274</v>
      </c>
      <c r="EF17" t="s">
        <v>19</v>
      </c>
      <c r="EG17" t="s">
        <v>19</v>
      </c>
      <c r="EH17" t="s">
        <v>19</v>
      </c>
      <c r="EI17" t="s">
        <v>275</v>
      </c>
      <c r="EJ17" t="s">
        <v>276</v>
      </c>
      <c r="EK17" t="s">
        <v>277</v>
      </c>
      <c r="EL17" t="s">
        <v>277</v>
      </c>
      <c r="EM17" t="s">
        <v>277</v>
      </c>
      <c r="EN17" t="s">
        <v>277</v>
      </c>
      <c r="EO17">
        <v>0</v>
      </c>
      <c r="EP17">
        <v>100</v>
      </c>
      <c r="EQ17">
        <v>100</v>
      </c>
      <c r="ER17">
        <v>6.185</v>
      </c>
      <c r="ES17">
        <v>-0.052</v>
      </c>
      <c r="ET17">
        <v>2</v>
      </c>
      <c r="EU17">
        <v>521.505</v>
      </c>
      <c r="EV17">
        <v>458.401</v>
      </c>
      <c r="EW17">
        <v>19.8253</v>
      </c>
      <c r="EX17">
        <v>34.4608</v>
      </c>
      <c r="EY17">
        <v>30</v>
      </c>
      <c r="EZ17">
        <v>36.3247</v>
      </c>
      <c r="FA17">
        <v>36.3106</v>
      </c>
      <c r="FB17">
        <v>19.9062</v>
      </c>
      <c r="FC17">
        <v>37.5571</v>
      </c>
      <c r="FD17">
        <v>0</v>
      </c>
      <c r="FE17">
        <v>19.8207</v>
      </c>
      <c r="FF17">
        <v>400</v>
      </c>
      <c r="FG17">
        <v>15.7622</v>
      </c>
      <c r="FH17">
        <v>109.412</v>
      </c>
      <c r="FI17">
        <v>107.767</v>
      </c>
    </row>
    <row r="18" spans="1:165">
      <c r="A18">
        <v>2</v>
      </c>
      <c r="B18">
        <v>1566766066.1</v>
      </c>
      <c r="C18">
        <v>120.5</v>
      </c>
      <c r="D18" t="s">
        <v>278</v>
      </c>
      <c r="E18" t="s">
        <v>279</v>
      </c>
      <c r="G18">
        <v>1566766066.1</v>
      </c>
      <c r="H18">
        <f>BV18*AI18*(BT18-BU18)/(100*BN18*(1000-AI18*BT18))</f>
        <v>0</v>
      </c>
      <c r="I18">
        <f>BV18*AI18*(BS18-BR18*(1000-AI18*BU18)/(1000-AI18*BT18))/(100*BN18)</f>
        <v>0</v>
      </c>
      <c r="J18">
        <f>BR18 - IF(AI18&gt;1, I18*BN18*100.0/(AK18*CD18), 0)</f>
        <v>0</v>
      </c>
      <c r="K18">
        <f>((Q18-H18/2)*J18-I18)/(Q18+H18/2)</f>
        <v>0</v>
      </c>
      <c r="L18">
        <f>K18*(BW18+BX18)/1000.0</f>
        <v>0</v>
      </c>
      <c r="M18">
        <f>(BR18 - IF(AI18&gt;1, I18*BN18*100.0/(AK18*CD18), 0))*(BW18+BX18)/1000.0</f>
        <v>0</v>
      </c>
      <c r="N18">
        <f>2.0/((1/P18-1/O18)+SIGN(P18)*SQRT((1/P18-1/O18)*(1/P18-1/O18) + 4*BO18/((BO18+1)*(BO18+1))*(2*1/P18*1/O18-1/O18*1/O18)))</f>
        <v>0</v>
      </c>
      <c r="O18">
        <f>AF18+AE18*BN18+AD18*BN18*BN18</f>
        <v>0</v>
      </c>
      <c r="P18">
        <f>H18*(1000-(1000*0.61365*exp(17.502*T18/(240.97+T18))/(BW18+BX18)+BT18)/2)/(1000*0.61365*exp(17.502*T18/(240.97+T18))/(BW18+BX18)-BT18)</f>
        <v>0</v>
      </c>
      <c r="Q18">
        <f>1/((BO18+1)/(N18/1.6)+1/(O18/1.37)) + BO18/((BO18+1)/(N18/1.6) + BO18/(O18/1.37))</f>
        <v>0</v>
      </c>
      <c r="R18">
        <f>(BK18*BM18)</f>
        <v>0</v>
      </c>
      <c r="S18">
        <f>(BY18+(R18+2*0.95*5.67E-8*(((BY18+$B$7)+273)^4-(BY18+273)^4)-44100*H18)/(1.84*29.3*O18+8*0.95*5.67E-8*(BY18+273)^3))</f>
        <v>0</v>
      </c>
      <c r="T18">
        <f>($C$7*BZ18+$D$7*CA18+$E$7*S18)</f>
        <v>0</v>
      </c>
      <c r="U18">
        <f>0.61365*exp(17.502*T18/(240.97+T18))</f>
        <v>0</v>
      </c>
      <c r="V18">
        <f>(W18/X18*100)</f>
        <v>0</v>
      </c>
      <c r="W18">
        <f>BT18*(BW18+BX18)/1000</f>
        <v>0</v>
      </c>
      <c r="X18">
        <f>0.61365*exp(17.502*BY18/(240.97+BY18))</f>
        <v>0</v>
      </c>
      <c r="Y18">
        <f>(U18-BT18*(BW18+BX18)/1000)</f>
        <v>0</v>
      </c>
      <c r="Z18">
        <f>(-H18*44100)</f>
        <v>0</v>
      </c>
      <c r="AA18">
        <f>2*29.3*O18*0.92*(BY18-T18)</f>
        <v>0</v>
      </c>
      <c r="AB18">
        <f>2*0.95*5.67E-8*(((BY18+$B$7)+273)^4-(T18+273)^4)</f>
        <v>0</v>
      </c>
      <c r="AC18">
        <f>R18+AB18+Z18+AA18</f>
        <v>0</v>
      </c>
      <c r="AD18">
        <v>-0.0410667954299168</v>
      </c>
      <c r="AE18">
        <v>0.0461010755189541</v>
      </c>
      <c r="AF18">
        <v>3.44745019907415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MAX(0,($B$13+$C$13*CD18)/(1+$D$13*CD18)*BW18/(BY18+273)*$E$13)</f>
        <v>0</v>
      </c>
      <c r="AL18">
        <v>0</v>
      </c>
      <c r="AM18">
        <v>551.058076923077</v>
      </c>
      <c r="AN18">
        <v>2908.47</v>
      </c>
      <c r="AO18">
        <f>AN18-AM18</f>
        <v>0</v>
      </c>
      <c r="AP18">
        <f>AO18/AN18</f>
        <v>0</v>
      </c>
      <c r="AQ18">
        <v>-1.90535759554672</v>
      </c>
      <c r="AR18" t="s">
        <v>280</v>
      </c>
      <c r="AS18">
        <v>794.603269230769</v>
      </c>
      <c r="AT18">
        <v>971.907</v>
      </c>
      <c r="AU18">
        <f>1-AS18/AT18</f>
        <v>0</v>
      </c>
      <c r="AV18">
        <v>0.5</v>
      </c>
      <c r="AW18">
        <f>BK18</f>
        <v>0</v>
      </c>
      <c r="AX18">
        <f>I18</f>
        <v>0</v>
      </c>
      <c r="AY18">
        <f>AU18*AV18*AW18</f>
        <v>0</v>
      </c>
      <c r="AZ18">
        <f>BE18/AT18</f>
        <v>0</v>
      </c>
      <c r="BA18">
        <f>(AX18-AQ18)/AW18</f>
        <v>0</v>
      </c>
      <c r="BB18">
        <f>(AN18-AT18)/AT18</f>
        <v>0</v>
      </c>
      <c r="BC18" t="s">
        <v>281</v>
      </c>
      <c r="BD18">
        <v>609.56</v>
      </c>
      <c r="BE18">
        <f>AT18-BD18</f>
        <v>0</v>
      </c>
      <c r="BF18">
        <f>(AT18-AS18)/(AT18-BD18)</f>
        <v>0</v>
      </c>
      <c r="BG18">
        <f>(AN18-AT18)/(AN18-BD18)</f>
        <v>0</v>
      </c>
      <c r="BH18">
        <f>(AT18-AS18)/(AT18-AM18)</f>
        <v>0</v>
      </c>
      <c r="BI18">
        <f>(AN18-AT18)/(AN18-AM18)</f>
        <v>0</v>
      </c>
      <c r="BJ18">
        <f>$B$11*CE18+$C$11*CF18+$F$11*CG18</f>
        <v>0</v>
      </c>
      <c r="BK18">
        <f>BJ18*BL18</f>
        <v>0</v>
      </c>
      <c r="BL18">
        <f>($B$11*$D$9+$C$11*$D$9+$F$11*((CT18+CL18)/MAX(CT18+CL18+CU18, 0.1)*$I$9+CU18/MAX(CT18+CL18+CU18, 0.1)*$J$9))/($B$11+$C$11+$F$11)</f>
        <v>0</v>
      </c>
      <c r="BM18">
        <f>($B$11*$K$9+$C$11*$K$9+$F$11*((CT18+CL18)/MAX(CT18+CL18+CU18, 0.1)*$P$9+CU18/MAX(CT18+CL18+CU18, 0.1)*$Q$9))/($B$11+$C$11+$F$11)</f>
        <v>0</v>
      </c>
      <c r="BN18">
        <v>6</v>
      </c>
      <c r="BO18">
        <v>0.5</v>
      </c>
      <c r="BP18" t="s">
        <v>271</v>
      </c>
      <c r="BQ18">
        <v>1566766066.1</v>
      </c>
      <c r="BR18">
        <v>268.674</v>
      </c>
      <c r="BS18">
        <v>300.05</v>
      </c>
      <c r="BT18">
        <v>19.6112</v>
      </c>
      <c r="BU18">
        <v>15.6329</v>
      </c>
      <c r="BV18">
        <v>500.022</v>
      </c>
      <c r="BW18">
        <v>98.9475</v>
      </c>
      <c r="BX18">
        <v>0.199904</v>
      </c>
      <c r="BY18">
        <v>26.6166</v>
      </c>
      <c r="BZ18">
        <v>26.9848</v>
      </c>
      <c r="CA18">
        <v>999.9</v>
      </c>
      <c r="CB18">
        <v>0</v>
      </c>
      <c r="CC18">
        <v>0</v>
      </c>
      <c r="CD18">
        <v>10008.8</v>
      </c>
      <c r="CE18">
        <v>0</v>
      </c>
      <c r="CF18">
        <v>350.423</v>
      </c>
      <c r="CG18">
        <v>1999.89</v>
      </c>
      <c r="CH18">
        <v>0.979994</v>
      </c>
      <c r="CI18">
        <v>0.0200063</v>
      </c>
      <c r="CJ18">
        <v>0</v>
      </c>
      <c r="CK18">
        <v>793.487</v>
      </c>
      <c r="CL18">
        <v>5.00041</v>
      </c>
      <c r="CM18">
        <v>17622.2</v>
      </c>
      <c r="CN18">
        <v>18517.1</v>
      </c>
      <c r="CO18">
        <v>48.062</v>
      </c>
      <c r="CP18">
        <v>48.687</v>
      </c>
      <c r="CQ18">
        <v>48.625</v>
      </c>
      <c r="CR18">
        <v>48.375</v>
      </c>
      <c r="CS18">
        <v>49.437</v>
      </c>
      <c r="CT18">
        <v>1954.98</v>
      </c>
      <c r="CU18">
        <v>39.91</v>
      </c>
      <c r="CV18">
        <v>0</v>
      </c>
      <c r="CW18">
        <v>119.799999952316</v>
      </c>
      <c r="CX18">
        <v>794.603269230769</v>
      </c>
      <c r="CY18">
        <v>-7.54034189902339</v>
      </c>
      <c r="CZ18">
        <v>-245.907692455675</v>
      </c>
      <c r="DA18">
        <v>17648.8769230769</v>
      </c>
      <c r="DB18">
        <v>15</v>
      </c>
      <c r="DC18">
        <v>1566766020.1</v>
      </c>
      <c r="DD18" t="s">
        <v>282</v>
      </c>
      <c r="DE18">
        <v>78</v>
      </c>
      <c r="DF18">
        <v>5.45</v>
      </c>
      <c r="DG18">
        <v>-0.053</v>
      </c>
      <c r="DH18">
        <v>300</v>
      </c>
      <c r="DI18">
        <v>16</v>
      </c>
      <c r="DJ18">
        <v>0.07</v>
      </c>
      <c r="DK18">
        <v>0.04</v>
      </c>
      <c r="DL18">
        <v>24.9579181297057</v>
      </c>
      <c r="DM18">
        <v>0.948907945157524</v>
      </c>
      <c r="DN18">
        <v>0.101542993258717</v>
      </c>
      <c r="DO18">
        <v>0</v>
      </c>
      <c r="DP18">
        <v>0.204062701571201</v>
      </c>
      <c r="DQ18">
        <v>0.0297820423419408</v>
      </c>
      <c r="DR18">
        <v>0.00303800197680137</v>
      </c>
      <c r="DS18">
        <v>1</v>
      </c>
      <c r="DT18">
        <v>1</v>
      </c>
      <c r="DU18">
        <v>2</v>
      </c>
      <c r="DV18" t="s">
        <v>283</v>
      </c>
      <c r="DW18">
        <v>1.86462</v>
      </c>
      <c r="DX18">
        <v>1.86554</v>
      </c>
      <c r="DY18">
        <v>1.86814</v>
      </c>
      <c r="DZ18">
        <v>1.86767</v>
      </c>
      <c r="EA18">
        <v>1.8698</v>
      </c>
      <c r="EB18">
        <v>1.86759</v>
      </c>
      <c r="EC18">
        <v>1.86829</v>
      </c>
      <c r="ED18">
        <v>1.87263</v>
      </c>
      <c r="EE18" t="s">
        <v>274</v>
      </c>
      <c r="EF18" t="s">
        <v>19</v>
      </c>
      <c r="EG18" t="s">
        <v>19</v>
      </c>
      <c r="EH18" t="s">
        <v>19</v>
      </c>
      <c r="EI18" t="s">
        <v>275</v>
      </c>
      <c r="EJ18" t="s">
        <v>276</v>
      </c>
      <c r="EK18" t="s">
        <v>277</v>
      </c>
      <c r="EL18" t="s">
        <v>277</v>
      </c>
      <c r="EM18" t="s">
        <v>277</v>
      </c>
      <c r="EN18" t="s">
        <v>277</v>
      </c>
      <c r="EO18">
        <v>0</v>
      </c>
      <c r="EP18">
        <v>100</v>
      </c>
      <c r="EQ18">
        <v>100</v>
      </c>
      <c r="ER18">
        <v>5.45</v>
      </c>
      <c r="ES18">
        <v>-0.053</v>
      </c>
      <c r="ET18">
        <v>2</v>
      </c>
      <c r="EU18">
        <v>521.986</v>
      </c>
      <c r="EV18">
        <v>458.312</v>
      </c>
      <c r="EW18">
        <v>19.967</v>
      </c>
      <c r="EX18">
        <v>34.3622</v>
      </c>
      <c r="EY18">
        <v>29.9989</v>
      </c>
      <c r="EZ18">
        <v>36.2425</v>
      </c>
      <c r="FA18">
        <v>36.2318</v>
      </c>
      <c r="FB18">
        <v>15.8501</v>
      </c>
      <c r="FC18">
        <v>38.6853</v>
      </c>
      <c r="FD18">
        <v>0</v>
      </c>
      <c r="FE18">
        <v>19.9678</v>
      </c>
      <c r="FF18">
        <v>300</v>
      </c>
      <c r="FG18">
        <v>15.484</v>
      </c>
      <c r="FH18">
        <v>109.429</v>
      </c>
      <c r="FI18">
        <v>107.782</v>
      </c>
    </row>
    <row r="19" spans="1:165">
      <c r="A19">
        <v>3</v>
      </c>
      <c r="B19">
        <v>1566766186.6</v>
      </c>
      <c r="C19">
        <v>241</v>
      </c>
      <c r="D19" t="s">
        <v>284</v>
      </c>
      <c r="E19" t="s">
        <v>285</v>
      </c>
      <c r="G19">
        <v>1566766186.6</v>
      </c>
      <c r="H19">
        <f>BV19*AI19*(BT19-BU19)/(100*BN19*(1000-AI19*BT19))</f>
        <v>0</v>
      </c>
      <c r="I19">
        <f>BV19*AI19*(BS19-BR19*(1000-AI19*BU19)/(1000-AI19*BT19))/(100*BN19)</f>
        <v>0</v>
      </c>
      <c r="J19">
        <f>BR19 - IF(AI19&gt;1, I19*BN19*100.0/(AK19*CD19), 0)</f>
        <v>0</v>
      </c>
      <c r="K19">
        <f>((Q19-H19/2)*J19-I19)/(Q19+H19/2)</f>
        <v>0</v>
      </c>
      <c r="L19">
        <f>K19*(BW19+BX19)/1000.0</f>
        <v>0</v>
      </c>
      <c r="M19">
        <f>(BR19 - IF(AI19&gt;1, I19*BN19*100.0/(AK19*CD19), 0))*(BW19+BX19)/1000.0</f>
        <v>0</v>
      </c>
      <c r="N19">
        <f>2.0/((1/P19-1/O19)+SIGN(P19)*SQRT((1/P19-1/O19)*(1/P19-1/O19) + 4*BO19/((BO19+1)*(BO19+1))*(2*1/P19*1/O19-1/O19*1/O19)))</f>
        <v>0</v>
      </c>
      <c r="O19">
        <f>AF19+AE19*BN19+AD19*BN19*BN19</f>
        <v>0</v>
      </c>
      <c r="P19">
        <f>H19*(1000-(1000*0.61365*exp(17.502*T19/(240.97+T19))/(BW19+BX19)+BT19)/2)/(1000*0.61365*exp(17.502*T19/(240.97+T19))/(BW19+BX19)-BT19)</f>
        <v>0</v>
      </c>
      <c r="Q19">
        <f>1/((BO19+1)/(N19/1.6)+1/(O19/1.37)) + BO19/((BO19+1)/(N19/1.6) + BO19/(O19/1.37))</f>
        <v>0</v>
      </c>
      <c r="R19">
        <f>(BK19*BM19)</f>
        <v>0</v>
      </c>
      <c r="S19">
        <f>(BY19+(R19+2*0.95*5.67E-8*(((BY19+$B$7)+273)^4-(BY19+273)^4)-44100*H19)/(1.84*29.3*O19+8*0.95*5.67E-8*(BY19+273)^3))</f>
        <v>0</v>
      </c>
      <c r="T19">
        <f>($C$7*BZ19+$D$7*CA19+$E$7*S19)</f>
        <v>0</v>
      </c>
      <c r="U19">
        <f>0.61365*exp(17.502*T19/(240.97+T19))</f>
        <v>0</v>
      </c>
      <c r="V19">
        <f>(W19/X19*100)</f>
        <v>0</v>
      </c>
      <c r="W19">
        <f>BT19*(BW19+BX19)/1000</f>
        <v>0</v>
      </c>
      <c r="X19">
        <f>0.61365*exp(17.502*BY19/(240.97+BY19))</f>
        <v>0</v>
      </c>
      <c r="Y19">
        <f>(U19-BT19*(BW19+BX19)/1000)</f>
        <v>0</v>
      </c>
      <c r="Z19">
        <f>(-H19*44100)</f>
        <v>0</v>
      </c>
      <c r="AA19">
        <f>2*29.3*O19*0.92*(BY19-T19)</f>
        <v>0</v>
      </c>
      <c r="AB19">
        <f>2*0.95*5.67E-8*(((BY19+$B$7)+273)^4-(T19+273)^4)</f>
        <v>0</v>
      </c>
      <c r="AC19">
        <f>R19+AB19+Z19+AA19</f>
        <v>0</v>
      </c>
      <c r="AD19">
        <v>-0.0410636411547176</v>
      </c>
      <c r="AE19">
        <v>0.0460975345687133</v>
      </c>
      <c r="AF19">
        <v>3.44724051765545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MAX(0,($B$13+$C$13*CD19)/(1+$D$13*CD19)*BW19/(BY19+273)*$E$13)</f>
        <v>0</v>
      </c>
      <c r="AL19">
        <v>0</v>
      </c>
      <c r="AM19">
        <v>551.058076923077</v>
      </c>
      <c r="AN19">
        <v>2908.47</v>
      </c>
      <c r="AO19">
        <f>AN19-AM19</f>
        <v>0</v>
      </c>
      <c r="AP19">
        <f>AO19/AN19</f>
        <v>0</v>
      </c>
      <c r="AQ19">
        <v>-1.90535759554672</v>
      </c>
      <c r="AR19" t="s">
        <v>286</v>
      </c>
      <c r="AS19">
        <v>797.593115384615</v>
      </c>
      <c r="AT19">
        <v>933.624</v>
      </c>
      <c r="AU19">
        <f>1-AS19/AT19</f>
        <v>0</v>
      </c>
      <c r="AV19">
        <v>0.5</v>
      </c>
      <c r="AW19">
        <f>BK19</f>
        <v>0</v>
      </c>
      <c r="AX19">
        <f>I19</f>
        <v>0</v>
      </c>
      <c r="AY19">
        <f>AU19*AV19*AW19</f>
        <v>0</v>
      </c>
      <c r="AZ19">
        <f>BE19/AT19</f>
        <v>0</v>
      </c>
      <c r="BA19">
        <f>(AX19-AQ19)/AW19</f>
        <v>0</v>
      </c>
      <c r="BB19">
        <f>(AN19-AT19)/AT19</f>
        <v>0</v>
      </c>
      <c r="BC19" t="s">
        <v>287</v>
      </c>
      <c r="BD19">
        <v>613.96</v>
      </c>
      <c r="BE19">
        <f>AT19-BD19</f>
        <v>0</v>
      </c>
      <c r="BF19">
        <f>(AT19-AS19)/(AT19-BD19)</f>
        <v>0</v>
      </c>
      <c r="BG19">
        <f>(AN19-AT19)/(AN19-BD19)</f>
        <v>0</v>
      </c>
      <c r="BH19">
        <f>(AT19-AS19)/(AT19-AM19)</f>
        <v>0</v>
      </c>
      <c r="BI19">
        <f>(AN19-AT19)/(AN19-AM19)</f>
        <v>0</v>
      </c>
      <c r="BJ19">
        <f>$B$11*CE19+$C$11*CF19+$F$11*CG19</f>
        <v>0</v>
      </c>
      <c r="BK19">
        <f>BJ19*BL19</f>
        <v>0</v>
      </c>
      <c r="BL19">
        <f>($B$11*$D$9+$C$11*$D$9+$F$11*((CT19+CL19)/MAX(CT19+CL19+CU19, 0.1)*$I$9+CU19/MAX(CT19+CL19+CU19, 0.1)*$J$9))/($B$11+$C$11+$F$11)</f>
        <v>0</v>
      </c>
      <c r="BM19">
        <f>($B$11*$K$9+$C$11*$K$9+$F$11*((CT19+CL19)/MAX(CT19+CL19+CU19, 0.1)*$P$9+CU19/MAX(CT19+CL19+CU19, 0.1)*$Q$9))/($B$11+$C$11+$F$11)</f>
        <v>0</v>
      </c>
      <c r="BN19">
        <v>6</v>
      </c>
      <c r="BO19">
        <v>0.5</v>
      </c>
      <c r="BP19" t="s">
        <v>271</v>
      </c>
      <c r="BQ19">
        <v>1566766186.6</v>
      </c>
      <c r="BR19">
        <v>175.848</v>
      </c>
      <c r="BS19">
        <v>200.019</v>
      </c>
      <c r="BT19">
        <v>19.7425</v>
      </c>
      <c r="BU19">
        <v>15.0617</v>
      </c>
      <c r="BV19">
        <v>500.027</v>
      </c>
      <c r="BW19">
        <v>98.9399</v>
      </c>
      <c r="BX19">
        <v>0.20007</v>
      </c>
      <c r="BY19">
        <v>26.6885</v>
      </c>
      <c r="BZ19">
        <v>26.946</v>
      </c>
      <c r="CA19">
        <v>999.9</v>
      </c>
      <c r="CB19">
        <v>0</v>
      </c>
      <c r="CC19">
        <v>0</v>
      </c>
      <c r="CD19">
        <v>10008.8</v>
      </c>
      <c r="CE19">
        <v>0</v>
      </c>
      <c r="CF19">
        <v>335.56</v>
      </c>
      <c r="CG19">
        <v>1999.99</v>
      </c>
      <c r="CH19">
        <v>0.979994</v>
      </c>
      <c r="CI19">
        <v>0.0200063</v>
      </c>
      <c r="CJ19">
        <v>0</v>
      </c>
      <c r="CK19">
        <v>796.886</v>
      </c>
      <c r="CL19">
        <v>5.00041</v>
      </c>
      <c r="CM19">
        <v>17599.1</v>
      </c>
      <c r="CN19">
        <v>18518</v>
      </c>
      <c r="CO19">
        <v>48</v>
      </c>
      <c r="CP19">
        <v>48.687</v>
      </c>
      <c r="CQ19">
        <v>48.625</v>
      </c>
      <c r="CR19">
        <v>48.375</v>
      </c>
      <c r="CS19">
        <v>49.375</v>
      </c>
      <c r="CT19">
        <v>1955.08</v>
      </c>
      <c r="CU19">
        <v>39.91</v>
      </c>
      <c r="CV19">
        <v>0</v>
      </c>
      <c r="CW19">
        <v>120.100000143051</v>
      </c>
      <c r="CX19">
        <v>797.593115384615</v>
      </c>
      <c r="CY19">
        <v>-6.9389743532073</v>
      </c>
      <c r="CZ19">
        <v>-173.135042658841</v>
      </c>
      <c r="DA19">
        <v>17619.4461538462</v>
      </c>
      <c r="DB19">
        <v>15</v>
      </c>
      <c r="DC19">
        <v>1566766214.6</v>
      </c>
      <c r="DD19" t="s">
        <v>288</v>
      </c>
      <c r="DE19">
        <v>79</v>
      </c>
      <c r="DF19">
        <v>4.748</v>
      </c>
      <c r="DG19">
        <v>-0.053</v>
      </c>
      <c r="DH19">
        <v>200</v>
      </c>
      <c r="DI19">
        <v>15</v>
      </c>
      <c r="DJ19">
        <v>0.08</v>
      </c>
      <c r="DK19">
        <v>0.03</v>
      </c>
      <c r="DL19">
        <v>18.5024361162599</v>
      </c>
      <c r="DM19">
        <v>1.97024488623522</v>
      </c>
      <c r="DN19">
        <v>0.200620188793451</v>
      </c>
      <c r="DO19">
        <v>0</v>
      </c>
      <c r="DP19">
        <v>0.246996552245516</v>
      </c>
      <c r="DQ19">
        <v>0.0348195022440439</v>
      </c>
      <c r="DR19">
        <v>0.00352053509986049</v>
      </c>
      <c r="DS19">
        <v>1</v>
      </c>
      <c r="DT19">
        <v>1</v>
      </c>
      <c r="DU19">
        <v>2</v>
      </c>
      <c r="DV19" t="s">
        <v>283</v>
      </c>
      <c r="DW19">
        <v>1.86462</v>
      </c>
      <c r="DX19">
        <v>1.86556</v>
      </c>
      <c r="DY19">
        <v>1.86814</v>
      </c>
      <c r="DZ19">
        <v>1.86766</v>
      </c>
      <c r="EA19">
        <v>1.8698</v>
      </c>
      <c r="EB19">
        <v>1.86758</v>
      </c>
      <c r="EC19">
        <v>1.8683</v>
      </c>
      <c r="ED19">
        <v>1.87269</v>
      </c>
      <c r="EE19" t="s">
        <v>274</v>
      </c>
      <c r="EF19" t="s">
        <v>19</v>
      </c>
      <c r="EG19" t="s">
        <v>19</v>
      </c>
      <c r="EH19" t="s">
        <v>19</v>
      </c>
      <c r="EI19" t="s">
        <v>275</v>
      </c>
      <c r="EJ19" t="s">
        <v>276</v>
      </c>
      <c r="EK19" t="s">
        <v>277</v>
      </c>
      <c r="EL19" t="s">
        <v>277</v>
      </c>
      <c r="EM19" t="s">
        <v>277</v>
      </c>
      <c r="EN19" t="s">
        <v>277</v>
      </c>
      <c r="EO19">
        <v>0</v>
      </c>
      <c r="EP19">
        <v>100</v>
      </c>
      <c r="EQ19">
        <v>100</v>
      </c>
      <c r="ER19">
        <v>4.748</v>
      </c>
      <c r="ES19">
        <v>-0.053</v>
      </c>
      <c r="ET19">
        <v>2</v>
      </c>
      <c r="EU19">
        <v>522.441</v>
      </c>
      <c r="EV19">
        <v>457.7</v>
      </c>
      <c r="EW19">
        <v>20.518</v>
      </c>
      <c r="EX19">
        <v>34.2855</v>
      </c>
      <c r="EY19">
        <v>29.9996</v>
      </c>
      <c r="EZ19">
        <v>36.1758</v>
      </c>
      <c r="FA19">
        <v>36.1648</v>
      </c>
      <c r="FB19">
        <v>11.6133</v>
      </c>
      <c r="FC19">
        <v>39.4237</v>
      </c>
      <c r="FD19">
        <v>0</v>
      </c>
      <c r="FE19">
        <v>20.5448</v>
      </c>
      <c r="FF19">
        <v>200</v>
      </c>
      <c r="FG19">
        <v>14.7835</v>
      </c>
      <c r="FH19">
        <v>109.439</v>
      </c>
      <c r="FI19">
        <v>107.789</v>
      </c>
    </row>
    <row r="20" spans="1:165">
      <c r="A20">
        <v>4</v>
      </c>
      <c r="B20">
        <v>1566766335.6</v>
      </c>
      <c r="C20">
        <v>390</v>
      </c>
      <c r="D20" t="s">
        <v>289</v>
      </c>
      <c r="E20" t="s">
        <v>290</v>
      </c>
      <c r="G20">
        <v>1566766335.6</v>
      </c>
      <c r="H20">
        <f>BV20*AI20*(BT20-BU20)/(100*BN20*(1000-AI20*BT20))</f>
        <v>0</v>
      </c>
      <c r="I20">
        <f>BV20*AI20*(BS20-BR20*(1000-AI20*BU20)/(1000-AI20*BT20))/(100*BN20)</f>
        <v>0</v>
      </c>
      <c r="J20">
        <f>BR20 - IF(AI20&gt;1, I20*BN20*100.0/(AK20*CD20), 0)</f>
        <v>0</v>
      </c>
      <c r="K20">
        <f>((Q20-H20/2)*J20-I20)/(Q20+H20/2)</f>
        <v>0</v>
      </c>
      <c r="L20">
        <f>K20*(BW20+BX20)/1000.0</f>
        <v>0</v>
      </c>
      <c r="M20">
        <f>(BR20 - IF(AI20&gt;1, I20*BN20*100.0/(AK20*CD20), 0))*(BW20+BX20)/1000.0</f>
        <v>0</v>
      </c>
      <c r="N20">
        <f>2.0/((1/P20-1/O20)+SIGN(P20)*SQRT((1/P20-1/O20)*(1/P20-1/O20) + 4*BO20/((BO20+1)*(BO20+1))*(2*1/P20*1/O20-1/O20*1/O20)))</f>
        <v>0</v>
      </c>
      <c r="O20">
        <f>AF20+AE20*BN20+AD20*BN20*BN20</f>
        <v>0</v>
      </c>
      <c r="P20">
        <f>H20*(1000-(1000*0.61365*exp(17.502*T20/(240.97+T20))/(BW20+BX20)+BT20)/2)/(1000*0.61365*exp(17.502*T20/(240.97+T20))/(BW20+BX20)-BT20)</f>
        <v>0</v>
      </c>
      <c r="Q20">
        <f>1/((BO20+1)/(N20/1.6)+1/(O20/1.37)) + BO20/((BO20+1)/(N20/1.6) + BO20/(O20/1.37))</f>
        <v>0</v>
      </c>
      <c r="R20">
        <f>(BK20*BM20)</f>
        <v>0</v>
      </c>
      <c r="S20">
        <f>(BY20+(R20+2*0.95*5.67E-8*(((BY20+$B$7)+273)^4-(BY20+273)^4)-44100*H20)/(1.84*29.3*O20+8*0.95*5.67E-8*(BY20+273)^3))</f>
        <v>0</v>
      </c>
      <c r="T20">
        <f>($C$7*BZ20+$D$7*CA20+$E$7*S20)</f>
        <v>0</v>
      </c>
      <c r="U20">
        <f>0.61365*exp(17.502*T20/(240.97+T20))</f>
        <v>0</v>
      </c>
      <c r="V20">
        <f>(W20/X20*100)</f>
        <v>0</v>
      </c>
      <c r="W20">
        <f>BT20*(BW20+BX20)/1000</f>
        <v>0</v>
      </c>
      <c r="X20">
        <f>0.61365*exp(17.502*BY20/(240.97+BY20))</f>
        <v>0</v>
      </c>
      <c r="Y20">
        <f>(U20-BT20*(BW20+BX20)/1000)</f>
        <v>0</v>
      </c>
      <c r="Z20">
        <f>(-H20*44100)</f>
        <v>0</v>
      </c>
      <c r="AA20">
        <f>2*29.3*O20*0.92*(BY20-T20)</f>
        <v>0</v>
      </c>
      <c r="AB20">
        <f>2*0.95*5.67E-8*(((BY20+$B$7)+273)^4-(T20+273)^4)</f>
        <v>0</v>
      </c>
      <c r="AC20">
        <f>R20+AB20+Z20+AA20</f>
        <v>0</v>
      </c>
      <c r="AD20">
        <v>-0.0410304280934616</v>
      </c>
      <c r="AE20">
        <v>0.0460602499978295</v>
      </c>
      <c r="AF20">
        <v>3.44503233427534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MAX(0,($B$13+$C$13*CD20)/(1+$D$13*CD20)*BW20/(BY20+273)*$E$13)</f>
        <v>0</v>
      </c>
      <c r="AL20">
        <v>0</v>
      </c>
      <c r="AM20">
        <v>551.058076923077</v>
      </c>
      <c r="AN20">
        <v>2908.47</v>
      </c>
      <c r="AO20">
        <f>AN20-AM20</f>
        <v>0</v>
      </c>
      <c r="AP20">
        <f>AO20/AN20</f>
        <v>0</v>
      </c>
      <c r="AQ20">
        <v>-1.90535759554672</v>
      </c>
      <c r="AR20" t="s">
        <v>291</v>
      </c>
      <c r="AS20">
        <v>811.674346153846</v>
      </c>
      <c r="AT20">
        <v>911.432</v>
      </c>
      <c r="AU20">
        <f>1-AS20/AT20</f>
        <v>0</v>
      </c>
      <c r="AV20">
        <v>0.5</v>
      </c>
      <c r="AW20">
        <f>BK20</f>
        <v>0</v>
      </c>
      <c r="AX20">
        <f>I20</f>
        <v>0</v>
      </c>
      <c r="AY20">
        <f>AU20*AV20*AW20</f>
        <v>0</v>
      </c>
      <c r="AZ20">
        <f>BE20/AT20</f>
        <v>0</v>
      </c>
      <c r="BA20">
        <f>(AX20-AQ20)/AW20</f>
        <v>0</v>
      </c>
      <c r="BB20">
        <f>(AN20-AT20)/AT20</f>
        <v>0</v>
      </c>
      <c r="BC20" t="s">
        <v>292</v>
      </c>
      <c r="BD20">
        <v>636.26</v>
      </c>
      <c r="BE20">
        <f>AT20-BD20</f>
        <v>0</v>
      </c>
      <c r="BF20">
        <f>(AT20-AS20)/(AT20-BD20)</f>
        <v>0</v>
      </c>
      <c r="BG20">
        <f>(AN20-AT20)/(AN20-BD20)</f>
        <v>0</v>
      </c>
      <c r="BH20">
        <f>(AT20-AS20)/(AT20-AM20)</f>
        <v>0</v>
      </c>
      <c r="BI20">
        <f>(AN20-AT20)/(AN20-AM20)</f>
        <v>0</v>
      </c>
      <c r="BJ20">
        <f>$B$11*CE20+$C$11*CF20+$F$11*CG20</f>
        <v>0</v>
      </c>
      <c r="BK20">
        <f>BJ20*BL20</f>
        <v>0</v>
      </c>
      <c r="BL20">
        <f>($B$11*$D$9+$C$11*$D$9+$F$11*((CT20+CL20)/MAX(CT20+CL20+CU20, 0.1)*$I$9+CU20/MAX(CT20+CL20+CU20, 0.1)*$J$9))/($B$11+$C$11+$F$11)</f>
        <v>0</v>
      </c>
      <c r="BM20">
        <f>($B$11*$K$9+$C$11*$K$9+$F$11*((CT20+CL20)/MAX(CT20+CL20+CU20, 0.1)*$P$9+CU20/MAX(CT20+CL20+CU20, 0.1)*$Q$9))/($B$11+$C$11+$F$11)</f>
        <v>0</v>
      </c>
      <c r="BN20">
        <v>6</v>
      </c>
      <c r="BO20">
        <v>0.5</v>
      </c>
      <c r="BP20" t="s">
        <v>271</v>
      </c>
      <c r="BQ20">
        <v>1566766335.6</v>
      </c>
      <c r="BR20">
        <v>84.6774</v>
      </c>
      <c r="BS20">
        <v>99.9917</v>
      </c>
      <c r="BT20">
        <v>19.979</v>
      </c>
      <c r="BU20">
        <v>13.4575</v>
      </c>
      <c r="BV20">
        <v>499.954</v>
      </c>
      <c r="BW20">
        <v>98.935</v>
      </c>
      <c r="BX20">
        <v>0.200288</v>
      </c>
      <c r="BY20">
        <v>26.9408</v>
      </c>
      <c r="BZ20">
        <v>26.912</v>
      </c>
      <c r="CA20">
        <v>999.9</v>
      </c>
      <c r="CB20">
        <v>0</v>
      </c>
      <c r="CC20">
        <v>0</v>
      </c>
      <c r="CD20">
        <v>10001.2</v>
      </c>
      <c r="CE20">
        <v>0</v>
      </c>
      <c r="CF20">
        <v>339.523</v>
      </c>
      <c r="CG20">
        <v>2000.11</v>
      </c>
      <c r="CH20">
        <v>0.979994</v>
      </c>
      <c r="CI20">
        <v>0.0200063</v>
      </c>
      <c r="CJ20">
        <v>0</v>
      </c>
      <c r="CK20">
        <v>810.906</v>
      </c>
      <c r="CL20">
        <v>5.00041</v>
      </c>
      <c r="CM20">
        <v>17868</v>
      </c>
      <c r="CN20">
        <v>18519.1</v>
      </c>
      <c r="CO20">
        <v>47.937</v>
      </c>
      <c r="CP20">
        <v>48.625</v>
      </c>
      <c r="CQ20">
        <v>48.562</v>
      </c>
      <c r="CR20">
        <v>48.312</v>
      </c>
      <c r="CS20">
        <v>49.375</v>
      </c>
      <c r="CT20">
        <v>1955.2</v>
      </c>
      <c r="CU20">
        <v>39.91</v>
      </c>
      <c r="CV20">
        <v>0</v>
      </c>
      <c r="CW20">
        <v>148.799999952316</v>
      </c>
      <c r="CX20">
        <v>811.674346153846</v>
      </c>
      <c r="CY20">
        <v>-6.43928204901606</v>
      </c>
      <c r="CZ20">
        <v>-149.723076979381</v>
      </c>
      <c r="DA20">
        <v>17882.5153846154</v>
      </c>
      <c r="DB20">
        <v>15</v>
      </c>
      <c r="DC20">
        <v>1566766370.6</v>
      </c>
      <c r="DD20" t="s">
        <v>293</v>
      </c>
      <c r="DE20">
        <v>80</v>
      </c>
      <c r="DF20">
        <v>4.221</v>
      </c>
      <c r="DG20">
        <v>-0.054</v>
      </c>
      <c r="DH20">
        <v>100</v>
      </c>
      <c r="DI20">
        <v>13</v>
      </c>
      <c r="DJ20">
        <v>0.17</v>
      </c>
      <c r="DK20">
        <v>0.02</v>
      </c>
      <c r="DL20">
        <v>11.5977499376217</v>
      </c>
      <c r="DM20">
        <v>1.64096115863715</v>
      </c>
      <c r="DN20">
        <v>0.171275149371582</v>
      </c>
      <c r="DO20">
        <v>0</v>
      </c>
      <c r="DP20">
        <v>0.355365775421885</v>
      </c>
      <c r="DQ20">
        <v>0.070265907781229</v>
      </c>
      <c r="DR20">
        <v>0.00715758286674663</v>
      </c>
      <c r="DS20">
        <v>1</v>
      </c>
      <c r="DT20">
        <v>1</v>
      </c>
      <c r="DU20">
        <v>2</v>
      </c>
      <c r="DV20" t="s">
        <v>283</v>
      </c>
      <c r="DW20">
        <v>1.86463</v>
      </c>
      <c r="DX20">
        <v>1.86556</v>
      </c>
      <c r="DY20">
        <v>1.86813</v>
      </c>
      <c r="DZ20">
        <v>1.86768</v>
      </c>
      <c r="EA20">
        <v>1.8698</v>
      </c>
      <c r="EB20">
        <v>1.86756</v>
      </c>
      <c r="EC20">
        <v>1.86834</v>
      </c>
      <c r="ED20">
        <v>1.87271</v>
      </c>
      <c r="EE20" t="s">
        <v>274</v>
      </c>
      <c r="EF20" t="s">
        <v>19</v>
      </c>
      <c r="EG20" t="s">
        <v>19</v>
      </c>
      <c r="EH20" t="s">
        <v>19</v>
      </c>
      <c r="EI20" t="s">
        <v>275</v>
      </c>
      <c r="EJ20" t="s">
        <v>276</v>
      </c>
      <c r="EK20" t="s">
        <v>277</v>
      </c>
      <c r="EL20" t="s">
        <v>277</v>
      </c>
      <c r="EM20" t="s">
        <v>277</v>
      </c>
      <c r="EN20" t="s">
        <v>277</v>
      </c>
      <c r="EO20">
        <v>0</v>
      </c>
      <c r="EP20">
        <v>100</v>
      </c>
      <c r="EQ20">
        <v>100</v>
      </c>
      <c r="ER20">
        <v>4.221</v>
      </c>
      <c r="ES20">
        <v>-0.054</v>
      </c>
      <c r="ET20">
        <v>2</v>
      </c>
      <c r="EU20">
        <v>523.226</v>
      </c>
      <c r="EV20">
        <v>456.072</v>
      </c>
      <c r="EW20">
        <v>21.1816</v>
      </c>
      <c r="EX20">
        <v>34.1911</v>
      </c>
      <c r="EY20">
        <v>29.9995</v>
      </c>
      <c r="EZ20">
        <v>36.0905</v>
      </c>
      <c r="FA20">
        <v>36.0778</v>
      </c>
      <c r="FB20">
        <v>7.25088</v>
      </c>
      <c r="FC20">
        <v>47.9843</v>
      </c>
      <c r="FD20">
        <v>0</v>
      </c>
      <c r="FE20">
        <v>21.1958</v>
      </c>
      <c r="FF20">
        <v>100</v>
      </c>
      <c r="FG20">
        <v>13.3612</v>
      </c>
      <c r="FH20">
        <v>109.451</v>
      </c>
      <c r="FI20">
        <v>107.803</v>
      </c>
    </row>
    <row r="21" spans="1:165">
      <c r="A21">
        <v>5</v>
      </c>
      <c r="B21">
        <v>1566766462.1</v>
      </c>
      <c r="C21">
        <v>516.5</v>
      </c>
      <c r="D21" t="s">
        <v>294</v>
      </c>
      <c r="E21" t="s">
        <v>295</v>
      </c>
      <c r="G21">
        <v>1566766462.1</v>
      </c>
      <c r="H21">
        <f>BV21*AI21*(BT21-BU21)/(100*BN21*(1000-AI21*BT21))</f>
        <v>0</v>
      </c>
      <c r="I21">
        <f>BV21*AI21*(BS21-BR21*(1000-AI21*BU21)/(1000-AI21*BT21))/(100*BN21)</f>
        <v>0</v>
      </c>
      <c r="J21">
        <f>BR21 - IF(AI21&gt;1, I21*BN21*100.0/(AK21*CD21), 0)</f>
        <v>0</v>
      </c>
      <c r="K21">
        <f>((Q21-H21/2)*J21-I21)/(Q21+H21/2)</f>
        <v>0</v>
      </c>
      <c r="L21">
        <f>K21*(BW21+BX21)/1000.0</f>
        <v>0</v>
      </c>
      <c r="M21">
        <f>(BR21 - IF(AI21&gt;1, I21*BN21*100.0/(AK21*CD21), 0))*(BW21+BX21)/1000.0</f>
        <v>0</v>
      </c>
      <c r="N21">
        <f>2.0/((1/P21-1/O21)+SIGN(P21)*SQRT((1/P21-1/O21)*(1/P21-1/O21) + 4*BO21/((BO21+1)*(BO21+1))*(2*1/P21*1/O21-1/O21*1/O21)))</f>
        <v>0</v>
      </c>
      <c r="O21">
        <f>AF21+AE21*BN21+AD21*BN21*BN21</f>
        <v>0</v>
      </c>
      <c r="P21">
        <f>H21*(1000-(1000*0.61365*exp(17.502*T21/(240.97+T21))/(BW21+BX21)+BT21)/2)/(1000*0.61365*exp(17.502*T21/(240.97+T21))/(BW21+BX21)-BT21)</f>
        <v>0</v>
      </c>
      <c r="Q21">
        <f>1/((BO21+1)/(N21/1.6)+1/(O21/1.37)) + BO21/((BO21+1)/(N21/1.6) + BO21/(O21/1.37))</f>
        <v>0</v>
      </c>
      <c r="R21">
        <f>(BK21*BM21)</f>
        <v>0</v>
      </c>
      <c r="S21">
        <f>(BY21+(R21+2*0.95*5.67E-8*(((BY21+$B$7)+273)^4-(BY21+273)^4)-44100*H21)/(1.84*29.3*O21+8*0.95*5.67E-8*(BY21+273)^3))</f>
        <v>0</v>
      </c>
      <c r="T21">
        <f>($C$7*BZ21+$D$7*CA21+$E$7*S21)</f>
        <v>0</v>
      </c>
      <c r="U21">
        <f>0.61365*exp(17.502*T21/(240.97+T21))</f>
        <v>0</v>
      </c>
      <c r="V21">
        <f>(W21/X21*100)</f>
        <v>0</v>
      </c>
      <c r="W21">
        <f>BT21*(BW21+BX21)/1000</f>
        <v>0</v>
      </c>
      <c r="X21">
        <f>0.61365*exp(17.502*BY21/(240.97+BY21))</f>
        <v>0</v>
      </c>
      <c r="Y21">
        <f>(U21-BT21*(BW21+BX21)/1000)</f>
        <v>0</v>
      </c>
      <c r="Z21">
        <f>(-H21*44100)</f>
        <v>0</v>
      </c>
      <c r="AA21">
        <f>2*29.3*O21*0.92*(BY21-T21)</f>
        <v>0</v>
      </c>
      <c r="AB21">
        <f>2*0.95*5.67E-8*(((BY21+$B$7)+273)^4-(T21+273)^4)</f>
        <v>0</v>
      </c>
      <c r="AC21">
        <f>R21+AB21+Z21+AA21</f>
        <v>0</v>
      </c>
      <c r="AD21">
        <v>-0.0408453165912473</v>
      </c>
      <c r="AE21">
        <v>0.0458524461199357</v>
      </c>
      <c r="AF21">
        <v>3.43271391914446</v>
      </c>
      <c r="AG21">
        <v>5</v>
      </c>
      <c r="AH21">
        <v>1</v>
      </c>
      <c r="AI21">
        <f>IF(AG21*$H$13&gt;=AK21,1.0,(AK21/(AK21-AG21*$H$13)))</f>
        <v>0</v>
      </c>
      <c r="AJ21">
        <f>(AI21-1)*100</f>
        <v>0</v>
      </c>
      <c r="AK21">
        <f>MAX(0,($B$13+$C$13*CD21)/(1+$D$13*CD21)*BW21/(BY21+273)*$E$13)</f>
        <v>0</v>
      </c>
      <c r="AL21">
        <v>0</v>
      </c>
      <c r="AM21">
        <v>551.058076923077</v>
      </c>
      <c r="AN21">
        <v>2908.47</v>
      </c>
      <c r="AO21">
        <f>AN21-AM21</f>
        <v>0</v>
      </c>
      <c r="AP21">
        <f>AO21/AN21</f>
        <v>0</v>
      </c>
      <c r="AQ21">
        <v>-1.90535759554672</v>
      </c>
      <c r="AR21" t="s">
        <v>296</v>
      </c>
      <c r="AS21">
        <v>852.209</v>
      </c>
      <c r="AT21">
        <v>890.519</v>
      </c>
      <c r="AU21">
        <f>1-AS21/AT21</f>
        <v>0</v>
      </c>
      <c r="AV21">
        <v>0.5</v>
      </c>
      <c r="AW21">
        <f>BK21</f>
        <v>0</v>
      </c>
      <c r="AX21">
        <f>I21</f>
        <v>0</v>
      </c>
      <c r="AY21">
        <f>AU21*AV21*AW21</f>
        <v>0</v>
      </c>
      <c r="AZ21">
        <f>BE21/AT21</f>
        <v>0</v>
      </c>
      <c r="BA21">
        <f>(AX21-AQ21)/AW21</f>
        <v>0</v>
      </c>
      <c r="BB21">
        <f>(AN21-AT21)/AT21</f>
        <v>0</v>
      </c>
      <c r="BC21" t="s">
        <v>297</v>
      </c>
      <c r="BD21">
        <v>725.04</v>
      </c>
      <c r="BE21">
        <f>AT21-BD21</f>
        <v>0</v>
      </c>
      <c r="BF21">
        <f>(AT21-AS21)/(AT21-BD21)</f>
        <v>0</v>
      </c>
      <c r="BG21">
        <f>(AN21-AT21)/(AN21-BD21)</f>
        <v>0</v>
      </c>
      <c r="BH21">
        <f>(AT21-AS21)/(AT21-AM21)</f>
        <v>0</v>
      </c>
      <c r="BI21">
        <f>(AN21-AT21)/(AN21-AM21)</f>
        <v>0</v>
      </c>
      <c r="BJ21">
        <f>$B$11*CE21+$C$11*CF21+$F$11*CG21</f>
        <v>0</v>
      </c>
      <c r="BK21">
        <f>BJ21*BL21</f>
        <v>0</v>
      </c>
      <c r="BL21">
        <f>($B$11*$D$9+$C$11*$D$9+$F$11*((CT21+CL21)/MAX(CT21+CL21+CU21, 0.1)*$I$9+CU21/MAX(CT21+CL21+CU21, 0.1)*$J$9))/($B$11+$C$11+$F$11)</f>
        <v>0</v>
      </c>
      <c r="BM21">
        <f>($B$11*$K$9+$C$11*$K$9+$F$11*((CT21+CL21)/MAX(CT21+CL21+CU21, 0.1)*$P$9+CU21/MAX(CT21+CL21+CU21, 0.1)*$Q$9))/($B$11+$C$11+$F$11)</f>
        <v>0</v>
      </c>
      <c r="BN21">
        <v>6</v>
      </c>
      <c r="BO21">
        <v>0.5</v>
      </c>
      <c r="BP21" t="s">
        <v>271</v>
      </c>
      <c r="BQ21">
        <v>1566766462.1</v>
      </c>
      <c r="BR21">
        <v>1.40316</v>
      </c>
      <c r="BS21">
        <v>1.56557</v>
      </c>
      <c r="BT21">
        <v>19.8384</v>
      </c>
      <c r="BU21">
        <v>13.3642</v>
      </c>
      <c r="BV21">
        <v>500.144</v>
      </c>
      <c r="BW21">
        <v>98.9333</v>
      </c>
      <c r="BX21">
        <v>0.200473</v>
      </c>
      <c r="BY21">
        <v>27.2857</v>
      </c>
      <c r="BZ21">
        <v>26.9478</v>
      </c>
      <c r="CA21">
        <v>999.9</v>
      </c>
      <c r="CB21">
        <v>0</v>
      </c>
      <c r="CC21">
        <v>0</v>
      </c>
      <c r="CD21">
        <v>9956.25</v>
      </c>
      <c r="CE21">
        <v>0</v>
      </c>
      <c r="CF21">
        <v>346.575</v>
      </c>
      <c r="CG21">
        <v>1999.92</v>
      </c>
      <c r="CH21">
        <v>0.980007</v>
      </c>
      <c r="CI21">
        <v>0.0199928</v>
      </c>
      <c r="CJ21">
        <v>0</v>
      </c>
      <c r="CK21">
        <v>851.793</v>
      </c>
      <c r="CL21">
        <v>5.00041</v>
      </c>
      <c r="CM21">
        <v>18705.8</v>
      </c>
      <c r="CN21">
        <v>18517.5</v>
      </c>
      <c r="CO21">
        <v>47.875</v>
      </c>
      <c r="CP21">
        <v>48.5</v>
      </c>
      <c r="CQ21">
        <v>48.5</v>
      </c>
      <c r="CR21">
        <v>48.187</v>
      </c>
      <c r="CS21">
        <v>49.312</v>
      </c>
      <c r="CT21">
        <v>1955.04</v>
      </c>
      <c r="CU21">
        <v>39.88</v>
      </c>
      <c r="CV21">
        <v>0</v>
      </c>
      <c r="CW21">
        <v>125.799999952316</v>
      </c>
      <c r="CX21">
        <v>852.209</v>
      </c>
      <c r="CY21">
        <v>-6.29606840410746</v>
      </c>
      <c r="CZ21">
        <v>-76.6085469924916</v>
      </c>
      <c r="DA21">
        <v>18716.3769230769</v>
      </c>
      <c r="DB21">
        <v>15</v>
      </c>
      <c r="DC21">
        <v>1566766456.6</v>
      </c>
      <c r="DD21" t="s">
        <v>298</v>
      </c>
      <c r="DE21">
        <v>81</v>
      </c>
      <c r="DF21">
        <v>4.224</v>
      </c>
      <c r="DG21">
        <v>-0.055</v>
      </c>
      <c r="DH21">
        <v>2</v>
      </c>
      <c r="DI21">
        <v>13</v>
      </c>
      <c r="DJ21">
        <v>0.53</v>
      </c>
      <c r="DK21">
        <v>0.02</v>
      </c>
      <c r="DL21">
        <v>-0.0110984805139241</v>
      </c>
      <c r="DM21">
        <v>0.0817453904257318</v>
      </c>
      <c r="DN21">
        <v>0.044093391969868</v>
      </c>
      <c r="DO21">
        <v>1</v>
      </c>
      <c r="DP21">
        <v>0.024143480137894</v>
      </c>
      <c r="DQ21">
        <v>0.368204534368112</v>
      </c>
      <c r="DR21">
        <v>0.0658299819565206</v>
      </c>
      <c r="DS21">
        <v>0</v>
      </c>
      <c r="DT21">
        <v>1</v>
      </c>
      <c r="DU21">
        <v>2</v>
      </c>
      <c r="DV21" t="s">
        <v>283</v>
      </c>
      <c r="DW21">
        <v>1.86469</v>
      </c>
      <c r="DX21">
        <v>1.8656</v>
      </c>
      <c r="DY21">
        <v>1.8682</v>
      </c>
      <c r="DZ21">
        <v>1.86769</v>
      </c>
      <c r="EA21">
        <v>1.86981</v>
      </c>
      <c r="EB21">
        <v>1.86762</v>
      </c>
      <c r="EC21">
        <v>1.86837</v>
      </c>
      <c r="ED21">
        <v>1.87271</v>
      </c>
      <c r="EE21" t="s">
        <v>274</v>
      </c>
      <c r="EF21" t="s">
        <v>19</v>
      </c>
      <c r="EG21" t="s">
        <v>19</v>
      </c>
      <c r="EH21" t="s">
        <v>19</v>
      </c>
      <c r="EI21" t="s">
        <v>275</v>
      </c>
      <c r="EJ21" t="s">
        <v>276</v>
      </c>
      <c r="EK21" t="s">
        <v>277</v>
      </c>
      <c r="EL21" t="s">
        <v>277</v>
      </c>
      <c r="EM21" t="s">
        <v>277</v>
      </c>
      <c r="EN21" t="s">
        <v>277</v>
      </c>
      <c r="EO21">
        <v>0</v>
      </c>
      <c r="EP21">
        <v>100</v>
      </c>
      <c r="EQ21">
        <v>100</v>
      </c>
      <c r="ER21">
        <v>4.224</v>
      </c>
      <c r="ES21">
        <v>-0.055</v>
      </c>
      <c r="ET21">
        <v>2</v>
      </c>
      <c r="EU21">
        <v>509.781</v>
      </c>
      <c r="EV21">
        <v>451.957</v>
      </c>
      <c r="EW21">
        <v>21.9695</v>
      </c>
      <c r="EX21">
        <v>34.0827</v>
      </c>
      <c r="EY21">
        <v>29.9997</v>
      </c>
      <c r="EZ21">
        <v>35.7907</v>
      </c>
      <c r="FA21">
        <v>35.8172</v>
      </c>
      <c r="FB21">
        <v>0</v>
      </c>
      <c r="FC21">
        <v>45.6973</v>
      </c>
      <c r="FD21">
        <v>0</v>
      </c>
      <c r="FE21">
        <v>21.9937</v>
      </c>
      <c r="FF21">
        <v>0</v>
      </c>
      <c r="FG21">
        <v>13.3081</v>
      </c>
      <c r="FH21">
        <v>109.468</v>
      </c>
      <c r="FI21">
        <v>107.819</v>
      </c>
    </row>
    <row r="22" spans="1:165">
      <c r="A22">
        <v>6</v>
      </c>
      <c r="B22">
        <v>1566766582.6</v>
      </c>
      <c r="C22">
        <v>637</v>
      </c>
      <c r="D22" t="s">
        <v>299</v>
      </c>
      <c r="E22" t="s">
        <v>300</v>
      </c>
      <c r="G22">
        <v>1566766582.6</v>
      </c>
      <c r="H22">
        <f>BV22*AI22*(BT22-BU22)/(100*BN22*(1000-AI22*BT22))</f>
        <v>0</v>
      </c>
      <c r="I22">
        <f>BV22*AI22*(BS22-BR22*(1000-AI22*BU22)/(1000-AI22*BT22))/(100*BN22)</f>
        <v>0</v>
      </c>
      <c r="J22">
        <f>BR22 - IF(AI22&gt;1, I22*BN22*100.0/(AK22*CD22), 0)</f>
        <v>0</v>
      </c>
      <c r="K22">
        <f>((Q22-H22/2)*J22-I22)/(Q22+H22/2)</f>
        <v>0</v>
      </c>
      <c r="L22">
        <f>K22*(BW22+BX22)/1000.0</f>
        <v>0</v>
      </c>
      <c r="M22">
        <f>(BR22 - IF(AI22&gt;1, I22*BN22*100.0/(AK22*CD22), 0))*(BW22+BX22)/1000.0</f>
        <v>0</v>
      </c>
      <c r="N22">
        <f>2.0/((1/P22-1/O22)+SIGN(P22)*SQRT((1/P22-1/O22)*(1/P22-1/O22) + 4*BO22/((BO22+1)*(BO22+1))*(2*1/P22*1/O22-1/O22*1/O22)))</f>
        <v>0</v>
      </c>
      <c r="O22">
        <f>AF22+AE22*BN22+AD22*BN22*BN22</f>
        <v>0</v>
      </c>
      <c r="P22">
        <f>H22*(1000-(1000*0.61365*exp(17.502*T22/(240.97+T22))/(BW22+BX22)+BT22)/2)/(1000*0.61365*exp(17.502*T22/(240.97+T22))/(BW22+BX22)-BT22)</f>
        <v>0</v>
      </c>
      <c r="Q22">
        <f>1/((BO22+1)/(N22/1.6)+1/(O22/1.37)) + BO22/((BO22+1)/(N22/1.6) + BO22/(O22/1.37))</f>
        <v>0</v>
      </c>
      <c r="R22">
        <f>(BK22*BM22)</f>
        <v>0</v>
      </c>
      <c r="S22">
        <f>(BY22+(R22+2*0.95*5.67E-8*(((BY22+$B$7)+273)^4-(BY22+273)^4)-44100*H22)/(1.84*29.3*O22+8*0.95*5.67E-8*(BY22+273)^3))</f>
        <v>0</v>
      </c>
      <c r="T22">
        <f>($C$7*BZ22+$D$7*CA22+$E$7*S22)</f>
        <v>0</v>
      </c>
      <c r="U22">
        <f>0.61365*exp(17.502*T22/(240.97+T22))</f>
        <v>0</v>
      </c>
      <c r="V22">
        <f>(W22/X22*100)</f>
        <v>0</v>
      </c>
      <c r="W22">
        <f>BT22*(BW22+BX22)/1000</f>
        <v>0</v>
      </c>
      <c r="X22">
        <f>0.61365*exp(17.502*BY22/(240.97+BY22))</f>
        <v>0</v>
      </c>
      <c r="Y22">
        <f>(U22-BT22*(BW22+BX22)/1000)</f>
        <v>0</v>
      </c>
      <c r="Z22">
        <f>(-H22*44100)</f>
        <v>0</v>
      </c>
      <c r="AA22">
        <f>2*29.3*O22*0.92*(BY22-T22)</f>
        <v>0</v>
      </c>
      <c r="AB22">
        <f>2*0.95*5.67E-8*(((BY22+$B$7)+273)^4-(T22+273)^4)</f>
        <v>0</v>
      </c>
      <c r="AC22">
        <f>R22+AB22+Z22+AA22</f>
        <v>0</v>
      </c>
      <c r="AD22">
        <v>-0.0414745217317257</v>
      </c>
      <c r="AE22">
        <v>0.0465587840115204</v>
      </c>
      <c r="AF22">
        <v>3.47450748605744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MAX(0,($B$13+$C$13*CD22)/(1+$D$13*CD22)*BW22/(BY22+273)*$E$13)</f>
        <v>0</v>
      </c>
      <c r="AL22">
        <v>0</v>
      </c>
      <c r="AM22">
        <v>551.058076923077</v>
      </c>
      <c r="AN22">
        <v>2908.47</v>
      </c>
      <c r="AO22">
        <f>AN22-AM22</f>
        <v>0</v>
      </c>
      <c r="AP22">
        <f>AO22/AN22</f>
        <v>0</v>
      </c>
      <c r="AQ22">
        <v>-1.90535759554672</v>
      </c>
      <c r="AR22" t="s">
        <v>301</v>
      </c>
      <c r="AS22">
        <v>779.213423076923</v>
      </c>
      <c r="AT22">
        <v>1018.5</v>
      </c>
      <c r="AU22">
        <f>1-AS22/AT22</f>
        <v>0</v>
      </c>
      <c r="AV22">
        <v>0.5</v>
      </c>
      <c r="AW22">
        <f>BK22</f>
        <v>0</v>
      </c>
      <c r="AX22">
        <f>I22</f>
        <v>0</v>
      </c>
      <c r="AY22">
        <f>AU22*AV22*AW22</f>
        <v>0</v>
      </c>
      <c r="AZ22">
        <f>BE22/AT22</f>
        <v>0</v>
      </c>
      <c r="BA22">
        <f>(AX22-AQ22)/AW22</f>
        <v>0</v>
      </c>
      <c r="BB22">
        <f>(AN22-AT22)/AT22</f>
        <v>0</v>
      </c>
      <c r="BC22" t="s">
        <v>302</v>
      </c>
      <c r="BD22">
        <v>581.74</v>
      </c>
      <c r="BE22">
        <f>AT22-BD22</f>
        <v>0</v>
      </c>
      <c r="BF22">
        <f>(AT22-AS22)/(AT22-BD22)</f>
        <v>0</v>
      </c>
      <c r="BG22">
        <f>(AN22-AT22)/(AN22-BD22)</f>
        <v>0</v>
      </c>
      <c r="BH22">
        <f>(AT22-AS22)/(AT22-AM22)</f>
        <v>0</v>
      </c>
      <c r="BI22">
        <f>(AN22-AT22)/(AN22-AM22)</f>
        <v>0</v>
      </c>
      <c r="BJ22">
        <f>$B$11*CE22+$C$11*CF22+$F$11*CG22</f>
        <v>0</v>
      </c>
      <c r="BK22">
        <f>BJ22*BL22</f>
        <v>0</v>
      </c>
      <c r="BL22">
        <f>($B$11*$D$9+$C$11*$D$9+$F$11*((CT22+CL22)/MAX(CT22+CL22+CU22, 0.1)*$I$9+CU22/MAX(CT22+CL22+CU22, 0.1)*$J$9))/($B$11+$C$11+$F$11)</f>
        <v>0</v>
      </c>
      <c r="BM22">
        <f>($B$11*$K$9+$C$11*$K$9+$F$11*((CT22+CL22)/MAX(CT22+CL22+CU22, 0.1)*$P$9+CU22/MAX(CT22+CL22+CU22, 0.1)*$Q$9))/($B$11+$C$11+$F$11)</f>
        <v>0</v>
      </c>
      <c r="BN22">
        <v>6</v>
      </c>
      <c r="BO22">
        <v>0.5</v>
      </c>
      <c r="BP22" t="s">
        <v>271</v>
      </c>
      <c r="BQ22">
        <v>1566766582.6</v>
      </c>
      <c r="BR22">
        <v>357.422</v>
      </c>
      <c r="BS22">
        <v>400.021</v>
      </c>
      <c r="BT22">
        <v>20.395</v>
      </c>
      <c r="BU22">
        <v>12.6842</v>
      </c>
      <c r="BV22">
        <v>499.896</v>
      </c>
      <c r="BW22">
        <v>98.9296</v>
      </c>
      <c r="BX22">
        <v>0.199708</v>
      </c>
      <c r="BY22">
        <v>27.5448</v>
      </c>
      <c r="BZ22">
        <v>27.0722</v>
      </c>
      <c r="CA22">
        <v>999.9</v>
      </c>
      <c r="CB22">
        <v>0</v>
      </c>
      <c r="CC22">
        <v>0</v>
      </c>
      <c r="CD22">
        <v>10110</v>
      </c>
      <c r="CE22">
        <v>0</v>
      </c>
      <c r="CF22">
        <v>393.675</v>
      </c>
      <c r="CG22">
        <v>1999.91</v>
      </c>
      <c r="CH22">
        <v>0.979991</v>
      </c>
      <c r="CI22">
        <v>0.0200087</v>
      </c>
      <c r="CJ22">
        <v>0</v>
      </c>
      <c r="CK22">
        <v>779.045</v>
      </c>
      <c r="CL22">
        <v>5.00041</v>
      </c>
      <c r="CM22">
        <v>17436.3</v>
      </c>
      <c r="CN22">
        <v>18517.3</v>
      </c>
      <c r="CO22">
        <v>47.875</v>
      </c>
      <c r="CP22">
        <v>48.562</v>
      </c>
      <c r="CQ22">
        <v>48.5</v>
      </c>
      <c r="CR22">
        <v>48.25</v>
      </c>
      <c r="CS22">
        <v>49.375</v>
      </c>
      <c r="CT22">
        <v>1954.99</v>
      </c>
      <c r="CU22">
        <v>39.92</v>
      </c>
      <c r="CV22">
        <v>0</v>
      </c>
      <c r="CW22">
        <v>120.100000143051</v>
      </c>
      <c r="CX22">
        <v>779.213423076923</v>
      </c>
      <c r="CY22">
        <v>-4.24393159613055</v>
      </c>
      <c r="CZ22">
        <v>-2417.36752244245</v>
      </c>
      <c r="DA22">
        <v>17758.0538461538</v>
      </c>
      <c r="DB22">
        <v>15</v>
      </c>
      <c r="DC22">
        <v>1566766610.6</v>
      </c>
      <c r="DD22" t="s">
        <v>303</v>
      </c>
      <c r="DE22">
        <v>82</v>
      </c>
      <c r="DF22">
        <v>6.321</v>
      </c>
      <c r="DG22">
        <v>-0.058</v>
      </c>
      <c r="DH22">
        <v>400</v>
      </c>
      <c r="DI22">
        <v>13</v>
      </c>
      <c r="DJ22">
        <v>0.05</v>
      </c>
      <c r="DK22">
        <v>0.02</v>
      </c>
      <c r="DL22">
        <v>34.0455892725546</v>
      </c>
      <c r="DM22">
        <v>5.73168102915208</v>
      </c>
      <c r="DN22">
        <v>0.580712685461802</v>
      </c>
      <c r="DO22">
        <v>0</v>
      </c>
      <c r="DP22">
        <v>0.451362603615547</v>
      </c>
      <c r="DQ22">
        <v>-0.0566946263641886</v>
      </c>
      <c r="DR22">
        <v>0.00605095947050574</v>
      </c>
      <c r="DS22">
        <v>1</v>
      </c>
      <c r="DT22">
        <v>1</v>
      </c>
      <c r="DU22">
        <v>2</v>
      </c>
      <c r="DV22" t="s">
        <v>283</v>
      </c>
      <c r="DW22">
        <v>1.86463</v>
      </c>
      <c r="DX22">
        <v>1.86554</v>
      </c>
      <c r="DY22">
        <v>1.86813</v>
      </c>
      <c r="DZ22">
        <v>1.86766</v>
      </c>
      <c r="EA22">
        <v>1.86975</v>
      </c>
      <c r="EB22">
        <v>1.86753</v>
      </c>
      <c r="EC22">
        <v>1.86829</v>
      </c>
      <c r="ED22">
        <v>1.87267</v>
      </c>
      <c r="EE22" t="s">
        <v>274</v>
      </c>
      <c r="EF22" t="s">
        <v>19</v>
      </c>
      <c r="EG22" t="s">
        <v>19</v>
      </c>
      <c r="EH22" t="s">
        <v>19</v>
      </c>
      <c r="EI22" t="s">
        <v>275</v>
      </c>
      <c r="EJ22" t="s">
        <v>276</v>
      </c>
      <c r="EK22" t="s">
        <v>277</v>
      </c>
      <c r="EL22" t="s">
        <v>277</v>
      </c>
      <c r="EM22" t="s">
        <v>277</v>
      </c>
      <c r="EN22" t="s">
        <v>277</v>
      </c>
      <c r="EO22">
        <v>0</v>
      </c>
      <c r="EP22">
        <v>100</v>
      </c>
      <c r="EQ22">
        <v>100</v>
      </c>
      <c r="ER22">
        <v>6.321</v>
      </c>
      <c r="ES22">
        <v>-0.058</v>
      </c>
      <c r="ET22">
        <v>2</v>
      </c>
      <c r="EU22">
        <v>523.883</v>
      </c>
      <c r="EV22">
        <v>456.227</v>
      </c>
      <c r="EW22">
        <v>21.9023</v>
      </c>
      <c r="EX22">
        <v>34.0313</v>
      </c>
      <c r="EY22">
        <v>30.0005</v>
      </c>
      <c r="EZ22">
        <v>35.9348</v>
      </c>
      <c r="FA22">
        <v>35.924</v>
      </c>
      <c r="FB22">
        <v>19.9112</v>
      </c>
      <c r="FC22">
        <v>46.2493</v>
      </c>
      <c r="FD22">
        <v>0</v>
      </c>
      <c r="FE22">
        <v>21.8391</v>
      </c>
      <c r="FF22">
        <v>400</v>
      </c>
      <c r="FG22">
        <v>12.7433</v>
      </c>
      <c r="FH22">
        <v>109.481</v>
      </c>
      <c r="FI22">
        <v>107.828</v>
      </c>
    </row>
    <row r="23" spans="1:165">
      <c r="A23">
        <v>7</v>
      </c>
      <c r="B23">
        <v>1566766704.6</v>
      </c>
      <c r="C23">
        <v>759</v>
      </c>
      <c r="D23" t="s">
        <v>304</v>
      </c>
      <c r="E23" t="s">
        <v>305</v>
      </c>
      <c r="G23">
        <v>1566766704.6</v>
      </c>
      <c r="H23">
        <f>BV23*AI23*(BT23-BU23)/(100*BN23*(1000-AI23*BT23))</f>
        <v>0</v>
      </c>
      <c r="I23">
        <f>BV23*AI23*(BS23-BR23*(1000-AI23*BU23)/(1000-AI23*BT23))/(100*BN23)</f>
        <v>0</v>
      </c>
      <c r="J23">
        <f>BR23 - IF(AI23&gt;1, I23*BN23*100.0/(AK23*CD23), 0)</f>
        <v>0</v>
      </c>
      <c r="K23">
        <f>((Q23-H23/2)*J23-I23)/(Q23+H23/2)</f>
        <v>0</v>
      </c>
      <c r="L23">
        <f>K23*(BW23+BX23)/1000.0</f>
        <v>0</v>
      </c>
      <c r="M23">
        <f>(BR23 - IF(AI23&gt;1, I23*BN23*100.0/(AK23*CD23), 0))*(BW23+BX23)/1000.0</f>
        <v>0</v>
      </c>
      <c r="N23">
        <f>2.0/((1/P23-1/O23)+SIGN(P23)*SQRT((1/P23-1/O23)*(1/P23-1/O23) + 4*BO23/((BO23+1)*(BO23+1))*(2*1/P23*1/O23-1/O23*1/O23)))</f>
        <v>0</v>
      </c>
      <c r="O23">
        <f>AF23+AE23*BN23+AD23*BN23*BN23</f>
        <v>0</v>
      </c>
      <c r="P23">
        <f>H23*(1000-(1000*0.61365*exp(17.502*T23/(240.97+T23))/(BW23+BX23)+BT23)/2)/(1000*0.61365*exp(17.502*T23/(240.97+T23))/(BW23+BX23)-BT23)</f>
        <v>0</v>
      </c>
      <c r="Q23">
        <f>1/((BO23+1)/(N23/1.6)+1/(O23/1.37)) + BO23/((BO23+1)/(N23/1.6) + BO23/(O23/1.37))</f>
        <v>0</v>
      </c>
      <c r="R23">
        <f>(BK23*BM23)</f>
        <v>0</v>
      </c>
      <c r="S23">
        <f>(BY23+(R23+2*0.95*5.67E-8*(((BY23+$B$7)+273)^4-(BY23+273)^4)-44100*H23)/(1.84*29.3*O23+8*0.95*5.67E-8*(BY23+273)^3))</f>
        <v>0</v>
      </c>
      <c r="T23">
        <f>($C$7*BZ23+$D$7*CA23+$E$7*S23)</f>
        <v>0</v>
      </c>
      <c r="U23">
        <f>0.61365*exp(17.502*T23/(240.97+T23))</f>
        <v>0</v>
      </c>
      <c r="V23">
        <f>(W23/X23*100)</f>
        <v>0</v>
      </c>
      <c r="W23">
        <f>BT23*(BW23+BX23)/1000</f>
        <v>0</v>
      </c>
      <c r="X23">
        <f>0.61365*exp(17.502*BY23/(240.97+BY23))</f>
        <v>0</v>
      </c>
      <c r="Y23">
        <f>(U23-BT23*(BW23+BX23)/1000)</f>
        <v>0</v>
      </c>
      <c r="Z23">
        <f>(-H23*44100)</f>
        <v>0</v>
      </c>
      <c r="AA23">
        <f>2*29.3*O23*0.92*(BY23-T23)</f>
        <v>0</v>
      </c>
      <c r="AB23">
        <f>2*0.95*5.67E-8*(((BY23+$B$7)+273)^4-(T23+273)^4)</f>
        <v>0</v>
      </c>
      <c r="AC23">
        <f>R23+AB23+Z23+AA23</f>
        <v>0</v>
      </c>
      <c r="AD23">
        <v>-0.0410121808561238</v>
      </c>
      <c r="AE23">
        <v>0.046039765875372</v>
      </c>
      <c r="AF23">
        <v>3.44381889922781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MAX(0,($B$13+$C$13*CD23)/(1+$D$13*CD23)*BW23/(BY23+273)*$E$13)</f>
        <v>0</v>
      </c>
      <c r="AL23">
        <v>0</v>
      </c>
      <c r="AM23">
        <v>551.058076923077</v>
      </c>
      <c r="AN23">
        <v>2908.47</v>
      </c>
      <c r="AO23">
        <f>AN23-AM23</f>
        <v>0</v>
      </c>
      <c r="AP23">
        <f>AO23/AN23</f>
        <v>0</v>
      </c>
      <c r="AQ23">
        <v>-1.90535759554672</v>
      </c>
      <c r="AR23" t="s">
        <v>306</v>
      </c>
      <c r="AS23">
        <v>769.307384615385</v>
      </c>
      <c r="AT23">
        <v>1001.88</v>
      </c>
      <c r="AU23">
        <f>1-AS23/AT23</f>
        <v>0</v>
      </c>
      <c r="AV23">
        <v>0.5</v>
      </c>
      <c r="AW23">
        <f>BK23</f>
        <v>0</v>
      </c>
      <c r="AX23">
        <f>I23</f>
        <v>0</v>
      </c>
      <c r="AY23">
        <f>AU23*AV23*AW23</f>
        <v>0</v>
      </c>
      <c r="AZ23">
        <f>BE23/AT23</f>
        <v>0</v>
      </c>
      <c r="BA23">
        <f>(AX23-AQ23)/AW23</f>
        <v>0</v>
      </c>
      <c r="BB23">
        <f>(AN23-AT23)/AT23</f>
        <v>0</v>
      </c>
      <c r="BC23" t="s">
        <v>307</v>
      </c>
      <c r="BD23">
        <v>577.04</v>
      </c>
      <c r="BE23">
        <f>AT23-BD23</f>
        <v>0</v>
      </c>
      <c r="BF23">
        <f>(AT23-AS23)/(AT23-BD23)</f>
        <v>0</v>
      </c>
      <c r="BG23">
        <f>(AN23-AT23)/(AN23-BD23)</f>
        <v>0</v>
      </c>
      <c r="BH23">
        <f>(AT23-AS23)/(AT23-AM23)</f>
        <v>0</v>
      </c>
      <c r="BI23">
        <f>(AN23-AT23)/(AN23-AM23)</f>
        <v>0</v>
      </c>
      <c r="BJ23">
        <f>$B$11*CE23+$C$11*CF23+$F$11*CG23</f>
        <v>0</v>
      </c>
      <c r="BK23">
        <f>BJ23*BL23</f>
        <v>0</v>
      </c>
      <c r="BL23">
        <f>($B$11*$D$9+$C$11*$D$9+$F$11*((CT23+CL23)/MAX(CT23+CL23+CU23, 0.1)*$I$9+CU23/MAX(CT23+CL23+CU23, 0.1)*$J$9))/($B$11+$C$11+$F$11)</f>
        <v>0</v>
      </c>
      <c r="BM23">
        <f>($B$11*$K$9+$C$11*$K$9+$F$11*((CT23+CL23)/MAX(CT23+CL23+CU23, 0.1)*$P$9+CU23/MAX(CT23+CL23+CU23, 0.1)*$Q$9))/($B$11+$C$11+$F$11)</f>
        <v>0</v>
      </c>
      <c r="BN23">
        <v>6</v>
      </c>
      <c r="BO23">
        <v>0.5</v>
      </c>
      <c r="BP23" t="s">
        <v>271</v>
      </c>
      <c r="BQ23">
        <v>1566766704.6</v>
      </c>
      <c r="BR23">
        <v>356.867</v>
      </c>
      <c r="BS23">
        <v>400.048</v>
      </c>
      <c r="BT23">
        <v>20.1868</v>
      </c>
      <c r="BU23">
        <v>13.2717</v>
      </c>
      <c r="BV23">
        <v>500.019</v>
      </c>
      <c r="BW23">
        <v>98.9276</v>
      </c>
      <c r="BX23">
        <v>0.199843</v>
      </c>
      <c r="BY23">
        <v>27.2151</v>
      </c>
      <c r="BZ23">
        <v>27.0468</v>
      </c>
      <c r="CA23">
        <v>999.9</v>
      </c>
      <c r="CB23">
        <v>0</v>
      </c>
      <c r="CC23">
        <v>0</v>
      </c>
      <c r="CD23">
        <v>9997.5</v>
      </c>
      <c r="CE23">
        <v>0</v>
      </c>
      <c r="CF23">
        <v>414.008</v>
      </c>
      <c r="CG23">
        <v>2000.13</v>
      </c>
      <c r="CH23">
        <v>0.979994</v>
      </c>
      <c r="CI23">
        <v>0.0200063</v>
      </c>
      <c r="CJ23">
        <v>0</v>
      </c>
      <c r="CK23">
        <v>769.06</v>
      </c>
      <c r="CL23">
        <v>5.00041</v>
      </c>
      <c r="CM23">
        <v>17668.8</v>
      </c>
      <c r="CN23">
        <v>18519.4</v>
      </c>
      <c r="CO23">
        <v>47.937</v>
      </c>
      <c r="CP23">
        <v>48.687</v>
      </c>
      <c r="CQ23">
        <v>48.562</v>
      </c>
      <c r="CR23">
        <v>48.312</v>
      </c>
      <c r="CS23">
        <v>49.437</v>
      </c>
      <c r="CT23">
        <v>1955.22</v>
      </c>
      <c r="CU23">
        <v>39.92</v>
      </c>
      <c r="CV23">
        <v>0</v>
      </c>
      <c r="CW23">
        <v>121.700000047684</v>
      </c>
      <c r="CX23">
        <v>769.307384615385</v>
      </c>
      <c r="CY23">
        <v>-1.5667008605736</v>
      </c>
      <c r="CZ23">
        <v>-479.651280999162</v>
      </c>
      <c r="DA23">
        <v>17741.5615384615</v>
      </c>
      <c r="DB23">
        <v>15</v>
      </c>
      <c r="DC23">
        <v>1566766610.6</v>
      </c>
      <c r="DD23" t="s">
        <v>303</v>
      </c>
      <c r="DE23">
        <v>82</v>
      </c>
      <c r="DF23">
        <v>6.321</v>
      </c>
      <c r="DG23">
        <v>-0.058</v>
      </c>
      <c r="DH23">
        <v>400</v>
      </c>
      <c r="DI23">
        <v>13</v>
      </c>
      <c r="DJ23">
        <v>0.05</v>
      </c>
      <c r="DK23">
        <v>0.02</v>
      </c>
      <c r="DL23">
        <v>33.9094478239151</v>
      </c>
      <c r="DM23">
        <v>-0.152477048419956</v>
      </c>
      <c r="DN23">
        <v>0.0517356723363975</v>
      </c>
      <c r="DO23">
        <v>1</v>
      </c>
      <c r="DP23">
        <v>0.392165241621088</v>
      </c>
      <c r="DQ23">
        <v>-0.023389866029764</v>
      </c>
      <c r="DR23">
        <v>0.00348120488123394</v>
      </c>
      <c r="DS23">
        <v>1</v>
      </c>
      <c r="DT23">
        <v>2</v>
      </c>
      <c r="DU23">
        <v>2</v>
      </c>
      <c r="DV23" t="s">
        <v>273</v>
      </c>
      <c r="DW23">
        <v>1.86464</v>
      </c>
      <c r="DX23">
        <v>1.86554</v>
      </c>
      <c r="DY23">
        <v>1.86813</v>
      </c>
      <c r="DZ23">
        <v>1.86767</v>
      </c>
      <c r="EA23">
        <v>1.86975</v>
      </c>
      <c r="EB23">
        <v>1.86752</v>
      </c>
      <c r="EC23">
        <v>1.86829</v>
      </c>
      <c r="ED23">
        <v>1.87269</v>
      </c>
      <c r="EE23" t="s">
        <v>274</v>
      </c>
      <c r="EF23" t="s">
        <v>19</v>
      </c>
      <c r="EG23" t="s">
        <v>19</v>
      </c>
      <c r="EH23" t="s">
        <v>19</v>
      </c>
      <c r="EI23" t="s">
        <v>275</v>
      </c>
      <c r="EJ23" t="s">
        <v>276</v>
      </c>
      <c r="EK23" t="s">
        <v>277</v>
      </c>
      <c r="EL23" t="s">
        <v>277</v>
      </c>
      <c r="EM23" t="s">
        <v>277</v>
      </c>
      <c r="EN23" t="s">
        <v>277</v>
      </c>
      <c r="EO23">
        <v>0</v>
      </c>
      <c r="EP23">
        <v>100</v>
      </c>
      <c r="EQ23">
        <v>100</v>
      </c>
      <c r="ER23">
        <v>6.321</v>
      </c>
      <c r="ES23">
        <v>-0.058</v>
      </c>
      <c r="ET23">
        <v>2</v>
      </c>
      <c r="EU23">
        <v>523.441</v>
      </c>
      <c r="EV23">
        <v>456.652</v>
      </c>
      <c r="EW23">
        <v>19.6263</v>
      </c>
      <c r="EX23">
        <v>34.0487</v>
      </c>
      <c r="EY23">
        <v>30.0001</v>
      </c>
      <c r="EZ23">
        <v>35.9086</v>
      </c>
      <c r="FA23">
        <v>35.8986</v>
      </c>
      <c r="FB23">
        <v>19.8713</v>
      </c>
      <c r="FC23">
        <v>43.9311</v>
      </c>
      <c r="FD23">
        <v>0</v>
      </c>
      <c r="FE23">
        <v>19.6128</v>
      </c>
      <c r="FF23">
        <v>400</v>
      </c>
      <c r="FG23">
        <v>13.2883</v>
      </c>
      <c r="FH23">
        <v>109.482</v>
      </c>
      <c r="FI23">
        <v>107.827</v>
      </c>
    </row>
    <row r="24" spans="1:165">
      <c r="A24">
        <v>8</v>
      </c>
      <c r="B24">
        <v>1566766800.1</v>
      </c>
      <c r="C24">
        <v>854.5</v>
      </c>
      <c r="D24" t="s">
        <v>308</v>
      </c>
      <c r="E24" t="s">
        <v>309</v>
      </c>
      <c r="G24">
        <v>1566766800.1</v>
      </c>
      <c r="H24">
        <f>BV24*AI24*(BT24-BU24)/(100*BN24*(1000-AI24*BT24))</f>
        <v>0</v>
      </c>
      <c r="I24">
        <f>BV24*AI24*(BS24-BR24*(1000-AI24*BU24)/(1000-AI24*BT24))/(100*BN24)</f>
        <v>0</v>
      </c>
      <c r="J24">
        <f>BR24 - IF(AI24&gt;1, I24*BN24*100.0/(AK24*CD24), 0)</f>
        <v>0</v>
      </c>
      <c r="K24">
        <f>((Q24-H24/2)*J24-I24)/(Q24+H24/2)</f>
        <v>0</v>
      </c>
      <c r="L24">
        <f>K24*(BW24+BX24)/1000.0</f>
        <v>0</v>
      </c>
      <c r="M24">
        <f>(BR24 - IF(AI24&gt;1, I24*BN24*100.0/(AK24*CD24), 0))*(BW24+BX24)/1000.0</f>
        <v>0</v>
      </c>
      <c r="N24">
        <f>2.0/((1/P24-1/O24)+SIGN(P24)*SQRT((1/P24-1/O24)*(1/P24-1/O24) + 4*BO24/((BO24+1)*(BO24+1))*(2*1/P24*1/O24-1/O24*1/O24)))</f>
        <v>0</v>
      </c>
      <c r="O24">
        <f>AF24+AE24*BN24+AD24*BN24*BN24</f>
        <v>0</v>
      </c>
      <c r="P24">
        <f>H24*(1000-(1000*0.61365*exp(17.502*T24/(240.97+T24))/(BW24+BX24)+BT24)/2)/(1000*0.61365*exp(17.502*T24/(240.97+T24))/(BW24+BX24)-BT24)</f>
        <v>0</v>
      </c>
      <c r="Q24">
        <f>1/((BO24+1)/(N24/1.6)+1/(O24/1.37)) + BO24/((BO24+1)/(N24/1.6) + BO24/(O24/1.37))</f>
        <v>0</v>
      </c>
      <c r="R24">
        <f>(BK24*BM24)</f>
        <v>0</v>
      </c>
      <c r="S24">
        <f>(BY24+(R24+2*0.95*5.67E-8*(((BY24+$B$7)+273)^4-(BY24+273)^4)-44100*H24)/(1.84*29.3*O24+8*0.95*5.67E-8*(BY24+273)^3))</f>
        <v>0</v>
      </c>
      <c r="T24">
        <f>($C$7*BZ24+$D$7*CA24+$E$7*S24)</f>
        <v>0</v>
      </c>
      <c r="U24">
        <f>0.61365*exp(17.502*T24/(240.97+T24))</f>
        <v>0</v>
      </c>
      <c r="V24">
        <f>(W24/X24*100)</f>
        <v>0</v>
      </c>
      <c r="W24">
        <f>BT24*(BW24+BX24)/1000</f>
        <v>0</v>
      </c>
      <c r="X24">
        <f>0.61365*exp(17.502*BY24/(240.97+BY24))</f>
        <v>0</v>
      </c>
      <c r="Y24">
        <f>(U24-BT24*(BW24+BX24)/1000)</f>
        <v>0</v>
      </c>
      <c r="Z24">
        <f>(-H24*44100)</f>
        <v>0</v>
      </c>
      <c r="AA24">
        <f>2*29.3*O24*0.92*(BY24-T24)</f>
        <v>0</v>
      </c>
      <c r="AB24">
        <f>2*0.95*5.67E-8*(((BY24+$B$7)+273)^4-(T24+273)^4)</f>
        <v>0</v>
      </c>
      <c r="AC24">
        <f>R24+AB24+Z24+AA24</f>
        <v>0</v>
      </c>
      <c r="AD24">
        <v>-0.0409658235645371</v>
      </c>
      <c r="AE24">
        <v>0.0459877257544442</v>
      </c>
      <c r="AF24">
        <v>3.44073532487844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MAX(0,($B$13+$C$13*CD24)/(1+$D$13*CD24)*BW24/(BY24+273)*$E$13)</f>
        <v>0</v>
      </c>
      <c r="AL24">
        <v>0</v>
      </c>
      <c r="AM24">
        <v>551.058076923077</v>
      </c>
      <c r="AN24">
        <v>2908.47</v>
      </c>
      <c r="AO24">
        <f>AN24-AM24</f>
        <v>0</v>
      </c>
      <c r="AP24">
        <f>AO24/AN24</f>
        <v>0</v>
      </c>
      <c r="AQ24">
        <v>-1.90535759554672</v>
      </c>
      <c r="AR24" t="s">
        <v>310</v>
      </c>
      <c r="AS24">
        <v>768.649346153846</v>
      </c>
      <c r="AT24">
        <v>1015.4</v>
      </c>
      <c r="AU24">
        <f>1-AS24/AT24</f>
        <v>0</v>
      </c>
      <c r="AV24">
        <v>0.5</v>
      </c>
      <c r="AW24">
        <f>BK24</f>
        <v>0</v>
      </c>
      <c r="AX24">
        <f>I24</f>
        <v>0</v>
      </c>
      <c r="AY24">
        <f>AU24*AV24*AW24</f>
        <v>0</v>
      </c>
      <c r="AZ24">
        <f>BE24/AT24</f>
        <v>0</v>
      </c>
      <c r="BA24">
        <f>(AX24-AQ24)/AW24</f>
        <v>0</v>
      </c>
      <c r="BB24">
        <f>(AN24-AT24)/AT24</f>
        <v>0</v>
      </c>
      <c r="BC24" t="s">
        <v>311</v>
      </c>
      <c r="BD24">
        <v>570.64</v>
      </c>
      <c r="BE24">
        <f>AT24-BD24</f>
        <v>0</v>
      </c>
      <c r="BF24">
        <f>(AT24-AS24)/(AT24-BD24)</f>
        <v>0</v>
      </c>
      <c r="BG24">
        <f>(AN24-AT24)/(AN24-BD24)</f>
        <v>0</v>
      </c>
      <c r="BH24">
        <f>(AT24-AS24)/(AT24-AM24)</f>
        <v>0</v>
      </c>
      <c r="BI24">
        <f>(AN24-AT24)/(AN24-AM24)</f>
        <v>0</v>
      </c>
      <c r="BJ24">
        <f>$B$11*CE24+$C$11*CF24+$F$11*CG24</f>
        <v>0</v>
      </c>
      <c r="BK24">
        <f>BJ24*BL24</f>
        <v>0</v>
      </c>
      <c r="BL24">
        <f>($B$11*$D$9+$C$11*$D$9+$F$11*((CT24+CL24)/MAX(CT24+CL24+CU24, 0.1)*$I$9+CU24/MAX(CT24+CL24+CU24, 0.1)*$J$9))/($B$11+$C$11+$F$11)</f>
        <v>0</v>
      </c>
      <c r="BM24">
        <f>($B$11*$K$9+$C$11*$K$9+$F$11*((CT24+CL24)/MAX(CT24+CL24+CU24, 0.1)*$P$9+CU24/MAX(CT24+CL24+CU24, 0.1)*$Q$9))/($B$11+$C$11+$F$11)</f>
        <v>0</v>
      </c>
      <c r="BN24">
        <v>6</v>
      </c>
      <c r="BO24">
        <v>0.5</v>
      </c>
      <c r="BP24" t="s">
        <v>271</v>
      </c>
      <c r="BQ24">
        <v>1566766800.1</v>
      </c>
      <c r="BR24">
        <v>454.489</v>
      </c>
      <c r="BS24">
        <v>500.174</v>
      </c>
      <c r="BT24">
        <v>20.0916</v>
      </c>
      <c r="BU24">
        <v>13.2194</v>
      </c>
      <c r="BV24">
        <v>500.105</v>
      </c>
      <c r="BW24">
        <v>98.9271</v>
      </c>
      <c r="BX24">
        <v>0.200064</v>
      </c>
      <c r="BY24">
        <v>27.0038</v>
      </c>
      <c r="BZ24">
        <v>26.9851</v>
      </c>
      <c r="CA24">
        <v>999.9</v>
      </c>
      <c r="CB24">
        <v>0</v>
      </c>
      <c r="CC24">
        <v>0</v>
      </c>
      <c r="CD24">
        <v>9986.25</v>
      </c>
      <c r="CE24">
        <v>0</v>
      </c>
      <c r="CF24">
        <v>411.938</v>
      </c>
      <c r="CG24">
        <v>2000</v>
      </c>
      <c r="CH24">
        <v>0.979994</v>
      </c>
      <c r="CI24">
        <v>0.0200063</v>
      </c>
      <c r="CJ24">
        <v>0</v>
      </c>
      <c r="CK24">
        <v>768.79</v>
      </c>
      <c r="CL24">
        <v>5.00041</v>
      </c>
      <c r="CM24">
        <v>17084</v>
      </c>
      <c r="CN24">
        <v>18518.1</v>
      </c>
      <c r="CO24">
        <v>48.062</v>
      </c>
      <c r="CP24">
        <v>48.75</v>
      </c>
      <c r="CQ24">
        <v>48.625</v>
      </c>
      <c r="CR24">
        <v>48.437</v>
      </c>
      <c r="CS24">
        <v>49.5</v>
      </c>
      <c r="CT24">
        <v>1955.09</v>
      </c>
      <c r="CU24">
        <v>39.91</v>
      </c>
      <c r="CV24">
        <v>0</v>
      </c>
      <c r="CW24">
        <v>95.2000000476837</v>
      </c>
      <c r="CX24">
        <v>768.649346153846</v>
      </c>
      <c r="CY24">
        <v>1.29637608336241</v>
      </c>
      <c r="CZ24">
        <v>-82.0102563080291</v>
      </c>
      <c r="DA24">
        <v>17089.0307692308</v>
      </c>
      <c r="DB24">
        <v>15</v>
      </c>
      <c r="DC24">
        <v>1566766772.1</v>
      </c>
      <c r="DD24" t="s">
        <v>312</v>
      </c>
      <c r="DE24">
        <v>83</v>
      </c>
      <c r="DF24">
        <v>6.843</v>
      </c>
      <c r="DG24">
        <v>-0.052</v>
      </c>
      <c r="DH24">
        <v>500</v>
      </c>
      <c r="DI24">
        <v>13</v>
      </c>
      <c r="DJ24">
        <v>0.08</v>
      </c>
      <c r="DK24">
        <v>0.02</v>
      </c>
      <c r="DL24">
        <v>35.3135294953383</v>
      </c>
      <c r="DM24">
        <v>0.0392935036838871</v>
      </c>
      <c r="DN24">
        <v>0.0925032302882617</v>
      </c>
      <c r="DO24">
        <v>1</v>
      </c>
      <c r="DP24">
        <v>0.373540485608345</v>
      </c>
      <c r="DQ24">
        <v>0.191843007752809</v>
      </c>
      <c r="DR24">
        <v>0.0216232164969438</v>
      </c>
      <c r="DS24">
        <v>1</v>
      </c>
      <c r="DT24">
        <v>2</v>
      </c>
      <c r="DU24">
        <v>2</v>
      </c>
      <c r="DV24" t="s">
        <v>273</v>
      </c>
      <c r="DW24">
        <v>1.86464</v>
      </c>
      <c r="DX24">
        <v>1.86554</v>
      </c>
      <c r="DY24">
        <v>1.86813</v>
      </c>
      <c r="DZ24">
        <v>1.86766</v>
      </c>
      <c r="EA24">
        <v>1.86978</v>
      </c>
      <c r="EB24">
        <v>1.86754</v>
      </c>
      <c r="EC24">
        <v>1.86831</v>
      </c>
      <c r="ED24">
        <v>1.87268</v>
      </c>
      <c r="EE24" t="s">
        <v>274</v>
      </c>
      <c r="EF24" t="s">
        <v>19</v>
      </c>
      <c r="EG24" t="s">
        <v>19</v>
      </c>
      <c r="EH24" t="s">
        <v>19</v>
      </c>
      <c r="EI24" t="s">
        <v>275</v>
      </c>
      <c r="EJ24" t="s">
        <v>276</v>
      </c>
      <c r="EK24" t="s">
        <v>277</v>
      </c>
      <c r="EL24" t="s">
        <v>277</v>
      </c>
      <c r="EM24" t="s">
        <v>277</v>
      </c>
      <c r="EN24" t="s">
        <v>277</v>
      </c>
      <c r="EO24">
        <v>0</v>
      </c>
      <c r="EP24">
        <v>100</v>
      </c>
      <c r="EQ24">
        <v>100</v>
      </c>
      <c r="ER24">
        <v>6.843</v>
      </c>
      <c r="ES24">
        <v>-0.052</v>
      </c>
      <c r="ET24">
        <v>2</v>
      </c>
      <c r="EU24">
        <v>522.723</v>
      </c>
      <c r="EV24">
        <v>456.163</v>
      </c>
      <c r="EW24">
        <v>19.8795</v>
      </c>
      <c r="EX24">
        <v>34.1461</v>
      </c>
      <c r="EY24">
        <v>30.0006</v>
      </c>
      <c r="EZ24">
        <v>35.955</v>
      </c>
      <c r="FA24">
        <v>35.9383</v>
      </c>
      <c r="FB24">
        <v>23.7449</v>
      </c>
      <c r="FC24">
        <v>48.2342</v>
      </c>
      <c r="FD24">
        <v>0</v>
      </c>
      <c r="FE24">
        <v>19.8917</v>
      </c>
      <c r="FF24">
        <v>500</v>
      </c>
      <c r="FG24">
        <v>13.1299</v>
      </c>
      <c r="FH24">
        <v>109.466</v>
      </c>
      <c r="FI24">
        <v>107.813</v>
      </c>
    </row>
    <row r="25" spans="1:165">
      <c r="A25">
        <v>9</v>
      </c>
      <c r="B25">
        <v>1566766893.1</v>
      </c>
      <c r="C25">
        <v>947.5</v>
      </c>
      <c r="D25" t="s">
        <v>313</v>
      </c>
      <c r="E25" t="s">
        <v>314</v>
      </c>
      <c r="G25">
        <v>1566766893.1</v>
      </c>
      <c r="H25">
        <f>BV25*AI25*(BT25-BU25)/(100*BN25*(1000-AI25*BT25))</f>
        <v>0</v>
      </c>
      <c r="I25">
        <f>BV25*AI25*(BS25-BR25*(1000-AI25*BU25)/(1000-AI25*BT25))/(100*BN25)</f>
        <v>0</v>
      </c>
      <c r="J25">
        <f>BR25 - IF(AI25&gt;1, I25*BN25*100.0/(AK25*CD25), 0)</f>
        <v>0</v>
      </c>
      <c r="K25">
        <f>((Q25-H25/2)*J25-I25)/(Q25+H25/2)</f>
        <v>0</v>
      </c>
      <c r="L25">
        <f>K25*(BW25+BX25)/1000.0</f>
        <v>0</v>
      </c>
      <c r="M25">
        <f>(BR25 - IF(AI25&gt;1, I25*BN25*100.0/(AK25*CD25), 0))*(BW25+BX25)/1000.0</f>
        <v>0</v>
      </c>
      <c r="N25">
        <f>2.0/((1/P25-1/O25)+SIGN(P25)*SQRT((1/P25-1/O25)*(1/P25-1/O25) + 4*BO25/((BO25+1)*(BO25+1))*(2*1/P25*1/O25-1/O25*1/O25)))</f>
        <v>0</v>
      </c>
      <c r="O25">
        <f>AF25+AE25*BN25+AD25*BN25*BN25</f>
        <v>0</v>
      </c>
      <c r="P25">
        <f>H25*(1000-(1000*0.61365*exp(17.502*T25/(240.97+T25))/(BW25+BX25)+BT25)/2)/(1000*0.61365*exp(17.502*T25/(240.97+T25))/(BW25+BX25)-BT25)</f>
        <v>0</v>
      </c>
      <c r="Q25">
        <f>1/((BO25+1)/(N25/1.6)+1/(O25/1.37)) + BO25/((BO25+1)/(N25/1.6) + BO25/(O25/1.37))</f>
        <v>0</v>
      </c>
      <c r="R25">
        <f>(BK25*BM25)</f>
        <v>0</v>
      </c>
      <c r="S25">
        <f>(BY25+(R25+2*0.95*5.67E-8*(((BY25+$B$7)+273)^4-(BY25+273)^4)-44100*H25)/(1.84*29.3*O25+8*0.95*5.67E-8*(BY25+273)^3))</f>
        <v>0</v>
      </c>
      <c r="T25">
        <f>($C$7*BZ25+$D$7*CA25+$E$7*S25)</f>
        <v>0</v>
      </c>
      <c r="U25">
        <f>0.61365*exp(17.502*T25/(240.97+T25))</f>
        <v>0</v>
      </c>
      <c r="V25">
        <f>(W25/X25*100)</f>
        <v>0</v>
      </c>
      <c r="W25">
        <f>BT25*(BW25+BX25)/1000</f>
        <v>0</v>
      </c>
      <c r="X25">
        <f>0.61365*exp(17.502*BY25/(240.97+BY25))</f>
        <v>0</v>
      </c>
      <c r="Y25">
        <f>(U25-BT25*(BW25+BX25)/1000)</f>
        <v>0</v>
      </c>
      <c r="Z25">
        <f>(-H25*44100)</f>
        <v>0</v>
      </c>
      <c r="AA25">
        <f>2*29.3*O25*0.92*(BY25-T25)</f>
        <v>0</v>
      </c>
      <c r="AB25">
        <f>2*0.95*5.67E-8*(((BY25+$B$7)+273)^4-(T25+273)^4)</f>
        <v>0</v>
      </c>
      <c r="AC25">
        <f>R25+AB25+Z25+AA25</f>
        <v>0</v>
      </c>
      <c r="AD25">
        <v>-0.0412308041622753</v>
      </c>
      <c r="AE25">
        <v>0.0462851896889806</v>
      </c>
      <c r="AF25">
        <v>3.45834512941165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MAX(0,($B$13+$C$13*CD25)/(1+$D$13*CD25)*BW25/(BY25+273)*$E$13)</f>
        <v>0</v>
      </c>
      <c r="AL25">
        <v>0</v>
      </c>
      <c r="AM25">
        <v>551.058076923077</v>
      </c>
      <c r="AN25">
        <v>2908.47</v>
      </c>
      <c r="AO25">
        <f>AN25-AM25</f>
        <v>0</v>
      </c>
      <c r="AP25">
        <f>AO25/AN25</f>
        <v>0</v>
      </c>
      <c r="AQ25">
        <v>-1.90535759554672</v>
      </c>
      <c r="AR25" t="s">
        <v>315</v>
      </c>
      <c r="AS25">
        <v>768.495423076923</v>
      </c>
      <c r="AT25">
        <v>1025.58</v>
      </c>
      <c r="AU25">
        <f>1-AS25/AT25</f>
        <v>0</v>
      </c>
      <c r="AV25">
        <v>0.5</v>
      </c>
      <c r="AW25">
        <f>BK25</f>
        <v>0</v>
      </c>
      <c r="AX25">
        <f>I25</f>
        <v>0</v>
      </c>
      <c r="AY25">
        <f>AU25*AV25*AW25</f>
        <v>0</v>
      </c>
      <c r="AZ25">
        <f>BE25/AT25</f>
        <v>0</v>
      </c>
      <c r="BA25">
        <f>(AX25-AQ25)/AW25</f>
        <v>0</v>
      </c>
      <c r="BB25">
        <f>(AN25-AT25)/AT25</f>
        <v>0</v>
      </c>
      <c r="BC25" t="s">
        <v>316</v>
      </c>
      <c r="BD25">
        <v>571.48</v>
      </c>
      <c r="BE25">
        <f>AT25-BD25</f>
        <v>0</v>
      </c>
      <c r="BF25">
        <f>(AT25-AS25)/(AT25-BD25)</f>
        <v>0</v>
      </c>
      <c r="BG25">
        <f>(AN25-AT25)/(AN25-BD25)</f>
        <v>0</v>
      </c>
      <c r="BH25">
        <f>(AT25-AS25)/(AT25-AM25)</f>
        <v>0</v>
      </c>
      <c r="BI25">
        <f>(AN25-AT25)/(AN25-AM25)</f>
        <v>0</v>
      </c>
      <c r="BJ25">
        <f>$B$11*CE25+$C$11*CF25+$F$11*CG25</f>
        <v>0</v>
      </c>
      <c r="BK25">
        <f>BJ25*BL25</f>
        <v>0</v>
      </c>
      <c r="BL25">
        <f>($B$11*$D$9+$C$11*$D$9+$F$11*((CT25+CL25)/MAX(CT25+CL25+CU25, 0.1)*$I$9+CU25/MAX(CT25+CL25+CU25, 0.1)*$J$9))/($B$11+$C$11+$F$11)</f>
        <v>0</v>
      </c>
      <c r="BM25">
        <f>($B$11*$K$9+$C$11*$K$9+$F$11*((CT25+CL25)/MAX(CT25+CL25+CU25, 0.1)*$P$9+CU25/MAX(CT25+CL25+CU25, 0.1)*$Q$9))/($B$11+$C$11+$F$11)</f>
        <v>0</v>
      </c>
      <c r="BN25">
        <v>6</v>
      </c>
      <c r="BO25">
        <v>0.5</v>
      </c>
      <c r="BP25" t="s">
        <v>271</v>
      </c>
      <c r="BQ25">
        <v>1566766893.1</v>
      </c>
      <c r="BR25">
        <v>552.502</v>
      </c>
      <c r="BS25">
        <v>600.326</v>
      </c>
      <c r="BT25">
        <v>19.8267</v>
      </c>
      <c r="BU25">
        <v>13.59</v>
      </c>
      <c r="BV25">
        <v>500.092</v>
      </c>
      <c r="BW25">
        <v>98.9236</v>
      </c>
      <c r="BX25">
        <v>0.199574</v>
      </c>
      <c r="BY25">
        <v>26.9715</v>
      </c>
      <c r="BZ25">
        <v>27.0524</v>
      </c>
      <c r="CA25">
        <v>999.9</v>
      </c>
      <c r="CB25">
        <v>0</v>
      </c>
      <c r="CC25">
        <v>0</v>
      </c>
      <c r="CD25">
        <v>10051.2</v>
      </c>
      <c r="CE25">
        <v>0</v>
      </c>
      <c r="CF25">
        <v>399.741</v>
      </c>
      <c r="CG25">
        <v>1999.94</v>
      </c>
      <c r="CH25">
        <v>0.979994</v>
      </c>
      <c r="CI25">
        <v>0.0200063</v>
      </c>
      <c r="CJ25">
        <v>0</v>
      </c>
      <c r="CK25">
        <v>768.889</v>
      </c>
      <c r="CL25">
        <v>5.00041</v>
      </c>
      <c r="CM25">
        <v>17027.8</v>
      </c>
      <c r="CN25">
        <v>18517.6</v>
      </c>
      <c r="CO25">
        <v>48.062</v>
      </c>
      <c r="CP25">
        <v>48.812</v>
      </c>
      <c r="CQ25">
        <v>48.687</v>
      </c>
      <c r="CR25">
        <v>48.437</v>
      </c>
      <c r="CS25">
        <v>49.5</v>
      </c>
      <c r="CT25">
        <v>1955.03</v>
      </c>
      <c r="CU25">
        <v>39.91</v>
      </c>
      <c r="CV25">
        <v>0</v>
      </c>
      <c r="CW25">
        <v>92.2999999523163</v>
      </c>
      <c r="CX25">
        <v>768.495423076923</v>
      </c>
      <c r="CY25">
        <v>1.88721367701951</v>
      </c>
      <c r="CZ25">
        <v>-25.8769230089021</v>
      </c>
      <c r="DA25">
        <v>17033.2576923077</v>
      </c>
      <c r="DB25">
        <v>15</v>
      </c>
      <c r="DC25">
        <v>1566766865.1</v>
      </c>
      <c r="DD25" t="s">
        <v>317</v>
      </c>
      <c r="DE25">
        <v>84</v>
      </c>
      <c r="DF25">
        <v>7.431</v>
      </c>
      <c r="DG25">
        <v>-0.054</v>
      </c>
      <c r="DH25">
        <v>600</v>
      </c>
      <c r="DI25">
        <v>13</v>
      </c>
      <c r="DJ25">
        <v>0.08</v>
      </c>
      <c r="DK25">
        <v>0.02</v>
      </c>
      <c r="DL25">
        <v>36.6973353425148</v>
      </c>
      <c r="DM25">
        <v>-0.124431785724278</v>
      </c>
      <c r="DN25">
        <v>0.0907888242467141</v>
      </c>
      <c r="DO25">
        <v>1</v>
      </c>
      <c r="DP25">
        <v>0.334978914758543</v>
      </c>
      <c r="DQ25">
        <v>0.110598530357088</v>
      </c>
      <c r="DR25">
        <v>0.0132422450107711</v>
      </c>
      <c r="DS25">
        <v>1</v>
      </c>
      <c r="DT25">
        <v>2</v>
      </c>
      <c r="DU25">
        <v>2</v>
      </c>
      <c r="DV25" t="s">
        <v>273</v>
      </c>
      <c r="DW25">
        <v>1.86462</v>
      </c>
      <c r="DX25">
        <v>1.86554</v>
      </c>
      <c r="DY25">
        <v>1.86813</v>
      </c>
      <c r="DZ25">
        <v>1.86758</v>
      </c>
      <c r="EA25">
        <v>1.86975</v>
      </c>
      <c r="EB25">
        <v>1.86752</v>
      </c>
      <c r="EC25">
        <v>1.86829</v>
      </c>
      <c r="ED25">
        <v>1.8726</v>
      </c>
      <c r="EE25" t="s">
        <v>274</v>
      </c>
      <c r="EF25" t="s">
        <v>19</v>
      </c>
      <c r="EG25" t="s">
        <v>19</v>
      </c>
      <c r="EH25" t="s">
        <v>19</v>
      </c>
      <c r="EI25" t="s">
        <v>275</v>
      </c>
      <c r="EJ25" t="s">
        <v>276</v>
      </c>
      <c r="EK25" t="s">
        <v>277</v>
      </c>
      <c r="EL25" t="s">
        <v>277</v>
      </c>
      <c r="EM25" t="s">
        <v>277</v>
      </c>
      <c r="EN25" t="s">
        <v>277</v>
      </c>
      <c r="EO25">
        <v>0</v>
      </c>
      <c r="EP25">
        <v>100</v>
      </c>
      <c r="EQ25">
        <v>100</v>
      </c>
      <c r="ER25">
        <v>7.431</v>
      </c>
      <c r="ES25">
        <v>-0.054</v>
      </c>
      <c r="ET25">
        <v>2</v>
      </c>
      <c r="EU25">
        <v>522.227</v>
      </c>
      <c r="EV25">
        <v>456.667</v>
      </c>
      <c r="EW25">
        <v>20.2501</v>
      </c>
      <c r="EX25">
        <v>34.2101</v>
      </c>
      <c r="EY25">
        <v>30.0028</v>
      </c>
      <c r="EZ25">
        <v>36.0016</v>
      </c>
      <c r="FA25">
        <v>35.9829</v>
      </c>
      <c r="FB25">
        <v>27.4965</v>
      </c>
      <c r="FC25">
        <v>46.1126</v>
      </c>
      <c r="FD25">
        <v>0</v>
      </c>
      <c r="FE25">
        <v>20.1808</v>
      </c>
      <c r="FF25">
        <v>600</v>
      </c>
      <c r="FG25">
        <v>13.5729</v>
      </c>
      <c r="FH25">
        <v>109.445</v>
      </c>
      <c r="FI25">
        <v>107.796</v>
      </c>
    </row>
    <row r="26" spans="1:165">
      <c r="A26">
        <v>10</v>
      </c>
      <c r="B26">
        <v>1566766978.1</v>
      </c>
      <c r="C26">
        <v>1032.5</v>
      </c>
      <c r="D26" t="s">
        <v>318</v>
      </c>
      <c r="E26" t="s">
        <v>319</v>
      </c>
      <c r="G26">
        <v>1566766978.1</v>
      </c>
      <c r="H26">
        <f>BV26*AI26*(BT26-BU26)/(100*BN26*(1000-AI26*BT26))</f>
        <v>0</v>
      </c>
      <c r="I26">
        <f>BV26*AI26*(BS26-BR26*(1000-AI26*BU26)/(1000-AI26*BT26))/(100*BN26)</f>
        <v>0</v>
      </c>
      <c r="J26">
        <f>BR26 - IF(AI26&gt;1, I26*BN26*100.0/(AK26*CD26), 0)</f>
        <v>0</v>
      </c>
      <c r="K26">
        <f>((Q26-H26/2)*J26-I26)/(Q26+H26/2)</f>
        <v>0</v>
      </c>
      <c r="L26">
        <f>K26*(BW26+BX26)/1000.0</f>
        <v>0</v>
      </c>
      <c r="M26">
        <f>(BR26 - IF(AI26&gt;1, I26*BN26*100.0/(AK26*CD26), 0))*(BW26+BX26)/1000.0</f>
        <v>0</v>
      </c>
      <c r="N26">
        <f>2.0/((1/P26-1/O26)+SIGN(P26)*SQRT((1/P26-1/O26)*(1/P26-1/O26) + 4*BO26/((BO26+1)*(BO26+1))*(2*1/P26*1/O26-1/O26*1/O26)))</f>
        <v>0</v>
      </c>
      <c r="O26">
        <f>AF26+AE26*BN26+AD26*BN26*BN26</f>
        <v>0</v>
      </c>
      <c r="P26">
        <f>H26*(1000-(1000*0.61365*exp(17.502*T26/(240.97+T26))/(BW26+BX26)+BT26)/2)/(1000*0.61365*exp(17.502*T26/(240.97+T26))/(BW26+BX26)-BT26)</f>
        <v>0</v>
      </c>
      <c r="Q26">
        <f>1/((BO26+1)/(N26/1.6)+1/(O26/1.37)) + BO26/((BO26+1)/(N26/1.6) + BO26/(O26/1.37))</f>
        <v>0</v>
      </c>
      <c r="R26">
        <f>(BK26*BM26)</f>
        <v>0</v>
      </c>
      <c r="S26">
        <f>(BY26+(R26+2*0.95*5.67E-8*(((BY26+$B$7)+273)^4-(BY26+273)^4)-44100*H26)/(1.84*29.3*O26+8*0.95*5.67E-8*(BY26+273)^3))</f>
        <v>0</v>
      </c>
      <c r="T26">
        <f>($C$7*BZ26+$D$7*CA26+$E$7*S26)</f>
        <v>0</v>
      </c>
      <c r="U26">
        <f>0.61365*exp(17.502*T26/(240.97+T26))</f>
        <v>0</v>
      </c>
      <c r="V26">
        <f>(W26/X26*100)</f>
        <v>0</v>
      </c>
      <c r="W26">
        <f>BT26*(BW26+BX26)/1000</f>
        <v>0</v>
      </c>
      <c r="X26">
        <f>0.61365*exp(17.502*BY26/(240.97+BY26))</f>
        <v>0</v>
      </c>
      <c r="Y26">
        <f>(U26-BT26*(BW26+BX26)/1000)</f>
        <v>0</v>
      </c>
      <c r="Z26">
        <f>(-H26*44100)</f>
        <v>0</v>
      </c>
      <c r="AA26">
        <f>2*29.3*O26*0.92*(BY26-T26)</f>
        <v>0</v>
      </c>
      <c r="AB26">
        <f>2*0.95*5.67E-8*(((BY26+$B$7)+273)^4-(T26+273)^4)</f>
        <v>0</v>
      </c>
      <c r="AC26">
        <f>R26+AB26+Z26+AA26</f>
        <v>0</v>
      </c>
      <c r="AD26">
        <v>-0.0410574986188035</v>
      </c>
      <c r="AE26">
        <v>0.046090639034034</v>
      </c>
      <c r="AF26">
        <v>3.44683217485021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MAX(0,($B$13+$C$13*CD26)/(1+$D$13*CD26)*BW26/(BY26+273)*$E$13)</f>
        <v>0</v>
      </c>
      <c r="AL26">
        <v>0</v>
      </c>
      <c r="AM26">
        <v>551.058076923077</v>
      </c>
      <c r="AN26">
        <v>2908.47</v>
      </c>
      <c r="AO26">
        <f>AN26-AM26</f>
        <v>0</v>
      </c>
      <c r="AP26">
        <f>AO26/AN26</f>
        <v>0</v>
      </c>
      <c r="AQ26">
        <v>-1.90535759554672</v>
      </c>
      <c r="AR26" t="s">
        <v>320</v>
      </c>
      <c r="AS26">
        <v>768.027730769231</v>
      </c>
      <c r="AT26">
        <v>1029.69</v>
      </c>
      <c r="AU26">
        <f>1-AS26/AT26</f>
        <v>0</v>
      </c>
      <c r="AV26">
        <v>0.5</v>
      </c>
      <c r="AW26">
        <f>BK26</f>
        <v>0</v>
      </c>
      <c r="AX26">
        <f>I26</f>
        <v>0</v>
      </c>
      <c r="AY26">
        <f>AU26*AV26*AW26</f>
        <v>0</v>
      </c>
      <c r="AZ26">
        <f>BE26/AT26</f>
        <v>0</v>
      </c>
      <c r="BA26">
        <f>(AX26-AQ26)/AW26</f>
        <v>0</v>
      </c>
      <c r="BB26">
        <f>(AN26-AT26)/AT26</f>
        <v>0</v>
      </c>
      <c r="BC26" t="s">
        <v>321</v>
      </c>
      <c r="BD26">
        <v>574.08</v>
      </c>
      <c r="BE26">
        <f>AT26-BD26</f>
        <v>0</v>
      </c>
      <c r="BF26">
        <f>(AT26-AS26)/(AT26-BD26)</f>
        <v>0</v>
      </c>
      <c r="BG26">
        <f>(AN26-AT26)/(AN26-BD26)</f>
        <v>0</v>
      </c>
      <c r="BH26">
        <f>(AT26-AS26)/(AT26-AM26)</f>
        <v>0</v>
      </c>
      <c r="BI26">
        <f>(AN26-AT26)/(AN26-AM26)</f>
        <v>0</v>
      </c>
      <c r="BJ26">
        <f>$B$11*CE26+$C$11*CF26+$F$11*CG26</f>
        <v>0</v>
      </c>
      <c r="BK26">
        <f>BJ26*BL26</f>
        <v>0</v>
      </c>
      <c r="BL26">
        <f>($B$11*$D$9+$C$11*$D$9+$F$11*((CT26+CL26)/MAX(CT26+CL26+CU26, 0.1)*$I$9+CU26/MAX(CT26+CL26+CU26, 0.1)*$J$9))/($B$11+$C$11+$F$11)</f>
        <v>0</v>
      </c>
      <c r="BM26">
        <f>($B$11*$K$9+$C$11*$K$9+$F$11*((CT26+CL26)/MAX(CT26+CL26+CU26, 0.1)*$P$9+CU26/MAX(CT26+CL26+CU26, 0.1)*$Q$9))/($B$11+$C$11+$F$11)</f>
        <v>0</v>
      </c>
      <c r="BN26">
        <v>6</v>
      </c>
      <c r="BO26">
        <v>0.5</v>
      </c>
      <c r="BP26" t="s">
        <v>271</v>
      </c>
      <c r="BQ26">
        <v>1566766978.1</v>
      </c>
      <c r="BR26">
        <v>651.702</v>
      </c>
      <c r="BS26">
        <v>700</v>
      </c>
      <c r="BT26">
        <v>19.795</v>
      </c>
      <c r="BU26">
        <v>14.2636</v>
      </c>
      <c r="BV26">
        <v>500.048</v>
      </c>
      <c r="BW26">
        <v>98.9251</v>
      </c>
      <c r="BX26">
        <v>0.199854</v>
      </c>
      <c r="BY26">
        <v>26.8959</v>
      </c>
      <c r="BZ26">
        <v>27.0802</v>
      </c>
      <c r="CA26">
        <v>999.9</v>
      </c>
      <c r="CB26">
        <v>0</v>
      </c>
      <c r="CC26">
        <v>0</v>
      </c>
      <c r="CD26">
        <v>10008.8</v>
      </c>
      <c r="CE26">
        <v>0</v>
      </c>
      <c r="CF26">
        <v>385.421</v>
      </c>
      <c r="CG26">
        <v>1999.85</v>
      </c>
      <c r="CH26">
        <v>0.979994</v>
      </c>
      <c r="CI26">
        <v>0.0200063</v>
      </c>
      <c r="CJ26">
        <v>0</v>
      </c>
      <c r="CK26">
        <v>767.825</v>
      </c>
      <c r="CL26">
        <v>5.00041</v>
      </c>
      <c r="CM26">
        <v>16987.7</v>
      </c>
      <c r="CN26">
        <v>18516.7</v>
      </c>
      <c r="CO26">
        <v>48.062</v>
      </c>
      <c r="CP26">
        <v>48.687</v>
      </c>
      <c r="CQ26">
        <v>48.687</v>
      </c>
      <c r="CR26">
        <v>48.437</v>
      </c>
      <c r="CS26">
        <v>49.5</v>
      </c>
      <c r="CT26">
        <v>1954.94</v>
      </c>
      <c r="CU26">
        <v>39.91</v>
      </c>
      <c r="CV26">
        <v>0</v>
      </c>
      <c r="CW26">
        <v>84.5</v>
      </c>
      <c r="CX26">
        <v>768.027730769231</v>
      </c>
      <c r="CY26">
        <v>0.210632476505266</v>
      </c>
      <c r="CZ26">
        <v>-66.9606838312573</v>
      </c>
      <c r="DA26">
        <v>16993.0538461538</v>
      </c>
      <c r="DB26">
        <v>15</v>
      </c>
      <c r="DC26">
        <v>1566766951.1</v>
      </c>
      <c r="DD26" t="s">
        <v>322</v>
      </c>
      <c r="DE26">
        <v>85</v>
      </c>
      <c r="DF26">
        <v>7.865</v>
      </c>
      <c r="DG26">
        <v>-0.053</v>
      </c>
      <c r="DH26">
        <v>700</v>
      </c>
      <c r="DI26">
        <v>14</v>
      </c>
      <c r="DJ26">
        <v>0.13</v>
      </c>
      <c r="DK26">
        <v>0.03</v>
      </c>
      <c r="DL26">
        <v>37.230948997506</v>
      </c>
      <c r="DM26">
        <v>0.0688502106325566</v>
      </c>
      <c r="DN26">
        <v>0.493797327098718</v>
      </c>
      <c r="DO26">
        <v>1</v>
      </c>
      <c r="DP26">
        <v>0.285003829237625</v>
      </c>
      <c r="DQ26">
        <v>0.126080264346996</v>
      </c>
      <c r="DR26">
        <v>0.0142182106091788</v>
      </c>
      <c r="DS26">
        <v>1</v>
      </c>
      <c r="DT26">
        <v>2</v>
      </c>
      <c r="DU26">
        <v>2</v>
      </c>
      <c r="DV26" t="s">
        <v>273</v>
      </c>
      <c r="DW26">
        <v>1.86462</v>
      </c>
      <c r="DX26">
        <v>1.86554</v>
      </c>
      <c r="DY26">
        <v>1.86813</v>
      </c>
      <c r="DZ26">
        <v>1.86758</v>
      </c>
      <c r="EA26">
        <v>1.86975</v>
      </c>
      <c r="EB26">
        <v>1.86752</v>
      </c>
      <c r="EC26">
        <v>1.86829</v>
      </c>
      <c r="ED26">
        <v>1.8726</v>
      </c>
      <c r="EE26" t="s">
        <v>274</v>
      </c>
      <c r="EF26" t="s">
        <v>19</v>
      </c>
      <c r="EG26" t="s">
        <v>19</v>
      </c>
      <c r="EH26" t="s">
        <v>19</v>
      </c>
      <c r="EI26" t="s">
        <v>275</v>
      </c>
      <c r="EJ26" t="s">
        <v>276</v>
      </c>
      <c r="EK26" t="s">
        <v>277</v>
      </c>
      <c r="EL26" t="s">
        <v>277</v>
      </c>
      <c r="EM26" t="s">
        <v>277</v>
      </c>
      <c r="EN26" t="s">
        <v>277</v>
      </c>
      <c r="EO26">
        <v>0</v>
      </c>
      <c r="EP26">
        <v>100</v>
      </c>
      <c r="EQ26">
        <v>100</v>
      </c>
      <c r="ER26">
        <v>7.865</v>
      </c>
      <c r="ES26">
        <v>-0.053</v>
      </c>
      <c r="ET26">
        <v>2</v>
      </c>
      <c r="EU26">
        <v>521.905</v>
      </c>
      <c r="EV26">
        <v>457.644</v>
      </c>
      <c r="EW26">
        <v>20.1546</v>
      </c>
      <c r="EX26">
        <v>34.2226</v>
      </c>
      <c r="EY26">
        <v>30.0005</v>
      </c>
      <c r="EZ26">
        <v>36.0214</v>
      </c>
      <c r="FA26">
        <v>36.0014</v>
      </c>
      <c r="FB26">
        <v>31.178</v>
      </c>
      <c r="FC26">
        <v>43.3092</v>
      </c>
      <c r="FD26">
        <v>0</v>
      </c>
      <c r="FE26">
        <v>20.0935</v>
      </c>
      <c r="FF26">
        <v>700</v>
      </c>
      <c r="FG26">
        <v>14.1979</v>
      </c>
      <c r="FH26">
        <v>109.444</v>
      </c>
      <c r="FI26">
        <v>107.794</v>
      </c>
    </row>
    <row r="27" spans="1:165">
      <c r="A27">
        <v>11</v>
      </c>
      <c r="B27">
        <v>1566767070.1</v>
      </c>
      <c r="C27">
        <v>1124.5</v>
      </c>
      <c r="D27" t="s">
        <v>323</v>
      </c>
      <c r="E27" t="s">
        <v>324</v>
      </c>
      <c r="G27">
        <v>1566767070.1</v>
      </c>
      <c r="H27">
        <f>BV27*AI27*(BT27-BU27)/(100*BN27*(1000-AI27*BT27))</f>
        <v>0</v>
      </c>
      <c r="I27">
        <f>BV27*AI27*(BS27-BR27*(1000-AI27*BU27)/(1000-AI27*BT27))/(100*BN27)</f>
        <v>0</v>
      </c>
      <c r="J27">
        <f>BR27 - IF(AI27&gt;1, I27*BN27*100.0/(AK27*CD27), 0)</f>
        <v>0</v>
      </c>
      <c r="K27">
        <f>((Q27-H27/2)*J27-I27)/(Q27+H27/2)</f>
        <v>0</v>
      </c>
      <c r="L27">
        <f>K27*(BW27+BX27)/1000.0</f>
        <v>0</v>
      </c>
      <c r="M27">
        <f>(BR27 - IF(AI27&gt;1, I27*BN27*100.0/(AK27*CD27), 0))*(BW27+BX27)/1000.0</f>
        <v>0</v>
      </c>
      <c r="N27">
        <f>2.0/((1/P27-1/O27)+SIGN(P27)*SQRT((1/P27-1/O27)*(1/P27-1/O27) + 4*BO27/((BO27+1)*(BO27+1))*(2*1/P27*1/O27-1/O27*1/O27)))</f>
        <v>0</v>
      </c>
      <c r="O27">
        <f>AF27+AE27*BN27+AD27*BN27*BN27</f>
        <v>0</v>
      </c>
      <c r="P27">
        <f>H27*(1000-(1000*0.61365*exp(17.502*T27/(240.97+T27))/(BW27+BX27)+BT27)/2)/(1000*0.61365*exp(17.502*T27/(240.97+T27))/(BW27+BX27)-BT27)</f>
        <v>0</v>
      </c>
      <c r="Q27">
        <f>1/((BO27+1)/(N27/1.6)+1/(O27/1.37)) + BO27/((BO27+1)/(N27/1.6) + BO27/(O27/1.37))</f>
        <v>0</v>
      </c>
      <c r="R27">
        <f>(BK27*BM27)</f>
        <v>0</v>
      </c>
      <c r="S27">
        <f>(BY27+(R27+2*0.95*5.67E-8*(((BY27+$B$7)+273)^4-(BY27+273)^4)-44100*H27)/(1.84*29.3*O27+8*0.95*5.67E-8*(BY27+273)^3))</f>
        <v>0</v>
      </c>
      <c r="T27">
        <f>($C$7*BZ27+$D$7*CA27+$E$7*S27)</f>
        <v>0</v>
      </c>
      <c r="U27">
        <f>0.61365*exp(17.502*T27/(240.97+T27))</f>
        <v>0</v>
      </c>
      <c r="V27">
        <f>(W27/X27*100)</f>
        <v>0</v>
      </c>
      <c r="W27">
        <f>BT27*(BW27+BX27)/1000</f>
        <v>0</v>
      </c>
      <c r="X27">
        <f>0.61365*exp(17.502*BY27/(240.97+BY27))</f>
        <v>0</v>
      </c>
      <c r="Y27">
        <f>(U27-BT27*(BW27+BX27)/1000)</f>
        <v>0</v>
      </c>
      <c r="Z27">
        <f>(-H27*44100)</f>
        <v>0</v>
      </c>
      <c r="AA27">
        <f>2*29.3*O27*0.92*(BY27-T27)</f>
        <v>0</v>
      </c>
      <c r="AB27">
        <f>2*0.95*5.67E-8*(((BY27+$B$7)+273)^4-(T27+273)^4)</f>
        <v>0</v>
      </c>
      <c r="AC27">
        <f>R27+AB27+Z27+AA27</f>
        <v>0</v>
      </c>
      <c r="AD27">
        <v>-0.0409215745810559</v>
      </c>
      <c r="AE27">
        <v>0.0459380523940627</v>
      </c>
      <c r="AF27">
        <v>3.43779087854357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MAX(0,($B$13+$C$13*CD27)/(1+$D$13*CD27)*BW27/(BY27+273)*$E$13)</f>
        <v>0</v>
      </c>
      <c r="AL27">
        <v>0</v>
      </c>
      <c r="AM27">
        <v>551.058076923077</v>
      </c>
      <c r="AN27">
        <v>2908.47</v>
      </c>
      <c r="AO27">
        <f>AN27-AM27</f>
        <v>0</v>
      </c>
      <c r="AP27">
        <f>AO27/AN27</f>
        <v>0</v>
      </c>
      <c r="AQ27">
        <v>-1.90535759554672</v>
      </c>
      <c r="AR27" t="s">
        <v>325</v>
      </c>
      <c r="AS27">
        <v>767.029846153846</v>
      </c>
      <c r="AT27">
        <v>1028.75</v>
      </c>
      <c r="AU27">
        <f>1-AS27/AT27</f>
        <v>0</v>
      </c>
      <c r="AV27">
        <v>0.5</v>
      </c>
      <c r="AW27">
        <f>BK27</f>
        <v>0</v>
      </c>
      <c r="AX27">
        <f>I27</f>
        <v>0</v>
      </c>
      <c r="AY27">
        <f>AU27*AV27*AW27</f>
        <v>0</v>
      </c>
      <c r="AZ27">
        <f>BE27/AT27</f>
        <v>0</v>
      </c>
      <c r="BA27">
        <f>(AX27-AQ27)/AW27</f>
        <v>0</v>
      </c>
      <c r="BB27">
        <f>(AN27-AT27)/AT27</f>
        <v>0</v>
      </c>
      <c r="BC27" t="s">
        <v>326</v>
      </c>
      <c r="BD27">
        <v>574.58</v>
      </c>
      <c r="BE27">
        <f>AT27-BD27</f>
        <v>0</v>
      </c>
      <c r="BF27">
        <f>(AT27-AS27)/(AT27-BD27)</f>
        <v>0</v>
      </c>
      <c r="BG27">
        <f>(AN27-AT27)/(AN27-BD27)</f>
        <v>0</v>
      </c>
      <c r="BH27">
        <f>(AT27-AS27)/(AT27-AM27)</f>
        <v>0</v>
      </c>
      <c r="BI27">
        <f>(AN27-AT27)/(AN27-AM27)</f>
        <v>0</v>
      </c>
      <c r="BJ27">
        <f>$B$11*CE27+$C$11*CF27+$F$11*CG27</f>
        <v>0</v>
      </c>
      <c r="BK27">
        <f>BJ27*BL27</f>
        <v>0</v>
      </c>
      <c r="BL27">
        <f>($B$11*$D$9+$C$11*$D$9+$F$11*((CT27+CL27)/MAX(CT27+CL27+CU27, 0.1)*$I$9+CU27/MAX(CT27+CL27+CU27, 0.1)*$J$9))/($B$11+$C$11+$F$11)</f>
        <v>0</v>
      </c>
      <c r="BM27">
        <f>($B$11*$K$9+$C$11*$K$9+$F$11*((CT27+CL27)/MAX(CT27+CL27+CU27, 0.1)*$P$9+CU27/MAX(CT27+CL27+CU27, 0.1)*$Q$9))/($B$11+$C$11+$F$11)</f>
        <v>0</v>
      </c>
      <c r="BN27">
        <v>6</v>
      </c>
      <c r="BO27">
        <v>0.5</v>
      </c>
      <c r="BP27" t="s">
        <v>271</v>
      </c>
      <c r="BQ27">
        <v>1566767070.1</v>
      </c>
      <c r="BR27">
        <v>751.231</v>
      </c>
      <c r="BS27">
        <v>799.968</v>
      </c>
      <c r="BT27">
        <v>19.5658</v>
      </c>
      <c r="BU27">
        <v>14.7534</v>
      </c>
      <c r="BV27">
        <v>499.99</v>
      </c>
      <c r="BW27">
        <v>98.9193</v>
      </c>
      <c r="BX27">
        <v>0.19991</v>
      </c>
      <c r="BY27">
        <v>26.7355</v>
      </c>
      <c r="BZ27">
        <v>27.0723</v>
      </c>
      <c r="CA27">
        <v>999.9</v>
      </c>
      <c r="CB27">
        <v>0</v>
      </c>
      <c r="CC27">
        <v>0</v>
      </c>
      <c r="CD27">
        <v>9976.25</v>
      </c>
      <c r="CE27">
        <v>0</v>
      </c>
      <c r="CF27">
        <v>375.771</v>
      </c>
      <c r="CG27">
        <v>2000.15</v>
      </c>
      <c r="CH27">
        <v>0.979997</v>
      </c>
      <c r="CI27">
        <v>0.0200033</v>
      </c>
      <c r="CJ27">
        <v>0</v>
      </c>
      <c r="CK27">
        <v>766.988</v>
      </c>
      <c r="CL27">
        <v>5.00041</v>
      </c>
      <c r="CM27">
        <v>16939.4</v>
      </c>
      <c r="CN27">
        <v>18519.6</v>
      </c>
      <c r="CO27">
        <v>48.062</v>
      </c>
      <c r="CP27">
        <v>48.687</v>
      </c>
      <c r="CQ27">
        <v>48.625</v>
      </c>
      <c r="CR27">
        <v>48.437</v>
      </c>
      <c r="CS27">
        <v>49.5</v>
      </c>
      <c r="CT27">
        <v>1955.24</v>
      </c>
      <c r="CU27">
        <v>39.91</v>
      </c>
      <c r="CV27">
        <v>0</v>
      </c>
      <c r="CW27">
        <v>91.9000000953674</v>
      </c>
      <c r="CX27">
        <v>767.029846153846</v>
      </c>
      <c r="CY27">
        <v>0.381401702801669</v>
      </c>
      <c r="CZ27">
        <v>10.4786325571354</v>
      </c>
      <c r="DA27">
        <v>16938.6730769231</v>
      </c>
      <c r="DB27">
        <v>15</v>
      </c>
      <c r="DC27">
        <v>1566767036.1</v>
      </c>
      <c r="DD27" t="s">
        <v>327</v>
      </c>
      <c r="DE27">
        <v>86</v>
      </c>
      <c r="DF27">
        <v>8.162</v>
      </c>
      <c r="DG27">
        <v>-0.056</v>
      </c>
      <c r="DH27">
        <v>800</v>
      </c>
      <c r="DI27">
        <v>14</v>
      </c>
      <c r="DJ27">
        <v>0.08</v>
      </c>
      <c r="DK27">
        <v>0.02</v>
      </c>
      <c r="DL27">
        <v>37.4809282938477</v>
      </c>
      <c r="DM27">
        <v>0.0026675087970999</v>
      </c>
      <c r="DN27">
        <v>0.110752289285704</v>
      </c>
      <c r="DO27">
        <v>1</v>
      </c>
      <c r="DP27">
        <v>0.254678794371848</v>
      </c>
      <c r="DQ27">
        <v>0.00925568114976516</v>
      </c>
      <c r="DR27">
        <v>0.00215952812275657</v>
      </c>
      <c r="DS27">
        <v>1</v>
      </c>
      <c r="DT27">
        <v>2</v>
      </c>
      <c r="DU27">
        <v>2</v>
      </c>
      <c r="DV27" t="s">
        <v>273</v>
      </c>
      <c r="DW27">
        <v>1.86462</v>
      </c>
      <c r="DX27">
        <v>1.86554</v>
      </c>
      <c r="DY27">
        <v>1.86813</v>
      </c>
      <c r="DZ27">
        <v>1.86759</v>
      </c>
      <c r="EA27">
        <v>1.8697</v>
      </c>
      <c r="EB27">
        <v>1.86752</v>
      </c>
      <c r="EC27">
        <v>1.8683</v>
      </c>
      <c r="ED27">
        <v>1.87258</v>
      </c>
      <c r="EE27" t="s">
        <v>274</v>
      </c>
      <c r="EF27" t="s">
        <v>19</v>
      </c>
      <c r="EG27" t="s">
        <v>19</v>
      </c>
      <c r="EH27" t="s">
        <v>19</v>
      </c>
      <c r="EI27" t="s">
        <v>275</v>
      </c>
      <c r="EJ27" t="s">
        <v>276</v>
      </c>
      <c r="EK27" t="s">
        <v>277</v>
      </c>
      <c r="EL27" t="s">
        <v>277</v>
      </c>
      <c r="EM27" t="s">
        <v>277</v>
      </c>
      <c r="EN27" t="s">
        <v>277</v>
      </c>
      <c r="EO27">
        <v>0</v>
      </c>
      <c r="EP27">
        <v>100</v>
      </c>
      <c r="EQ27">
        <v>100</v>
      </c>
      <c r="ER27">
        <v>8.162</v>
      </c>
      <c r="ES27">
        <v>-0.056</v>
      </c>
      <c r="ET27">
        <v>2</v>
      </c>
      <c r="EU27">
        <v>521.648</v>
      </c>
      <c r="EV27">
        <v>458.726</v>
      </c>
      <c r="EW27">
        <v>19.4781</v>
      </c>
      <c r="EX27">
        <v>34.2226</v>
      </c>
      <c r="EY27">
        <v>30.0004</v>
      </c>
      <c r="EZ27">
        <v>36.0283</v>
      </c>
      <c r="FA27">
        <v>36.0114</v>
      </c>
      <c r="FB27">
        <v>34.7646</v>
      </c>
      <c r="FC27">
        <v>40.6576</v>
      </c>
      <c r="FD27">
        <v>0</v>
      </c>
      <c r="FE27">
        <v>19.4619</v>
      </c>
      <c r="FF27">
        <v>800</v>
      </c>
      <c r="FG27">
        <v>14.7965</v>
      </c>
      <c r="FH27">
        <v>109.443</v>
      </c>
      <c r="FI27">
        <v>107.794</v>
      </c>
    </row>
    <row r="28" spans="1:165">
      <c r="A28">
        <v>12</v>
      </c>
      <c r="B28">
        <v>1566767167.1</v>
      </c>
      <c r="C28">
        <v>1221.5</v>
      </c>
      <c r="D28" t="s">
        <v>328</v>
      </c>
      <c r="E28" t="s">
        <v>329</v>
      </c>
      <c r="G28">
        <v>1566767167.1</v>
      </c>
      <c r="H28">
        <f>BV28*AI28*(BT28-BU28)/(100*BN28*(1000-AI28*BT28))</f>
        <v>0</v>
      </c>
      <c r="I28">
        <f>BV28*AI28*(BS28-BR28*(1000-AI28*BU28)/(1000-AI28*BT28))/(100*BN28)</f>
        <v>0</v>
      </c>
      <c r="J28">
        <f>BR28 - IF(AI28&gt;1, I28*BN28*100.0/(AK28*CD28), 0)</f>
        <v>0</v>
      </c>
      <c r="K28">
        <f>((Q28-H28/2)*J28-I28)/(Q28+H28/2)</f>
        <v>0</v>
      </c>
      <c r="L28">
        <f>K28*(BW28+BX28)/1000.0</f>
        <v>0</v>
      </c>
      <c r="M28">
        <f>(BR28 - IF(AI28&gt;1, I28*BN28*100.0/(AK28*CD28), 0))*(BW28+BX28)/1000.0</f>
        <v>0</v>
      </c>
      <c r="N28">
        <f>2.0/((1/P28-1/O28)+SIGN(P28)*SQRT((1/P28-1/O28)*(1/P28-1/O28) + 4*BO28/((BO28+1)*(BO28+1))*(2*1/P28*1/O28-1/O28*1/O28)))</f>
        <v>0</v>
      </c>
      <c r="O28">
        <f>AF28+AE28*BN28+AD28*BN28*BN28</f>
        <v>0</v>
      </c>
      <c r="P28">
        <f>H28*(1000-(1000*0.61365*exp(17.502*T28/(240.97+T28))/(BW28+BX28)+BT28)/2)/(1000*0.61365*exp(17.502*T28/(240.97+T28))/(BW28+BX28)-BT28)</f>
        <v>0</v>
      </c>
      <c r="Q28">
        <f>1/((BO28+1)/(N28/1.6)+1/(O28/1.37)) + BO28/((BO28+1)/(N28/1.6) + BO28/(O28/1.37))</f>
        <v>0</v>
      </c>
      <c r="R28">
        <f>(BK28*BM28)</f>
        <v>0</v>
      </c>
      <c r="S28">
        <f>(BY28+(R28+2*0.95*5.67E-8*(((BY28+$B$7)+273)^4-(BY28+273)^4)-44100*H28)/(1.84*29.3*O28+8*0.95*5.67E-8*(BY28+273)^3))</f>
        <v>0</v>
      </c>
      <c r="T28">
        <f>($C$7*BZ28+$D$7*CA28+$E$7*S28)</f>
        <v>0</v>
      </c>
      <c r="U28">
        <f>0.61365*exp(17.502*T28/(240.97+T28))</f>
        <v>0</v>
      </c>
      <c r="V28">
        <f>(W28/X28*100)</f>
        <v>0</v>
      </c>
      <c r="W28">
        <f>BT28*(BW28+BX28)/1000</f>
        <v>0</v>
      </c>
      <c r="X28">
        <f>0.61365*exp(17.502*BY28/(240.97+BY28))</f>
        <v>0</v>
      </c>
      <c r="Y28">
        <f>(U28-BT28*(BW28+BX28)/1000)</f>
        <v>0</v>
      </c>
      <c r="Z28">
        <f>(-H28*44100)</f>
        <v>0</v>
      </c>
      <c r="AA28">
        <f>2*29.3*O28*0.92*(BY28-T28)</f>
        <v>0</v>
      </c>
      <c r="AB28">
        <f>2*0.95*5.67E-8*(((BY28+$B$7)+273)^4-(T28+273)^4)</f>
        <v>0</v>
      </c>
      <c r="AC28">
        <f>R28+AB28+Z28+AA28</f>
        <v>0</v>
      </c>
      <c r="AD28">
        <v>-0.041084448641495</v>
      </c>
      <c r="AE28">
        <v>0.046120892795457</v>
      </c>
      <c r="AF28">
        <v>3.44862359993447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MAX(0,($B$13+$C$13*CD28)/(1+$D$13*CD28)*BW28/(BY28+273)*$E$13)</f>
        <v>0</v>
      </c>
      <c r="AL28">
        <v>0</v>
      </c>
      <c r="AM28">
        <v>551.058076923077</v>
      </c>
      <c r="AN28">
        <v>2908.47</v>
      </c>
      <c r="AO28">
        <f>AN28-AM28</f>
        <v>0</v>
      </c>
      <c r="AP28">
        <f>AO28/AN28</f>
        <v>0</v>
      </c>
      <c r="AQ28">
        <v>-1.90535759554672</v>
      </c>
      <c r="AR28" t="s">
        <v>330</v>
      </c>
      <c r="AS28">
        <v>766.079692307692</v>
      </c>
      <c r="AT28">
        <v>1029.85</v>
      </c>
      <c r="AU28">
        <f>1-AS28/AT28</f>
        <v>0</v>
      </c>
      <c r="AV28">
        <v>0.5</v>
      </c>
      <c r="AW28">
        <f>BK28</f>
        <v>0</v>
      </c>
      <c r="AX28">
        <f>I28</f>
        <v>0</v>
      </c>
      <c r="AY28">
        <f>AU28*AV28*AW28</f>
        <v>0</v>
      </c>
      <c r="AZ28">
        <f>BE28/AT28</f>
        <v>0</v>
      </c>
      <c r="BA28">
        <f>(AX28-AQ28)/AW28</f>
        <v>0</v>
      </c>
      <c r="BB28">
        <f>(AN28-AT28)/AT28</f>
        <v>0</v>
      </c>
      <c r="BC28" t="s">
        <v>331</v>
      </c>
      <c r="BD28">
        <v>574.74</v>
      </c>
      <c r="BE28">
        <f>AT28-BD28</f>
        <v>0</v>
      </c>
      <c r="BF28">
        <f>(AT28-AS28)/(AT28-BD28)</f>
        <v>0</v>
      </c>
      <c r="BG28">
        <f>(AN28-AT28)/(AN28-BD28)</f>
        <v>0</v>
      </c>
      <c r="BH28">
        <f>(AT28-AS28)/(AT28-AM28)</f>
        <v>0</v>
      </c>
      <c r="BI28">
        <f>(AN28-AT28)/(AN28-AM28)</f>
        <v>0</v>
      </c>
      <c r="BJ28">
        <f>$B$11*CE28+$C$11*CF28+$F$11*CG28</f>
        <v>0</v>
      </c>
      <c r="BK28">
        <f>BJ28*BL28</f>
        <v>0</v>
      </c>
      <c r="BL28">
        <f>($B$11*$D$9+$C$11*$D$9+$F$11*((CT28+CL28)/MAX(CT28+CL28+CU28, 0.1)*$I$9+CU28/MAX(CT28+CL28+CU28, 0.1)*$J$9))/($B$11+$C$11+$F$11)</f>
        <v>0</v>
      </c>
      <c r="BM28">
        <f>($B$11*$K$9+$C$11*$K$9+$F$11*((CT28+CL28)/MAX(CT28+CL28+CU28, 0.1)*$P$9+CU28/MAX(CT28+CL28+CU28, 0.1)*$Q$9))/($B$11+$C$11+$F$11)</f>
        <v>0</v>
      </c>
      <c r="BN28">
        <v>6</v>
      </c>
      <c r="BO28">
        <v>0.5</v>
      </c>
      <c r="BP28" t="s">
        <v>271</v>
      </c>
      <c r="BQ28">
        <v>1566767167.1</v>
      </c>
      <c r="BR28">
        <v>951.251</v>
      </c>
      <c r="BS28">
        <v>1000.05</v>
      </c>
      <c r="BT28">
        <v>19.346</v>
      </c>
      <c r="BU28">
        <v>15.2591</v>
      </c>
      <c r="BV28">
        <v>500.037</v>
      </c>
      <c r="BW28">
        <v>98.9169</v>
      </c>
      <c r="BX28">
        <v>0.199927</v>
      </c>
      <c r="BY28">
        <v>26.5122</v>
      </c>
      <c r="BZ28">
        <v>27.0352</v>
      </c>
      <c r="CA28">
        <v>999.9</v>
      </c>
      <c r="CB28">
        <v>0</v>
      </c>
      <c r="CC28">
        <v>0</v>
      </c>
      <c r="CD28">
        <v>10016.2</v>
      </c>
      <c r="CE28">
        <v>0</v>
      </c>
      <c r="CF28">
        <v>349.84</v>
      </c>
      <c r="CG28">
        <v>2000.16</v>
      </c>
      <c r="CH28">
        <v>0.979994</v>
      </c>
      <c r="CI28">
        <v>0.0200063</v>
      </c>
      <c r="CJ28">
        <v>0</v>
      </c>
      <c r="CK28">
        <v>765.813</v>
      </c>
      <c r="CL28">
        <v>5.00041</v>
      </c>
      <c r="CM28">
        <v>16883.2</v>
      </c>
      <c r="CN28">
        <v>18519.6</v>
      </c>
      <c r="CO28">
        <v>48</v>
      </c>
      <c r="CP28">
        <v>48.687</v>
      </c>
      <c r="CQ28">
        <v>48.625</v>
      </c>
      <c r="CR28">
        <v>48.375</v>
      </c>
      <c r="CS28">
        <v>49.437</v>
      </c>
      <c r="CT28">
        <v>1955.24</v>
      </c>
      <c r="CU28">
        <v>39.92</v>
      </c>
      <c r="CV28">
        <v>0</v>
      </c>
      <c r="CW28">
        <v>96.5</v>
      </c>
      <c r="CX28">
        <v>766.079692307692</v>
      </c>
      <c r="CY28">
        <v>-0.226803422335893</v>
      </c>
      <c r="CZ28">
        <v>30.9811965413228</v>
      </c>
      <c r="DA28">
        <v>16878.8153846154</v>
      </c>
      <c r="DB28">
        <v>15</v>
      </c>
      <c r="DC28">
        <v>1566767131.1</v>
      </c>
      <c r="DD28" t="s">
        <v>332</v>
      </c>
      <c r="DE28">
        <v>87</v>
      </c>
      <c r="DF28">
        <v>8.862</v>
      </c>
      <c r="DG28">
        <v>-0.051</v>
      </c>
      <c r="DH28">
        <v>1000</v>
      </c>
      <c r="DI28">
        <v>15</v>
      </c>
      <c r="DJ28">
        <v>0.08</v>
      </c>
      <c r="DK28">
        <v>0.04</v>
      </c>
      <c r="DL28">
        <v>37.3652762493347</v>
      </c>
      <c r="DM28">
        <v>-0.193162106932602</v>
      </c>
      <c r="DN28">
        <v>0.0657860839356179</v>
      </c>
      <c r="DO28">
        <v>1</v>
      </c>
      <c r="DP28">
        <v>0.212956566958617</v>
      </c>
      <c r="DQ28">
        <v>0.00247273318669194</v>
      </c>
      <c r="DR28">
        <v>0.00175700960728106</v>
      </c>
      <c r="DS28">
        <v>1</v>
      </c>
      <c r="DT28">
        <v>2</v>
      </c>
      <c r="DU28">
        <v>2</v>
      </c>
      <c r="DV28" t="s">
        <v>273</v>
      </c>
      <c r="DW28">
        <v>1.86462</v>
      </c>
      <c r="DX28">
        <v>1.86554</v>
      </c>
      <c r="DY28">
        <v>1.86813</v>
      </c>
      <c r="DZ28">
        <v>1.86758</v>
      </c>
      <c r="EA28">
        <v>1.86975</v>
      </c>
      <c r="EB28">
        <v>1.86752</v>
      </c>
      <c r="EC28">
        <v>1.86829</v>
      </c>
      <c r="ED28">
        <v>1.8726</v>
      </c>
      <c r="EE28" t="s">
        <v>274</v>
      </c>
      <c r="EF28" t="s">
        <v>19</v>
      </c>
      <c r="EG28" t="s">
        <v>19</v>
      </c>
      <c r="EH28" t="s">
        <v>19</v>
      </c>
      <c r="EI28" t="s">
        <v>275</v>
      </c>
      <c r="EJ28" t="s">
        <v>276</v>
      </c>
      <c r="EK28" t="s">
        <v>277</v>
      </c>
      <c r="EL28" t="s">
        <v>277</v>
      </c>
      <c r="EM28" t="s">
        <v>277</v>
      </c>
      <c r="EN28" t="s">
        <v>277</v>
      </c>
      <c r="EO28">
        <v>0</v>
      </c>
      <c r="EP28">
        <v>100</v>
      </c>
      <c r="EQ28">
        <v>100</v>
      </c>
      <c r="ER28">
        <v>8.862</v>
      </c>
      <c r="ES28">
        <v>-0.051</v>
      </c>
      <c r="ET28">
        <v>2</v>
      </c>
      <c r="EU28">
        <v>521.368</v>
      </c>
      <c r="EV28">
        <v>459.789</v>
      </c>
      <c r="EW28">
        <v>18.9998</v>
      </c>
      <c r="EX28">
        <v>34.2163</v>
      </c>
      <c r="EY28">
        <v>29.9998</v>
      </c>
      <c r="EZ28">
        <v>36.025</v>
      </c>
      <c r="FA28">
        <v>36.0114</v>
      </c>
      <c r="FB28">
        <v>41.6895</v>
      </c>
      <c r="FC28">
        <v>39.0904</v>
      </c>
      <c r="FD28">
        <v>0</v>
      </c>
      <c r="FE28">
        <v>19.0023</v>
      </c>
      <c r="FF28">
        <v>1000</v>
      </c>
      <c r="FG28">
        <v>15.1905</v>
      </c>
      <c r="FH28">
        <v>109.448</v>
      </c>
      <c r="FI28">
        <v>107.798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2019-08-25T16:11:59Z</dcterms:created>
  <dcterms:modified xsi:type="dcterms:W3CDTF">2019-08-25T16:11:59Z</dcterms:modified>
</cp:coreProperties>
</file>