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19 Fall\A-Ci curve\"/>
    </mc:Choice>
  </mc:AlternateContent>
  <xr:revisionPtr revIDLastSave="0" documentId="13_ncr:1_{AC4995CD-F0D5-4C27-9186-59F832A19A6C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Measurements" sheetId="1" r:id="rId1"/>
    <sheet name="Remark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G27" i="1" l="1"/>
  <c r="CF27" i="1"/>
  <c r="CD27" i="1"/>
  <c r="BK27" i="1"/>
  <c r="BJ27" i="1"/>
  <c r="BI27" i="1"/>
  <c r="BH27" i="1"/>
  <c r="BG27" i="1"/>
  <c r="BB27" i="1" s="1"/>
  <c r="BD27" i="1"/>
  <c r="AW27" i="1"/>
  <c r="AR27" i="1"/>
  <c r="AQ27" i="1"/>
  <c r="AM27" i="1"/>
  <c r="AK27" i="1" s="1"/>
  <c r="Z27" i="1"/>
  <c r="Y27" i="1"/>
  <c r="Q27" i="1"/>
  <c r="CG26" i="1"/>
  <c r="CF26" i="1"/>
  <c r="CE26" i="1" s="1"/>
  <c r="AY26" i="1" s="1"/>
  <c r="CD26" i="1"/>
  <c r="BK26" i="1"/>
  <c r="BJ26" i="1"/>
  <c r="BI26" i="1"/>
  <c r="BH26" i="1"/>
  <c r="BG26" i="1"/>
  <c r="BB26" i="1" s="1"/>
  <c r="BD26" i="1"/>
  <c r="AW26" i="1"/>
  <c r="AQ26" i="1"/>
  <c r="AR26" i="1" s="1"/>
  <c r="AM26" i="1"/>
  <c r="AK26" i="1" s="1"/>
  <c r="Z26" i="1"/>
  <c r="Y26" i="1"/>
  <c r="Q26" i="1"/>
  <c r="CG25" i="1"/>
  <c r="CF25" i="1"/>
  <c r="CD25" i="1"/>
  <c r="BK25" i="1"/>
  <c r="BJ25" i="1"/>
  <c r="BI25" i="1"/>
  <c r="BH25" i="1"/>
  <c r="BG25" i="1"/>
  <c r="BD25" i="1"/>
  <c r="BB25" i="1"/>
  <c r="AW25" i="1"/>
  <c r="AQ25" i="1"/>
  <c r="AR25" i="1" s="1"/>
  <c r="AM25" i="1"/>
  <c r="AK25" i="1" s="1"/>
  <c r="J25" i="1" s="1"/>
  <c r="Z25" i="1"/>
  <c r="X25" i="1" s="1"/>
  <c r="Y25" i="1"/>
  <c r="Q25" i="1"/>
  <c r="CG24" i="1"/>
  <c r="CF24" i="1"/>
  <c r="CD24" i="1"/>
  <c r="CE24" i="1" s="1"/>
  <c r="BK24" i="1"/>
  <c r="BJ24" i="1"/>
  <c r="BI24" i="1"/>
  <c r="BH24" i="1"/>
  <c r="BG24" i="1"/>
  <c r="BB24" i="1" s="1"/>
  <c r="BD24" i="1"/>
  <c r="AW24" i="1"/>
  <c r="AQ24" i="1"/>
  <c r="AR24" i="1" s="1"/>
  <c r="AM24" i="1"/>
  <c r="AK24" i="1"/>
  <c r="L24" i="1" s="1"/>
  <c r="Z24" i="1"/>
  <c r="Y24" i="1"/>
  <c r="X24" i="1" s="1"/>
  <c r="Q24" i="1"/>
  <c r="CG23" i="1"/>
  <c r="CF23" i="1"/>
  <c r="CD23" i="1"/>
  <c r="BK23" i="1"/>
  <c r="BJ23" i="1"/>
  <c r="BI23" i="1"/>
  <c r="BH23" i="1"/>
  <c r="BG23" i="1"/>
  <c r="BB23" i="1" s="1"/>
  <c r="BD23" i="1"/>
  <c r="AW23" i="1"/>
  <c r="AQ23" i="1"/>
  <c r="AR23" i="1" s="1"/>
  <c r="AM23" i="1"/>
  <c r="AK23" i="1" s="1"/>
  <c r="Z23" i="1"/>
  <c r="Y23" i="1"/>
  <c r="X23" i="1" s="1"/>
  <c r="Q23" i="1"/>
  <c r="CG22" i="1"/>
  <c r="CF22" i="1"/>
  <c r="CD22" i="1"/>
  <c r="BK22" i="1"/>
  <c r="BJ22" i="1"/>
  <c r="BI22" i="1"/>
  <c r="BH22" i="1"/>
  <c r="BG22" i="1"/>
  <c r="BD22" i="1"/>
  <c r="BB22" i="1"/>
  <c r="AW22" i="1"/>
  <c r="AR22" i="1"/>
  <c r="AQ22" i="1"/>
  <c r="AM22" i="1"/>
  <c r="AK22" i="1" s="1"/>
  <c r="Z22" i="1"/>
  <c r="Y22" i="1"/>
  <c r="X22" i="1" s="1"/>
  <c r="Q22" i="1"/>
  <c r="CG21" i="1"/>
  <c r="CF21" i="1"/>
  <c r="CD21" i="1"/>
  <c r="BK21" i="1"/>
  <c r="BJ21" i="1"/>
  <c r="BI21" i="1"/>
  <c r="BH21" i="1"/>
  <c r="BG21" i="1"/>
  <c r="BB21" i="1" s="1"/>
  <c r="BD21" i="1"/>
  <c r="AW21" i="1"/>
  <c r="AR21" i="1"/>
  <c r="AQ21" i="1"/>
  <c r="AM21" i="1"/>
  <c r="AK21" i="1"/>
  <c r="K21" i="1" s="1"/>
  <c r="AZ21" i="1" s="1"/>
  <c r="Z21" i="1"/>
  <c r="Y21" i="1"/>
  <c r="X21" i="1" s="1"/>
  <c r="Q21" i="1"/>
  <c r="CG20" i="1"/>
  <c r="CF20" i="1"/>
  <c r="CE20" i="1"/>
  <c r="T20" i="1" s="1"/>
  <c r="CD20" i="1"/>
  <c r="BK20" i="1"/>
  <c r="BJ20" i="1"/>
  <c r="BI20" i="1"/>
  <c r="BH20" i="1"/>
  <c r="BG20" i="1"/>
  <c r="BB20" i="1" s="1"/>
  <c r="BD20" i="1"/>
  <c r="AW20" i="1"/>
  <c r="AQ20" i="1"/>
  <c r="AR20" i="1" s="1"/>
  <c r="AM20" i="1"/>
  <c r="AK20" i="1" s="1"/>
  <c r="Z20" i="1"/>
  <c r="Y20" i="1"/>
  <c r="Q20" i="1"/>
  <c r="CG19" i="1"/>
  <c r="CF19" i="1"/>
  <c r="CD19" i="1"/>
  <c r="CE19" i="1" s="1"/>
  <c r="AY19" i="1" s="1"/>
  <c r="BK19" i="1"/>
  <c r="BJ19" i="1"/>
  <c r="BI19" i="1"/>
  <c r="BH19" i="1"/>
  <c r="BG19" i="1"/>
  <c r="BB19" i="1" s="1"/>
  <c r="BD19" i="1"/>
  <c r="AW19" i="1"/>
  <c r="AR19" i="1"/>
  <c r="AQ19" i="1"/>
  <c r="AM19" i="1"/>
  <c r="AK19" i="1" s="1"/>
  <c r="Z19" i="1"/>
  <c r="Y19" i="1"/>
  <c r="X19" i="1" s="1"/>
  <c r="Q19" i="1"/>
  <c r="CG18" i="1"/>
  <c r="CF18" i="1"/>
  <c r="CE18" i="1"/>
  <c r="AY18" i="1" s="1"/>
  <c r="CD18" i="1"/>
  <c r="BK18" i="1"/>
  <c r="BJ18" i="1"/>
  <c r="BI18" i="1"/>
  <c r="BH18" i="1"/>
  <c r="BG18" i="1"/>
  <c r="BD18" i="1"/>
  <c r="BB18" i="1"/>
  <c r="AW18" i="1"/>
  <c r="AR18" i="1"/>
  <c r="AQ18" i="1"/>
  <c r="AM18" i="1"/>
  <c r="AK18" i="1" s="1"/>
  <c r="AL18" i="1" s="1"/>
  <c r="Z18" i="1"/>
  <c r="Y18" i="1"/>
  <c r="X18" i="1"/>
  <c r="Q18" i="1"/>
  <c r="CG17" i="1"/>
  <c r="CF17" i="1"/>
  <c r="CD17" i="1"/>
  <c r="CE17" i="1" s="1"/>
  <c r="BK17" i="1"/>
  <c r="BJ17" i="1"/>
  <c r="BI17" i="1"/>
  <c r="BH17" i="1"/>
  <c r="BG17" i="1"/>
  <c r="BB17" i="1" s="1"/>
  <c r="BD17" i="1"/>
  <c r="AW17" i="1"/>
  <c r="AQ17" i="1"/>
  <c r="AR17" i="1" s="1"/>
  <c r="AM17" i="1"/>
  <c r="AK17" i="1"/>
  <c r="L17" i="1" s="1"/>
  <c r="Z17" i="1"/>
  <c r="Y17" i="1"/>
  <c r="X17" i="1" s="1"/>
  <c r="Q17" i="1"/>
  <c r="O23" i="1" l="1"/>
  <c r="K23" i="1"/>
  <c r="AZ23" i="1" s="1"/>
  <c r="BA19" i="1"/>
  <c r="CE23" i="1"/>
  <c r="T23" i="1" s="1"/>
  <c r="X26" i="1"/>
  <c r="X27" i="1"/>
  <c r="AL21" i="1"/>
  <c r="CE25" i="1"/>
  <c r="AY25" i="1" s="1"/>
  <c r="BA25" i="1" s="1"/>
  <c r="X20" i="1"/>
  <c r="L21" i="1"/>
  <c r="BA26" i="1"/>
  <c r="CE27" i="1"/>
  <c r="T27" i="1" s="1"/>
  <c r="O21" i="1"/>
  <c r="CE21" i="1"/>
  <c r="BA18" i="1"/>
  <c r="CE22" i="1"/>
  <c r="AY22" i="1" s="1"/>
  <c r="BA22" i="1" s="1"/>
  <c r="AB25" i="1"/>
  <c r="AY23" i="1"/>
  <c r="BA23" i="1" s="1"/>
  <c r="AL22" i="1"/>
  <c r="L22" i="1"/>
  <c r="K22" i="1"/>
  <c r="AZ22" i="1" s="1"/>
  <c r="J22" i="1"/>
  <c r="O22" i="1"/>
  <c r="O26" i="1"/>
  <c r="L26" i="1"/>
  <c r="J26" i="1"/>
  <c r="K26" i="1"/>
  <c r="AZ26" i="1" s="1"/>
  <c r="BC26" i="1" s="1"/>
  <c r="AL26" i="1"/>
  <c r="AY27" i="1"/>
  <c r="BA27" i="1" s="1"/>
  <c r="T24" i="1"/>
  <c r="AY24" i="1"/>
  <c r="BA24" i="1" s="1"/>
  <c r="L27" i="1"/>
  <c r="K27" i="1"/>
  <c r="AZ27" i="1" s="1"/>
  <c r="BC27" i="1" s="1"/>
  <c r="J27" i="1"/>
  <c r="AL27" i="1"/>
  <c r="O27" i="1"/>
  <c r="T17" i="1"/>
  <c r="AY17" i="1"/>
  <c r="BA17" i="1" s="1"/>
  <c r="O19" i="1"/>
  <c r="L19" i="1"/>
  <c r="J19" i="1"/>
  <c r="K19" i="1"/>
  <c r="AZ19" i="1" s="1"/>
  <c r="BC19" i="1" s="1"/>
  <c r="AL19" i="1"/>
  <c r="T21" i="1"/>
  <c r="AY21" i="1"/>
  <c r="BA21" i="1" s="1"/>
  <c r="K20" i="1"/>
  <c r="AZ20" i="1" s="1"/>
  <c r="O20" i="1"/>
  <c r="AL20" i="1"/>
  <c r="J20" i="1"/>
  <c r="L20" i="1"/>
  <c r="K18" i="1"/>
  <c r="AZ18" i="1" s="1"/>
  <c r="BC18" i="1" s="1"/>
  <c r="J21" i="1"/>
  <c r="AL23" i="1"/>
  <c r="K25" i="1"/>
  <c r="AZ25" i="1" s="1"/>
  <c r="J18" i="1"/>
  <c r="O17" i="1"/>
  <c r="L18" i="1"/>
  <c r="T18" i="1"/>
  <c r="AY20" i="1"/>
  <c r="BA20" i="1" s="1"/>
  <c r="J23" i="1"/>
  <c r="O24" i="1"/>
  <c r="L25" i="1"/>
  <c r="AL17" i="1"/>
  <c r="L23" i="1"/>
  <c r="AL24" i="1"/>
  <c r="J17" i="1"/>
  <c r="O18" i="1"/>
  <c r="T19" i="1"/>
  <c r="J24" i="1"/>
  <c r="O25" i="1"/>
  <c r="T26" i="1"/>
  <c r="K17" i="1"/>
  <c r="AZ17" i="1" s="1"/>
  <c r="BC17" i="1" s="1"/>
  <c r="K24" i="1"/>
  <c r="AZ24" i="1" s="1"/>
  <c r="BC24" i="1" s="1"/>
  <c r="AL25" i="1"/>
  <c r="BC25" i="1" l="1"/>
  <c r="BC23" i="1"/>
  <c r="T25" i="1"/>
  <c r="BC22" i="1"/>
  <c r="T22" i="1"/>
  <c r="U17" i="1"/>
  <c r="V17" i="1" s="1"/>
  <c r="R17" i="1" s="1"/>
  <c r="P17" i="1" s="1"/>
  <c r="S17" i="1" s="1"/>
  <c r="M17" i="1" s="1"/>
  <c r="N17" i="1" s="1"/>
  <c r="AB24" i="1"/>
  <c r="U21" i="1"/>
  <c r="V21" i="1" s="1"/>
  <c r="AB20" i="1"/>
  <c r="AB27" i="1"/>
  <c r="AB22" i="1"/>
  <c r="AB23" i="1"/>
  <c r="U27" i="1"/>
  <c r="V27" i="1" s="1"/>
  <c r="R27" i="1" s="1"/>
  <c r="P27" i="1" s="1"/>
  <c r="S27" i="1" s="1"/>
  <c r="M27" i="1" s="1"/>
  <c r="N27" i="1" s="1"/>
  <c r="AB17" i="1"/>
  <c r="U18" i="1"/>
  <c r="V18" i="1" s="1"/>
  <c r="AB19" i="1"/>
  <c r="U20" i="1"/>
  <c r="V20" i="1" s="1"/>
  <c r="R20" i="1" s="1"/>
  <c r="P20" i="1" s="1"/>
  <c r="S20" i="1" s="1"/>
  <c r="M20" i="1" s="1"/>
  <c r="N20" i="1" s="1"/>
  <c r="AB21" i="1"/>
  <c r="U23" i="1"/>
  <c r="V23" i="1" s="1"/>
  <c r="R23" i="1" s="1"/>
  <c r="P23" i="1" s="1"/>
  <c r="S23" i="1" s="1"/>
  <c r="M23" i="1" s="1"/>
  <c r="N23" i="1" s="1"/>
  <c r="U22" i="1"/>
  <c r="V22" i="1" s="1"/>
  <c r="BC20" i="1"/>
  <c r="BC21" i="1"/>
  <c r="U19" i="1"/>
  <c r="V19" i="1" s="1"/>
  <c r="R19" i="1" s="1"/>
  <c r="P19" i="1" s="1"/>
  <c r="S19" i="1" s="1"/>
  <c r="M19" i="1" s="1"/>
  <c r="N19" i="1" s="1"/>
  <c r="AB26" i="1"/>
  <c r="U26" i="1"/>
  <c r="V26" i="1" s="1"/>
  <c r="R26" i="1" s="1"/>
  <c r="P26" i="1" s="1"/>
  <c r="S26" i="1" s="1"/>
  <c r="M26" i="1" s="1"/>
  <c r="N26" i="1" s="1"/>
  <c r="AB18" i="1"/>
  <c r="U24" i="1"/>
  <c r="V24" i="1" s="1"/>
  <c r="R24" i="1" s="1"/>
  <c r="P24" i="1" s="1"/>
  <c r="S24" i="1" s="1"/>
  <c r="M24" i="1" s="1"/>
  <c r="N24" i="1" s="1"/>
  <c r="U25" i="1"/>
  <c r="V25" i="1" s="1"/>
  <c r="W27" i="1" l="1"/>
  <c r="AA27" i="1" s="1"/>
  <c r="AD27" i="1"/>
  <c r="AC27" i="1"/>
  <c r="AD20" i="1"/>
  <c r="W20" i="1"/>
  <c r="AA20" i="1" s="1"/>
  <c r="AC20" i="1"/>
  <c r="W25" i="1"/>
  <c r="AA25" i="1" s="1"/>
  <c r="AD25" i="1"/>
  <c r="AC25" i="1"/>
  <c r="R25" i="1"/>
  <c r="P25" i="1" s="1"/>
  <c r="S25" i="1" s="1"/>
  <c r="M25" i="1" s="1"/>
  <c r="N25" i="1" s="1"/>
  <c r="W23" i="1"/>
  <c r="AA23" i="1" s="1"/>
  <c r="AD23" i="1"/>
  <c r="AC23" i="1"/>
  <c r="W18" i="1"/>
  <c r="AA18" i="1" s="1"/>
  <c r="AC18" i="1"/>
  <c r="AD18" i="1"/>
  <c r="AE18" i="1" s="1"/>
  <c r="AD22" i="1"/>
  <c r="AE22" i="1" s="1"/>
  <c r="W22" i="1"/>
  <c r="AA22" i="1" s="1"/>
  <c r="AC22" i="1"/>
  <c r="W21" i="1"/>
  <c r="AA21" i="1" s="1"/>
  <c r="AD21" i="1"/>
  <c r="AE21" i="1" s="1"/>
  <c r="AC21" i="1"/>
  <c r="AD19" i="1"/>
  <c r="AC19" i="1"/>
  <c r="W19" i="1"/>
  <c r="AA19" i="1" s="1"/>
  <c r="AC24" i="1"/>
  <c r="W24" i="1"/>
  <c r="AA24" i="1" s="1"/>
  <c r="AD24" i="1"/>
  <c r="R22" i="1"/>
  <c r="P22" i="1" s="1"/>
  <c r="S22" i="1" s="1"/>
  <c r="M22" i="1" s="1"/>
  <c r="N22" i="1" s="1"/>
  <c r="R18" i="1"/>
  <c r="P18" i="1" s="1"/>
  <c r="S18" i="1" s="1"/>
  <c r="M18" i="1" s="1"/>
  <c r="N18" i="1" s="1"/>
  <c r="R21" i="1"/>
  <c r="P21" i="1" s="1"/>
  <c r="S21" i="1" s="1"/>
  <c r="M21" i="1" s="1"/>
  <c r="N21" i="1" s="1"/>
  <c r="W17" i="1"/>
  <c r="AA17" i="1" s="1"/>
  <c r="AC17" i="1"/>
  <c r="AD17" i="1"/>
  <c r="AE17" i="1" s="1"/>
  <c r="W26" i="1"/>
  <c r="AA26" i="1" s="1"/>
  <c r="AD26" i="1"/>
  <c r="AC26" i="1"/>
  <c r="AE24" i="1" l="1"/>
  <c r="AE20" i="1"/>
  <c r="AE19" i="1"/>
  <c r="AE27" i="1"/>
  <c r="AE26" i="1"/>
  <c r="AE23" i="1"/>
  <c r="AE25" i="1"/>
</calcChain>
</file>

<file path=xl/sharedStrings.xml><?xml version="1.0" encoding="utf-8"?>
<sst xmlns="http://schemas.openxmlformats.org/spreadsheetml/2006/main" count="3100" uniqueCount="414">
  <si>
    <t>File opened</t>
  </si>
  <si>
    <t>2019-08-25 15:28:29</t>
  </si>
  <si>
    <t>Console s/n</t>
  </si>
  <si>
    <t>68C-831449</t>
  </si>
  <si>
    <t>Console ver</t>
  </si>
  <si>
    <t>Bluestem v.1.3.17</t>
  </si>
  <si>
    <t>Scripts ver</t>
  </si>
  <si>
    <t>2018.12  1.3.16, Nov 2018</t>
  </si>
  <si>
    <t>Head s/n</t>
  </si>
  <si>
    <t>68H-581449</t>
  </si>
  <si>
    <t>Head ver</t>
  </si>
  <si>
    <t>1.3.1</t>
  </si>
  <si>
    <t>Head cal</t>
  </si>
  <si>
    <t>{"flowmeterzero": "0.997758", "co2bzero": "0.939118", "h2obspanconc2": "0", "co2bspanconc1": "2500", "flowazero": "0.32914", "h2oaspan2": "0", "co2azero": "0.918824", "oxygen": "21", "h2oaspan2b": "0.0687974", "chamberpressurezero": "2.57628", "flowbzero": "0.27412", "h2oaspanconc2": "0", "h2oazero": "1.0301", "co2aspanconc2": "296.4", "h2obspanconc1": "12.25", "h2obspan2b": "0.0678932", "co2aspanconc1": "2500", "co2bspan2a": "0.288907", "h2obspan2": "0", "ssb_ref": "27541.6", "tazero": "0.0570469", "co2aspan2a": "0.291121", "h2obzero": "1.03166", "tbzero": "0.0746346", "co2bspan2b": "0.286587", "h2oaspan2a": "0.0685548", "co2bspan1": "1.00038", "co2bspan2": "-0.0291294", "ssa_ref": "29445.5", "h2obspan2a": "0.0678321", "h2oaspanconc1": "12.25", "h2oaspan1": "1.00354", "h2obspan1": "1.0009", "co2bspanconc2": "296.4", "co2aspan2": "-0.0277198", "co2aspan1": "1.00001", "co2aspan2b": "0.288774"}</t>
  </si>
  <si>
    <t>Chamber type</t>
  </si>
  <si>
    <t>6800-01A</t>
  </si>
  <si>
    <t>Chamber s/n</t>
  </si>
  <si>
    <t>MPF-651358</t>
  </si>
  <si>
    <t>Chamber rev</t>
  </si>
  <si>
    <t>0</t>
  </si>
  <si>
    <t>Chamber cal</t>
  </si>
  <si>
    <t>Fluorometer</t>
  </si>
  <si>
    <t>Flr. Version</t>
  </si>
  <si>
    <t>15:28:29</t>
  </si>
  <si>
    <t>Stability Definition:	gsw (GasEx): Slp&lt;0.1 Std&lt;1 Per=15	A (GasEx): Slp&lt;0.3 Std&lt;1 Per=15</t>
  </si>
  <si>
    <t>SysConst</t>
  </si>
  <si>
    <t>AvgTime</t>
  </si>
  <si>
    <t>Oxygen</t>
  </si>
  <si>
    <t>Chamber</t>
  </si>
  <si>
    <t>6800-01A 6 cm²</t>
  </si>
  <si>
    <t>Const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</si>
  <si>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</si>
  <si>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</si>
  <si>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</si>
  <si>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</si>
  <si>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</si>
  <si>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</si>
  <si>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</si>
  <si>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</si>
  <si>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</si>
  <si>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</si>
  <si>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</si>
  <si>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</si>
  <si>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</si>
  <si>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</si>
  <si>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</si>
  <si>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</si>
  <si>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</si>
  <si>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</si>
  <si>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</si>
  <si>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</si>
  <si>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</si>
  <si>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</si>
  <si>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</si>
  <si>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</si>
  <si>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</si>
  <si>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</si>
  <si>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</si>
  <si>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</si>
  <si>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</si>
  <si>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</si>
  <si>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</si>
  <si>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</si>
  <si>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</si>
  <si>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</si>
  <si>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</si>
  <si>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</si>
  <si>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</si>
  <si>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3.52769 78.6416 376.795 615.748 865.838 1037.56 1202.97 1297.99</t>
  </si>
  <si>
    <t>Fs_true</t>
  </si>
  <si>
    <t>-0.02189 99.5473 402.54 601.194 800.717 1000.39 1200.15 1401.01</t>
  </si>
  <si>
    <t>leak_wt</t>
  </si>
  <si>
    <t>Sys</t>
  </si>
  <si>
    <t>UserDefVar</t>
  </si>
  <si>
    <t>GasEx</t>
  </si>
  <si>
    <t>Leak</t>
  </si>
  <si>
    <t>FLR</t>
  </si>
  <si>
    <t>MPF</t>
  </si>
  <si>
    <t>FastKntcs</t>
  </si>
  <si>
    <t>LeafQ</t>
  </si>
  <si>
    <t>Meas</t>
  </si>
  <si>
    <t>Meas2</t>
  </si>
  <si>
    <t>FlrLS</t>
  </si>
  <si>
    <t>FlrStats</t>
  </si>
  <si>
    <t>Match</t>
  </si>
  <si>
    <t>Stability</t>
  </si>
  <si>
    <t>Raw</t>
  </si>
  <si>
    <t>Status2</t>
  </si>
  <si>
    <t>Auxiliary</t>
  </si>
  <si>
    <t>Status</t>
  </si>
  <si>
    <t>obs</t>
  </si>
  <si>
    <t>time</t>
  </si>
  <si>
    <t>elapsed</t>
  </si>
  <si>
    <t>date</t>
  </si>
  <si>
    <t>hhmmss</t>
  </si>
  <si>
    <t>treatment</t>
  </si>
  <si>
    <t>genotype</t>
  </si>
  <si>
    <t>plot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</si>
  <si>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</si>
  <si>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</si>
  <si>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</si>
  <si>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</si>
  <si>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</si>
  <si>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</si>
  <si>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</si>
  <si>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</si>
  <si>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</si>
  <si>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</si>
  <si>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</si>
  <si>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</si>
  <si>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</si>
  <si>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</si>
  <si>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</si>
  <si>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</si>
  <si>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</si>
  <si>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</si>
  <si>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</si>
  <si>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</si>
  <si>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</si>
  <si>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</si>
  <si>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</si>
  <si>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blfa_1</t>
  </si>
  <si>
    <t>blfa_2</t>
  </si>
  <si>
    <t>blfa_3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</si>
  <si>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</si>
  <si>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</si>
  <si>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</si>
  <si>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</si>
  <si>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</si>
  <si>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</si>
  <si>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</si>
  <si>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</si>
  <si>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</si>
  <si>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</si>
  <si>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</si>
  <si>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</si>
  <si>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</si>
  <si>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</si>
  <si>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</si>
  <si>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</si>
  <si>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</si>
  <si>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</si>
  <si>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</si>
  <si>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</si>
  <si>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</si>
  <si>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</si>
  <si>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</si>
  <si>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</si>
  <si>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</si>
  <si>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</si>
  <si>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</si>
  <si>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</si>
  <si>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ID</t>
  </si>
  <si>
    <t>P1_dur</t>
  </si>
  <si>
    <t>P2_dur</t>
  </si>
  <si>
    <t>P3_dur</t>
  </si>
  <si>
    <t>P1_Qmax</t>
  </si>
  <si>
    <t>P1_Fmax</t>
  </si>
  <si>
    <t>P2_dQdt</t>
  </si>
  <si>
    <t>P3_ΔF</t>
  </si>
  <si>
    <t>Duration</t>
  </si>
  <si>
    <t>F1</t>
  </si>
  <si>
    <t>F2</t>
  </si>
  <si>
    <t>Fmax</t>
  </si>
  <si>
    <t>T@HIR</t>
  </si>
  <si>
    <t>T@F1</t>
  </si>
  <si>
    <t>T@F2</t>
  </si>
  <si>
    <t>T@Fmax</t>
  </si>
  <si>
    <t>Qin</t>
  </si>
  <si>
    <t>Qabs</t>
  </si>
  <si>
    <t>alpha</t>
  </si>
  <si>
    <t>convert</t>
  </si>
  <si>
    <t>S</t>
  </si>
  <si>
    <t>K</t>
  </si>
  <si>
    <t>Geometry</t>
  </si>
  <si>
    <t>CO2_s</t>
  </si>
  <si>
    <t>CO2_r</t>
  </si>
  <si>
    <t>H2O_s</t>
  </si>
  <si>
    <t>H2O_r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</si>
  <si>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</si>
  <si>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</si>
  <si>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</si>
  <si>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</si>
  <si>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</si>
  <si>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</si>
  <si>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</si>
  <si>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</si>
  <si>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</si>
  <si>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</si>
  <si>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</si>
  <si>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</si>
  <si>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</si>
  <si>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</si>
  <si>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</si>
  <si>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CO2_a</t>
  </si>
  <si>
    <t>CO2_b</t>
  </si>
  <si>
    <t>H2O_a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</si>
  <si>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</si>
  <si>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</si>
  <si>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</si>
  <si>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</si>
  <si>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</si>
  <si>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</si>
  <si>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</si>
  <si>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</si>
  <si>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</si>
  <si>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</si>
  <si>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</si>
  <si>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</si>
  <si>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</si>
  <si>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</si>
  <si>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</si>
  <si>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</si>
  <si>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</si>
  <si>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</si>
  <si>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</si>
  <si>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</si>
  <si>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</si>
  <si>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</si>
  <si>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F_avg</t>
  </si>
  <si>
    <t>dF/dt</t>
  </si>
  <si>
    <t>dF_dc/dt</t>
  </si>
  <si>
    <t>F_dc_avg</t>
  </si>
  <si>
    <t>period</t>
  </si>
  <si>
    <t>count</t>
  </si>
  <si>
    <t>co2_adj</t>
  </si>
  <si>
    <t>h2o_adj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</si>
  <si>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</si>
  <si>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</si>
  <si>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</si>
  <si>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</si>
  <si>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</si>
  <si>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</si>
  <si>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</si>
  <si>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</si>
  <si>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gsw:MN</t>
  </si>
  <si>
    <t>gsw:SLP</t>
  </si>
  <si>
    <t>gsw:SD</t>
  </si>
  <si>
    <t>gsw:OK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</si>
  <si>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</si>
  <si>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</si>
  <si>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</si>
  <si>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</si>
  <si>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</si>
  <si>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</si>
  <si>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</si>
  <si>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</si>
  <si>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</si>
  <si>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</si>
  <si>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</si>
  <si>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</si>
  <si>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</si>
  <si>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</si>
  <si>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</si>
  <si>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</si>
  <si>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</si>
  <si>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</si>
  <si>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</si>
  <si>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</si>
  <si>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</si>
  <si>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</si>
  <si>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</si>
  <si>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</si>
  <si>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</si>
  <si>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</si>
  <si>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</si>
  <si>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</si>
  <si>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</si>
  <si>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</si>
  <si>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</si>
  <si>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</si>
  <si>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</si>
  <si>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</si>
  <si>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</si>
  <si>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</si>
  <si>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AccH2O_hum</t>
  </si>
  <si>
    <t>AccH2O_des</t>
  </si>
  <si>
    <t>AccCO2_soda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</si>
  <si>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</si>
  <si>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</si>
  <si>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</si>
  <si>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</si>
  <si>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</si>
  <si>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</si>
  <si>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</si>
  <si>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</si>
  <si>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</si>
  <si>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</si>
  <si>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</si>
  <si>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</si>
  <si>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</si>
  <si>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</si>
  <si>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</si>
  <si>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</si>
  <si>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</si>
  <si>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</si>
  <si>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</si>
  <si>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</si>
  <si>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</si>
  <si>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</si>
  <si>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</si>
  <si>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</si>
  <si>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</si>
  <si>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</si>
  <si>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</si>
  <si>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</si>
  <si>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</si>
  <si>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</si>
  <si>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</si>
  <si>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</si>
  <si>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</si>
  <si>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</si>
  <si>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</si>
  <si>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</si>
  <si>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</si>
  <si>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</si>
  <si>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</si>
  <si>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</si>
  <si>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</si>
  <si>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</si>
  <si>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</si>
  <si>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</si>
  <si>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</si>
  <si>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</si>
  <si>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</si>
  <si>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</si>
  <si>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</si>
  <si>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</si>
  <si>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ms</t>
  </si>
  <si>
    <t>mol m⁻² s⁻²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</si>
  <si>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</si>
  <si>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</si>
  <si>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</si>
  <si>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</si>
  <si>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</si>
  <si>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</si>
  <si>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</si>
  <si>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</si>
  <si>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</si>
  <si>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mol m⁻² s⁻¹ min⁻¹</t>
  </si>
  <si>
    <t>V</t>
  </si>
  <si>
    <t>mV</t>
  </si>
  <si>
    <t>mg</t>
  </si>
  <si>
    <t>hrs</t>
  </si>
  <si>
    <t>20190826 15:42:06</t>
  </si>
  <si>
    <t>15:42:06</t>
  </si>
  <si>
    <t>ambient</t>
  </si>
  <si>
    <t>WT</t>
  </si>
  <si>
    <t>2</t>
  </si>
  <si>
    <t>MPF-1335-20190826-15_41_34</t>
  </si>
  <si>
    <t>DARK-1336-20190826-15_41_36</t>
  </si>
  <si>
    <t>-</t>
  </si>
  <si>
    <t>0: Broadleaf</t>
  </si>
  <si>
    <t>15:42:30</t>
  </si>
  <si>
    <t>1/2</t>
  </si>
  <si>
    <t>5</t>
  </si>
  <si>
    <t>11111111</t>
  </si>
  <si>
    <t>oooooooo</t>
  </si>
  <si>
    <t>off</t>
  </si>
  <si>
    <t>20190826 15:44:31</t>
  </si>
  <si>
    <t>15:44:31</t>
  </si>
  <si>
    <t>MPF-1337-20190826-15_43_59</t>
  </si>
  <si>
    <t>DARK-1338-20190826-15_44_01</t>
  </si>
  <si>
    <t>15:43:34</t>
  </si>
  <si>
    <t>20190826 15:46:31</t>
  </si>
  <si>
    <t>15:46:31</t>
  </si>
  <si>
    <t>MPF-1339-20190826-15_45_59</t>
  </si>
  <si>
    <t>DARK-1340-20190826-15_46_01</t>
  </si>
  <si>
    <t>15:45:36</t>
  </si>
  <si>
    <t>20190826 15:48:32</t>
  </si>
  <si>
    <t>15:48:32</t>
  </si>
  <si>
    <t>MPF-1341-20190826-15_48_00</t>
  </si>
  <si>
    <t>DARK-1342-20190826-15_48_02</t>
  </si>
  <si>
    <t>15:47:43</t>
  </si>
  <si>
    <t>20190826 15:50:03</t>
  </si>
  <si>
    <t>15:50:03</t>
  </si>
  <si>
    <t>MPF-1343-20190826-15_49_31</t>
  </si>
  <si>
    <t>DARK-1344-20190826-15_49_33</t>
  </si>
  <si>
    <t>15:49:28</t>
  </si>
  <si>
    <t>2/2</t>
  </si>
  <si>
    <t>20190826 15:52:04</t>
  </si>
  <si>
    <t>15:52:04</t>
  </si>
  <si>
    <t>MPF-1345-20190826-15_51_32</t>
  </si>
  <si>
    <t>DARK-1346-20190826-15_51_34</t>
  </si>
  <si>
    <t>15:52:35</t>
  </si>
  <si>
    <t>20190826 15:53:36</t>
  </si>
  <si>
    <t>15:53:36</t>
  </si>
  <si>
    <t>MPF-1347-20190826-15_53_04</t>
  </si>
  <si>
    <t>DARK-1348-20190826-15_53_06</t>
  </si>
  <si>
    <t>20190826 15:55:22</t>
  </si>
  <si>
    <t>15:55:22</t>
  </si>
  <si>
    <t>MPF-1349-20190826-15_54_50</t>
  </si>
  <si>
    <t>DARK-1350-20190826-15_54_52</t>
  </si>
  <si>
    <t>15:54:40</t>
  </si>
  <si>
    <t>20190826 15:57:01</t>
  </si>
  <si>
    <t>15:57:01</t>
  </si>
  <si>
    <t>MPF-1351-20190826-15_56_29</t>
  </si>
  <si>
    <t>DARK-1352-20190826-15_56_31</t>
  </si>
  <si>
    <t>15:56:25</t>
  </si>
  <si>
    <t>20190826 15:58:45</t>
  </si>
  <si>
    <t>15:58:45</t>
  </si>
  <si>
    <t>MPF-1353-20190826-15_58_13</t>
  </si>
  <si>
    <t>DARK-1354-20190826-15_58_15</t>
  </si>
  <si>
    <t>15:58:05</t>
  </si>
  <si>
    <t>20190826 16:00:30</t>
  </si>
  <si>
    <t>16:00:30</t>
  </si>
  <si>
    <t>MPF-1355-20190826-15_59_58</t>
  </si>
  <si>
    <t>DARK-1356-20190826-16_00_00</t>
  </si>
  <si>
    <t>15:59:47</t>
  </si>
  <si>
    <t>20190826 16:02:06</t>
  </si>
  <si>
    <t>16:02:06</t>
  </si>
  <si>
    <t>MPF-1357-20190826-16_01_34</t>
  </si>
  <si>
    <t>DARK-1358-20190826-16_01_36</t>
  </si>
  <si>
    <t>16:01:35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</si>
</sst>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Measurements!$K$17:$K$27</c:f>
              <c:numCache>
                <c:formatCode>General</c:formatCode>
                <c:ptCount val="11"/>
                <c:pt idx="0">
                  <c:v>17.210517516610185</c:v>
                </c:pt>
                <c:pt idx="1">
                  <c:v>15.114525966002827</c:v>
                </c:pt>
                <c:pt idx="2">
                  <c:v>12.394966748219352</c:v>
                </c:pt>
                <c:pt idx="3">
                  <c:v>7.8889340630560927</c:v>
                </c:pt>
                <c:pt idx="4">
                  <c:v>0.61303483197579789</c:v>
                </c:pt>
                <c:pt idx="5">
                  <c:v>29.60059105985248</c:v>
                </c:pt>
                <c:pt idx="6">
                  <c:v>33.067020571240079</c:v>
                </c:pt>
                <c:pt idx="7">
                  <c:v>35.588875187931542</c:v>
                </c:pt>
                <c:pt idx="8">
                  <c:v>37.255400959471004</c:v>
                </c:pt>
                <c:pt idx="9">
                  <c:v>38.281332717885377</c:v>
                </c:pt>
                <c:pt idx="10">
                  <c:v>38.910468862126372</c:v>
                </c:pt>
              </c:numCache>
            </c:numRef>
          </c:xVal>
          <c:yVal>
            <c:numRef>
              <c:f>Measurements!$M$17:$M$27</c:f>
              <c:numCache>
                <c:formatCode>General</c:formatCode>
                <c:ptCount val="11"/>
                <c:pt idx="0">
                  <c:v>117.81941387444022</c:v>
                </c:pt>
                <c:pt idx="1">
                  <c:v>90.497104314880005</c:v>
                </c:pt>
                <c:pt idx="2">
                  <c:v>60.97825598798017</c:v>
                </c:pt>
                <c:pt idx="3">
                  <c:v>30.773991693442539</c:v>
                </c:pt>
                <c:pt idx="4">
                  <c:v>0.88901813142494945</c:v>
                </c:pt>
                <c:pt idx="5">
                  <c:v>193.67004380108594</c:v>
                </c:pt>
                <c:pt idx="6">
                  <c:v>249.2125997357586</c:v>
                </c:pt>
                <c:pt idx="7">
                  <c:v>313.5329229350782</c:v>
                </c:pt>
                <c:pt idx="8">
                  <c:v>371.31690614435121</c:v>
                </c:pt>
                <c:pt idx="9">
                  <c:v>417.08454178349376</c:v>
                </c:pt>
                <c:pt idx="10">
                  <c:v>547.06024061886023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4F-43D9-ACA5-ACA1012DE8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277136"/>
        <c:axId val="427278448"/>
      </c:scatterChart>
      <c:valAx>
        <c:axId val="427277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278448"/>
        <c:crosses val="autoZero"/>
        <c:crossBetween val="midCat"/>
      </c:valAx>
      <c:valAx>
        <c:axId val="42727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277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</xdr:colOff>
      <xdr:row>2</xdr:row>
      <xdr:rowOff>119062</xdr:rowOff>
    </xdr:from>
    <xdr:to>
      <xdr:col>22</xdr:col>
      <xdr:colOff>352425</xdr:colOff>
      <xdr:row>17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7C46C1-A670-4D46-AEE9-451EE9B413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Z27"/>
  <sheetViews>
    <sheetView tabSelected="1" workbookViewId="0">
      <selection activeCell="M5" sqref="M5"/>
    </sheetView>
  </sheetViews>
  <sheetFormatPr defaultRowHeight="15" x14ac:dyDescent="0.25"/>
  <sheetData>
    <row r="2" spans="1:234" x14ac:dyDescent="0.25">
      <c r="A2" t="s">
        <v>25</v>
      </c>
      <c r="B2" t="s">
        <v>26</v>
      </c>
      <c r="C2" t="s">
        <v>27</v>
      </c>
      <c r="D2" t="s">
        <v>28</v>
      </c>
    </row>
    <row r="3" spans="1:234" x14ac:dyDescent="0.25">
      <c r="B3">
        <v>4</v>
      </c>
      <c r="C3">
        <v>21</v>
      </c>
      <c r="D3" t="s">
        <v>29</v>
      </c>
    </row>
    <row r="4" spans="1:234" x14ac:dyDescent="0.25">
      <c r="A4" t="s">
        <v>30</v>
      </c>
      <c r="B4" t="s">
        <v>31</v>
      </c>
    </row>
    <row r="5" spans="1:234" x14ac:dyDescent="0.25">
      <c r="B5">
        <v>2</v>
      </c>
    </row>
    <row r="6" spans="1:234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</row>
    <row r="7" spans="1:234" x14ac:dyDescent="0.25">
      <c r="B7">
        <v>0</v>
      </c>
      <c r="C7">
        <v>1</v>
      </c>
      <c r="D7">
        <v>0</v>
      </c>
      <c r="E7">
        <v>0</v>
      </c>
    </row>
    <row r="8" spans="1:234" x14ac:dyDescent="0.25">
      <c r="A8" t="s">
        <v>37</v>
      </c>
      <c r="B8" t="s">
        <v>38</v>
      </c>
      <c r="C8" t="s">
        <v>40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 t="s">
        <v>49</v>
      </c>
      <c r="L8" t="s">
        <v>50</v>
      </c>
      <c r="M8" t="s">
        <v>51</v>
      </c>
      <c r="N8" t="s">
        <v>52</v>
      </c>
      <c r="O8" t="s">
        <v>53</v>
      </c>
      <c r="P8" t="s">
        <v>54</v>
      </c>
      <c r="Q8" t="s">
        <v>55</v>
      </c>
    </row>
    <row r="9" spans="1:234" x14ac:dyDescent="0.25">
      <c r="B9" t="s">
        <v>39</v>
      </c>
      <c r="C9" t="s">
        <v>41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234" x14ac:dyDescent="0.25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</row>
    <row r="11" spans="1:234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234" x14ac:dyDescent="0.25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69</v>
      </c>
      <c r="H12" t="s">
        <v>71</v>
      </c>
    </row>
    <row r="13" spans="1:234" x14ac:dyDescent="0.25">
      <c r="B13">
        <v>-6276</v>
      </c>
      <c r="C13">
        <v>6.6</v>
      </c>
      <c r="D13">
        <v>1.7090000000000001E-5</v>
      </c>
      <c r="E13">
        <v>3.11</v>
      </c>
      <c r="F13" t="s">
        <v>68</v>
      </c>
      <c r="G13" t="s">
        <v>70</v>
      </c>
      <c r="H13">
        <v>0</v>
      </c>
    </row>
    <row r="14" spans="1:234" x14ac:dyDescent="0.25">
      <c r="A14" t="s">
        <v>72</v>
      </c>
      <c r="B14" t="s">
        <v>72</v>
      </c>
      <c r="C14" t="s">
        <v>72</v>
      </c>
      <c r="D14" t="s">
        <v>72</v>
      </c>
      <c r="E14" t="s">
        <v>72</v>
      </c>
      <c r="F14" t="s">
        <v>73</v>
      </c>
      <c r="G14" t="s">
        <v>73</v>
      </c>
      <c r="H14" t="s">
        <v>73</v>
      </c>
      <c r="I14" t="s">
        <v>74</v>
      </c>
      <c r="J14" t="s">
        <v>74</v>
      </c>
      <c r="K14" t="s">
        <v>74</v>
      </c>
      <c r="L14" t="s">
        <v>74</v>
      </c>
      <c r="M14" t="s">
        <v>74</v>
      </c>
      <c r="N14" t="s">
        <v>74</v>
      </c>
      <c r="O14" t="s">
        <v>74</v>
      </c>
      <c r="P14" t="s">
        <v>74</v>
      </c>
      <c r="Q14" t="s">
        <v>74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74</v>
      </c>
      <c r="X14" t="s">
        <v>74</v>
      </c>
      <c r="Y14" t="s">
        <v>74</v>
      </c>
      <c r="Z14" t="s">
        <v>74</v>
      </c>
      <c r="AA14" t="s">
        <v>74</v>
      </c>
      <c r="AB14" t="s">
        <v>74</v>
      </c>
      <c r="AC14" t="s">
        <v>74</v>
      </c>
      <c r="AD14" t="s">
        <v>74</v>
      </c>
      <c r="AE14" t="s">
        <v>74</v>
      </c>
      <c r="AF14" t="s">
        <v>74</v>
      </c>
      <c r="AG14" t="s">
        <v>74</v>
      </c>
      <c r="AH14" t="s">
        <v>74</v>
      </c>
      <c r="AI14" t="s">
        <v>75</v>
      </c>
      <c r="AJ14" t="s">
        <v>75</v>
      </c>
      <c r="AK14" t="s">
        <v>75</v>
      </c>
      <c r="AL14" t="s">
        <v>75</v>
      </c>
      <c r="AM14" t="s">
        <v>75</v>
      </c>
      <c r="AN14" t="s">
        <v>76</v>
      </c>
      <c r="AO14" t="s">
        <v>76</v>
      </c>
      <c r="AP14" t="s">
        <v>76</v>
      </c>
      <c r="AQ14" t="s">
        <v>76</v>
      </c>
      <c r="AR14" t="s">
        <v>76</v>
      </c>
      <c r="AS14" t="s">
        <v>76</v>
      </c>
      <c r="AT14" t="s">
        <v>76</v>
      </c>
      <c r="AU14" t="s">
        <v>76</v>
      </c>
      <c r="AV14" t="s">
        <v>76</v>
      </c>
      <c r="AW14" t="s">
        <v>76</v>
      </c>
      <c r="AX14" t="s">
        <v>76</v>
      </c>
      <c r="AY14" t="s">
        <v>76</v>
      </c>
      <c r="AZ14" t="s">
        <v>76</v>
      </c>
      <c r="BA14" t="s">
        <v>76</v>
      </c>
      <c r="BB14" t="s">
        <v>76</v>
      </c>
      <c r="BC14" t="s">
        <v>76</v>
      </c>
      <c r="BD14" t="s">
        <v>76</v>
      </c>
      <c r="BE14" t="s">
        <v>76</v>
      </c>
      <c r="BF14" t="s">
        <v>76</v>
      </c>
      <c r="BG14" t="s">
        <v>76</v>
      </c>
      <c r="BH14" t="s">
        <v>76</v>
      </c>
      <c r="BI14" t="s">
        <v>76</v>
      </c>
      <c r="BJ14" t="s">
        <v>76</v>
      </c>
      <c r="BK14" t="s">
        <v>76</v>
      </c>
      <c r="BL14" t="s">
        <v>77</v>
      </c>
      <c r="BM14" t="s">
        <v>77</v>
      </c>
      <c r="BN14" t="s">
        <v>77</v>
      </c>
      <c r="BO14" t="s">
        <v>77</v>
      </c>
      <c r="BP14" t="s">
        <v>77</v>
      </c>
      <c r="BQ14" t="s">
        <v>77</v>
      </c>
      <c r="BR14" t="s">
        <v>77</v>
      </c>
      <c r="BS14" t="s">
        <v>77</v>
      </c>
      <c r="BT14" t="s">
        <v>78</v>
      </c>
      <c r="BU14" t="s">
        <v>78</v>
      </c>
      <c r="BV14" t="s">
        <v>78</v>
      </c>
      <c r="BW14" t="s">
        <v>78</v>
      </c>
      <c r="BX14" t="s">
        <v>78</v>
      </c>
      <c r="BY14" t="s">
        <v>78</v>
      </c>
      <c r="BZ14" t="s">
        <v>78</v>
      </c>
      <c r="CA14" t="s">
        <v>78</v>
      </c>
      <c r="CB14" t="s">
        <v>78</v>
      </c>
      <c r="CC14" t="s">
        <v>78</v>
      </c>
      <c r="CD14" t="s">
        <v>79</v>
      </c>
      <c r="CE14" t="s">
        <v>79</v>
      </c>
      <c r="CF14" t="s">
        <v>79</v>
      </c>
      <c r="CG14" t="s">
        <v>79</v>
      </c>
      <c r="CH14" t="s">
        <v>30</v>
      </c>
      <c r="CI14" t="s">
        <v>30</v>
      </c>
      <c r="CJ14" t="s">
        <v>30</v>
      </c>
      <c r="CK14" t="s">
        <v>80</v>
      </c>
      <c r="CL14" t="s">
        <v>80</v>
      </c>
      <c r="CM14" t="s">
        <v>80</v>
      </c>
      <c r="CN14" t="s">
        <v>80</v>
      </c>
      <c r="CO14" t="s">
        <v>80</v>
      </c>
      <c r="CP14" t="s">
        <v>80</v>
      </c>
      <c r="CQ14" t="s">
        <v>80</v>
      </c>
      <c r="CR14" t="s">
        <v>80</v>
      </c>
      <c r="CS14" t="s">
        <v>80</v>
      </c>
      <c r="CT14" t="s">
        <v>80</v>
      </c>
      <c r="CU14" t="s">
        <v>80</v>
      </c>
      <c r="CV14" t="s">
        <v>80</v>
      </c>
      <c r="CW14" t="s">
        <v>80</v>
      </c>
      <c r="CX14" t="s">
        <v>80</v>
      </c>
      <c r="CY14" t="s">
        <v>80</v>
      </c>
      <c r="CZ14" t="s">
        <v>80</v>
      </c>
      <c r="DA14" t="s">
        <v>81</v>
      </c>
      <c r="DB14" t="s">
        <v>81</v>
      </c>
      <c r="DC14" t="s">
        <v>81</v>
      </c>
      <c r="DD14" t="s">
        <v>81</v>
      </c>
      <c r="DE14" t="s">
        <v>81</v>
      </c>
      <c r="DF14" t="s">
        <v>81</v>
      </c>
      <c r="DG14" t="s">
        <v>81</v>
      </c>
      <c r="DH14" t="s">
        <v>81</v>
      </c>
      <c r="DI14" t="s">
        <v>81</v>
      </c>
      <c r="DJ14" t="s">
        <v>81</v>
      </c>
      <c r="DK14" t="s">
        <v>81</v>
      </c>
      <c r="DL14" t="s">
        <v>81</v>
      </c>
      <c r="DM14" t="s">
        <v>82</v>
      </c>
      <c r="DN14" t="s">
        <v>82</v>
      </c>
      <c r="DO14" t="s">
        <v>82</v>
      </c>
      <c r="DP14" t="s">
        <v>82</v>
      </c>
      <c r="DQ14" t="s">
        <v>82</v>
      </c>
      <c r="DR14" t="s">
        <v>82</v>
      </c>
      <c r="DS14" t="s">
        <v>82</v>
      </c>
      <c r="DT14" t="s">
        <v>82</v>
      </c>
      <c r="DU14" t="s">
        <v>82</v>
      </c>
      <c r="DV14" t="s">
        <v>82</v>
      </c>
      <c r="DW14" t="s">
        <v>82</v>
      </c>
      <c r="DX14" t="s">
        <v>82</v>
      </c>
      <c r="DY14" t="s">
        <v>82</v>
      </c>
      <c r="DZ14" t="s">
        <v>82</v>
      </c>
      <c r="EA14" t="s">
        <v>82</v>
      </c>
      <c r="EB14" t="s">
        <v>82</v>
      </c>
      <c r="EC14" t="s">
        <v>82</v>
      </c>
      <c r="ED14" t="s">
        <v>83</v>
      </c>
      <c r="EE14" t="s">
        <v>83</v>
      </c>
      <c r="EF14" t="s">
        <v>83</v>
      </c>
      <c r="EG14" t="s">
        <v>83</v>
      </c>
      <c r="EH14" t="s">
        <v>83</v>
      </c>
      <c r="EI14" t="s">
        <v>84</v>
      </c>
      <c r="EJ14" t="s">
        <v>84</v>
      </c>
      <c r="EK14" t="s">
        <v>84</v>
      </c>
      <c r="EL14" t="s">
        <v>84</v>
      </c>
      <c r="EM14" t="s">
        <v>84</v>
      </c>
      <c r="EN14" t="s">
        <v>84</v>
      </c>
      <c r="EO14" t="s">
        <v>84</v>
      </c>
      <c r="EP14" t="s">
        <v>84</v>
      </c>
      <c r="EQ14" t="s">
        <v>84</v>
      </c>
      <c r="ER14" t="s">
        <v>85</v>
      </c>
      <c r="ES14" t="s">
        <v>85</v>
      </c>
      <c r="ET14" t="s">
        <v>85</v>
      </c>
      <c r="EU14" t="s">
        <v>85</v>
      </c>
      <c r="EV14" t="s">
        <v>85</v>
      </c>
      <c r="EW14" t="s">
        <v>85</v>
      </c>
      <c r="EX14" t="s">
        <v>85</v>
      </c>
      <c r="EY14" t="s">
        <v>85</v>
      </c>
      <c r="EZ14" t="s">
        <v>85</v>
      </c>
      <c r="FA14" t="s">
        <v>85</v>
      </c>
      <c r="FB14" t="s">
        <v>85</v>
      </c>
      <c r="FC14" t="s">
        <v>86</v>
      </c>
      <c r="FD14" t="s">
        <v>86</v>
      </c>
      <c r="FE14" t="s">
        <v>86</v>
      </c>
      <c r="FF14" t="s">
        <v>86</v>
      </c>
      <c r="FG14" t="s">
        <v>86</v>
      </c>
      <c r="FH14" t="s">
        <v>86</v>
      </c>
      <c r="FI14" t="s">
        <v>86</v>
      </c>
      <c r="FJ14" t="s">
        <v>86</v>
      </c>
      <c r="FK14" t="s">
        <v>86</v>
      </c>
      <c r="FL14" t="s">
        <v>86</v>
      </c>
      <c r="FM14" t="s">
        <v>86</v>
      </c>
      <c r="FN14" t="s">
        <v>86</v>
      </c>
      <c r="FO14" t="s">
        <v>86</v>
      </c>
      <c r="FP14" t="s">
        <v>86</v>
      </c>
      <c r="FQ14" t="s">
        <v>86</v>
      </c>
      <c r="FR14" t="s">
        <v>86</v>
      </c>
      <c r="FS14" t="s">
        <v>86</v>
      </c>
      <c r="FT14" t="s">
        <v>86</v>
      </c>
      <c r="FU14" t="s">
        <v>87</v>
      </c>
      <c r="FV14" t="s">
        <v>87</v>
      </c>
      <c r="FW14" t="s">
        <v>87</v>
      </c>
      <c r="FX14" t="s">
        <v>87</v>
      </c>
      <c r="FY14" t="s">
        <v>87</v>
      </c>
      <c r="FZ14" t="s">
        <v>87</v>
      </c>
      <c r="GA14" t="s">
        <v>87</v>
      </c>
      <c r="GB14" t="s">
        <v>87</v>
      </c>
      <c r="GC14" t="s">
        <v>87</v>
      </c>
      <c r="GD14" t="s">
        <v>87</v>
      </c>
      <c r="GE14" t="s">
        <v>87</v>
      </c>
      <c r="GF14" t="s">
        <v>87</v>
      </c>
      <c r="GG14" t="s">
        <v>87</v>
      </c>
      <c r="GH14" t="s">
        <v>87</v>
      </c>
      <c r="GI14" t="s">
        <v>87</v>
      </c>
      <c r="GJ14" t="s">
        <v>87</v>
      </c>
      <c r="GK14" t="s">
        <v>87</v>
      </c>
      <c r="GL14" t="s">
        <v>87</v>
      </c>
      <c r="GM14" t="s">
        <v>87</v>
      </c>
      <c r="GN14" t="s">
        <v>88</v>
      </c>
      <c r="GO14" t="s">
        <v>88</v>
      </c>
      <c r="GP14" t="s">
        <v>88</v>
      </c>
      <c r="GQ14" t="s">
        <v>88</v>
      </c>
      <c r="GR14" t="s">
        <v>88</v>
      </c>
      <c r="GS14" t="s">
        <v>88</v>
      </c>
      <c r="GT14" t="s">
        <v>88</v>
      </c>
      <c r="GU14" t="s">
        <v>88</v>
      </c>
      <c r="GV14" t="s">
        <v>88</v>
      </c>
      <c r="GW14" t="s">
        <v>88</v>
      </c>
      <c r="GX14" t="s">
        <v>88</v>
      </c>
      <c r="GY14" t="s">
        <v>88</v>
      </c>
      <c r="GZ14" t="s">
        <v>88</v>
      </c>
      <c r="HA14" t="s">
        <v>88</v>
      </c>
      <c r="HB14" t="s">
        <v>88</v>
      </c>
      <c r="HC14" t="s">
        <v>88</v>
      </c>
      <c r="HD14" t="s">
        <v>88</v>
      </c>
      <c r="HE14" t="s">
        <v>88</v>
      </c>
      <c r="HF14" t="s">
        <v>88</v>
      </c>
      <c r="HG14" t="s">
        <v>89</v>
      </c>
      <c r="HH14" t="s">
        <v>89</v>
      </c>
      <c r="HI14" t="s">
        <v>89</v>
      </c>
      <c r="HJ14" t="s">
        <v>89</v>
      </c>
      <c r="HK14" t="s">
        <v>89</v>
      </c>
      <c r="HL14" t="s">
        <v>89</v>
      </c>
      <c r="HM14" t="s">
        <v>89</v>
      </c>
      <c r="HN14" t="s">
        <v>89</v>
      </c>
      <c r="HO14" t="s">
        <v>89</v>
      </c>
      <c r="HP14" t="s">
        <v>89</v>
      </c>
      <c r="HQ14" t="s">
        <v>89</v>
      </c>
      <c r="HR14" t="s">
        <v>89</v>
      </c>
      <c r="HS14" t="s">
        <v>89</v>
      </c>
      <c r="HT14" t="s">
        <v>89</v>
      </c>
      <c r="HU14" t="s">
        <v>89</v>
      </c>
      <c r="HV14" t="s">
        <v>89</v>
      </c>
      <c r="HW14" t="s">
        <v>89</v>
      </c>
      <c r="HX14" t="s">
        <v>89</v>
      </c>
      <c r="HY14" t="s">
        <v>89</v>
      </c>
      <c r="HZ14" t="s">
        <v>89</v>
      </c>
    </row>
    <row r="15" spans="1:234" x14ac:dyDescent="0.25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  <c r="G15" t="s">
        <v>96</v>
      </c>
      <c r="H15" t="s">
        <v>97</v>
      </c>
      <c r="I15" t="s">
        <v>98</v>
      </c>
      <c r="J15" t="s">
        <v>99</v>
      </c>
      <c r="K15" t="s">
        <v>100</v>
      </c>
      <c r="L15" t="s">
        <v>101</v>
      </c>
      <c r="M15" t="s">
        <v>102</v>
      </c>
      <c r="N15" t="s">
        <v>103</v>
      </c>
      <c r="O15" t="s">
        <v>104</v>
      </c>
      <c r="P15" t="s">
        <v>105</v>
      </c>
      <c r="Q15" t="s">
        <v>106</v>
      </c>
      <c r="R15" t="s">
        <v>107</v>
      </c>
      <c r="S15" t="s">
        <v>108</v>
      </c>
      <c r="T15" t="s">
        <v>109</v>
      </c>
      <c r="U15" t="s">
        <v>110</v>
      </c>
      <c r="V15" t="s">
        <v>111</v>
      </c>
      <c r="W15" t="s">
        <v>112</v>
      </c>
      <c r="X15" t="s">
        <v>113</v>
      </c>
      <c r="Y15" t="s">
        <v>114</v>
      </c>
      <c r="Z15" t="s">
        <v>115</v>
      </c>
      <c r="AA15" t="s">
        <v>116</v>
      </c>
      <c r="AB15" t="s">
        <v>117</v>
      </c>
      <c r="AC15" t="s">
        <v>118</v>
      </c>
      <c r="AD15" t="s">
        <v>119</v>
      </c>
      <c r="AE15" t="s">
        <v>120</v>
      </c>
      <c r="AF15" t="s">
        <v>121</v>
      </c>
      <c r="AG15" t="s">
        <v>122</v>
      </c>
      <c r="AH15" t="s">
        <v>123</v>
      </c>
      <c r="AI15" t="s">
        <v>75</v>
      </c>
      <c r="AJ15" t="s">
        <v>124</v>
      </c>
      <c r="AK15" t="s">
        <v>125</v>
      </c>
      <c r="AL15" t="s">
        <v>126</v>
      </c>
      <c r="AM15" t="s">
        <v>127</v>
      </c>
      <c r="AN15" t="s">
        <v>128</v>
      </c>
      <c r="AO15" t="s">
        <v>129</v>
      </c>
      <c r="AP15" t="s">
        <v>130</v>
      </c>
      <c r="AQ15" t="s">
        <v>131</v>
      </c>
      <c r="AR15" t="s">
        <v>132</v>
      </c>
      <c r="AS15" t="s">
        <v>133</v>
      </c>
      <c r="AT15" t="s">
        <v>134</v>
      </c>
      <c r="AU15" t="s">
        <v>135</v>
      </c>
      <c r="AV15" t="s">
        <v>136</v>
      </c>
      <c r="AW15" t="s">
        <v>137</v>
      </c>
      <c r="AX15" t="s">
        <v>138</v>
      </c>
      <c r="AY15" t="s">
        <v>139</v>
      </c>
      <c r="AZ15" t="s">
        <v>140</v>
      </c>
      <c r="BA15" t="s">
        <v>141</v>
      </c>
      <c r="BB15" t="s">
        <v>142</v>
      </c>
      <c r="BC15" t="s">
        <v>143</v>
      </c>
      <c r="BD15" t="s">
        <v>144</v>
      </c>
      <c r="BE15" t="s">
        <v>145</v>
      </c>
      <c r="BF15" t="s">
        <v>146</v>
      </c>
      <c r="BG15" t="s">
        <v>147</v>
      </c>
      <c r="BH15" t="s">
        <v>148</v>
      </c>
      <c r="BI15" t="s">
        <v>149</v>
      </c>
      <c r="BJ15" t="s">
        <v>150</v>
      </c>
      <c r="BK15" t="s">
        <v>151</v>
      </c>
      <c r="BL15" t="s">
        <v>152</v>
      </c>
      <c r="BM15" t="s">
        <v>153</v>
      </c>
      <c r="BN15" t="s">
        <v>154</v>
      </c>
      <c r="BO15" t="s">
        <v>155</v>
      </c>
      <c r="BP15" t="s">
        <v>156</v>
      </c>
      <c r="BQ15" t="s">
        <v>157</v>
      </c>
      <c r="BR15" t="s">
        <v>158</v>
      </c>
      <c r="BS15" t="s">
        <v>159</v>
      </c>
      <c r="BT15" t="s">
        <v>152</v>
      </c>
      <c r="BU15" t="s">
        <v>160</v>
      </c>
      <c r="BV15" t="s">
        <v>129</v>
      </c>
      <c r="BW15" t="s">
        <v>161</v>
      </c>
      <c r="BX15" t="s">
        <v>162</v>
      </c>
      <c r="BY15" t="s">
        <v>163</v>
      </c>
      <c r="BZ15" t="s">
        <v>164</v>
      </c>
      <c r="CA15" t="s">
        <v>165</v>
      </c>
      <c r="CB15" t="s">
        <v>166</v>
      </c>
      <c r="CC15" t="s">
        <v>167</v>
      </c>
      <c r="CD15" t="s">
        <v>168</v>
      </c>
      <c r="CE15" t="s">
        <v>169</v>
      </c>
      <c r="CF15" t="s">
        <v>170</v>
      </c>
      <c r="CG15" t="s">
        <v>171</v>
      </c>
      <c r="CH15" t="s">
        <v>172</v>
      </c>
      <c r="CI15" t="s">
        <v>173</v>
      </c>
      <c r="CJ15" t="s">
        <v>174</v>
      </c>
      <c r="CK15" t="s">
        <v>98</v>
      </c>
      <c r="CL15" t="s">
        <v>175</v>
      </c>
      <c r="CM15" t="s">
        <v>176</v>
      </c>
      <c r="CN15" t="s">
        <v>177</v>
      </c>
      <c r="CO15" t="s">
        <v>178</v>
      </c>
      <c r="CP15" t="s">
        <v>179</v>
      </c>
      <c r="CQ15" t="s">
        <v>180</v>
      </c>
      <c r="CR15" t="s">
        <v>181</v>
      </c>
      <c r="CS15" t="s">
        <v>182</v>
      </c>
      <c r="CT15" t="s">
        <v>183</v>
      </c>
      <c r="CU15" t="s">
        <v>184</v>
      </c>
      <c r="CV15" t="s">
        <v>185</v>
      </c>
      <c r="CW15" t="s">
        <v>186</v>
      </c>
      <c r="CX15" t="s">
        <v>187</v>
      </c>
      <c r="CY15" t="s">
        <v>188</v>
      </c>
      <c r="CZ15" t="s">
        <v>189</v>
      </c>
      <c r="DA15" t="s">
        <v>190</v>
      </c>
      <c r="DB15" t="s">
        <v>191</v>
      </c>
      <c r="DC15" t="s">
        <v>192</v>
      </c>
      <c r="DD15" t="s">
        <v>193</v>
      </c>
      <c r="DE15" t="s">
        <v>194</v>
      </c>
      <c r="DF15" t="s">
        <v>195</v>
      </c>
      <c r="DG15" t="s">
        <v>196</v>
      </c>
      <c r="DH15" t="s">
        <v>197</v>
      </c>
      <c r="DI15" t="s">
        <v>198</v>
      </c>
      <c r="DJ15" t="s">
        <v>199</v>
      </c>
      <c r="DK15" t="s">
        <v>200</v>
      </c>
      <c r="DL15" t="s">
        <v>201</v>
      </c>
      <c r="DM15" t="s">
        <v>202</v>
      </c>
      <c r="DN15" t="s">
        <v>203</v>
      </c>
      <c r="DO15" t="s">
        <v>204</v>
      </c>
      <c r="DP15" t="s">
        <v>205</v>
      </c>
      <c r="DQ15" t="s">
        <v>206</v>
      </c>
      <c r="DR15" t="s">
        <v>207</v>
      </c>
      <c r="DS15" t="s">
        <v>208</v>
      </c>
      <c r="DT15" t="s">
        <v>209</v>
      </c>
      <c r="DU15" t="s">
        <v>210</v>
      </c>
      <c r="DV15" t="s">
        <v>211</v>
      </c>
      <c r="DW15" t="s">
        <v>212</v>
      </c>
      <c r="DX15" t="s">
        <v>213</v>
      </c>
      <c r="DY15" t="s">
        <v>214</v>
      </c>
      <c r="DZ15" t="s">
        <v>215</v>
      </c>
      <c r="EA15" t="s">
        <v>216</v>
      </c>
      <c r="EB15" t="s">
        <v>217</v>
      </c>
      <c r="EC15" t="s">
        <v>218</v>
      </c>
      <c r="ED15" t="s">
        <v>219</v>
      </c>
      <c r="EE15" t="s">
        <v>220</v>
      </c>
      <c r="EF15" t="s">
        <v>221</v>
      </c>
      <c r="EG15" t="s">
        <v>222</v>
      </c>
      <c r="EH15" t="s">
        <v>223</v>
      </c>
      <c r="EI15" t="s">
        <v>91</v>
      </c>
      <c r="EJ15" t="s">
        <v>94</v>
      </c>
      <c r="EK15" t="s">
        <v>224</v>
      </c>
      <c r="EL15" t="s">
        <v>225</v>
      </c>
      <c r="EM15" t="s">
        <v>226</v>
      </c>
      <c r="EN15" t="s">
        <v>227</v>
      </c>
      <c r="EO15" t="s">
        <v>228</v>
      </c>
      <c r="EP15" t="s">
        <v>229</v>
      </c>
      <c r="EQ15" t="s">
        <v>230</v>
      </c>
      <c r="ER15" t="s">
        <v>231</v>
      </c>
      <c r="ES15" t="s">
        <v>232</v>
      </c>
      <c r="ET15" t="s">
        <v>233</v>
      </c>
      <c r="EU15" t="s">
        <v>234</v>
      </c>
      <c r="EV15" t="s">
        <v>235</v>
      </c>
      <c r="EW15" t="s">
        <v>236</v>
      </c>
      <c r="EX15" t="s">
        <v>237</v>
      </c>
      <c r="EY15" t="s">
        <v>238</v>
      </c>
      <c r="EZ15" t="s">
        <v>239</v>
      </c>
      <c r="FA15" t="s">
        <v>240</v>
      </c>
      <c r="FB15" t="s">
        <v>241</v>
      </c>
      <c r="FC15" t="s">
        <v>242</v>
      </c>
      <c r="FD15" t="s">
        <v>243</v>
      </c>
      <c r="FE15" t="s">
        <v>244</v>
      </c>
      <c r="FF15" t="s">
        <v>245</v>
      </c>
      <c r="FG15" t="s">
        <v>246</v>
      </c>
      <c r="FH15" t="s">
        <v>247</v>
      </c>
      <c r="FI15" t="s">
        <v>248</v>
      </c>
      <c r="FJ15" t="s">
        <v>249</v>
      </c>
      <c r="FK15" t="s">
        <v>250</v>
      </c>
      <c r="FL15" t="s">
        <v>251</v>
      </c>
      <c r="FM15" t="s">
        <v>252</v>
      </c>
      <c r="FN15" t="s">
        <v>253</v>
      </c>
      <c r="FO15" t="s">
        <v>254</v>
      </c>
      <c r="FP15" t="s">
        <v>255</v>
      </c>
      <c r="FQ15" t="s">
        <v>256</v>
      </c>
      <c r="FR15" t="s">
        <v>257</v>
      </c>
      <c r="FS15" t="s">
        <v>258</v>
      </c>
      <c r="FT15" t="s">
        <v>259</v>
      </c>
      <c r="FU15" t="s">
        <v>260</v>
      </c>
      <c r="FV15" t="s">
        <v>261</v>
      </c>
      <c r="FW15" t="s">
        <v>262</v>
      </c>
      <c r="FX15" t="s">
        <v>263</v>
      </c>
      <c r="FY15" t="s">
        <v>264</v>
      </c>
      <c r="FZ15" t="s">
        <v>265</v>
      </c>
      <c r="GA15" t="s">
        <v>266</v>
      </c>
      <c r="GB15" t="s">
        <v>267</v>
      </c>
      <c r="GC15" t="s">
        <v>268</v>
      </c>
      <c r="GD15" t="s">
        <v>269</v>
      </c>
      <c r="GE15" t="s">
        <v>270</v>
      </c>
      <c r="GF15" t="s">
        <v>271</v>
      </c>
      <c r="GG15" t="s">
        <v>272</v>
      </c>
      <c r="GH15" t="s">
        <v>273</v>
      </c>
      <c r="GI15" t="s">
        <v>274</v>
      </c>
      <c r="GJ15" t="s">
        <v>275</v>
      </c>
      <c r="GK15" t="s">
        <v>276</v>
      </c>
      <c r="GL15" t="s">
        <v>277</v>
      </c>
      <c r="GM15" t="s">
        <v>278</v>
      </c>
      <c r="GN15" t="s">
        <v>279</v>
      </c>
      <c r="GO15" t="s">
        <v>280</v>
      </c>
      <c r="GP15" t="s">
        <v>281</v>
      </c>
      <c r="GQ15" t="s">
        <v>282</v>
      </c>
      <c r="GR15" t="s">
        <v>283</v>
      </c>
      <c r="GS15" t="s">
        <v>284</v>
      </c>
      <c r="GT15" t="s">
        <v>285</v>
      </c>
      <c r="GU15" t="s">
        <v>286</v>
      </c>
      <c r="GV15" t="s">
        <v>287</v>
      </c>
      <c r="GW15" t="s">
        <v>288</v>
      </c>
      <c r="GX15" t="s">
        <v>289</v>
      </c>
      <c r="GY15" t="s">
        <v>290</v>
      </c>
      <c r="GZ15" t="s">
        <v>291</v>
      </c>
      <c r="HA15" t="s">
        <v>292</v>
      </c>
      <c r="HB15" t="s">
        <v>293</v>
      </c>
      <c r="HC15" t="s">
        <v>294</v>
      </c>
      <c r="HD15" t="s">
        <v>295</v>
      </c>
      <c r="HE15" t="s">
        <v>296</v>
      </c>
      <c r="HF15" t="s">
        <v>297</v>
      </c>
      <c r="HG15" t="s">
        <v>298</v>
      </c>
      <c r="HH15" t="s">
        <v>299</v>
      </c>
      <c r="HI15" t="s">
        <v>300</v>
      </c>
      <c r="HJ15" t="s">
        <v>301</v>
      </c>
      <c r="HK15" t="s">
        <v>302</v>
      </c>
      <c r="HL15" t="s">
        <v>303</v>
      </c>
      <c r="HM15" t="s">
        <v>304</v>
      </c>
      <c r="HN15" t="s">
        <v>305</v>
      </c>
      <c r="HO15" t="s">
        <v>306</v>
      </c>
      <c r="HP15" t="s">
        <v>307</v>
      </c>
      <c r="HQ15" t="s">
        <v>308</v>
      </c>
      <c r="HR15" t="s">
        <v>309</v>
      </c>
      <c r="HS15" t="s">
        <v>310</v>
      </c>
      <c r="HT15" t="s">
        <v>311</v>
      </c>
      <c r="HU15" t="s">
        <v>312</v>
      </c>
      <c r="HV15" t="s">
        <v>313</v>
      </c>
      <c r="HW15" t="s">
        <v>314</v>
      </c>
      <c r="HX15" t="s">
        <v>315</v>
      </c>
      <c r="HY15" t="s">
        <v>316</v>
      </c>
      <c r="HZ15" t="s">
        <v>317</v>
      </c>
    </row>
    <row r="16" spans="1:234" x14ac:dyDescent="0.25">
      <c r="B16" t="s">
        <v>318</v>
      </c>
      <c r="C16" t="s">
        <v>318</v>
      </c>
      <c r="I16" t="s">
        <v>318</v>
      </c>
      <c r="J16" t="s">
        <v>319</v>
      </c>
      <c r="K16" t="s">
        <v>320</v>
      </c>
      <c r="L16" t="s">
        <v>321</v>
      </c>
      <c r="M16" t="s">
        <v>321</v>
      </c>
      <c r="N16" t="s">
        <v>180</v>
      </c>
      <c r="O16" t="s">
        <v>180</v>
      </c>
      <c r="P16" t="s">
        <v>319</v>
      </c>
      <c r="Q16" t="s">
        <v>319</v>
      </c>
      <c r="R16" t="s">
        <v>319</v>
      </c>
      <c r="S16" t="s">
        <v>319</v>
      </c>
      <c r="T16" t="s">
        <v>322</v>
      </c>
      <c r="U16" t="s">
        <v>323</v>
      </c>
      <c r="V16" t="s">
        <v>323</v>
      </c>
      <c r="W16" t="s">
        <v>324</v>
      </c>
      <c r="X16" t="s">
        <v>325</v>
      </c>
      <c r="Y16" t="s">
        <v>324</v>
      </c>
      <c r="Z16" t="s">
        <v>324</v>
      </c>
      <c r="AA16" t="s">
        <v>324</v>
      </c>
      <c r="AB16" t="s">
        <v>322</v>
      </c>
      <c r="AC16" t="s">
        <v>322</v>
      </c>
      <c r="AD16" t="s">
        <v>322</v>
      </c>
      <c r="AE16" t="s">
        <v>322</v>
      </c>
      <c r="AI16" t="s">
        <v>326</v>
      </c>
      <c r="AJ16" t="s">
        <v>325</v>
      </c>
      <c r="AL16" t="s">
        <v>325</v>
      </c>
      <c r="AM16" t="s">
        <v>326</v>
      </c>
      <c r="AS16" t="s">
        <v>320</v>
      </c>
      <c r="AY16" t="s">
        <v>320</v>
      </c>
      <c r="AZ16" t="s">
        <v>320</v>
      </c>
      <c r="BA16" t="s">
        <v>320</v>
      </c>
      <c r="BC16" t="s">
        <v>327</v>
      </c>
      <c r="BM16" t="s">
        <v>328</v>
      </c>
      <c r="BN16" t="s">
        <v>328</v>
      </c>
      <c r="BO16" t="s">
        <v>328</v>
      </c>
      <c r="BP16" t="s">
        <v>320</v>
      </c>
      <c r="BR16" t="s">
        <v>329</v>
      </c>
      <c r="BU16" t="s">
        <v>328</v>
      </c>
      <c r="BZ16" t="s">
        <v>318</v>
      </c>
      <c r="CA16" t="s">
        <v>318</v>
      </c>
      <c r="CB16" t="s">
        <v>318</v>
      </c>
      <c r="CC16" t="s">
        <v>318</v>
      </c>
      <c r="CD16" t="s">
        <v>320</v>
      </c>
      <c r="CE16" t="s">
        <v>320</v>
      </c>
      <c r="CG16" t="s">
        <v>330</v>
      </c>
      <c r="CH16" t="s">
        <v>331</v>
      </c>
      <c r="CK16" t="s">
        <v>318</v>
      </c>
      <c r="CL16" t="s">
        <v>321</v>
      </c>
      <c r="CM16" t="s">
        <v>321</v>
      </c>
      <c r="CN16" t="s">
        <v>332</v>
      </c>
      <c r="CO16" t="s">
        <v>332</v>
      </c>
      <c r="CP16" t="s">
        <v>326</v>
      </c>
      <c r="CQ16" t="s">
        <v>324</v>
      </c>
      <c r="CR16" t="s">
        <v>324</v>
      </c>
      <c r="CS16" t="s">
        <v>323</v>
      </c>
      <c r="CT16" t="s">
        <v>323</v>
      </c>
      <c r="CU16" t="s">
        <v>323</v>
      </c>
      <c r="CV16" t="s">
        <v>323</v>
      </c>
      <c r="CW16" t="s">
        <v>323</v>
      </c>
      <c r="CX16" t="s">
        <v>333</v>
      </c>
      <c r="CY16" t="s">
        <v>320</v>
      </c>
      <c r="CZ16" t="s">
        <v>320</v>
      </c>
      <c r="DA16" t="s">
        <v>321</v>
      </c>
      <c r="DB16" t="s">
        <v>321</v>
      </c>
      <c r="DC16" t="s">
        <v>321</v>
      </c>
      <c r="DD16" t="s">
        <v>332</v>
      </c>
      <c r="DE16" t="s">
        <v>321</v>
      </c>
      <c r="DF16" t="s">
        <v>321</v>
      </c>
      <c r="DG16" t="s">
        <v>332</v>
      </c>
      <c r="DH16" t="s">
        <v>332</v>
      </c>
      <c r="DI16" t="s">
        <v>324</v>
      </c>
      <c r="DJ16" t="s">
        <v>324</v>
      </c>
      <c r="DK16" t="s">
        <v>323</v>
      </c>
      <c r="DL16" t="s">
        <v>323</v>
      </c>
      <c r="DM16" t="s">
        <v>320</v>
      </c>
      <c r="DR16" t="s">
        <v>320</v>
      </c>
      <c r="DU16" t="s">
        <v>323</v>
      </c>
      <c r="DV16" t="s">
        <v>323</v>
      </c>
      <c r="DW16" t="s">
        <v>323</v>
      </c>
      <c r="DX16" t="s">
        <v>323</v>
      </c>
      <c r="DY16" t="s">
        <v>323</v>
      </c>
      <c r="DZ16" t="s">
        <v>320</v>
      </c>
      <c r="EA16" t="s">
        <v>320</v>
      </c>
      <c r="EB16" t="s">
        <v>320</v>
      </c>
      <c r="EC16" t="s">
        <v>318</v>
      </c>
      <c r="EE16" t="s">
        <v>334</v>
      </c>
      <c r="EF16" t="s">
        <v>334</v>
      </c>
      <c r="EH16" t="s">
        <v>318</v>
      </c>
      <c r="EI16" t="s">
        <v>335</v>
      </c>
      <c r="EL16" t="s">
        <v>336</v>
      </c>
      <c r="EM16" t="s">
        <v>337</v>
      </c>
      <c r="EN16" t="s">
        <v>336</v>
      </c>
      <c r="EO16" t="s">
        <v>337</v>
      </c>
      <c r="EP16" t="s">
        <v>325</v>
      </c>
      <c r="EQ16" t="s">
        <v>325</v>
      </c>
      <c r="ER16" t="s">
        <v>320</v>
      </c>
      <c r="ES16" t="s">
        <v>338</v>
      </c>
      <c r="ET16" t="s">
        <v>320</v>
      </c>
      <c r="EV16" t="s">
        <v>319</v>
      </c>
      <c r="EW16" t="s">
        <v>339</v>
      </c>
      <c r="EX16" t="s">
        <v>319</v>
      </c>
      <c r="FC16" t="s">
        <v>340</v>
      </c>
      <c r="FD16" t="s">
        <v>340</v>
      </c>
      <c r="FQ16" t="s">
        <v>340</v>
      </c>
      <c r="FR16" t="s">
        <v>340</v>
      </c>
      <c r="FS16" t="s">
        <v>341</v>
      </c>
      <c r="FT16" t="s">
        <v>341</v>
      </c>
      <c r="FU16" t="s">
        <v>323</v>
      </c>
      <c r="FV16" t="s">
        <v>323</v>
      </c>
      <c r="FW16" t="s">
        <v>325</v>
      </c>
      <c r="FX16" t="s">
        <v>323</v>
      </c>
      <c r="FY16" t="s">
        <v>332</v>
      </c>
      <c r="FZ16" t="s">
        <v>325</v>
      </c>
      <c r="GA16" t="s">
        <v>325</v>
      </c>
      <c r="GC16" t="s">
        <v>340</v>
      </c>
      <c r="GD16" t="s">
        <v>340</v>
      </c>
      <c r="GE16" t="s">
        <v>340</v>
      </c>
      <c r="GF16" t="s">
        <v>340</v>
      </c>
      <c r="GG16" t="s">
        <v>340</v>
      </c>
      <c r="GH16" t="s">
        <v>340</v>
      </c>
      <c r="GI16" t="s">
        <v>340</v>
      </c>
      <c r="GJ16" t="s">
        <v>342</v>
      </c>
      <c r="GK16" t="s">
        <v>342</v>
      </c>
      <c r="GL16" t="s">
        <v>342</v>
      </c>
      <c r="GM16" t="s">
        <v>343</v>
      </c>
      <c r="GN16" t="s">
        <v>340</v>
      </c>
      <c r="GO16" t="s">
        <v>340</v>
      </c>
      <c r="GP16" t="s">
        <v>340</v>
      </c>
      <c r="GQ16" t="s">
        <v>340</v>
      </c>
      <c r="GR16" t="s">
        <v>340</v>
      </c>
      <c r="GS16" t="s">
        <v>340</v>
      </c>
      <c r="GT16" t="s">
        <v>340</v>
      </c>
      <c r="GU16" t="s">
        <v>340</v>
      </c>
      <c r="GV16" t="s">
        <v>340</v>
      </c>
      <c r="GW16" t="s">
        <v>340</v>
      </c>
      <c r="GX16" t="s">
        <v>340</v>
      </c>
      <c r="GY16" t="s">
        <v>340</v>
      </c>
      <c r="HF16" t="s">
        <v>340</v>
      </c>
      <c r="HG16" t="s">
        <v>325</v>
      </c>
      <c r="HH16" t="s">
        <v>325</v>
      </c>
      <c r="HI16" t="s">
        <v>336</v>
      </c>
      <c r="HJ16" t="s">
        <v>337</v>
      </c>
      <c r="HL16" t="s">
        <v>326</v>
      </c>
      <c r="HM16" t="s">
        <v>326</v>
      </c>
      <c r="HN16" t="s">
        <v>323</v>
      </c>
      <c r="HO16" t="s">
        <v>323</v>
      </c>
      <c r="HP16" t="s">
        <v>323</v>
      </c>
      <c r="HQ16" t="s">
        <v>323</v>
      </c>
      <c r="HR16" t="s">
        <v>323</v>
      </c>
      <c r="HS16" t="s">
        <v>325</v>
      </c>
      <c r="HT16" t="s">
        <v>325</v>
      </c>
      <c r="HU16" t="s">
        <v>325</v>
      </c>
      <c r="HV16" t="s">
        <v>323</v>
      </c>
      <c r="HW16" t="s">
        <v>321</v>
      </c>
      <c r="HX16" t="s">
        <v>332</v>
      </c>
      <c r="HY16" t="s">
        <v>325</v>
      </c>
      <c r="HZ16" t="s">
        <v>325</v>
      </c>
    </row>
    <row r="17" spans="1:234" x14ac:dyDescent="0.25">
      <c r="A17">
        <v>1</v>
      </c>
      <c r="B17">
        <v>1566852126.5</v>
      </c>
      <c r="C17">
        <v>0</v>
      </c>
      <c r="D17" t="s">
        <v>344</v>
      </c>
      <c r="E17" t="s">
        <v>345</v>
      </c>
      <c r="F17" t="s">
        <v>346</v>
      </c>
      <c r="G17" t="s">
        <v>347</v>
      </c>
      <c r="H17" t="s">
        <v>348</v>
      </c>
      <c r="I17">
        <v>1566852126.5</v>
      </c>
      <c r="J17">
        <f t="shared" ref="J17:J27" si="0">CP17*AK17*(CN17-CO17)/(100*CH17*(1000-AK17*CN17))</f>
        <v>1.9122221783395218E-3</v>
      </c>
      <c r="K17">
        <f t="shared" ref="K17:K27" si="1">CP17*AK17*(CM17-CL17*(1000-AK17*CO17)/(1000-AK17*CN17))/(100*CH17)</f>
        <v>17.210517516610185</v>
      </c>
      <c r="L17">
        <f t="shared" ref="L17:L27" si="2">CL17 - IF(AK17&gt;1, K17*CH17*100/(AM17*CX17), 0)</f>
        <v>378.51299999999998</v>
      </c>
      <c r="M17">
        <f t="shared" ref="M17:M27" si="3">((S17-J17/2)*L17-K17)/(S17+J17/2)</f>
        <v>117.81941387444022</v>
      </c>
      <c r="N17">
        <f t="shared" ref="N17:N27" si="4">M17*(CQ17+CR17)/1000</f>
        <v>11.684648365817313</v>
      </c>
      <c r="O17">
        <f t="shared" ref="O17:O27" si="5">(CL17 - IF(AK17&gt;1, K17*CH17*100/(AM17*CX17), 0))*(CQ17+CR17)/1000</f>
        <v>37.538731194198292</v>
      </c>
      <c r="P17">
        <f t="shared" ref="P17:P27" si="6">2/((1/R17-1/Q17)+SIGN(R17)*SQRT((1/R17-1/Q17)*(1/R17-1/Q17) + 4*CI17/((CI17+1)*(CI17+1))*(2*1/R17*1/Q17-1/Q17*1/Q17)))</f>
        <v>0.11109209941276078</v>
      </c>
      <c r="Q17">
        <f t="shared" ref="Q17:Q27" si="7">AH17+AG17*CH17+AF17*CH17*CH17</f>
        <v>2.2448309261817569</v>
      </c>
      <c r="R17">
        <f t="shared" ref="R17:R27" si="8">J17*(1000-(1000*0.61365*EXP(17.502*V17/(240.97+V17))/(CQ17+CR17)+CN17)/2)/(1000*0.61365*EXP(17.502*V17/(240.97+V17))/(CQ17+CR17)-CN17)</f>
        <v>0.10812576200782521</v>
      </c>
      <c r="S17">
        <f t="shared" ref="S17:S27" si="9">1/((CI17+1)/(P17/1.6)+1/(Q17/1.37)) + CI17/((CI17+1)/(P17/1.6) + CI17/(Q17/1.37))</f>
        <v>6.783851764159686E-2</v>
      </c>
      <c r="T17">
        <f t="shared" ref="T17:T27" si="10">(CE17*CG17)</f>
        <v>330.42041124568169</v>
      </c>
      <c r="U17">
        <f t="shared" ref="U17:U27" si="11">(CS17+(T17+2*0.95*0.0000000567*(((CS17+$B$7)+273)^4-(CS17+273)^4)-44100*J17)/(1.84*29.3*Q17+8*0.95*0.0000000567*(CS17+273)^3))</f>
        <v>28.014745898822035</v>
      </c>
      <c r="V17">
        <f t="shared" ref="V17:V27" si="12">($C$7*CT17+$D$7*CU17+$E$7*U17)</f>
        <v>26.980699999999999</v>
      </c>
      <c r="W17">
        <f t="shared" ref="W17:W27" si="13">0.61365*EXP(17.502*V17/(240.97+V17))</f>
        <v>3.5751045903256626</v>
      </c>
      <c r="X17">
        <f t="shared" ref="X17:X27" si="14">(Y17/Z17*100)</f>
        <v>54.883661633801317</v>
      </c>
      <c r="Y17">
        <f t="shared" ref="Y17:Y27" si="15">CN17*(CQ17+CR17)/1000</f>
        <v>1.8693348558158998</v>
      </c>
      <c r="Z17">
        <f t="shared" ref="Z17:Z27" si="16">0.61365*EXP(17.502*CS17/(240.97+CS17))</f>
        <v>3.4059951544206526</v>
      </c>
      <c r="AA17">
        <f t="shared" ref="AA17:AA27" si="17">(W17-CN17*(CQ17+CR17)/1000)</f>
        <v>1.7057697345097629</v>
      </c>
      <c r="AB17">
        <f t="shared" ref="AB17:AB27" si="18">(-J17*44100)</f>
        <v>-84.328998064772918</v>
      </c>
      <c r="AC17">
        <f t="shared" ref="AC17:AC27" si="19">2*29.3*Q17*0.92*(CS17-V17)</f>
        <v>-99.52958239143625</v>
      </c>
      <c r="AD17">
        <f t="shared" ref="AD17:AD27" si="20">2*0.95*0.0000000567*(((CS17+$B$7)+273)^4-(V17+273)^4)</f>
        <v>-9.5273770897007228</v>
      </c>
      <c r="AE17">
        <f t="shared" ref="AE17:AE27" si="21">T17+AD17+AB17+AC17</f>
        <v>137.0344536997718</v>
      </c>
      <c r="AF17">
        <v>-4.1044732638818998E-2</v>
      </c>
      <c r="AG17">
        <v>4.6076308103140201E-2</v>
      </c>
      <c r="AH17">
        <v>3.4459834525603998</v>
      </c>
      <c r="AI17">
        <v>0</v>
      </c>
      <c r="AJ17">
        <v>0</v>
      </c>
      <c r="AK17">
        <f t="shared" ref="AK17:AK27" si="22">IF(AI17*$H$13&gt;=AM17,1,(AM17/(AM17-AI17*$H$13)))</f>
        <v>1</v>
      </c>
      <c r="AL17">
        <f t="shared" ref="AL17:AL27" si="23">(AK17-1)*100</f>
        <v>0</v>
      </c>
      <c r="AM17">
        <f t="shared" ref="AM17:AM27" si="24">MAX(0,($B$13+$C$13*CX17)/(1+$D$13*CX17)*CQ17/(CS17+273)*$E$13)</f>
        <v>52487.813105380133</v>
      </c>
      <c r="AN17">
        <v>0</v>
      </c>
      <c r="AO17">
        <v>153.529411764706</v>
      </c>
      <c r="AP17">
        <v>602.07899999999995</v>
      </c>
      <c r="AQ17">
        <f t="shared" ref="AQ17:AQ27" si="25">AP17-AO17</f>
        <v>448.54958823529398</v>
      </c>
      <c r="AR17">
        <f t="shared" ref="AR17:AR27" si="26">AQ17/AP17</f>
        <v>0.74500121783901119</v>
      </c>
      <c r="AS17">
        <v>58.562583744446698</v>
      </c>
      <c r="AT17" t="s">
        <v>349</v>
      </c>
      <c r="AU17">
        <v>932.49649999999997</v>
      </c>
      <c r="AV17">
        <v>1080.5999999999999</v>
      </c>
      <c r="AW17">
        <f t="shared" ref="AW17:AW27" si="27">1-AU17/AV17</f>
        <v>0.13705672774384592</v>
      </c>
      <c r="AX17">
        <v>0.5</v>
      </c>
      <c r="AY17">
        <f t="shared" ref="AY17:AY27" si="28">CE17</f>
        <v>1685.943329508412</v>
      </c>
      <c r="AZ17">
        <f t="shared" ref="AZ17:AZ27" si="29">K17</f>
        <v>17.210517516610185</v>
      </c>
      <c r="BA17">
        <f t="shared" ref="BA17:BA27" si="30">AW17*AX17*AY17</f>
        <v>115.53493795199377</v>
      </c>
      <c r="BB17">
        <f t="shared" ref="BB17:BB27" si="31">BG17/AV17</f>
        <v>0.36588932074773267</v>
      </c>
      <c r="BC17">
        <f t="shared" ref="BC17:BC27" si="32">(AZ17-AS17)/AY17</f>
        <v>-2.4527554102244924E-2</v>
      </c>
      <c r="BD17">
        <f t="shared" ref="BD17:BD27" si="33">(AP17-AV17)/AV17</f>
        <v>-0.44282898389783454</v>
      </c>
      <c r="BE17" t="s">
        <v>350</v>
      </c>
      <c r="BF17">
        <v>685.22</v>
      </c>
      <c r="BG17">
        <f t="shared" ref="BG17:BG27" si="34">AV17-BF17</f>
        <v>395.37999999999988</v>
      </c>
      <c r="BH17">
        <f t="shared" ref="BH17:BH27" si="35">(AV17-AU17)/(AV17-BF17)</f>
        <v>0.37458520916586568</v>
      </c>
      <c r="BI17">
        <f t="shared" ref="BI17:BI27" si="36">(AP17-AV17)/(AP17-BF17)</f>
        <v>5.755535776572323</v>
      </c>
      <c r="BJ17">
        <f t="shared" ref="BJ17:BJ27" si="37">(AV17-AU17)/(AV17-AO17)</f>
        <v>0.15975428611312037</v>
      </c>
      <c r="BK17">
        <f t="shared" ref="BK17:BK27" si="38">(AP17-AV17)/(AP17-AO17)</f>
        <v>-1.0668185024594961</v>
      </c>
      <c r="BL17">
        <v>1335</v>
      </c>
      <c r="BM17">
        <v>300</v>
      </c>
      <c r="BN17">
        <v>300</v>
      </c>
      <c r="BO17">
        <v>300</v>
      </c>
      <c r="BP17">
        <v>10419.4</v>
      </c>
      <c r="BQ17">
        <v>1041.1199999999999</v>
      </c>
      <c r="BR17">
        <v>-6.9758900000000002E-3</v>
      </c>
      <c r="BS17">
        <v>1.02722</v>
      </c>
      <c r="BT17" t="s">
        <v>351</v>
      </c>
      <c r="BU17" t="s">
        <v>351</v>
      </c>
      <c r="BV17" t="s">
        <v>351</v>
      </c>
      <c r="BW17" t="s">
        <v>351</v>
      </c>
      <c r="BX17" t="s">
        <v>351</v>
      </c>
      <c r="BY17" t="s">
        <v>351</v>
      </c>
      <c r="BZ17" t="s">
        <v>351</v>
      </c>
      <c r="CA17" t="s">
        <v>351</v>
      </c>
      <c r="CB17" t="s">
        <v>351</v>
      </c>
      <c r="CC17" t="s">
        <v>351</v>
      </c>
      <c r="CD17">
        <f t="shared" ref="CD17:CD27" si="39">$B$11*CY17+$C$11*CZ17+$F$11*DM17</f>
        <v>1999.95</v>
      </c>
      <c r="CE17">
        <f t="shared" ref="CE17:CE27" si="40">CD17*CF17</f>
        <v>1685.943329508412</v>
      </c>
      <c r="CF17">
        <f t="shared" ref="CF17:CF27" si="41">($B$11*$D$9+$C$11*$D$9+$F$11*((DZ17+DR17)/MAX(DZ17+DR17+EA17, 0.1)*$I$9+EA17/MAX(DZ17+DR17+EA17, 0.1)*$J$9))/($B$11+$C$11+$F$11)</f>
        <v>0.84299273957269527</v>
      </c>
      <c r="CG17">
        <f t="shared" ref="CG17:CG27" si="42">($B$11*$K$9+$C$11*$K$9+$F$11*((DZ17+DR17)/MAX(DZ17+DR17+EA17, 0.1)*$P$9+EA17/MAX(DZ17+DR17+EA17, 0.1)*$Q$9))/($B$11+$C$11+$F$11)</f>
        <v>0.19598547914539083</v>
      </c>
      <c r="CH17">
        <v>6</v>
      </c>
      <c r="CI17">
        <v>0.5</v>
      </c>
      <c r="CJ17" t="s">
        <v>352</v>
      </c>
      <c r="CK17">
        <v>1566852126.5</v>
      </c>
      <c r="CL17">
        <v>378.51299999999998</v>
      </c>
      <c r="CM17">
        <v>400.03500000000003</v>
      </c>
      <c r="CN17">
        <v>18.849</v>
      </c>
      <c r="CO17">
        <v>16.5975</v>
      </c>
      <c r="CP17">
        <v>499.98099999999999</v>
      </c>
      <c r="CQ17">
        <v>99.074299999999994</v>
      </c>
      <c r="CR17">
        <v>9.9919099999999997E-2</v>
      </c>
      <c r="CS17">
        <v>26.158300000000001</v>
      </c>
      <c r="CT17">
        <v>26.980699999999999</v>
      </c>
      <c r="CU17">
        <v>999.9</v>
      </c>
      <c r="CV17">
        <v>0</v>
      </c>
      <c r="CW17">
        <v>0</v>
      </c>
      <c r="CX17">
        <v>9990.6200000000008</v>
      </c>
      <c r="CY17">
        <v>0</v>
      </c>
      <c r="CZ17">
        <v>221.345</v>
      </c>
      <c r="DA17">
        <v>-21.6494</v>
      </c>
      <c r="DB17">
        <v>385.661</v>
      </c>
      <c r="DC17">
        <v>406.78699999999998</v>
      </c>
      <c r="DD17">
        <v>2.26755</v>
      </c>
      <c r="DE17">
        <v>354.34800000000001</v>
      </c>
      <c r="DF17">
        <v>400.03500000000003</v>
      </c>
      <c r="DG17">
        <v>18.774999999999999</v>
      </c>
      <c r="DH17">
        <v>16.5975</v>
      </c>
      <c r="DI17">
        <v>1.86904</v>
      </c>
      <c r="DJ17">
        <v>1.64438</v>
      </c>
      <c r="DK17">
        <v>16.3765</v>
      </c>
      <c r="DL17">
        <v>14.3811</v>
      </c>
      <c r="DM17">
        <v>1999.95</v>
      </c>
      <c r="DN17">
        <v>0.89998999999999996</v>
      </c>
      <c r="DO17">
        <v>0.10001</v>
      </c>
      <c r="DP17">
        <v>0</v>
      </c>
      <c r="DQ17">
        <v>931.23699999999997</v>
      </c>
      <c r="DR17">
        <v>5.00014</v>
      </c>
      <c r="DS17">
        <v>19949.5</v>
      </c>
      <c r="DT17">
        <v>16922.3</v>
      </c>
      <c r="DU17">
        <v>48.061999999999998</v>
      </c>
      <c r="DV17">
        <v>48.561999999999998</v>
      </c>
      <c r="DW17">
        <v>48.5</v>
      </c>
      <c r="DX17">
        <v>48</v>
      </c>
      <c r="DY17">
        <v>49.5</v>
      </c>
      <c r="DZ17">
        <v>1795.43</v>
      </c>
      <c r="EA17">
        <v>199.51</v>
      </c>
      <c r="EB17">
        <v>0</v>
      </c>
      <c r="EC17">
        <v>3433.8999998569502</v>
      </c>
      <c r="ED17">
        <v>932.49649999999997</v>
      </c>
      <c r="EE17">
        <v>-8.6320341882104898</v>
      </c>
      <c r="EF17">
        <v>-865.14871719597397</v>
      </c>
      <c r="EG17">
        <v>20085.223076923099</v>
      </c>
      <c r="EH17">
        <v>15</v>
      </c>
      <c r="EI17">
        <v>1566852150</v>
      </c>
      <c r="EJ17" t="s">
        <v>353</v>
      </c>
      <c r="EK17">
        <v>81</v>
      </c>
      <c r="EL17">
        <v>24.164999999999999</v>
      </c>
      <c r="EM17">
        <v>7.3999999999999996E-2</v>
      </c>
      <c r="EN17">
        <v>400</v>
      </c>
      <c r="EO17">
        <v>17</v>
      </c>
      <c r="EP17">
        <v>7.0000000000000007E-2</v>
      </c>
      <c r="EQ17">
        <v>0.04</v>
      </c>
      <c r="ER17">
        <v>17.079048916165402</v>
      </c>
      <c r="ES17">
        <v>0.98543886355329702</v>
      </c>
      <c r="ET17">
        <v>0.12548072989998099</v>
      </c>
      <c r="EU17">
        <v>0</v>
      </c>
      <c r="EV17">
        <v>0.11109345546822701</v>
      </c>
      <c r="EW17">
        <v>2.73554865033048E-3</v>
      </c>
      <c r="EX17">
        <v>3.92858629619139E-4</v>
      </c>
      <c r="EY17">
        <v>1</v>
      </c>
      <c r="EZ17">
        <v>1</v>
      </c>
      <c r="FA17">
        <v>2</v>
      </c>
      <c r="FB17" t="s">
        <v>354</v>
      </c>
      <c r="FC17">
        <v>2.9132699999999998</v>
      </c>
      <c r="FD17">
        <v>2.7245599999999999</v>
      </c>
      <c r="FE17">
        <v>8.3285600000000001E-2</v>
      </c>
      <c r="FF17">
        <v>9.0697299999999995E-2</v>
      </c>
      <c r="FG17">
        <v>9.4972299999999996E-2</v>
      </c>
      <c r="FH17">
        <v>8.5728700000000005E-2</v>
      </c>
      <c r="FI17">
        <v>24072.1</v>
      </c>
      <c r="FJ17">
        <v>21967.7</v>
      </c>
      <c r="FK17">
        <v>24249.4</v>
      </c>
      <c r="FL17">
        <v>22824.799999999999</v>
      </c>
      <c r="FM17">
        <v>30848.799999999999</v>
      </c>
      <c r="FN17">
        <v>29169</v>
      </c>
      <c r="FO17">
        <v>35123.300000000003</v>
      </c>
      <c r="FP17">
        <v>32937.1</v>
      </c>
      <c r="FQ17">
        <v>1.9850000000000001</v>
      </c>
      <c r="FR17">
        <v>1.80467</v>
      </c>
      <c r="FS17">
        <v>9.9152299999999999E-2</v>
      </c>
      <c r="FT17">
        <v>0</v>
      </c>
      <c r="FU17">
        <v>25.356999999999999</v>
      </c>
      <c r="FV17">
        <v>999.9</v>
      </c>
      <c r="FW17">
        <v>41.515000000000001</v>
      </c>
      <c r="FX17">
        <v>35.49</v>
      </c>
      <c r="FY17">
        <v>24.3184</v>
      </c>
      <c r="FZ17">
        <v>60.400100000000002</v>
      </c>
      <c r="GA17">
        <v>23.036899999999999</v>
      </c>
      <c r="GB17">
        <v>1</v>
      </c>
      <c r="GC17">
        <v>0.29181699999999999</v>
      </c>
      <c r="GD17">
        <v>3.64296</v>
      </c>
      <c r="GE17">
        <v>20.151</v>
      </c>
      <c r="GF17">
        <v>5.2490399999999999</v>
      </c>
      <c r="GG17">
        <v>12.0519</v>
      </c>
      <c r="GH17">
        <v>4.9802</v>
      </c>
      <c r="GI17">
        <v>3.2992499999999998</v>
      </c>
      <c r="GJ17">
        <v>9999</v>
      </c>
      <c r="GK17">
        <v>9999</v>
      </c>
      <c r="GL17">
        <v>9999</v>
      </c>
      <c r="GM17">
        <v>435.1</v>
      </c>
      <c r="GN17">
        <v>1.87927</v>
      </c>
      <c r="GO17">
        <v>1.87724</v>
      </c>
      <c r="GP17">
        <v>1.8748499999999999</v>
      </c>
      <c r="GQ17">
        <v>1.8751500000000001</v>
      </c>
      <c r="GR17">
        <v>1.8754599999999999</v>
      </c>
      <c r="GS17">
        <v>1.87425</v>
      </c>
      <c r="GT17">
        <v>1.8711899999999999</v>
      </c>
      <c r="GU17">
        <v>1.87561</v>
      </c>
      <c r="GV17" t="s">
        <v>355</v>
      </c>
      <c r="GW17" t="s">
        <v>19</v>
      </c>
      <c r="GX17" t="s">
        <v>19</v>
      </c>
      <c r="GY17" t="s">
        <v>19</v>
      </c>
      <c r="GZ17" t="s">
        <v>356</v>
      </c>
      <c r="HA17" t="s">
        <v>357</v>
      </c>
      <c r="HB17" t="s">
        <v>358</v>
      </c>
      <c r="HC17" t="s">
        <v>358</v>
      </c>
      <c r="HD17" t="s">
        <v>358</v>
      </c>
      <c r="HE17" t="s">
        <v>358</v>
      </c>
      <c r="HF17">
        <v>0</v>
      </c>
      <c r="HG17">
        <v>100</v>
      </c>
      <c r="HH17">
        <v>100</v>
      </c>
      <c r="HI17">
        <v>24.164999999999999</v>
      </c>
      <c r="HJ17">
        <v>7.3999999999999996E-2</v>
      </c>
      <c r="HK17">
        <v>2</v>
      </c>
      <c r="HL17">
        <v>509.03199999999998</v>
      </c>
      <c r="HM17">
        <v>456.38600000000002</v>
      </c>
      <c r="HN17">
        <v>20.4954</v>
      </c>
      <c r="HO17">
        <v>30.828600000000002</v>
      </c>
      <c r="HP17">
        <v>29.999500000000001</v>
      </c>
      <c r="HQ17">
        <v>30.951499999999999</v>
      </c>
      <c r="HR17">
        <v>30.9498</v>
      </c>
      <c r="HS17">
        <v>20.005600000000001</v>
      </c>
      <c r="HT17">
        <v>37.336599999999997</v>
      </c>
      <c r="HU17">
        <v>0</v>
      </c>
      <c r="HV17">
        <v>20.503399999999999</v>
      </c>
      <c r="HW17">
        <v>400</v>
      </c>
      <c r="HX17">
        <v>16.547799999999999</v>
      </c>
      <c r="HY17">
        <v>100.818</v>
      </c>
      <c r="HZ17">
        <v>101.232</v>
      </c>
    </row>
    <row r="18" spans="1:234" x14ac:dyDescent="0.25">
      <c r="A18">
        <v>2</v>
      </c>
      <c r="B18">
        <v>1566852271</v>
      </c>
      <c r="C18">
        <v>144.5</v>
      </c>
      <c r="D18" t="s">
        <v>359</v>
      </c>
      <c r="E18" t="s">
        <v>360</v>
      </c>
      <c r="F18" t="s">
        <v>346</v>
      </c>
      <c r="G18" t="s">
        <v>347</v>
      </c>
      <c r="H18" t="s">
        <v>348</v>
      </c>
      <c r="I18">
        <v>1566852271</v>
      </c>
      <c r="J18">
        <f t="shared" si="0"/>
        <v>2.2649740468449458E-3</v>
      </c>
      <c r="K18">
        <f t="shared" si="1"/>
        <v>15.114525966002827</v>
      </c>
      <c r="L18">
        <f t="shared" si="2"/>
        <v>281.12200000000001</v>
      </c>
      <c r="M18">
        <f t="shared" si="3"/>
        <v>90.497104314880005</v>
      </c>
      <c r="N18">
        <f t="shared" si="4"/>
        <v>8.9745821789076032</v>
      </c>
      <c r="O18">
        <f t="shared" si="5"/>
        <v>27.878820105894</v>
      </c>
      <c r="P18">
        <f t="shared" si="6"/>
        <v>0.13408955196762773</v>
      </c>
      <c r="Q18">
        <f t="shared" si="7"/>
        <v>2.2464858553767044</v>
      </c>
      <c r="R18">
        <f t="shared" si="8"/>
        <v>0.12979657850589724</v>
      </c>
      <c r="S18">
        <f t="shared" si="9"/>
        <v>8.1497118849350736E-2</v>
      </c>
      <c r="T18">
        <f t="shared" si="10"/>
        <v>330.44213182474681</v>
      </c>
      <c r="U18">
        <f t="shared" si="11"/>
        <v>27.983454825665387</v>
      </c>
      <c r="V18">
        <f t="shared" si="12"/>
        <v>26.979600000000001</v>
      </c>
      <c r="W18">
        <f t="shared" si="13"/>
        <v>3.5748735913500118</v>
      </c>
      <c r="X18">
        <f t="shared" si="14"/>
        <v>55.264856906874471</v>
      </c>
      <c r="Y18">
        <f t="shared" si="15"/>
        <v>1.8920412953676</v>
      </c>
      <c r="Z18">
        <f t="shared" si="16"/>
        <v>3.4235885176647338</v>
      </c>
      <c r="AA18">
        <f t="shared" si="17"/>
        <v>1.6828322959824118</v>
      </c>
      <c r="AB18">
        <f t="shared" si="18"/>
        <v>-99.885355465862105</v>
      </c>
      <c r="AC18">
        <f t="shared" si="19"/>
        <v>-88.908719603884265</v>
      </c>
      <c r="AD18">
        <f t="shared" si="20"/>
        <v>-8.5080989022923106</v>
      </c>
      <c r="AE18">
        <f t="shared" si="21"/>
        <v>133.13995785270811</v>
      </c>
      <c r="AF18">
        <v>-4.1089208190570797E-2</v>
      </c>
      <c r="AG18">
        <v>4.6126235806253899E-2</v>
      </c>
      <c r="AH18">
        <v>3.4489399353997299</v>
      </c>
      <c r="AI18">
        <v>0</v>
      </c>
      <c r="AJ18">
        <v>0</v>
      </c>
      <c r="AK18">
        <f t="shared" si="22"/>
        <v>1</v>
      </c>
      <c r="AL18">
        <f t="shared" si="23"/>
        <v>0</v>
      </c>
      <c r="AM18">
        <f t="shared" si="24"/>
        <v>52526.959390143791</v>
      </c>
      <c r="AN18">
        <v>0</v>
      </c>
      <c r="AO18">
        <v>153.529411764706</v>
      </c>
      <c r="AP18">
        <v>602.07899999999995</v>
      </c>
      <c r="AQ18">
        <f t="shared" si="25"/>
        <v>448.54958823529398</v>
      </c>
      <c r="AR18">
        <f t="shared" si="26"/>
        <v>0.74500121783901119</v>
      </c>
      <c r="AS18">
        <v>58.562583744446698</v>
      </c>
      <c r="AT18" t="s">
        <v>361</v>
      </c>
      <c r="AU18">
        <v>918.52850000000001</v>
      </c>
      <c r="AV18">
        <v>1049.0899999999999</v>
      </c>
      <c r="AW18">
        <f t="shared" si="27"/>
        <v>0.12445214423929307</v>
      </c>
      <c r="AX18">
        <v>0.5</v>
      </c>
      <c r="AY18">
        <f t="shared" si="28"/>
        <v>1686.0605995810688</v>
      </c>
      <c r="AZ18">
        <f t="shared" si="29"/>
        <v>15.114525966002827</v>
      </c>
      <c r="BA18">
        <f t="shared" si="30"/>
        <v>104.91692846762606</v>
      </c>
      <c r="BB18">
        <f t="shared" si="31"/>
        <v>0.35073253962958367</v>
      </c>
      <c r="BC18">
        <f t="shared" si="32"/>
        <v>-2.5768977573664493E-2</v>
      </c>
      <c r="BD18">
        <f t="shared" si="33"/>
        <v>-0.42609404340904977</v>
      </c>
      <c r="BE18" t="s">
        <v>362</v>
      </c>
      <c r="BF18">
        <v>681.14</v>
      </c>
      <c r="BG18">
        <f t="shared" si="34"/>
        <v>367.94999999999993</v>
      </c>
      <c r="BH18">
        <f t="shared" si="35"/>
        <v>0.35483489604565821</v>
      </c>
      <c r="BI18">
        <f t="shared" si="36"/>
        <v>5.6540013407368965</v>
      </c>
      <c r="BJ18">
        <f t="shared" si="37"/>
        <v>0.14578745616449237</v>
      </c>
      <c r="BK18">
        <f t="shared" si="38"/>
        <v>-0.99656985921813634</v>
      </c>
      <c r="BL18">
        <v>1337</v>
      </c>
      <c r="BM18">
        <v>300</v>
      </c>
      <c r="BN18">
        <v>300</v>
      </c>
      <c r="BO18">
        <v>300</v>
      </c>
      <c r="BP18">
        <v>10420.1</v>
      </c>
      <c r="BQ18">
        <v>1016.7</v>
      </c>
      <c r="BR18">
        <v>-6.9763500000000001E-3</v>
      </c>
      <c r="BS18">
        <v>1.9939</v>
      </c>
      <c r="BT18" t="s">
        <v>351</v>
      </c>
      <c r="BU18" t="s">
        <v>351</v>
      </c>
      <c r="BV18" t="s">
        <v>351</v>
      </c>
      <c r="BW18" t="s">
        <v>351</v>
      </c>
      <c r="BX18" t="s">
        <v>351</v>
      </c>
      <c r="BY18" t="s">
        <v>351</v>
      </c>
      <c r="BZ18" t="s">
        <v>351</v>
      </c>
      <c r="CA18" t="s">
        <v>351</v>
      </c>
      <c r="CB18" t="s">
        <v>351</v>
      </c>
      <c r="CC18" t="s">
        <v>351</v>
      </c>
      <c r="CD18">
        <f t="shared" si="39"/>
        <v>2000.09</v>
      </c>
      <c r="CE18">
        <f t="shared" si="40"/>
        <v>1686.0605995810688</v>
      </c>
      <c r="CF18">
        <f t="shared" si="41"/>
        <v>0.84299236513410336</v>
      </c>
      <c r="CG18">
        <f t="shared" si="42"/>
        <v>0.19598473026820681</v>
      </c>
      <c r="CH18">
        <v>6</v>
      </c>
      <c r="CI18">
        <v>0.5</v>
      </c>
      <c r="CJ18" t="s">
        <v>352</v>
      </c>
      <c r="CK18">
        <v>1566852271</v>
      </c>
      <c r="CL18">
        <v>281.12200000000001</v>
      </c>
      <c r="CM18">
        <v>300.02199999999999</v>
      </c>
      <c r="CN18">
        <v>19.078800000000001</v>
      </c>
      <c r="CO18">
        <v>16.4129</v>
      </c>
      <c r="CP18">
        <v>500.04</v>
      </c>
      <c r="CQ18">
        <v>99.069800000000001</v>
      </c>
      <c r="CR18">
        <v>0.100027</v>
      </c>
      <c r="CS18">
        <v>26.2455</v>
      </c>
      <c r="CT18">
        <v>26.979600000000001</v>
      </c>
      <c r="CU18">
        <v>999.9</v>
      </c>
      <c r="CV18">
        <v>0</v>
      </c>
      <c r="CW18">
        <v>0</v>
      </c>
      <c r="CX18">
        <v>10001.9</v>
      </c>
      <c r="CY18">
        <v>0</v>
      </c>
      <c r="CZ18">
        <v>233.846</v>
      </c>
      <c r="DA18">
        <v>-18.8996</v>
      </c>
      <c r="DB18">
        <v>286.58999999999997</v>
      </c>
      <c r="DC18">
        <v>305.02800000000002</v>
      </c>
      <c r="DD18">
        <v>2.6658499999999998</v>
      </c>
      <c r="DE18">
        <v>259.26799999999997</v>
      </c>
      <c r="DF18">
        <v>300.02199999999999</v>
      </c>
      <c r="DG18">
        <v>19.001799999999999</v>
      </c>
      <c r="DH18">
        <v>16.4129</v>
      </c>
      <c r="DI18">
        <v>1.8901300000000001</v>
      </c>
      <c r="DJ18">
        <v>1.62602</v>
      </c>
      <c r="DK18">
        <v>16.552800000000001</v>
      </c>
      <c r="DL18">
        <v>14.207700000000001</v>
      </c>
      <c r="DM18">
        <v>2000.09</v>
      </c>
      <c r="DN18">
        <v>0.900007</v>
      </c>
      <c r="DO18">
        <v>9.9992999999999999E-2</v>
      </c>
      <c r="DP18">
        <v>0</v>
      </c>
      <c r="DQ18">
        <v>917.37699999999995</v>
      </c>
      <c r="DR18">
        <v>5.00014</v>
      </c>
      <c r="DS18">
        <v>19816.2</v>
      </c>
      <c r="DT18">
        <v>16923.599999999999</v>
      </c>
      <c r="DU18">
        <v>48</v>
      </c>
      <c r="DV18">
        <v>48.5</v>
      </c>
      <c r="DW18">
        <v>48.5</v>
      </c>
      <c r="DX18">
        <v>47.936999999999998</v>
      </c>
      <c r="DY18">
        <v>49.5</v>
      </c>
      <c r="DZ18">
        <v>1795.59</v>
      </c>
      <c r="EA18">
        <v>199.5</v>
      </c>
      <c r="EB18">
        <v>0</v>
      </c>
      <c r="EC18">
        <v>144</v>
      </c>
      <c r="ED18">
        <v>918.52850000000001</v>
      </c>
      <c r="EE18">
        <v>-9.1604444524530209</v>
      </c>
      <c r="EF18">
        <v>-139.268376228547</v>
      </c>
      <c r="EG18">
        <v>19832.830769230801</v>
      </c>
      <c r="EH18">
        <v>15</v>
      </c>
      <c r="EI18">
        <v>1566852214</v>
      </c>
      <c r="EJ18" t="s">
        <v>363</v>
      </c>
      <c r="EK18">
        <v>82</v>
      </c>
      <c r="EL18">
        <v>21.853999999999999</v>
      </c>
      <c r="EM18">
        <v>7.6999999999999999E-2</v>
      </c>
      <c r="EN18">
        <v>300</v>
      </c>
      <c r="EO18">
        <v>17</v>
      </c>
      <c r="EP18">
        <v>0.14000000000000001</v>
      </c>
      <c r="EQ18">
        <v>0.04</v>
      </c>
      <c r="ER18">
        <v>14.778700656359399</v>
      </c>
      <c r="ES18">
        <v>1.35210553093345</v>
      </c>
      <c r="ET18">
        <v>0.16656454928967299</v>
      </c>
      <c r="EU18">
        <v>0</v>
      </c>
      <c r="EV18">
        <v>0.131605409929407</v>
      </c>
      <c r="EW18">
        <v>1.5318525656602499E-2</v>
      </c>
      <c r="EX18">
        <v>1.9608561468626102E-3</v>
      </c>
      <c r="EY18">
        <v>1</v>
      </c>
      <c r="EZ18">
        <v>1</v>
      </c>
      <c r="FA18">
        <v>2</v>
      </c>
      <c r="FB18" t="s">
        <v>354</v>
      </c>
      <c r="FC18">
        <v>2.9135399999999998</v>
      </c>
      <c r="FD18">
        <v>2.7247699999999999</v>
      </c>
      <c r="FE18">
        <v>6.4600500000000005E-2</v>
      </c>
      <c r="FF18">
        <v>7.2250999999999996E-2</v>
      </c>
      <c r="FG18">
        <v>9.5832299999999995E-2</v>
      </c>
      <c r="FH18">
        <v>8.5067599999999993E-2</v>
      </c>
      <c r="FI18">
        <v>24569.9</v>
      </c>
      <c r="FJ18">
        <v>22418.9</v>
      </c>
      <c r="FK18">
        <v>24256</v>
      </c>
      <c r="FL18">
        <v>22829.8</v>
      </c>
      <c r="FM18">
        <v>30827.5</v>
      </c>
      <c r="FN18">
        <v>29196.3</v>
      </c>
      <c r="FO18">
        <v>35132.9</v>
      </c>
      <c r="FP18">
        <v>32944.400000000001</v>
      </c>
      <c r="FQ18">
        <v>1.98725</v>
      </c>
      <c r="FR18">
        <v>1.8068</v>
      </c>
      <c r="FS18">
        <v>9.7960199999999997E-2</v>
      </c>
      <c r="FT18">
        <v>0</v>
      </c>
      <c r="FU18">
        <v>25.375499999999999</v>
      </c>
      <c r="FV18">
        <v>999.9</v>
      </c>
      <c r="FW18">
        <v>41.491</v>
      </c>
      <c r="FX18">
        <v>35.47</v>
      </c>
      <c r="FY18">
        <v>24.276599999999998</v>
      </c>
      <c r="FZ18">
        <v>60.630099999999999</v>
      </c>
      <c r="GA18">
        <v>22.960699999999999</v>
      </c>
      <c r="GB18">
        <v>1</v>
      </c>
      <c r="GC18">
        <v>0.27750000000000002</v>
      </c>
      <c r="GD18">
        <v>3.54711</v>
      </c>
      <c r="GE18">
        <v>20.1539</v>
      </c>
      <c r="GF18">
        <v>5.2527799999999996</v>
      </c>
      <c r="GG18">
        <v>12.0519</v>
      </c>
      <c r="GH18">
        <v>4.9813999999999998</v>
      </c>
      <c r="GI18">
        <v>3.3</v>
      </c>
      <c r="GJ18">
        <v>9999</v>
      </c>
      <c r="GK18">
        <v>9999</v>
      </c>
      <c r="GL18">
        <v>9999</v>
      </c>
      <c r="GM18">
        <v>435.2</v>
      </c>
      <c r="GN18">
        <v>1.87927</v>
      </c>
      <c r="GO18">
        <v>1.8772899999999999</v>
      </c>
      <c r="GP18">
        <v>1.8748499999999999</v>
      </c>
      <c r="GQ18">
        <v>1.8751500000000001</v>
      </c>
      <c r="GR18">
        <v>1.87547</v>
      </c>
      <c r="GS18">
        <v>1.87429</v>
      </c>
      <c r="GT18">
        <v>1.8711899999999999</v>
      </c>
      <c r="GU18">
        <v>1.8756200000000001</v>
      </c>
      <c r="GV18" t="s">
        <v>355</v>
      </c>
      <c r="GW18" t="s">
        <v>19</v>
      </c>
      <c r="GX18" t="s">
        <v>19</v>
      </c>
      <c r="GY18" t="s">
        <v>19</v>
      </c>
      <c r="GZ18" t="s">
        <v>356</v>
      </c>
      <c r="HA18" t="s">
        <v>357</v>
      </c>
      <c r="HB18" t="s">
        <v>358</v>
      </c>
      <c r="HC18" t="s">
        <v>358</v>
      </c>
      <c r="HD18" t="s">
        <v>358</v>
      </c>
      <c r="HE18" t="s">
        <v>358</v>
      </c>
      <c r="HF18">
        <v>0</v>
      </c>
      <c r="HG18">
        <v>100</v>
      </c>
      <c r="HH18">
        <v>100</v>
      </c>
      <c r="HI18">
        <v>21.853999999999999</v>
      </c>
      <c r="HJ18">
        <v>7.6999999999999999E-2</v>
      </c>
      <c r="HK18">
        <v>2</v>
      </c>
      <c r="HL18">
        <v>509.08699999999999</v>
      </c>
      <c r="HM18">
        <v>456.49</v>
      </c>
      <c r="HN18">
        <v>20.675799999999999</v>
      </c>
      <c r="HO18">
        <v>30.6508</v>
      </c>
      <c r="HP18">
        <v>30</v>
      </c>
      <c r="HQ18">
        <v>30.7807</v>
      </c>
      <c r="HR18">
        <v>30.779699999999998</v>
      </c>
      <c r="HS18">
        <v>15.869199999999999</v>
      </c>
      <c r="HT18">
        <v>38.149700000000003</v>
      </c>
      <c r="HU18">
        <v>0</v>
      </c>
      <c r="HV18">
        <v>20.680099999999999</v>
      </c>
      <c r="HW18">
        <v>300</v>
      </c>
      <c r="HX18">
        <v>16.332599999999999</v>
      </c>
      <c r="HY18">
        <v>100.845</v>
      </c>
      <c r="HZ18">
        <v>101.254</v>
      </c>
    </row>
    <row r="19" spans="1:234" x14ac:dyDescent="0.25">
      <c r="A19">
        <v>3</v>
      </c>
      <c r="B19">
        <v>1566852391.5</v>
      </c>
      <c r="C19">
        <v>265</v>
      </c>
      <c r="D19" t="s">
        <v>364</v>
      </c>
      <c r="E19" t="s">
        <v>365</v>
      </c>
      <c r="F19" t="s">
        <v>346</v>
      </c>
      <c r="G19" t="s">
        <v>347</v>
      </c>
      <c r="H19" t="s">
        <v>348</v>
      </c>
      <c r="I19">
        <v>1566852391.5</v>
      </c>
      <c r="J19">
        <f t="shared" si="0"/>
        <v>2.8226577305352427E-3</v>
      </c>
      <c r="K19">
        <f t="shared" si="1"/>
        <v>12.394966748219352</v>
      </c>
      <c r="L19">
        <f t="shared" si="2"/>
        <v>184.51900000000001</v>
      </c>
      <c r="M19">
        <f t="shared" si="3"/>
        <v>60.97825598798017</v>
      </c>
      <c r="N19">
        <f t="shared" si="4"/>
        <v>6.0468321053802763</v>
      </c>
      <c r="O19">
        <f t="shared" si="5"/>
        <v>18.297594694617</v>
      </c>
      <c r="P19">
        <f t="shared" si="6"/>
        <v>0.17098300846723133</v>
      </c>
      <c r="Q19">
        <f t="shared" si="7"/>
        <v>2.2433260078930295</v>
      </c>
      <c r="R19">
        <f t="shared" si="8"/>
        <v>0.16405892005759137</v>
      </c>
      <c r="S19">
        <f t="shared" si="9"/>
        <v>0.10313556239146099</v>
      </c>
      <c r="T19">
        <f t="shared" si="10"/>
        <v>330.42664025498829</v>
      </c>
      <c r="U19">
        <f t="shared" si="11"/>
        <v>27.908895602625719</v>
      </c>
      <c r="V19">
        <f t="shared" si="12"/>
        <v>26.9574</v>
      </c>
      <c r="W19">
        <f t="shared" si="13"/>
        <v>3.5702143960745967</v>
      </c>
      <c r="X19">
        <f t="shared" si="14"/>
        <v>55.467266271327951</v>
      </c>
      <c r="Y19">
        <f t="shared" si="15"/>
        <v>1.9112423170847999</v>
      </c>
      <c r="Z19">
        <f t="shared" si="16"/>
        <v>3.4457121209753145</v>
      </c>
      <c r="AA19">
        <f t="shared" si="17"/>
        <v>1.6589720789897968</v>
      </c>
      <c r="AB19">
        <f t="shared" si="18"/>
        <v>-124.4792059166042</v>
      </c>
      <c r="AC19">
        <f t="shared" si="19"/>
        <v>-72.903953179382299</v>
      </c>
      <c r="AD19">
        <f t="shared" si="20"/>
        <v>-6.9893899007748974</v>
      </c>
      <c r="AE19">
        <f t="shared" si="21"/>
        <v>126.0540912582269</v>
      </c>
      <c r="AF19">
        <v>-4.1004314134859499E-2</v>
      </c>
      <c r="AG19">
        <v>4.6030934791590199E-2</v>
      </c>
      <c r="AH19">
        <v>3.4432957079984301</v>
      </c>
      <c r="AI19">
        <v>0</v>
      </c>
      <c r="AJ19">
        <v>0</v>
      </c>
      <c r="AK19">
        <f t="shared" si="22"/>
        <v>1</v>
      </c>
      <c r="AL19">
        <f t="shared" si="23"/>
        <v>0</v>
      </c>
      <c r="AM19">
        <f t="shared" si="24"/>
        <v>52403.600780201479</v>
      </c>
      <c r="AN19">
        <v>0</v>
      </c>
      <c r="AO19">
        <v>153.529411764706</v>
      </c>
      <c r="AP19">
        <v>602.07899999999995</v>
      </c>
      <c r="AQ19">
        <f t="shared" si="25"/>
        <v>448.54958823529398</v>
      </c>
      <c r="AR19">
        <f t="shared" si="26"/>
        <v>0.74500121783901119</v>
      </c>
      <c r="AS19">
        <v>58.562583744446698</v>
      </c>
      <c r="AT19" t="s">
        <v>366</v>
      </c>
      <c r="AU19">
        <v>916.45996153846204</v>
      </c>
      <c r="AV19">
        <v>1026.98</v>
      </c>
      <c r="AW19">
        <f t="shared" si="27"/>
        <v>0.10761654410167476</v>
      </c>
      <c r="AX19">
        <v>0.5</v>
      </c>
      <c r="AY19">
        <f t="shared" si="28"/>
        <v>1685.984399581092</v>
      </c>
      <c r="AZ19">
        <f t="shared" si="29"/>
        <v>12.394966748219352</v>
      </c>
      <c r="BA19">
        <f t="shared" si="30"/>
        <v>90.719907246127121</v>
      </c>
      <c r="BB19">
        <f t="shared" si="31"/>
        <v>0.33457321466825063</v>
      </c>
      <c r="BC19">
        <f t="shared" si="32"/>
        <v>-2.7383181604585652E-2</v>
      </c>
      <c r="BD19">
        <f t="shared" si="33"/>
        <v>-0.41373833959765532</v>
      </c>
      <c r="BE19" t="s">
        <v>367</v>
      </c>
      <c r="BF19">
        <v>683.38</v>
      </c>
      <c r="BG19">
        <f t="shared" si="34"/>
        <v>343.6</v>
      </c>
      <c r="BH19">
        <f t="shared" si="35"/>
        <v>0.32165319691949351</v>
      </c>
      <c r="BI19">
        <f t="shared" si="36"/>
        <v>5.2262702795783547</v>
      </c>
      <c r="BJ19">
        <f t="shared" si="37"/>
        <v>0.12653267391442363</v>
      </c>
      <c r="BK19">
        <f t="shared" si="38"/>
        <v>-0.94727765032995936</v>
      </c>
      <c r="BL19">
        <v>1339</v>
      </c>
      <c r="BM19">
        <v>300</v>
      </c>
      <c r="BN19">
        <v>300</v>
      </c>
      <c r="BO19">
        <v>300</v>
      </c>
      <c r="BP19">
        <v>10421.200000000001</v>
      </c>
      <c r="BQ19">
        <v>1002.89</v>
      </c>
      <c r="BR19">
        <v>-6.9769000000000003E-3</v>
      </c>
      <c r="BS19">
        <v>0.53656000000000004</v>
      </c>
      <c r="BT19" t="s">
        <v>351</v>
      </c>
      <c r="BU19" t="s">
        <v>351</v>
      </c>
      <c r="BV19" t="s">
        <v>351</v>
      </c>
      <c r="BW19" t="s">
        <v>351</v>
      </c>
      <c r="BX19" t="s">
        <v>351</v>
      </c>
      <c r="BY19" t="s">
        <v>351</v>
      </c>
      <c r="BZ19" t="s">
        <v>351</v>
      </c>
      <c r="CA19" t="s">
        <v>351</v>
      </c>
      <c r="CB19" t="s">
        <v>351</v>
      </c>
      <c r="CC19" t="s">
        <v>351</v>
      </c>
      <c r="CD19">
        <f t="shared" si="39"/>
        <v>2000</v>
      </c>
      <c r="CE19">
        <f t="shared" si="40"/>
        <v>1685.984399581092</v>
      </c>
      <c r="CF19">
        <f t="shared" si="41"/>
        <v>0.84299219979054596</v>
      </c>
      <c r="CG19">
        <f t="shared" si="42"/>
        <v>0.19598439958109204</v>
      </c>
      <c r="CH19">
        <v>6</v>
      </c>
      <c r="CI19">
        <v>0.5</v>
      </c>
      <c r="CJ19" t="s">
        <v>352</v>
      </c>
      <c r="CK19">
        <v>1566852391.5</v>
      </c>
      <c r="CL19">
        <v>184.51900000000001</v>
      </c>
      <c r="CM19">
        <v>200.017</v>
      </c>
      <c r="CN19">
        <v>19.273599999999998</v>
      </c>
      <c r="CO19">
        <v>15.9519</v>
      </c>
      <c r="CP19">
        <v>500.03100000000001</v>
      </c>
      <c r="CQ19">
        <v>99.063400000000001</v>
      </c>
      <c r="CR19">
        <v>0.100343</v>
      </c>
      <c r="CS19">
        <v>26.354600000000001</v>
      </c>
      <c r="CT19">
        <v>26.9574</v>
      </c>
      <c r="CU19">
        <v>999.9</v>
      </c>
      <c r="CV19">
        <v>0</v>
      </c>
      <c r="CW19">
        <v>0</v>
      </c>
      <c r="CX19">
        <v>9981.8799999999992</v>
      </c>
      <c r="CY19">
        <v>0</v>
      </c>
      <c r="CZ19">
        <v>247.59100000000001</v>
      </c>
      <c r="DA19">
        <v>-15.4978</v>
      </c>
      <c r="DB19">
        <v>188.14500000000001</v>
      </c>
      <c r="DC19">
        <v>203.25899999999999</v>
      </c>
      <c r="DD19">
        <v>3.3217400000000001</v>
      </c>
      <c r="DE19">
        <v>164.965</v>
      </c>
      <c r="DF19">
        <v>200.017</v>
      </c>
      <c r="DG19">
        <v>19.201599999999999</v>
      </c>
      <c r="DH19">
        <v>15.9519</v>
      </c>
      <c r="DI19">
        <v>1.9093100000000001</v>
      </c>
      <c r="DJ19">
        <v>1.5802400000000001</v>
      </c>
      <c r="DK19">
        <v>16.711600000000001</v>
      </c>
      <c r="DL19">
        <v>13.7675</v>
      </c>
      <c r="DM19">
        <v>2000</v>
      </c>
      <c r="DN19">
        <v>0.90000999999999998</v>
      </c>
      <c r="DO19">
        <v>9.9990399999999993E-2</v>
      </c>
      <c r="DP19">
        <v>0</v>
      </c>
      <c r="DQ19">
        <v>915.40499999999997</v>
      </c>
      <c r="DR19">
        <v>5.00014</v>
      </c>
      <c r="DS19">
        <v>19796.900000000001</v>
      </c>
      <c r="DT19">
        <v>16922.900000000001</v>
      </c>
      <c r="DU19">
        <v>47.936999999999998</v>
      </c>
      <c r="DV19">
        <v>48.436999999999998</v>
      </c>
      <c r="DW19">
        <v>48.375</v>
      </c>
      <c r="DX19">
        <v>47.811999999999998</v>
      </c>
      <c r="DY19">
        <v>49.436999999999998</v>
      </c>
      <c r="DZ19">
        <v>1795.52</v>
      </c>
      <c r="EA19">
        <v>199.48</v>
      </c>
      <c r="EB19">
        <v>0</v>
      </c>
      <c r="EC19">
        <v>120.09999990463299</v>
      </c>
      <c r="ED19">
        <v>916.45996153846204</v>
      </c>
      <c r="EE19">
        <v>-7.9767863376228396</v>
      </c>
      <c r="EF19">
        <v>-125.323077028581</v>
      </c>
      <c r="EG19">
        <v>19815.4115384615</v>
      </c>
      <c r="EH19">
        <v>15</v>
      </c>
      <c r="EI19">
        <v>1566852336</v>
      </c>
      <c r="EJ19" t="s">
        <v>368</v>
      </c>
      <c r="EK19">
        <v>83</v>
      </c>
      <c r="EL19">
        <v>19.553999999999998</v>
      </c>
      <c r="EM19">
        <v>7.1999999999999995E-2</v>
      </c>
      <c r="EN19">
        <v>200</v>
      </c>
      <c r="EO19">
        <v>16</v>
      </c>
      <c r="EP19">
        <v>0.14000000000000001</v>
      </c>
      <c r="EQ19">
        <v>0.03</v>
      </c>
      <c r="ER19">
        <v>12.058082032412701</v>
      </c>
      <c r="ES19">
        <v>1.3377034004441599</v>
      </c>
      <c r="ET19">
        <v>0.16509652218673801</v>
      </c>
      <c r="EU19">
        <v>0</v>
      </c>
      <c r="EV19">
        <v>0.166044808291853</v>
      </c>
      <c r="EW19">
        <v>1.7691528235045498E-2</v>
      </c>
      <c r="EX19">
        <v>2.26132919678553E-3</v>
      </c>
      <c r="EY19">
        <v>1</v>
      </c>
      <c r="EZ19">
        <v>1</v>
      </c>
      <c r="FA19">
        <v>2</v>
      </c>
      <c r="FB19" t="s">
        <v>354</v>
      </c>
      <c r="FC19">
        <v>2.9135900000000001</v>
      </c>
      <c r="FD19">
        <v>2.7249099999999999</v>
      </c>
      <c r="FE19">
        <v>4.3504399999999999E-2</v>
      </c>
      <c r="FF19">
        <v>5.1212100000000003E-2</v>
      </c>
      <c r="FG19">
        <v>9.6579300000000007E-2</v>
      </c>
      <c r="FH19">
        <v>8.3345699999999995E-2</v>
      </c>
      <c r="FI19">
        <v>25128.7</v>
      </c>
      <c r="FJ19">
        <v>22931.8</v>
      </c>
      <c r="FK19">
        <v>24260.400000000001</v>
      </c>
      <c r="FL19">
        <v>22834</v>
      </c>
      <c r="FM19">
        <v>30807.1</v>
      </c>
      <c r="FN19">
        <v>29256.5</v>
      </c>
      <c r="FO19">
        <v>35139.1</v>
      </c>
      <c r="FP19">
        <v>32950.300000000003</v>
      </c>
      <c r="FQ19">
        <v>1.9891000000000001</v>
      </c>
      <c r="FR19">
        <v>1.8071299999999999</v>
      </c>
      <c r="FS19">
        <v>9.5397200000000001E-2</v>
      </c>
      <c r="FT19">
        <v>0</v>
      </c>
      <c r="FU19">
        <v>25.395199999999999</v>
      </c>
      <c r="FV19">
        <v>999.9</v>
      </c>
      <c r="FW19">
        <v>41.417000000000002</v>
      </c>
      <c r="FX19">
        <v>35.44</v>
      </c>
      <c r="FY19">
        <v>24.1953</v>
      </c>
      <c r="FZ19">
        <v>60.270099999999999</v>
      </c>
      <c r="GA19">
        <v>23.120999999999999</v>
      </c>
      <c r="GB19">
        <v>1</v>
      </c>
      <c r="GC19">
        <v>0.26687</v>
      </c>
      <c r="GD19">
        <v>3.1730399999999999</v>
      </c>
      <c r="GE19">
        <v>20.1614</v>
      </c>
      <c r="GF19">
        <v>5.2484400000000004</v>
      </c>
      <c r="GG19">
        <v>12.0519</v>
      </c>
      <c r="GH19">
        <v>4.98095</v>
      </c>
      <c r="GI19">
        <v>3.3</v>
      </c>
      <c r="GJ19">
        <v>9999</v>
      </c>
      <c r="GK19">
        <v>9999</v>
      </c>
      <c r="GL19">
        <v>9999</v>
      </c>
      <c r="GM19">
        <v>435.2</v>
      </c>
      <c r="GN19">
        <v>1.87927</v>
      </c>
      <c r="GO19">
        <v>1.8772800000000001</v>
      </c>
      <c r="GP19">
        <v>1.8748499999999999</v>
      </c>
      <c r="GQ19">
        <v>1.8751599999999999</v>
      </c>
      <c r="GR19">
        <v>1.87547</v>
      </c>
      <c r="GS19">
        <v>1.87435</v>
      </c>
      <c r="GT19">
        <v>1.8711899999999999</v>
      </c>
      <c r="GU19">
        <v>1.8756299999999999</v>
      </c>
      <c r="GV19" t="s">
        <v>355</v>
      </c>
      <c r="GW19" t="s">
        <v>19</v>
      </c>
      <c r="GX19" t="s">
        <v>19</v>
      </c>
      <c r="GY19" t="s">
        <v>19</v>
      </c>
      <c r="GZ19" t="s">
        <v>356</v>
      </c>
      <c r="HA19" t="s">
        <v>357</v>
      </c>
      <c r="HB19" t="s">
        <v>358</v>
      </c>
      <c r="HC19" t="s">
        <v>358</v>
      </c>
      <c r="HD19" t="s">
        <v>358</v>
      </c>
      <c r="HE19" t="s">
        <v>358</v>
      </c>
      <c r="HF19">
        <v>0</v>
      </c>
      <c r="HG19">
        <v>100</v>
      </c>
      <c r="HH19">
        <v>100</v>
      </c>
      <c r="HI19">
        <v>19.553999999999998</v>
      </c>
      <c r="HJ19">
        <v>7.1999999999999995E-2</v>
      </c>
      <c r="HK19">
        <v>2</v>
      </c>
      <c r="HL19">
        <v>509.25299999999999</v>
      </c>
      <c r="HM19">
        <v>455.71800000000002</v>
      </c>
      <c r="HN19">
        <v>21.061299999999999</v>
      </c>
      <c r="HO19">
        <v>30.529699999999998</v>
      </c>
      <c r="HP19">
        <v>29.999700000000001</v>
      </c>
      <c r="HQ19">
        <v>30.655100000000001</v>
      </c>
      <c r="HR19">
        <v>30.6525</v>
      </c>
      <c r="HS19">
        <v>11.5769</v>
      </c>
      <c r="HT19">
        <v>40.508299999999998</v>
      </c>
      <c r="HU19">
        <v>0</v>
      </c>
      <c r="HV19">
        <v>21.077100000000002</v>
      </c>
      <c r="HW19">
        <v>200</v>
      </c>
      <c r="HX19">
        <v>15.8286</v>
      </c>
      <c r="HY19">
        <v>100.863</v>
      </c>
      <c r="HZ19">
        <v>101.273</v>
      </c>
    </row>
    <row r="20" spans="1:234" x14ac:dyDescent="0.25">
      <c r="A20">
        <v>4</v>
      </c>
      <c r="B20">
        <v>1566852512</v>
      </c>
      <c r="C20">
        <v>385.5</v>
      </c>
      <c r="D20" t="s">
        <v>369</v>
      </c>
      <c r="E20" t="s">
        <v>370</v>
      </c>
      <c r="F20" t="s">
        <v>346</v>
      </c>
      <c r="G20" t="s">
        <v>347</v>
      </c>
      <c r="H20" t="s">
        <v>348</v>
      </c>
      <c r="I20">
        <v>1566852512</v>
      </c>
      <c r="J20">
        <f t="shared" si="0"/>
        <v>3.6649531609571442E-3</v>
      </c>
      <c r="K20">
        <f t="shared" si="1"/>
        <v>7.8889340630560927</v>
      </c>
      <c r="L20">
        <f t="shared" si="2"/>
        <v>90.129000000000005</v>
      </c>
      <c r="M20">
        <f t="shared" si="3"/>
        <v>30.773991693442539</v>
      </c>
      <c r="N20">
        <f t="shared" si="4"/>
        <v>3.0515062096993164</v>
      </c>
      <c r="O20">
        <f t="shared" si="5"/>
        <v>8.9370662705610009</v>
      </c>
      <c r="P20">
        <f t="shared" si="6"/>
        <v>0.22921368861134903</v>
      </c>
      <c r="Q20">
        <f t="shared" si="7"/>
        <v>2.2439204999734566</v>
      </c>
      <c r="R20">
        <f t="shared" si="8"/>
        <v>0.21695510488902725</v>
      </c>
      <c r="S20">
        <f t="shared" si="9"/>
        <v>0.1366436665623057</v>
      </c>
      <c r="T20">
        <f t="shared" si="10"/>
        <v>330.45968585496371</v>
      </c>
      <c r="U20">
        <f t="shared" si="11"/>
        <v>27.842860874892288</v>
      </c>
      <c r="V20">
        <f t="shared" si="12"/>
        <v>26.936</v>
      </c>
      <c r="W20">
        <f t="shared" si="13"/>
        <v>3.5657281183974932</v>
      </c>
      <c r="X20">
        <f t="shared" si="14"/>
        <v>55.512267203178759</v>
      </c>
      <c r="Y20">
        <f t="shared" si="15"/>
        <v>1.9371526695631001</v>
      </c>
      <c r="Z20">
        <f t="shared" si="16"/>
        <v>3.489593863051903</v>
      </c>
      <c r="AA20">
        <f t="shared" si="17"/>
        <v>1.6285754488343931</v>
      </c>
      <c r="AB20">
        <f t="shared" si="18"/>
        <v>-161.62443439821007</v>
      </c>
      <c r="AC20">
        <f t="shared" si="19"/>
        <v>-44.373351963608066</v>
      </c>
      <c r="AD20">
        <f t="shared" si="20"/>
        <v>-4.257111421084903</v>
      </c>
      <c r="AE20">
        <f t="shared" si="21"/>
        <v>120.20478807206067</v>
      </c>
      <c r="AF20">
        <v>-4.1020277862689303E-2</v>
      </c>
      <c r="AG20">
        <v>4.6048855474578598E-2</v>
      </c>
      <c r="AH20">
        <v>3.4443573701828001</v>
      </c>
      <c r="AI20">
        <v>0</v>
      </c>
      <c r="AJ20">
        <v>0</v>
      </c>
      <c r="AK20">
        <f t="shared" si="22"/>
        <v>1</v>
      </c>
      <c r="AL20">
        <f t="shared" si="23"/>
        <v>0</v>
      </c>
      <c r="AM20">
        <f t="shared" si="24"/>
        <v>52385.519520504262</v>
      </c>
      <c r="AN20">
        <v>0</v>
      </c>
      <c r="AO20">
        <v>153.529411764706</v>
      </c>
      <c r="AP20">
        <v>602.07899999999995</v>
      </c>
      <c r="AQ20">
        <f t="shared" si="25"/>
        <v>448.54958823529398</v>
      </c>
      <c r="AR20">
        <f t="shared" si="26"/>
        <v>0.74500121783901119</v>
      </c>
      <c r="AS20">
        <v>58.562583744446698</v>
      </c>
      <c r="AT20" t="s">
        <v>371</v>
      </c>
      <c r="AU20">
        <v>925.84776923076902</v>
      </c>
      <c r="AV20">
        <v>1008.12</v>
      </c>
      <c r="AW20">
        <f t="shared" si="27"/>
        <v>8.1609561132832353E-2</v>
      </c>
      <c r="AX20">
        <v>0.5</v>
      </c>
      <c r="AY20">
        <f t="shared" si="28"/>
        <v>1686.1529995810918</v>
      </c>
      <c r="AZ20">
        <f t="shared" si="29"/>
        <v>7.8889340630560927</v>
      </c>
      <c r="BA20">
        <f t="shared" si="30"/>
        <v>68.803103149310871</v>
      </c>
      <c r="BB20">
        <f t="shared" si="31"/>
        <v>0.3040511050271793</v>
      </c>
      <c r="BC20">
        <f t="shared" si="32"/>
        <v>-3.005281827567248E-2</v>
      </c>
      <c r="BD20">
        <f t="shared" si="33"/>
        <v>-0.4027705035114868</v>
      </c>
      <c r="BE20" t="s">
        <v>372</v>
      </c>
      <c r="BF20">
        <v>701.6</v>
      </c>
      <c r="BG20">
        <f t="shared" si="34"/>
        <v>306.52</v>
      </c>
      <c r="BH20">
        <f t="shared" si="35"/>
        <v>0.26840738212590043</v>
      </c>
      <c r="BI20">
        <f t="shared" si="36"/>
        <v>4.0799529747490455</v>
      </c>
      <c r="BJ20">
        <f t="shared" si="37"/>
        <v>9.62709300825801E-2</v>
      </c>
      <c r="BK20">
        <f t="shared" si="38"/>
        <v>-0.90523101714899945</v>
      </c>
      <c r="BL20">
        <v>1341</v>
      </c>
      <c r="BM20">
        <v>300</v>
      </c>
      <c r="BN20">
        <v>300</v>
      </c>
      <c r="BO20">
        <v>300</v>
      </c>
      <c r="BP20">
        <v>10422.4</v>
      </c>
      <c r="BQ20">
        <v>988.71</v>
      </c>
      <c r="BR20">
        <v>-6.9777299999999997E-3</v>
      </c>
      <c r="BS20">
        <v>0.69384800000000002</v>
      </c>
      <c r="BT20" t="s">
        <v>351</v>
      </c>
      <c r="BU20" t="s">
        <v>351</v>
      </c>
      <c r="BV20" t="s">
        <v>351</v>
      </c>
      <c r="BW20" t="s">
        <v>351</v>
      </c>
      <c r="BX20" t="s">
        <v>351</v>
      </c>
      <c r="BY20" t="s">
        <v>351</v>
      </c>
      <c r="BZ20" t="s">
        <v>351</v>
      </c>
      <c r="CA20" t="s">
        <v>351</v>
      </c>
      <c r="CB20" t="s">
        <v>351</v>
      </c>
      <c r="CC20" t="s">
        <v>351</v>
      </c>
      <c r="CD20">
        <f t="shared" si="39"/>
        <v>2000.2</v>
      </c>
      <c r="CE20">
        <f t="shared" si="40"/>
        <v>1686.1529995810918</v>
      </c>
      <c r="CF20">
        <f t="shared" si="41"/>
        <v>0.84299220057048885</v>
      </c>
      <c r="CG20">
        <f t="shared" si="42"/>
        <v>0.19598440114097782</v>
      </c>
      <c r="CH20">
        <v>6</v>
      </c>
      <c r="CI20">
        <v>0.5</v>
      </c>
      <c r="CJ20" t="s">
        <v>352</v>
      </c>
      <c r="CK20">
        <v>1566852512</v>
      </c>
      <c r="CL20">
        <v>90.129000000000005</v>
      </c>
      <c r="CM20">
        <v>99.990899999999996</v>
      </c>
      <c r="CN20">
        <v>19.535900000000002</v>
      </c>
      <c r="CO20">
        <v>15.224399999999999</v>
      </c>
      <c r="CP20">
        <v>500.06099999999998</v>
      </c>
      <c r="CQ20">
        <v>99.058599999999998</v>
      </c>
      <c r="CR20">
        <v>0.100009</v>
      </c>
      <c r="CS20">
        <v>26.569199999999999</v>
      </c>
      <c r="CT20">
        <v>26.936</v>
      </c>
      <c r="CU20">
        <v>999.9</v>
      </c>
      <c r="CV20">
        <v>0</v>
      </c>
      <c r="CW20">
        <v>0</v>
      </c>
      <c r="CX20">
        <v>9986.25</v>
      </c>
      <c r="CY20">
        <v>0</v>
      </c>
      <c r="CZ20">
        <v>276.63600000000002</v>
      </c>
      <c r="DA20">
        <v>-9.8619199999999996</v>
      </c>
      <c r="DB20">
        <v>91.924800000000005</v>
      </c>
      <c r="DC20">
        <v>101.53700000000001</v>
      </c>
      <c r="DD20">
        <v>4.3114499999999998</v>
      </c>
      <c r="DE20">
        <v>72.356999999999999</v>
      </c>
      <c r="DF20">
        <v>99.990899999999996</v>
      </c>
      <c r="DG20">
        <v>19.477900000000002</v>
      </c>
      <c r="DH20">
        <v>15.224399999999999</v>
      </c>
      <c r="DI20">
        <v>1.9352</v>
      </c>
      <c r="DJ20">
        <v>1.5081100000000001</v>
      </c>
      <c r="DK20">
        <v>16.9239</v>
      </c>
      <c r="DL20">
        <v>13.050599999999999</v>
      </c>
      <c r="DM20">
        <v>2000.2</v>
      </c>
      <c r="DN20">
        <v>0.90000999999999998</v>
      </c>
      <c r="DO20">
        <v>9.9990399999999993E-2</v>
      </c>
      <c r="DP20">
        <v>0</v>
      </c>
      <c r="DQ20">
        <v>924.822</v>
      </c>
      <c r="DR20">
        <v>5.00014</v>
      </c>
      <c r="DS20">
        <v>20061.900000000001</v>
      </c>
      <c r="DT20">
        <v>16924.5</v>
      </c>
      <c r="DU20">
        <v>47.875</v>
      </c>
      <c r="DV20">
        <v>48.311999999999998</v>
      </c>
      <c r="DW20">
        <v>48.311999999999998</v>
      </c>
      <c r="DX20">
        <v>47.686999999999998</v>
      </c>
      <c r="DY20">
        <v>49.311999999999998</v>
      </c>
      <c r="DZ20">
        <v>1795.7</v>
      </c>
      <c r="EA20">
        <v>199.5</v>
      </c>
      <c r="EB20">
        <v>0</v>
      </c>
      <c r="EC20">
        <v>120</v>
      </c>
      <c r="ED20">
        <v>925.84776923076902</v>
      </c>
      <c r="EE20">
        <v>-8.2259145412629895</v>
      </c>
      <c r="EF20">
        <v>-155.70940198759601</v>
      </c>
      <c r="EG20">
        <v>20074.45</v>
      </c>
      <c r="EH20">
        <v>15</v>
      </c>
      <c r="EI20">
        <v>1566852463.5</v>
      </c>
      <c r="EJ20" t="s">
        <v>373</v>
      </c>
      <c r="EK20">
        <v>84</v>
      </c>
      <c r="EL20">
        <v>17.771999999999998</v>
      </c>
      <c r="EM20">
        <v>5.8000000000000003E-2</v>
      </c>
      <c r="EN20">
        <v>100</v>
      </c>
      <c r="EO20">
        <v>16</v>
      </c>
      <c r="EP20">
        <v>0.27</v>
      </c>
      <c r="EQ20">
        <v>0.02</v>
      </c>
      <c r="ER20">
        <v>7.65387196087711</v>
      </c>
      <c r="ES20">
        <v>1.1061576380264999</v>
      </c>
      <c r="ET20">
        <v>0.137455686570675</v>
      </c>
      <c r="EU20">
        <v>0</v>
      </c>
      <c r="EV20">
        <v>0.220896310176418</v>
      </c>
      <c r="EW20">
        <v>2.7843837656541401E-2</v>
      </c>
      <c r="EX20">
        <v>3.5459068437995E-3</v>
      </c>
      <c r="EY20">
        <v>1</v>
      </c>
      <c r="EZ20">
        <v>1</v>
      </c>
      <c r="FA20">
        <v>2</v>
      </c>
      <c r="FB20" t="s">
        <v>354</v>
      </c>
      <c r="FC20">
        <v>2.9137599999999999</v>
      </c>
      <c r="FD20">
        <v>2.7246100000000002</v>
      </c>
      <c r="FE20">
        <v>1.9972699999999999E-2</v>
      </c>
      <c r="FF20">
        <v>2.7026999999999999E-2</v>
      </c>
      <c r="FG20">
        <v>9.7601300000000002E-2</v>
      </c>
      <c r="FH20">
        <v>8.05781E-2</v>
      </c>
      <c r="FI20">
        <v>25753.200000000001</v>
      </c>
      <c r="FJ20">
        <v>23521.4</v>
      </c>
      <c r="FK20">
        <v>24266.400000000001</v>
      </c>
      <c r="FL20">
        <v>22838.7</v>
      </c>
      <c r="FM20">
        <v>30779.4</v>
      </c>
      <c r="FN20">
        <v>29350.1</v>
      </c>
      <c r="FO20">
        <v>35147.599999999999</v>
      </c>
      <c r="FP20">
        <v>32956.300000000003</v>
      </c>
      <c r="FQ20">
        <v>1.9915499999999999</v>
      </c>
      <c r="FR20">
        <v>1.80803</v>
      </c>
      <c r="FS20">
        <v>8.7670999999999999E-2</v>
      </c>
      <c r="FT20">
        <v>0</v>
      </c>
      <c r="FU20">
        <v>25.500399999999999</v>
      </c>
      <c r="FV20">
        <v>999.9</v>
      </c>
      <c r="FW20">
        <v>41.295000000000002</v>
      </c>
      <c r="FX20">
        <v>35.408999999999999</v>
      </c>
      <c r="FY20">
        <v>24.0855</v>
      </c>
      <c r="FZ20">
        <v>60.680100000000003</v>
      </c>
      <c r="GA20">
        <v>22.960699999999999</v>
      </c>
      <c r="GB20">
        <v>1</v>
      </c>
      <c r="GC20">
        <v>0.25503799999999999</v>
      </c>
      <c r="GD20">
        <v>2.7806000000000002</v>
      </c>
      <c r="GE20">
        <v>20.1675</v>
      </c>
      <c r="GF20">
        <v>5.2520300000000004</v>
      </c>
      <c r="GG20">
        <v>12.0519</v>
      </c>
      <c r="GH20">
        <v>4.9816000000000003</v>
      </c>
      <c r="GI20">
        <v>3.3</v>
      </c>
      <c r="GJ20">
        <v>9999</v>
      </c>
      <c r="GK20">
        <v>9999</v>
      </c>
      <c r="GL20">
        <v>9999</v>
      </c>
      <c r="GM20">
        <v>435.3</v>
      </c>
      <c r="GN20">
        <v>1.8792800000000001</v>
      </c>
      <c r="GO20">
        <v>1.8772899999999999</v>
      </c>
      <c r="GP20">
        <v>1.8748499999999999</v>
      </c>
      <c r="GQ20">
        <v>1.8751599999999999</v>
      </c>
      <c r="GR20">
        <v>1.87547</v>
      </c>
      <c r="GS20">
        <v>1.8743000000000001</v>
      </c>
      <c r="GT20">
        <v>1.8711899999999999</v>
      </c>
      <c r="GU20">
        <v>1.8756200000000001</v>
      </c>
      <c r="GV20" t="s">
        <v>355</v>
      </c>
      <c r="GW20" t="s">
        <v>19</v>
      </c>
      <c r="GX20" t="s">
        <v>19</v>
      </c>
      <c r="GY20" t="s">
        <v>19</v>
      </c>
      <c r="GZ20" t="s">
        <v>356</v>
      </c>
      <c r="HA20" t="s">
        <v>357</v>
      </c>
      <c r="HB20" t="s">
        <v>358</v>
      </c>
      <c r="HC20" t="s">
        <v>358</v>
      </c>
      <c r="HD20" t="s">
        <v>358</v>
      </c>
      <c r="HE20" t="s">
        <v>358</v>
      </c>
      <c r="HF20">
        <v>0</v>
      </c>
      <c r="HG20">
        <v>100</v>
      </c>
      <c r="HH20">
        <v>100</v>
      </c>
      <c r="HI20">
        <v>17.771999999999998</v>
      </c>
      <c r="HJ20">
        <v>5.8000000000000003E-2</v>
      </c>
      <c r="HK20">
        <v>2</v>
      </c>
      <c r="HL20">
        <v>509.78399999999999</v>
      </c>
      <c r="HM20">
        <v>455.31400000000002</v>
      </c>
      <c r="HN20">
        <v>21.594200000000001</v>
      </c>
      <c r="HO20">
        <v>30.398399999999999</v>
      </c>
      <c r="HP20">
        <v>29.999500000000001</v>
      </c>
      <c r="HQ20">
        <v>30.526700000000002</v>
      </c>
      <c r="HR20">
        <v>30.523399999999999</v>
      </c>
      <c r="HS20">
        <v>7.1438699999999997</v>
      </c>
      <c r="HT20">
        <v>43.092100000000002</v>
      </c>
      <c r="HU20">
        <v>0</v>
      </c>
      <c r="HV20">
        <v>21.6267</v>
      </c>
      <c r="HW20">
        <v>100</v>
      </c>
      <c r="HX20">
        <v>15.110099999999999</v>
      </c>
      <c r="HY20">
        <v>100.88800000000001</v>
      </c>
      <c r="HZ20">
        <v>101.292</v>
      </c>
    </row>
    <row r="21" spans="1:234" x14ac:dyDescent="0.25">
      <c r="A21">
        <v>5</v>
      </c>
      <c r="B21">
        <v>1566852603.5</v>
      </c>
      <c r="C21">
        <v>477</v>
      </c>
      <c r="D21" t="s">
        <v>374</v>
      </c>
      <c r="E21" t="s">
        <v>375</v>
      </c>
      <c r="F21" t="s">
        <v>346</v>
      </c>
      <c r="G21" t="s">
        <v>347</v>
      </c>
      <c r="H21" t="s">
        <v>348</v>
      </c>
      <c r="I21">
        <v>1566852603.5</v>
      </c>
      <c r="J21">
        <f t="shared" si="0"/>
        <v>4.4339238559326496E-3</v>
      </c>
      <c r="K21">
        <f t="shared" si="1"/>
        <v>0.61303483197579789</v>
      </c>
      <c r="L21">
        <f t="shared" si="2"/>
        <v>4.6217100000000002</v>
      </c>
      <c r="M21">
        <f t="shared" si="3"/>
        <v>0.88901813142494945</v>
      </c>
      <c r="N21">
        <f t="shared" si="4"/>
        <v>8.8150857304334959E-2</v>
      </c>
      <c r="O21">
        <f t="shared" si="5"/>
        <v>0.45826703000872504</v>
      </c>
      <c r="P21">
        <f t="shared" si="6"/>
        <v>0.28407903076148849</v>
      </c>
      <c r="Q21">
        <f t="shared" si="7"/>
        <v>2.2436784202092355</v>
      </c>
      <c r="R21">
        <f t="shared" si="8"/>
        <v>0.26550289199471655</v>
      </c>
      <c r="S21">
        <f t="shared" si="9"/>
        <v>0.16750697042593793</v>
      </c>
      <c r="T21">
        <f t="shared" si="10"/>
        <v>330.39153219476918</v>
      </c>
      <c r="U21">
        <f t="shared" si="11"/>
        <v>27.832205194063345</v>
      </c>
      <c r="V21">
        <f t="shared" si="12"/>
        <v>26.9937</v>
      </c>
      <c r="W21">
        <f t="shared" si="13"/>
        <v>3.5778355653130074</v>
      </c>
      <c r="X21">
        <f t="shared" si="14"/>
        <v>55.592939112805048</v>
      </c>
      <c r="Y21">
        <f t="shared" si="15"/>
        <v>1.9682425709047502</v>
      </c>
      <c r="Z21">
        <f t="shared" si="16"/>
        <v>3.5404542416995421</v>
      </c>
      <c r="AA21">
        <f t="shared" si="17"/>
        <v>1.6095929944082572</v>
      </c>
      <c r="AB21">
        <f t="shared" si="18"/>
        <v>-195.53604204662986</v>
      </c>
      <c r="AC21">
        <f t="shared" si="19"/>
        <v>-21.615764829970143</v>
      </c>
      <c r="AD21">
        <f t="shared" si="20"/>
        <v>-2.0771580233077276</v>
      </c>
      <c r="AE21">
        <f t="shared" si="21"/>
        <v>111.16256729486145</v>
      </c>
      <c r="AF21">
        <v>-4.1013776905222697E-2</v>
      </c>
      <c r="AG21">
        <v>4.6041557580307098E-2</v>
      </c>
      <c r="AH21">
        <v>3.4439250433154101</v>
      </c>
      <c r="AI21">
        <v>0</v>
      </c>
      <c r="AJ21">
        <v>0</v>
      </c>
      <c r="AK21">
        <f t="shared" si="22"/>
        <v>1</v>
      </c>
      <c r="AL21">
        <f t="shared" si="23"/>
        <v>0</v>
      </c>
      <c r="AM21">
        <f t="shared" si="24"/>
        <v>52334.541998153953</v>
      </c>
      <c r="AN21">
        <v>0</v>
      </c>
      <c r="AO21">
        <v>153.529411764706</v>
      </c>
      <c r="AP21">
        <v>602.07899999999995</v>
      </c>
      <c r="AQ21">
        <f t="shared" si="25"/>
        <v>448.54958823529398</v>
      </c>
      <c r="AR21">
        <f t="shared" si="26"/>
        <v>0.74500121783901119</v>
      </c>
      <c r="AS21">
        <v>58.562583744446698</v>
      </c>
      <c r="AT21" t="s">
        <v>376</v>
      </c>
      <c r="AU21">
        <v>957.06676923076895</v>
      </c>
      <c r="AV21">
        <v>1002.26</v>
      </c>
      <c r="AW21">
        <f t="shared" si="27"/>
        <v>4.509132437614094E-2</v>
      </c>
      <c r="AX21">
        <v>0.5</v>
      </c>
      <c r="AY21">
        <f t="shared" si="28"/>
        <v>1685.7995995810459</v>
      </c>
      <c r="AZ21">
        <f t="shared" si="29"/>
        <v>0.61303483197579789</v>
      </c>
      <c r="BA21">
        <f t="shared" si="30"/>
        <v>38.007468288938725</v>
      </c>
      <c r="BB21">
        <f t="shared" si="31"/>
        <v>0.25266896813202167</v>
      </c>
      <c r="BC21">
        <f t="shared" si="32"/>
        <v>-3.4375111328103586E-2</v>
      </c>
      <c r="BD21">
        <f t="shared" si="33"/>
        <v>-0.39927863029553212</v>
      </c>
      <c r="BE21" t="s">
        <v>377</v>
      </c>
      <c r="BF21">
        <v>749.02</v>
      </c>
      <c r="BG21">
        <f t="shared" si="34"/>
        <v>253.24</v>
      </c>
      <c r="BH21">
        <f t="shared" si="35"/>
        <v>0.1784600804344931</v>
      </c>
      <c r="BI21">
        <f t="shared" si="36"/>
        <v>2.7234127983340248</v>
      </c>
      <c r="BJ21">
        <f t="shared" si="37"/>
        <v>5.3248028756920557E-2</v>
      </c>
      <c r="BK21">
        <f t="shared" si="38"/>
        <v>-0.89216668679690903</v>
      </c>
      <c r="BL21">
        <v>1343</v>
      </c>
      <c r="BM21">
        <v>300</v>
      </c>
      <c r="BN21">
        <v>300</v>
      </c>
      <c r="BO21">
        <v>300</v>
      </c>
      <c r="BP21">
        <v>10423.4</v>
      </c>
      <c r="BQ21">
        <v>987.476</v>
      </c>
      <c r="BR21">
        <v>-6.9781699999999997E-3</v>
      </c>
      <c r="BS21">
        <v>-0.35638399999999998</v>
      </c>
      <c r="BT21" t="s">
        <v>351</v>
      </c>
      <c r="BU21" t="s">
        <v>351</v>
      </c>
      <c r="BV21" t="s">
        <v>351</v>
      </c>
      <c r="BW21" t="s">
        <v>351</v>
      </c>
      <c r="BX21" t="s">
        <v>351</v>
      </c>
      <c r="BY21" t="s">
        <v>351</v>
      </c>
      <c r="BZ21" t="s">
        <v>351</v>
      </c>
      <c r="CA21" t="s">
        <v>351</v>
      </c>
      <c r="CB21" t="s">
        <v>351</v>
      </c>
      <c r="CC21" t="s">
        <v>351</v>
      </c>
      <c r="CD21">
        <f t="shared" si="39"/>
        <v>1999.78</v>
      </c>
      <c r="CE21">
        <f t="shared" si="40"/>
        <v>1685.7995995810459</v>
      </c>
      <c r="CF21">
        <f t="shared" si="41"/>
        <v>0.84299252896870946</v>
      </c>
      <c r="CG21">
        <f t="shared" si="42"/>
        <v>0.19598505793741908</v>
      </c>
      <c r="CH21">
        <v>6</v>
      </c>
      <c r="CI21">
        <v>0.5</v>
      </c>
      <c r="CJ21" t="s">
        <v>352</v>
      </c>
      <c r="CK21">
        <v>1566852603.5</v>
      </c>
      <c r="CL21">
        <v>4.6217100000000002</v>
      </c>
      <c r="CM21">
        <v>5.3818999999999999</v>
      </c>
      <c r="CN21">
        <v>19.850100000000001</v>
      </c>
      <c r="CO21">
        <v>14.635300000000001</v>
      </c>
      <c r="CP21">
        <v>500.02800000000002</v>
      </c>
      <c r="CQ21">
        <v>99.055300000000003</v>
      </c>
      <c r="CR21">
        <v>9.9997500000000003E-2</v>
      </c>
      <c r="CS21">
        <v>26.815000000000001</v>
      </c>
      <c r="CT21">
        <v>26.9937</v>
      </c>
      <c r="CU21">
        <v>999.9</v>
      </c>
      <c r="CV21">
        <v>0</v>
      </c>
      <c r="CW21">
        <v>0</v>
      </c>
      <c r="CX21">
        <v>9985</v>
      </c>
      <c r="CY21">
        <v>0</v>
      </c>
      <c r="CZ21">
        <v>296.87900000000002</v>
      </c>
      <c r="DA21">
        <v>-0.760185</v>
      </c>
      <c r="DB21">
        <v>4.7153099999999997</v>
      </c>
      <c r="DC21">
        <v>5.46183</v>
      </c>
      <c r="DD21">
        <v>5.2147800000000002</v>
      </c>
      <c r="DE21">
        <v>-12.472300000000001</v>
      </c>
      <c r="DF21">
        <v>5.3818999999999999</v>
      </c>
      <c r="DG21">
        <v>19.805099999999999</v>
      </c>
      <c r="DH21">
        <v>14.635300000000001</v>
      </c>
      <c r="DI21">
        <v>1.9662599999999999</v>
      </c>
      <c r="DJ21">
        <v>1.4497100000000001</v>
      </c>
      <c r="DK21">
        <v>17.1752</v>
      </c>
      <c r="DL21">
        <v>12.447800000000001</v>
      </c>
      <c r="DM21">
        <v>1999.78</v>
      </c>
      <c r="DN21">
        <v>0.89999700000000005</v>
      </c>
      <c r="DO21">
        <v>0.10000299999999999</v>
      </c>
      <c r="DP21">
        <v>0</v>
      </c>
      <c r="DQ21">
        <v>956.26599999999996</v>
      </c>
      <c r="DR21">
        <v>5.00014</v>
      </c>
      <c r="DS21">
        <v>20724.5</v>
      </c>
      <c r="DT21">
        <v>16921</v>
      </c>
      <c r="DU21">
        <v>47.811999999999998</v>
      </c>
      <c r="DV21">
        <v>48.25</v>
      </c>
      <c r="DW21">
        <v>48.25</v>
      </c>
      <c r="DX21">
        <v>47.625</v>
      </c>
      <c r="DY21">
        <v>49.25</v>
      </c>
      <c r="DZ21">
        <v>1795.3</v>
      </c>
      <c r="EA21">
        <v>199.48</v>
      </c>
      <c r="EB21">
        <v>0</v>
      </c>
      <c r="EC21">
        <v>91.200000047683702</v>
      </c>
      <c r="ED21">
        <v>957.06676923076895</v>
      </c>
      <c r="EE21">
        <v>-4.9755213482972804</v>
      </c>
      <c r="EF21">
        <v>-60.892307523527201</v>
      </c>
      <c r="EG21">
        <v>20734.065384615398</v>
      </c>
      <c r="EH21">
        <v>15</v>
      </c>
      <c r="EI21">
        <v>1566852568.5</v>
      </c>
      <c r="EJ21" t="s">
        <v>378</v>
      </c>
      <c r="EK21">
        <v>85</v>
      </c>
      <c r="EL21">
        <v>17.094000000000001</v>
      </c>
      <c r="EM21">
        <v>4.4999999999999998E-2</v>
      </c>
      <c r="EN21">
        <v>5</v>
      </c>
      <c r="EO21">
        <v>15</v>
      </c>
      <c r="EP21">
        <v>0.22</v>
      </c>
      <c r="EQ21">
        <v>0.02</v>
      </c>
      <c r="ER21">
        <v>0.59027598332755205</v>
      </c>
      <c r="ES21">
        <v>0.22399248704079899</v>
      </c>
      <c r="ET21">
        <v>5.1609817503983101E-2</v>
      </c>
      <c r="EU21">
        <v>1</v>
      </c>
      <c r="EV21">
        <v>0.27503495232368802</v>
      </c>
      <c r="EW21">
        <v>8.8789938807061902E-2</v>
      </c>
      <c r="EX21">
        <v>1.4755741128214501E-2</v>
      </c>
      <c r="EY21">
        <v>1</v>
      </c>
      <c r="EZ21">
        <v>2</v>
      </c>
      <c r="FA21">
        <v>2</v>
      </c>
      <c r="FB21" t="s">
        <v>379</v>
      </c>
      <c r="FC21">
        <v>2.9137400000000002</v>
      </c>
      <c r="FD21">
        <v>2.7245900000000001</v>
      </c>
      <c r="FE21">
        <v>-3.50651E-3</v>
      </c>
      <c r="FF21">
        <v>1.49581E-3</v>
      </c>
      <c r="FG21">
        <v>9.8794199999999999E-2</v>
      </c>
      <c r="FH21">
        <v>7.8296900000000003E-2</v>
      </c>
      <c r="FI21">
        <v>26372.799999999999</v>
      </c>
      <c r="FJ21">
        <v>24142.2</v>
      </c>
      <c r="FK21">
        <v>24269.1</v>
      </c>
      <c r="FL21">
        <v>22842.3</v>
      </c>
      <c r="FM21">
        <v>30742.2</v>
      </c>
      <c r="FN21">
        <v>29427.1</v>
      </c>
      <c r="FO21">
        <v>35152.199999999997</v>
      </c>
      <c r="FP21">
        <v>32961.1</v>
      </c>
      <c r="FQ21">
        <v>1.9927699999999999</v>
      </c>
      <c r="FR21">
        <v>1.8082499999999999</v>
      </c>
      <c r="FS21">
        <v>8.3312399999999995E-2</v>
      </c>
      <c r="FT21">
        <v>0</v>
      </c>
      <c r="FU21">
        <v>25.6297</v>
      </c>
      <c r="FV21">
        <v>999.9</v>
      </c>
      <c r="FW21">
        <v>41.173000000000002</v>
      </c>
      <c r="FX21">
        <v>35.399000000000001</v>
      </c>
      <c r="FY21">
        <v>24.002300000000002</v>
      </c>
      <c r="FZ21">
        <v>60.070099999999996</v>
      </c>
      <c r="GA21">
        <v>23.076899999999998</v>
      </c>
      <c r="GB21">
        <v>1</v>
      </c>
      <c r="GC21">
        <v>0.24748700000000001</v>
      </c>
      <c r="GD21">
        <v>2.6942699999999999</v>
      </c>
      <c r="GE21">
        <v>20.167899999999999</v>
      </c>
      <c r="GF21">
        <v>5.2461900000000004</v>
      </c>
      <c r="GG21">
        <v>12.0519</v>
      </c>
      <c r="GH21">
        <v>4.9802</v>
      </c>
      <c r="GI21">
        <v>3.2992300000000001</v>
      </c>
      <c r="GJ21">
        <v>9999</v>
      </c>
      <c r="GK21">
        <v>9999</v>
      </c>
      <c r="GL21">
        <v>9999</v>
      </c>
      <c r="GM21">
        <v>435.3</v>
      </c>
      <c r="GN21">
        <v>1.8794</v>
      </c>
      <c r="GO21">
        <v>1.8772899999999999</v>
      </c>
      <c r="GP21">
        <v>1.8748800000000001</v>
      </c>
      <c r="GQ21">
        <v>1.87521</v>
      </c>
      <c r="GR21">
        <v>1.8755599999999999</v>
      </c>
      <c r="GS21">
        <v>1.8743700000000001</v>
      </c>
      <c r="GT21">
        <v>1.87124</v>
      </c>
      <c r="GU21">
        <v>1.8756699999999999</v>
      </c>
      <c r="GV21" t="s">
        <v>355</v>
      </c>
      <c r="GW21" t="s">
        <v>19</v>
      </c>
      <c r="GX21" t="s">
        <v>19</v>
      </c>
      <c r="GY21" t="s">
        <v>19</v>
      </c>
      <c r="GZ21" t="s">
        <v>356</v>
      </c>
      <c r="HA21" t="s">
        <v>357</v>
      </c>
      <c r="HB21" t="s">
        <v>358</v>
      </c>
      <c r="HC21" t="s">
        <v>358</v>
      </c>
      <c r="HD21" t="s">
        <v>358</v>
      </c>
      <c r="HE21" t="s">
        <v>358</v>
      </c>
      <c r="HF21">
        <v>0</v>
      </c>
      <c r="HG21">
        <v>100</v>
      </c>
      <c r="HH21">
        <v>100</v>
      </c>
      <c r="HI21">
        <v>17.094000000000001</v>
      </c>
      <c r="HJ21">
        <v>4.4999999999999998E-2</v>
      </c>
      <c r="HK21">
        <v>2</v>
      </c>
      <c r="HL21">
        <v>509.80700000000002</v>
      </c>
      <c r="HM21">
        <v>454.733</v>
      </c>
      <c r="HN21">
        <v>22.0732</v>
      </c>
      <c r="HO21">
        <v>30.3004</v>
      </c>
      <c r="HP21">
        <v>29.998999999999999</v>
      </c>
      <c r="HQ21">
        <v>30.433700000000002</v>
      </c>
      <c r="HR21">
        <v>30.429600000000001</v>
      </c>
      <c r="HS21">
        <v>0</v>
      </c>
      <c r="HT21">
        <v>44.992699999999999</v>
      </c>
      <c r="HU21">
        <v>0</v>
      </c>
      <c r="HV21">
        <v>22.097799999999999</v>
      </c>
      <c r="HW21">
        <v>0</v>
      </c>
      <c r="HX21">
        <v>14.5214</v>
      </c>
      <c r="HY21">
        <v>100.9</v>
      </c>
      <c r="HZ21">
        <v>101.307</v>
      </c>
    </row>
    <row r="22" spans="1:234" x14ac:dyDescent="0.25">
      <c r="A22">
        <v>6</v>
      </c>
      <c r="B22">
        <v>1566852724.0999999</v>
      </c>
      <c r="C22">
        <v>597.59999990463302</v>
      </c>
      <c r="D22" t="s">
        <v>380</v>
      </c>
      <c r="E22" t="s">
        <v>381</v>
      </c>
      <c r="F22" t="s">
        <v>346</v>
      </c>
      <c r="G22" t="s">
        <v>347</v>
      </c>
      <c r="H22" t="s">
        <v>348</v>
      </c>
      <c r="I22">
        <v>1566852724.0999999</v>
      </c>
      <c r="J22">
        <f t="shared" si="0"/>
        <v>4.8861852880893444E-3</v>
      </c>
      <c r="K22">
        <f t="shared" si="1"/>
        <v>29.60059105985248</v>
      </c>
      <c r="L22">
        <f t="shared" si="2"/>
        <v>362.43099999999998</v>
      </c>
      <c r="M22">
        <f t="shared" si="3"/>
        <v>193.67004380108594</v>
      </c>
      <c r="N22">
        <f t="shared" si="4"/>
        <v>19.201795098227294</v>
      </c>
      <c r="O22">
        <f t="shared" si="5"/>
        <v>35.933930011361895</v>
      </c>
      <c r="P22">
        <f t="shared" si="6"/>
        <v>0.31282143809915375</v>
      </c>
      <c r="Q22">
        <f t="shared" si="7"/>
        <v>2.2515739789142533</v>
      </c>
      <c r="R22">
        <f t="shared" si="8"/>
        <v>0.29052725613226738</v>
      </c>
      <c r="S22">
        <f t="shared" si="9"/>
        <v>0.18345000008661769</v>
      </c>
      <c r="T22">
        <f t="shared" si="10"/>
        <v>330.44795051780017</v>
      </c>
      <c r="U22">
        <f t="shared" si="11"/>
        <v>27.962999187297093</v>
      </c>
      <c r="V22">
        <f t="shared" si="12"/>
        <v>27.039400000000001</v>
      </c>
      <c r="W22">
        <f t="shared" si="13"/>
        <v>3.5874504513142695</v>
      </c>
      <c r="X22">
        <f t="shared" si="14"/>
        <v>54.629978927253845</v>
      </c>
      <c r="Y22">
        <f t="shared" si="15"/>
        <v>1.9666690827009097</v>
      </c>
      <c r="Z22">
        <f t="shared" si="16"/>
        <v>3.5999814045686485</v>
      </c>
      <c r="AA22">
        <f t="shared" si="17"/>
        <v>1.6207813686133599</v>
      </c>
      <c r="AB22">
        <f t="shared" si="18"/>
        <v>-215.48077120474008</v>
      </c>
      <c r="AC22">
        <f t="shared" si="19"/>
        <v>7.2103792672627929</v>
      </c>
      <c r="AD22">
        <f t="shared" si="20"/>
        <v>0.6915871694421627</v>
      </c>
      <c r="AE22">
        <f t="shared" si="21"/>
        <v>122.86914574976507</v>
      </c>
      <c r="AF22">
        <v>-4.1226134514766602E-2</v>
      </c>
      <c r="AG22">
        <v>4.62799476005685E-2</v>
      </c>
      <c r="AH22">
        <v>3.4580351358424402</v>
      </c>
      <c r="AI22">
        <v>0</v>
      </c>
      <c r="AJ22">
        <v>0</v>
      </c>
      <c r="AK22">
        <f t="shared" si="22"/>
        <v>1</v>
      </c>
      <c r="AL22">
        <f t="shared" si="23"/>
        <v>0</v>
      </c>
      <c r="AM22">
        <f t="shared" si="24"/>
        <v>52544.428859187079</v>
      </c>
      <c r="AN22">
        <v>0</v>
      </c>
      <c r="AO22">
        <v>153.529411764706</v>
      </c>
      <c r="AP22">
        <v>602.07899999999995</v>
      </c>
      <c r="AQ22">
        <f t="shared" si="25"/>
        <v>448.54958823529398</v>
      </c>
      <c r="AR22">
        <f t="shared" si="26"/>
        <v>0.74500121783901119</v>
      </c>
      <c r="AS22">
        <v>58.562583744446698</v>
      </c>
      <c r="AT22" t="s">
        <v>382</v>
      </c>
      <c r="AU22">
        <v>876.339846153846</v>
      </c>
      <c r="AV22">
        <v>1106.18</v>
      </c>
      <c r="AW22">
        <f t="shared" si="27"/>
        <v>0.20777825837219444</v>
      </c>
      <c r="AX22">
        <v>0.5</v>
      </c>
      <c r="AY22">
        <f t="shared" si="28"/>
        <v>1686.0938995810982</v>
      </c>
      <c r="AZ22">
        <f t="shared" si="29"/>
        <v>29.60059105985248</v>
      </c>
      <c r="BA22">
        <f t="shared" si="30"/>
        <v>175.16682695347114</v>
      </c>
      <c r="BB22">
        <f t="shared" si="31"/>
        <v>0.42689254913305247</v>
      </c>
      <c r="BC22">
        <f t="shared" si="32"/>
        <v>-1.7176974954828842E-2</v>
      </c>
      <c r="BD22">
        <f t="shared" si="33"/>
        <v>-0.45571335587336609</v>
      </c>
      <c r="BE22" t="s">
        <v>383</v>
      </c>
      <c r="BF22">
        <v>633.96</v>
      </c>
      <c r="BG22">
        <f t="shared" si="34"/>
        <v>472.22</v>
      </c>
      <c r="BH22">
        <f t="shared" si="35"/>
        <v>0.48672261625122626</v>
      </c>
      <c r="BI22">
        <f t="shared" si="36"/>
        <v>15.81195696496342</v>
      </c>
      <c r="BJ22">
        <f t="shared" si="37"/>
        <v>0.24126385548337698</v>
      </c>
      <c r="BK22">
        <f t="shared" si="38"/>
        <v>-1.1238467567950721</v>
      </c>
      <c r="BL22">
        <v>1345</v>
      </c>
      <c r="BM22">
        <v>300</v>
      </c>
      <c r="BN22">
        <v>300</v>
      </c>
      <c r="BO22">
        <v>300</v>
      </c>
      <c r="BP22">
        <v>10424.200000000001</v>
      </c>
      <c r="BQ22">
        <v>1035.6600000000001</v>
      </c>
      <c r="BR22">
        <v>-6.9797100000000001E-3</v>
      </c>
      <c r="BS22">
        <v>-3.4672900000000002</v>
      </c>
      <c r="BT22" t="s">
        <v>351</v>
      </c>
      <c r="BU22" t="s">
        <v>351</v>
      </c>
      <c r="BV22" t="s">
        <v>351</v>
      </c>
      <c r="BW22" t="s">
        <v>351</v>
      </c>
      <c r="BX22" t="s">
        <v>351</v>
      </c>
      <c r="BY22" t="s">
        <v>351</v>
      </c>
      <c r="BZ22" t="s">
        <v>351</v>
      </c>
      <c r="CA22" t="s">
        <v>351</v>
      </c>
      <c r="CB22" t="s">
        <v>351</v>
      </c>
      <c r="CC22" t="s">
        <v>351</v>
      </c>
      <c r="CD22">
        <f t="shared" si="39"/>
        <v>2000.13</v>
      </c>
      <c r="CE22">
        <f t="shared" si="40"/>
        <v>1686.0938995810982</v>
      </c>
      <c r="CF22">
        <f t="shared" si="41"/>
        <v>0.84299215530045457</v>
      </c>
      <c r="CG22">
        <f t="shared" si="42"/>
        <v>0.19598431060090921</v>
      </c>
      <c r="CH22">
        <v>6</v>
      </c>
      <c r="CI22">
        <v>0.5</v>
      </c>
      <c r="CJ22" t="s">
        <v>352</v>
      </c>
      <c r="CK22">
        <v>1566852724.0999999</v>
      </c>
      <c r="CL22">
        <v>362.43099999999998</v>
      </c>
      <c r="CM22">
        <v>400.07799999999997</v>
      </c>
      <c r="CN22">
        <v>19.835899999999999</v>
      </c>
      <c r="CO22">
        <v>14.0886</v>
      </c>
      <c r="CP22">
        <v>499.98399999999998</v>
      </c>
      <c r="CQ22">
        <v>99.047399999999996</v>
      </c>
      <c r="CR22">
        <v>9.9554900000000002E-2</v>
      </c>
      <c r="CS22">
        <v>27.098800000000001</v>
      </c>
      <c r="CT22">
        <v>27.039400000000001</v>
      </c>
      <c r="CU22">
        <v>999.9</v>
      </c>
      <c r="CV22">
        <v>0</v>
      </c>
      <c r="CW22">
        <v>0</v>
      </c>
      <c r="CX22">
        <v>10037.5</v>
      </c>
      <c r="CY22">
        <v>0</v>
      </c>
      <c r="CZ22">
        <v>296.72800000000001</v>
      </c>
      <c r="DA22">
        <v>-44.793199999999999</v>
      </c>
      <c r="DB22">
        <v>362.47800000000001</v>
      </c>
      <c r="DC22">
        <v>405.79500000000002</v>
      </c>
      <c r="DD22">
        <v>5.7563700000000004</v>
      </c>
      <c r="DE22">
        <v>338.19</v>
      </c>
      <c r="DF22">
        <v>400.07799999999997</v>
      </c>
      <c r="DG22">
        <v>19.799900000000001</v>
      </c>
      <c r="DH22">
        <v>14.0886</v>
      </c>
      <c r="DI22">
        <v>1.9655899999999999</v>
      </c>
      <c r="DJ22">
        <v>1.39544</v>
      </c>
      <c r="DK22">
        <v>17.169799999999999</v>
      </c>
      <c r="DL22">
        <v>11.8681</v>
      </c>
      <c r="DM22">
        <v>2000.13</v>
      </c>
      <c r="DN22">
        <v>0.90001200000000003</v>
      </c>
      <c r="DO22">
        <v>9.9987800000000002E-2</v>
      </c>
      <c r="DP22">
        <v>0</v>
      </c>
      <c r="DQ22">
        <v>875.41499999999996</v>
      </c>
      <c r="DR22">
        <v>5.00014</v>
      </c>
      <c r="DS22">
        <v>19123</v>
      </c>
      <c r="DT22">
        <v>16924</v>
      </c>
      <c r="DU22">
        <v>47.811999999999998</v>
      </c>
      <c r="DV22">
        <v>48.25</v>
      </c>
      <c r="DW22">
        <v>48.25</v>
      </c>
      <c r="DX22">
        <v>47.625</v>
      </c>
      <c r="DY22">
        <v>49.311999999999998</v>
      </c>
      <c r="DZ22">
        <v>1795.64</v>
      </c>
      <c r="EA22">
        <v>199.49</v>
      </c>
      <c r="EB22">
        <v>0</v>
      </c>
      <c r="EC22">
        <v>120.40000009536701</v>
      </c>
      <c r="ED22">
        <v>876.339846153846</v>
      </c>
      <c r="EE22">
        <v>-8.2705641070081697</v>
      </c>
      <c r="EF22">
        <v>-195.47350436422801</v>
      </c>
      <c r="EG22">
        <v>19144.123076923101</v>
      </c>
      <c r="EH22">
        <v>15</v>
      </c>
      <c r="EI22">
        <v>1566852755.5999999</v>
      </c>
      <c r="EJ22" t="s">
        <v>384</v>
      </c>
      <c r="EK22">
        <v>86</v>
      </c>
      <c r="EL22">
        <v>24.241</v>
      </c>
      <c r="EM22">
        <v>3.5999999999999997E-2</v>
      </c>
      <c r="EN22">
        <v>400</v>
      </c>
      <c r="EO22">
        <v>14</v>
      </c>
      <c r="EP22">
        <v>0.02</v>
      </c>
      <c r="EQ22">
        <v>0.01</v>
      </c>
      <c r="ER22">
        <v>34.457937761127297</v>
      </c>
      <c r="ES22">
        <v>5.4840858189687296</v>
      </c>
      <c r="ET22">
        <v>0.67399055515581796</v>
      </c>
      <c r="EU22">
        <v>0</v>
      </c>
      <c r="EV22">
        <v>0.31666751521680497</v>
      </c>
      <c r="EW22">
        <v>-8.7121896124997492E-3</v>
      </c>
      <c r="EX22">
        <v>1.14273346499796E-3</v>
      </c>
      <c r="EY22">
        <v>1</v>
      </c>
      <c r="EZ22">
        <v>1</v>
      </c>
      <c r="FA22">
        <v>2</v>
      </c>
      <c r="FB22" t="s">
        <v>354</v>
      </c>
      <c r="FC22">
        <v>2.9136799999999998</v>
      </c>
      <c r="FD22">
        <v>2.7246000000000001</v>
      </c>
      <c r="FE22">
        <v>8.0378199999999997E-2</v>
      </c>
      <c r="FF22">
        <v>9.0799199999999997E-2</v>
      </c>
      <c r="FG22">
        <v>9.87904E-2</v>
      </c>
      <c r="FH22">
        <v>7.6144600000000007E-2</v>
      </c>
      <c r="FI22">
        <v>24173.7</v>
      </c>
      <c r="FJ22">
        <v>21987.200000000001</v>
      </c>
      <c r="FK22">
        <v>24272.6</v>
      </c>
      <c r="FL22">
        <v>22845.1</v>
      </c>
      <c r="FM22">
        <v>30747.599999999999</v>
      </c>
      <c r="FN22">
        <v>29499.8</v>
      </c>
      <c r="FO22">
        <v>35157.9</v>
      </c>
      <c r="FP22">
        <v>32965.199999999997</v>
      </c>
      <c r="FQ22">
        <v>1.9943299999999999</v>
      </c>
      <c r="FR22">
        <v>1.8104499999999999</v>
      </c>
      <c r="FS22">
        <v>7.05123E-2</v>
      </c>
      <c r="FT22">
        <v>0</v>
      </c>
      <c r="FU22">
        <v>25.885300000000001</v>
      </c>
      <c r="FV22">
        <v>999.9</v>
      </c>
      <c r="FW22">
        <v>40.996000000000002</v>
      </c>
      <c r="FX22">
        <v>35.378999999999998</v>
      </c>
      <c r="FY22">
        <v>23.875399999999999</v>
      </c>
      <c r="FZ22">
        <v>59.877400000000002</v>
      </c>
      <c r="GA22">
        <v>23.257200000000001</v>
      </c>
      <c r="GB22">
        <v>1</v>
      </c>
      <c r="GC22">
        <v>0.24065500000000001</v>
      </c>
      <c r="GD22">
        <v>2.8501099999999999</v>
      </c>
      <c r="GE22">
        <v>20.165900000000001</v>
      </c>
      <c r="GF22">
        <v>5.2532300000000003</v>
      </c>
      <c r="GG22">
        <v>12.0519</v>
      </c>
      <c r="GH22">
        <v>4.9816000000000003</v>
      </c>
      <c r="GI22">
        <v>3.3</v>
      </c>
      <c r="GJ22">
        <v>9999</v>
      </c>
      <c r="GK22">
        <v>9999</v>
      </c>
      <c r="GL22">
        <v>9999</v>
      </c>
      <c r="GM22">
        <v>435.3</v>
      </c>
      <c r="GN22">
        <v>1.8792800000000001</v>
      </c>
      <c r="GO22">
        <v>1.8772899999999999</v>
      </c>
      <c r="GP22">
        <v>1.8748499999999999</v>
      </c>
      <c r="GQ22">
        <v>1.8751500000000001</v>
      </c>
      <c r="GR22">
        <v>1.8754900000000001</v>
      </c>
      <c r="GS22">
        <v>1.87432</v>
      </c>
      <c r="GT22">
        <v>1.8712200000000001</v>
      </c>
      <c r="GU22">
        <v>1.8756299999999999</v>
      </c>
      <c r="GV22" t="s">
        <v>355</v>
      </c>
      <c r="GW22" t="s">
        <v>19</v>
      </c>
      <c r="GX22" t="s">
        <v>19</v>
      </c>
      <c r="GY22" t="s">
        <v>19</v>
      </c>
      <c r="GZ22" t="s">
        <v>356</v>
      </c>
      <c r="HA22" t="s">
        <v>357</v>
      </c>
      <c r="HB22" t="s">
        <v>358</v>
      </c>
      <c r="HC22" t="s">
        <v>358</v>
      </c>
      <c r="HD22" t="s">
        <v>358</v>
      </c>
      <c r="HE22" t="s">
        <v>358</v>
      </c>
      <c r="HF22">
        <v>0</v>
      </c>
      <c r="HG22">
        <v>100</v>
      </c>
      <c r="HH22">
        <v>100</v>
      </c>
      <c r="HI22">
        <v>24.241</v>
      </c>
      <c r="HJ22">
        <v>3.5999999999999997E-2</v>
      </c>
      <c r="HK22">
        <v>2</v>
      </c>
      <c r="HL22">
        <v>509.98399999999998</v>
      </c>
      <c r="HM22">
        <v>455.44900000000001</v>
      </c>
      <c r="HN22">
        <v>22.386800000000001</v>
      </c>
      <c r="HO22">
        <v>30.213999999999999</v>
      </c>
      <c r="HP22">
        <v>30.0002</v>
      </c>
      <c r="HQ22">
        <v>30.334</v>
      </c>
      <c r="HR22">
        <v>30.333300000000001</v>
      </c>
      <c r="HS22">
        <v>20.053599999999999</v>
      </c>
      <c r="HT22">
        <v>46.264200000000002</v>
      </c>
      <c r="HU22">
        <v>0</v>
      </c>
      <c r="HV22">
        <v>22.3462</v>
      </c>
      <c r="HW22">
        <v>400</v>
      </c>
      <c r="HX22">
        <v>14.147500000000001</v>
      </c>
      <c r="HY22">
        <v>100.916</v>
      </c>
      <c r="HZ22">
        <v>101.32</v>
      </c>
    </row>
    <row r="23" spans="1:234" x14ac:dyDescent="0.25">
      <c r="A23">
        <v>8</v>
      </c>
      <c r="B23">
        <v>1566852922.0999999</v>
      </c>
      <c r="C23">
        <v>795.59999990463302</v>
      </c>
      <c r="D23" t="s">
        <v>389</v>
      </c>
      <c r="E23" t="s">
        <v>390</v>
      </c>
      <c r="F23" t="s">
        <v>346</v>
      </c>
      <c r="G23" t="s">
        <v>347</v>
      </c>
      <c r="H23" t="s">
        <v>348</v>
      </c>
      <c r="I23">
        <v>1566852922.0999999</v>
      </c>
      <c r="J23">
        <f t="shared" si="0"/>
        <v>4.4224804173461614E-3</v>
      </c>
      <c r="K23">
        <f t="shared" si="1"/>
        <v>33.067020571240079</v>
      </c>
      <c r="L23">
        <f t="shared" si="2"/>
        <v>457.90899999999999</v>
      </c>
      <c r="M23">
        <f t="shared" si="3"/>
        <v>249.2125997357586</v>
      </c>
      <c r="N23">
        <f t="shared" si="4"/>
        <v>24.706978457252141</v>
      </c>
      <c r="O23">
        <f t="shared" si="5"/>
        <v>45.397174181312195</v>
      </c>
      <c r="P23">
        <f t="shared" si="6"/>
        <v>0.28120739058379973</v>
      </c>
      <c r="Q23">
        <f t="shared" si="7"/>
        <v>2.2509047355054292</v>
      </c>
      <c r="R23">
        <f t="shared" si="8"/>
        <v>0.26304642551629503</v>
      </c>
      <c r="S23">
        <f t="shared" si="9"/>
        <v>0.16593787071147065</v>
      </c>
      <c r="T23">
        <f t="shared" si="10"/>
        <v>330.39318433416548</v>
      </c>
      <c r="U23">
        <f t="shared" si="11"/>
        <v>27.839227117465907</v>
      </c>
      <c r="V23">
        <f t="shared" si="12"/>
        <v>26.9894</v>
      </c>
      <c r="W23">
        <f t="shared" si="13"/>
        <v>3.57693204133122</v>
      </c>
      <c r="X23">
        <f t="shared" si="14"/>
        <v>55.245363201899181</v>
      </c>
      <c r="Y23">
        <f t="shared" si="15"/>
        <v>1.9566501402619598</v>
      </c>
      <c r="Z23">
        <f t="shared" si="16"/>
        <v>3.5417454549284164</v>
      </c>
      <c r="AA23">
        <f t="shared" si="17"/>
        <v>1.6202819010692602</v>
      </c>
      <c r="AB23">
        <f t="shared" si="18"/>
        <v>-195.03138640496573</v>
      </c>
      <c r="AC23">
        <f t="shared" si="19"/>
        <v>-20.411200540115509</v>
      </c>
      <c r="AD23">
        <f t="shared" si="20"/>
        <v>-1.9551275665520407</v>
      </c>
      <c r="AE23">
        <f t="shared" si="21"/>
        <v>112.99546982253219</v>
      </c>
      <c r="AF23">
        <v>-4.1208108536911502E-2</v>
      </c>
      <c r="AG23">
        <v>4.6259711861263798E-2</v>
      </c>
      <c r="AH23">
        <v>3.45683837166666</v>
      </c>
      <c r="AI23">
        <v>0</v>
      </c>
      <c r="AJ23">
        <v>0</v>
      </c>
      <c r="AK23">
        <f t="shared" si="22"/>
        <v>1</v>
      </c>
      <c r="AL23">
        <f t="shared" si="23"/>
        <v>0</v>
      </c>
      <c r="AM23">
        <f t="shared" si="24"/>
        <v>52570.891628402533</v>
      </c>
      <c r="AN23">
        <v>0</v>
      </c>
      <c r="AO23">
        <v>153.529411764706</v>
      </c>
      <c r="AP23">
        <v>602.07899999999995</v>
      </c>
      <c r="AQ23">
        <f t="shared" si="25"/>
        <v>448.54958823529398</v>
      </c>
      <c r="AR23">
        <f t="shared" si="26"/>
        <v>0.74500121783901119</v>
      </c>
      <c r="AS23">
        <v>58.562583744446698</v>
      </c>
      <c r="AT23" t="s">
        <v>391</v>
      </c>
      <c r="AU23">
        <v>854.80126923076898</v>
      </c>
      <c r="AV23">
        <v>1093.55</v>
      </c>
      <c r="AW23">
        <f t="shared" si="27"/>
        <v>0.21832447603605776</v>
      </c>
      <c r="AX23">
        <v>0.5</v>
      </c>
      <c r="AY23">
        <f t="shared" si="28"/>
        <v>1685.8080295063355</v>
      </c>
      <c r="AZ23">
        <f t="shared" si="29"/>
        <v>33.067020571240079</v>
      </c>
      <c r="BA23">
        <f t="shared" si="30"/>
        <v>184.02657736967484</v>
      </c>
      <c r="BB23">
        <f t="shared" si="31"/>
        <v>0.42863152119244657</v>
      </c>
      <c r="BC23">
        <f t="shared" si="32"/>
        <v>-1.5123645591291096E-2</v>
      </c>
      <c r="BD23">
        <f t="shared" si="33"/>
        <v>-0.44942709524027252</v>
      </c>
      <c r="BE23" t="s">
        <v>392</v>
      </c>
      <c r="BF23">
        <v>624.82000000000005</v>
      </c>
      <c r="BG23">
        <f t="shared" si="34"/>
        <v>468.7299999999999</v>
      </c>
      <c r="BH23">
        <f t="shared" si="35"/>
        <v>0.50935235800830125</v>
      </c>
      <c r="BI23">
        <f t="shared" si="36"/>
        <v>21.61167055098711</v>
      </c>
      <c r="BJ23">
        <f t="shared" si="37"/>
        <v>0.25398244863704034</v>
      </c>
      <c r="BK23">
        <f t="shared" si="38"/>
        <v>-1.09568933489287</v>
      </c>
      <c r="BL23">
        <v>1349</v>
      </c>
      <c r="BM23">
        <v>300</v>
      </c>
      <c r="BN23">
        <v>300</v>
      </c>
      <c r="BO23">
        <v>300</v>
      </c>
      <c r="BP23">
        <v>10424.4</v>
      </c>
      <c r="BQ23">
        <v>1029.67</v>
      </c>
      <c r="BR23">
        <v>-6.9794799999999997E-3</v>
      </c>
      <c r="BS23">
        <v>1.14612</v>
      </c>
      <c r="BT23" t="s">
        <v>351</v>
      </c>
      <c r="BU23" t="s">
        <v>351</v>
      </c>
      <c r="BV23" t="s">
        <v>351</v>
      </c>
      <c r="BW23" t="s">
        <v>351</v>
      </c>
      <c r="BX23" t="s">
        <v>351</v>
      </c>
      <c r="BY23" t="s">
        <v>351</v>
      </c>
      <c r="BZ23" t="s">
        <v>351</v>
      </c>
      <c r="CA23" t="s">
        <v>351</v>
      </c>
      <c r="CB23" t="s">
        <v>351</v>
      </c>
      <c r="CC23" t="s">
        <v>351</v>
      </c>
      <c r="CD23">
        <f t="shared" si="39"/>
        <v>1999.79</v>
      </c>
      <c r="CE23">
        <f t="shared" si="40"/>
        <v>1685.8080295063355</v>
      </c>
      <c r="CF23">
        <f t="shared" si="41"/>
        <v>0.84299252896870946</v>
      </c>
      <c r="CG23">
        <f t="shared" si="42"/>
        <v>0.19598505793741908</v>
      </c>
      <c r="CH23">
        <v>6</v>
      </c>
      <c r="CI23">
        <v>0.5</v>
      </c>
      <c r="CJ23" t="s">
        <v>352</v>
      </c>
      <c r="CK23">
        <v>1566852922.0999999</v>
      </c>
      <c r="CL23">
        <v>457.90899999999999</v>
      </c>
      <c r="CM23">
        <v>500.01600000000002</v>
      </c>
      <c r="CN23">
        <v>19.7362</v>
      </c>
      <c r="CO23">
        <v>14.5344</v>
      </c>
      <c r="CP23">
        <v>500.04199999999997</v>
      </c>
      <c r="CQ23">
        <v>99.040599999999998</v>
      </c>
      <c r="CR23">
        <v>9.9565799999999996E-2</v>
      </c>
      <c r="CS23">
        <v>26.821200000000001</v>
      </c>
      <c r="CT23">
        <v>26.9894</v>
      </c>
      <c r="CU23">
        <v>999.9</v>
      </c>
      <c r="CV23">
        <v>0</v>
      </c>
      <c r="CW23">
        <v>0</v>
      </c>
      <c r="CX23">
        <v>10033.799999999999</v>
      </c>
      <c r="CY23">
        <v>0</v>
      </c>
      <c r="CZ23">
        <v>231.5</v>
      </c>
      <c r="DA23">
        <v>-42.107500000000002</v>
      </c>
      <c r="DB23">
        <v>467.12799999999999</v>
      </c>
      <c r="DC23">
        <v>507.39100000000002</v>
      </c>
      <c r="DD23">
        <v>5.2018300000000002</v>
      </c>
      <c r="DE23">
        <v>431.45299999999997</v>
      </c>
      <c r="DF23">
        <v>500.01600000000002</v>
      </c>
      <c r="DG23">
        <v>19.694199999999999</v>
      </c>
      <c r="DH23">
        <v>14.5344</v>
      </c>
      <c r="DI23">
        <v>1.95468</v>
      </c>
      <c r="DJ23">
        <v>1.4394899999999999</v>
      </c>
      <c r="DK23">
        <v>17.082000000000001</v>
      </c>
      <c r="DL23">
        <v>12.340199999999999</v>
      </c>
      <c r="DM23">
        <v>1999.79</v>
      </c>
      <c r="DN23">
        <v>0.89999700000000005</v>
      </c>
      <c r="DO23">
        <v>0.10000299999999999</v>
      </c>
      <c r="DP23">
        <v>0</v>
      </c>
      <c r="DQ23">
        <v>854.43799999999999</v>
      </c>
      <c r="DR23">
        <v>5.00014</v>
      </c>
      <c r="DS23">
        <v>18514.2</v>
      </c>
      <c r="DT23">
        <v>16921</v>
      </c>
      <c r="DU23">
        <v>47.875</v>
      </c>
      <c r="DV23">
        <v>48.311999999999998</v>
      </c>
      <c r="DW23">
        <v>48.25</v>
      </c>
      <c r="DX23">
        <v>47.75</v>
      </c>
      <c r="DY23">
        <v>49.375</v>
      </c>
      <c r="DZ23">
        <v>1795.3</v>
      </c>
      <c r="EA23">
        <v>199.48</v>
      </c>
      <c r="EB23">
        <v>0</v>
      </c>
      <c r="EC23">
        <v>105.10000014305101</v>
      </c>
      <c r="ED23">
        <v>854.80126923076898</v>
      </c>
      <c r="EE23">
        <v>-1.82403419547186</v>
      </c>
      <c r="EF23">
        <v>2.2871794710045998</v>
      </c>
      <c r="EG23">
        <v>18516.788461538501</v>
      </c>
      <c r="EH23">
        <v>15</v>
      </c>
      <c r="EI23">
        <v>1566852880.5999999</v>
      </c>
      <c r="EJ23" t="s">
        <v>393</v>
      </c>
      <c r="EK23">
        <v>87</v>
      </c>
      <c r="EL23">
        <v>26.456</v>
      </c>
      <c r="EM23">
        <v>4.2000000000000003E-2</v>
      </c>
      <c r="EN23">
        <v>500</v>
      </c>
      <c r="EO23">
        <v>15</v>
      </c>
      <c r="EP23">
        <v>0.04</v>
      </c>
      <c r="EQ23">
        <v>0.01</v>
      </c>
      <c r="ER23">
        <v>33.0670897568708</v>
      </c>
      <c r="ES23">
        <v>-0.22104274094092799</v>
      </c>
      <c r="ET23">
        <v>4.6713780783091803E-2</v>
      </c>
      <c r="EU23">
        <v>1</v>
      </c>
      <c r="EV23">
        <v>0.28831656031369401</v>
      </c>
      <c r="EW23">
        <v>-3.56447660438911E-2</v>
      </c>
      <c r="EX23">
        <v>4.4155094655150603E-3</v>
      </c>
      <c r="EY23">
        <v>1</v>
      </c>
      <c r="EZ23">
        <v>2</v>
      </c>
      <c r="FA23">
        <v>2</v>
      </c>
      <c r="FB23" t="s">
        <v>379</v>
      </c>
      <c r="FC23">
        <v>2.9138500000000001</v>
      </c>
      <c r="FD23">
        <v>2.72458</v>
      </c>
      <c r="FE23">
        <v>9.7082600000000005E-2</v>
      </c>
      <c r="FF23">
        <v>0.107295</v>
      </c>
      <c r="FG23">
        <v>9.8422300000000004E-2</v>
      </c>
      <c r="FH23">
        <v>7.7920600000000007E-2</v>
      </c>
      <c r="FI23">
        <v>23734.799999999999</v>
      </c>
      <c r="FJ23">
        <v>21588.5</v>
      </c>
      <c r="FK23">
        <v>24272.7</v>
      </c>
      <c r="FL23">
        <v>22845.200000000001</v>
      </c>
      <c r="FM23">
        <v>30760.6</v>
      </c>
      <c r="FN23">
        <v>29443.4</v>
      </c>
      <c r="FO23">
        <v>35158.300000000003</v>
      </c>
      <c r="FP23">
        <v>32965.5</v>
      </c>
      <c r="FQ23">
        <v>1.99413</v>
      </c>
      <c r="FR23">
        <v>1.8117700000000001</v>
      </c>
      <c r="FS23">
        <v>6.6474099999999994E-2</v>
      </c>
      <c r="FT23">
        <v>0</v>
      </c>
      <c r="FU23">
        <v>25.901299999999999</v>
      </c>
      <c r="FV23">
        <v>999.9</v>
      </c>
      <c r="FW23">
        <v>40.972000000000001</v>
      </c>
      <c r="FX23">
        <v>35.378999999999998</v>
      </c>
      <c r="FY23">
        <v>23.861599999999999</v>
      </c>
      <c r="FZ23">
        <v>60.087400000000002</v>
      </c>
      <c r="GA23">
        <v>23.040900000000001</v>
      </c>
      <c r="GB23">
        <v>1</v>
      </c>
      <c r="GC23">
        <v>0.24169199999999999</v>
      </c>
      <c r="GD23">
        <v>3.2120700000000002</v>
      </c>
      <c r="GE23">
        <v>20.1602</v>
      </c>
      <c r="GF23">
        <v>5.2521800000000001</v>
      </c>
      <c r="GG23">
        <v>12.0519</v>
      </c>
      <c r="GH23">
        <v>4.9813000000000001</v>
      </c>
      <c r="GI23">
        <v>3.3</v>
      </c>
      <c r="GJ23">
        <v>9999</v>
      </c>
      <c r="GK23">
        <v>9999</v>
      </c>
      <c r="GL23">
        <v>9999</v>
      </c>
      <c r="GM23">
        <v>435.4</v>
      </c>
      <c r="GN23">
        <v>1.87927</v>
      </c>
      <c r="GO23">
        <v>1.8772899999999999</v>
      </c>
      <c r="GP23">
        <v>1.8748499999999999</v>
      </c>
      <c r="GQ23">
        <v>1.8751599999999999</v>
      </c>
      <c r="GR23">
        <v>1.8754999999999999</v>
      </c>
      <c r="GS23">
        <v>1.8743000000000001</v>
      </c>
      <c r="GT23">
        <v>1.8712</v>
      </c>
      <c r="GU23">
        <v>1.8756200000000001</v>
      </c>
      <c r="GV23" t="s">
        <v>355</v>
      </c>
      <c r="GW23" t="s">
        <v>19</v>
      </c>
      <c r="GX23" t="s">
        <v>19</v>
      </c>
      <c r="GY23" t="s">
        <v>19</v>
      </c>
      <c r="GZ23" t="s">
        <v>356</v>
      </c>
      <c r="HA23" t="s">
        <v>357</v>
      </c>
      <c r="HB23" t="s">
        <v>358</v>
      </c>
      <c r="HC23" t="s">
        <v>358</v>
      </c>
      <c r="HD23" t="s">
        <v>358</v>
      </c>
      <c r="HE23" t="s">
        <v>358</v>
      </c>
      <c r="HF23">
        <v>0</v>
      </c>
      <c r="HG23">
        <v>100</v>
      </c>
      <c r="HH23">
        <v>100</v>
      </c>
      <c r="HI23">
        <v>26.456</v>
      </c>
      <c r="HJ23">
        <v>4.2000000000000003E-2</v>
      </c>
      <c r="HK23">
        <v>2</v>
      </c>
      <c r="HL23">
        <v>509.24</v>
      </c>
      <c r="HM23">
        <v>455.73</v>
      </c>
      <c r="HN23">
        <v>21.140999999999998</v>
      </c>
      <c r="HO23">
        <v>30.188800000000001</v>
      </c>
      <c r="HP23">
        <v>29.9998</v>
      </c>
      <c r="HQ23">
        <v>30.2608</v>
      </c>
      <c r="HR23">
        <v>30.2563</v>
      </c>
      <c r="HS23">
        <v>23.9742</v>
      </c>
      <c r="HT23">
        <v>44.738900000000001</v>
      </c>
      <c r="HU23">
        <v>0</v>
      </c>
      <c r="HV23">
        <v>21.2727</v>
      </c>
      <c r="HW23">
        <v>500</v>
      </c>
      <c r="HX23">
        <v>14.6</v>
      </c>
      <c r="HY23">
        <v>100.917</v>
      </c>
      <c r="HZ23">
        <v>101.321</v>
      </c>
    </row>
    <row r="24" spans="1:234" x14ac:dyDescent="0.25">
      <c r="A24">
        <v>9</v>
      </c>
      <c r="B24">
        <v>1566853021.5999999</v>
      </c>
      <c r="C24">
        <v>895.09999990463302</v>
      </c>
      <c r="D24" t="s">
        <v>394</v>
      </c>
      <c r="E24" t="s">
        <v>395</v>
      </c>
      <c r="F24" t="s">
        <v>346</v>
      </c>
      <c r="G24" t="s">
        <v>347</v>
      </c>
      <c r="H24" t="s">
        <v>348</v>
      </c>
      <c r="I24">
        <v>1566853021.5999999</v>
      </c>
      <c r="J24">
        <f t="shared" si="0"/>
        <v>4.1774558729470281E-3</v>
      </c>
      <c r="K24">
        <f t="shared" si="1"/>
        <v>35.588875187931542</v>
      </c>
      <c r="L24">
        <f t="shared" si="2"/>
        <v>554.52599999999995</v>
      </c>
      <c r="M24">
        <f t="shared" si="3"/>
        <v>313.5329229350782</v>
      </c>
      <c r="N24">
        <f t="shared" si="4"/>
        <v>31.083952463126288</v>
      </c>
      <c r="O24">
        <f t="shared" si="5"/>
        <v>54.976235548751994</v>
      </c>
      <c r="P24">
        <f t="shared" si="6"/>
        <v>0.26201825344379476</v>
      </c>
      <c r="Q24">
        <f t="shared" si="7"/>
        <v>2.2497501225846905</v>
      </c>
      <c r="R24">
        <f t="shared" si="8"/>
        <v>0.24616877184800437</v>
      </c>
      <c r="S24">
        <f t="shared" si="9"/>
        <v>0.15519953753980797</v>
      </c>
      <c r="T24">
        <f t="shared" si="10"/>
        <v>330.42298197384821</v>
      </c>
      <c r="U24">
        <f t="shared" si="11"/>
        <v>27.882070374140881</v>
      </c>
      <c r="V24">
        <f t="shared" si="12"/>
        <v>27.0215</v>
      </c>
      <c r="W24">
        <f t="shared" si="13"/>
        <v>3.5836817620015937</v>
      </c>
      <c r="X24">
        <f t="shared" si="14"/>
        <v>55.134006020717884</v>
      </c>
      <c r="Y24">
        <f t="shared" si="15"/>
        <v>1.9482089336567998</v>
      </c>
      <c r="Z24">
        <f t="shared" si="16"/>
        <v>3.5335885676885423</v>
      </c>
      <c r="AA24">
        <f t="shared" si="17"/>
        <v>1.6354728283447939</v>
      </c>
      <c r="AB24">
        <f t="shared" si="18"/>
        <v>-184.22580399696395</v>
      </c>
      <c r="AC24">
        <f t="shared" si="19"/>
        <v>-29.048602601804159</v>
      </c>
      <c r="AD24">
        <f t="shared" si="20"/>
        <v>-2.7838077407142747</v>
      </c>
      <c r="AE24">
        <f t="shared" si="21"/>
        <v>114.36476763436582</v>
      </c>
      <c r="AF24">
        <v>-4.11770206005483E-2</v>
      </c>
      <c r="AG24">
        <v>4.62248129292432E-2</v>
      </c>
      <c r="AH24">
        <v>3.45477398662897</v>
      </c>
      <c r="AI24">
        <v>0</v>
      </c>
      <c r="AJ24">
        <v>0</v>
      </c>
      <c r="AK24">
        <f t="shared" si="22"/>
        <v>1</v>
      </c>
      <c r="AL24">
        <f t="shared" si="23"/>
        <v>0</v>
      </c>
      <c r="AM24">
        <f t="shared" si="24"/>
        <v>52539.756384803608</v>
      </c>
      <c r="AN24">
        <v>0</v>
      </c>
      <c r="AO24">
        <v>153.529411764706</v>
      </c>
      <c r="AP24">
        <v>602.07899999999995</v>
      </c>
      <c r="AQ24">
        <f t="shared" si="25"/>
        <v>448.54958823529398</v>
      </c>
      <c r="AR24">
        <f t="shared" si="26"/>
        <v>0.74500121783901119</v>
      </c>
      <c r="AS24">
        <v>58.562583744446698</v>
      </c>
      <c r="AT24" t="s">
        <v>396</v>
      </c>
      <c r="AU24">
        <v>850.918461538462</v>
      </c>
      <c r="AV24">
        <v>1112.6199999999999</v>
      </c>
      <c r="AW24">
        <f t="shared" si="27"/>
        <v>0.23521196676451794</v>
      </c>
      <c r="AX24">
        <v>0.5</v>
      </c>
      <c r="AY24">
        <f t="shared" si="28"/>
        <v>1685.9597995810436</v>
      </c>
      <c r="AZ24">
        <f t="shared" si="29"/>
        <v>35.588875187931542</v>
      </c>
      <c r="BA24">
        <f t="shared" si="30"/>
        <v>198.27896017268489</v>
      </c>
      <c r="BB24">
        <f t="shared" si="31"/>
        <v>0.44613614711222155</v>
      </c>
      <c r="BC24">
        <f t="shared" si="32"/>
        <v>-1.362648656404741E-2</v>
      </c>
      <c r="BD24">
        <f t="shared" si="33"/>
        <v>-0.45886376300983261</v>
      </c>
      <c r="BE24" t="s">
        <v>397</v>
      </c>
      <c r="BF24">
        <v>616.24</v>
      </c>
      <c r="BG24">
        <f t="shared" si="34"/>
        <v>496.37999999999988</v>
      </c>
      <c r="BH24">
        <f t="shared" si="35"/>
        <v>0.52722015081497631</v>
      </c>
      <c r="BI24">
        <f t="shared" si="36"/>
        <v>36.052609279005566</v>
      </c>
      <c r="BJ24">
        <f t="shared" si="37"/>
        <v>0.27286425460921593</v>
      </c>
      <c r="BK24">
        <f t="shared" si="38"/>
        <v>-1.1382041437349115</v>
      </c>
      <c r="BL24">
        <v>1351</v>
      </c>
      <c r="BM24">
        <v>300</v>
      </c>
      <c r="BN24">
        <v>300</v>
      </c>
      <c r="BO24">
        <v>300</v>
      </c>
      <c r="BP24">
        <v>10425.1</v>
      </c>
      <c r="BQ24">
        <v>1040.25</v>
      </c>
      <c r="BR24">
        <v>-6.9801000000000004E-3</v>
      </c>
      <c r="BS24">
        <v>0.95581099999999997</v>
      </c>
      <c r="BT24" t="s">
        <v>351</v>
      </c>
      <c r="BU24" t="s">
        <v>351</v>
      </c>
      <c r="BV24" t="s">
        <v>351</v>
      </c>
      <c r="BW24" t="s">
        <v>351</v>
      </c>
      <c r="BX24" t="s">
        <v>351</v>
      </c>
      <c r="BY24" t="s">
        <v>351</v>
      </c>
      <c r="BZ24" t="s">
        <v>351</v>
      </c>
      <c r="CA24" t="s">
        <v>351</v>
      </c>
      <c r="CB24" t="s">
        <v>351</v>
      </c>
      <c r="CC24" t="s">
        <v>351</v>
      </c>
      <c r="CD24">
        <f t="shared" si="39"/>
        <v>1999.97</v>
      </c>
      <c r="CE24">
        <f t="shared" si="40"/>
        <v>1685.9597995810436</v>
      </c>
      <c r="CF24">
        <f t="shared" si="41"/>
        <v>0.842992544678692</v>
      </c>
      <c r="CG24">
        <f t="shared" si="42"/>
        <v>0.1959850893573841</v>
      </c>
      <c r="CH24">
        <v>6</v>
      </c>
      <c r="CI24">
        <v>0.5</v>
      </c>
      <c r="CJ24" t="s">
        <v>352</v>
      </c>
      <c r="CK24">
        <v>1566853021.5999999</v>
      </c>
      <c r="CL24">
        <v>554.52599999999995</v>
      </c>
      <c r="CM24">
        <v>600.00099999999998</v>
      </c>
      <c r="CN24">
        <v>19.6509</v>
      </c>
      <c r="CO24">
        <v>14.7377</v>
      </c>
      <c r="CP24">
        <v>500.12599999999998</v>
      </c>
      <c r="CQ24">
        <v>99.040899999999993</v>
      </c>
      <c r="CR24">
        <v>0.100052</v>
      </c>
      <c r="CS24">
        <v>26.782</v>
      </c>
      <c r="CT24">
        <v>27.0215</v>
      </c>
      <c r="CU24">
        <v>999.9</v>
      </c>
      <c r="CV24">
        <v>0</v>
      </c>
      <c r="CW24">
        <v>0</v>
      </c>
      <c r="CX24">
        <v>10026.200000000001</v>
      </c>
      <c r="CY24">
        <v>0</v>
      </c>
      <c r="CZ24">
        <v>313.86</v>
      </c>
      <c r="DA24">
        <v>-45.475299999999997</v>
      </c>
      <c r="DB24">
        <v>565.64099999999996</v>
      </c>
      <c r="DC24">
        <v>608.976</v>
      </c>
      <c r="DD24">
        <v>4.9131299999999998</v>
      </c>
      <c r="DE24">
        <v>526.02099999999996</v>
      </c>
      <c r="DF24">
        <v>600.00099999999998</v>
      </c>
      <c r="DG24">
        <v>19.6099</v>
      </c>
      <c r="DH24">
        <v>14.7377</v>
      </c>
      <c r="DI24">
        <v>1.94624</v>
      </c>
      <c r="DJ24">
        <v>1.45964</v>
      </c>
      <c r="DK24">
        <v>17.0136</v>
      </c>
      <c r="DL24">
        <v>12.5518</v>
      </c>
      <c r="DM24">
        <v>1999.97</v>
      </c>
      <c r="DN24">
        <v>0.89999700000000005</v>
      </c>
      <c r="DO24">
        <v>0.10000299999999999</v>
      </c>
      <c r="DP24">
        <v>0</v>
      </c>
      <c r="DQ24">
        <v>850.702</v>
      </c>
      <c r="DR24">
        <v>5.00014</v>
      </c>
      <c r="DS24">
        <v>18649.7</v>
      </c>
      <c r="DT24">
        <v>16922.599999999999</v>
      </c>
      <c r="DU24">
        <v>47.875</v>
      </c>
      <c r="DV24">
        <v>48.311999999999998</v>
      </c>
      <c r="DW24">
        <v>48.25</v>
      </c>
      <c r="DX24">
        <v>47.75</v>
      </c>
      <c r="DY24">
        <v>49.375</v>
      </c>
      <c r="DZ24">
        <v>1795.47</v>
      </c>
      <c r="EA24">
        <v>199.5</v>
      </c>
      <c r="EB24">
        <v>0</v>
      </c>
      <c r="EC24">
        <v>99.100000143051105</v>
      </c>
      <c r="ED24">
        <v>850.918461538462</v>
      </c>
      <c r="EE24">
        <v>0.32225641798285198</v>
      </c>
      <c r="EF24">
        <v>48.5606837699858</v>
      </c>
      <c r="EG24">
        <v>18646.2923076923</v>
      </c>
      <c r="EH24">
        <v>15</v>
      </c>
      <c r="EI24">
        <v>1566852985.0999999</v>
      </c>
      <c r="EJ24" t="s">
        <v>398</v>
      </c>
      <c r="EK24">
        <v>88</v>
      </c>
      <c r="EL24">
        <v>28.504999999999999</v>
      </c>
      <c r="EM24">
        <v>4.1000000000000002E-2</v>
      </c>
      <c r="EN24">
        <v>600</v>
      </c>
      <c r="EO24">
        <v>15</v>
      </c>
      <c r="EP24">
        <v>0.04</v>
      </c>
      <c r="EQ24">
        <v>0.02</v>
      </c>
      <c r="ER24">
        <v>35.465916456775297</v>
      </c>
      <c r="ES24">
        <v>-0.164321062093815</v>
      </c>
      <c r="ET24">
        <v>0.10903885305868601</v>
      </c>
      <c r="EU24">
        <v>1</v>
      </c>
      <c r="EV24">
        <v>0.265752772644891</v>
      </c>
      <c r="EW24">
        <v>4.5469558397016503E-3</v>
      </c>
      <c r="EX24">
        <v>5.2829754695243904E-3</v>
      </c>
      <c r="EY24">
        <v>1</v>
      </c>
      <c r="EZ24">
        <v>2</v>
      </c>
      <c r="FA24">
        <v>2</v>
      </c>
      <c r="FB24" t="s">
        <v>379</v>
      </c>
      <c r="FC24">
        <v>2.9140600000000001</v>
      </c>
      <c r="FD24">
        <v>2.7250000000000001</v>
      </c>
      <c r="FE24">
        <v>0.112371</v>
      </c>
      <c r="FF24">
        <v>0.12224599999999999</v>
      </c>
      <c r="FG24">
        <v>9.8123299999999997E-2</v>
      </c>
      <c r="FH24">
        <v>7.8722600000000004E-2</v>
      </c>
      <c r="FI24">
        <v>23333</v>
      </c>
      <c r="FJ24">
        <v>21226.9</v>
      </c>
      <c r="FK24">
        <v>24272.799999999999</v>
      </c>
      <c r="FL24">
        <v>22845.3</v>
      </c>
      <c r="FM24">
        <v>30771.5</v>
      </c>
      <c r="FN24">
        <v>29418.1</v>
      </c>
      <c r="FO24">
        <v>35159.1</v>
      </c>
      <c r="FP24">
        <v>32965.800000000003</v>
      </c>
      <c r="FQ24">
        <v>1.99413</v>
      </c>
      <c r="FR24">
        <v>1.8121799999999999</v>
      </c>
      <c r="FS24">
        <v>7.16001E-2</v>
      </c>
      <c r="FT24">
        <v>0</v>
      </c>
      <c r="FU24">
        <v>25.849499999999999</v>
      </c>
      <c r="FV24">
        <v>999.9</v>
      </c>
      <c r="FW24">
        <v>40.923000000000002</v>
      </c>
      <c r="FX24">
        <v>35.369</v>
      </c>
      <c r="FY24">
        <v>23.819600000000001</v>
      </c>
      <c r="FZ24">
        <v>60.267400000000002</v>
      </c>
      <c r="GA24">
        <v>23.152999999999999</v>
      </c>
      <c r="GB24">
        <v>1</v>
      </c>
      <c r="GC24">
        <v>0.17566599999999999</v>
      </c>
      <c r="GD24">
        <v>3.5577000000000001</v>
      </c>
      <c r="GE24">
        <v>20.154199999999999</v>
      </c>
      <c r="GF24">
        <v>5.2512800000000004</v>
      </c>
      <c r="GG24">
        <v>12.0519</v>
      </c>
      <c r="GH24">
        <v>4.9814499999999997</v>
      </c>
      <c r="GI24">
        <v>3.3</v>
      </c>
      <c r="GJ24">
        <v>9999</v>
      </c>
      <c r="GK24">
        <v>9999</v>
      </c>
      <c r="GL24">
        <v>9999</v>
      </c>
      <c r="GM24">
        <v>435.4</v>
      </c>
      <c r="GN24">
        <v>1.8792800000000001</v>
      </c>
      <c r="GO24">
        <v>1.8772599999999999</v>
      </c>
      <c r="GP24">
        <v>1.8748499999999999</v>
      </c>
      <c r="GQ24">
        <v>1.8751500000000001</v>
      </c>
      <c r="GR24">
        <v>1.8754900000000001</v>
      </c>
      <c r="GS24">
        <v>1.8742700000000001</v>
      </c>
      <c r="GT24">
        <v>1.8711899999999999</v>
      </c>
      <c r="GU24">
        <v>1.87561</v>
      </c>
      <c r="GV24" t="s">
        <v>355</v>
      </c>
      <c r="GW24" t="s">
        <v>19</v>
      </c>
      <c r="GX24" t="s">
        <v>19</v>
      </c>
      <c r="GY24" t="s">
        <v>19</v>
      </c>
      <c r="GZ24" t="s">
        <v>356</v>
      </c>
      <c r="HA24" t="s">
        <v>357</v>
      </c>
      <c r="HB24" t="s">
        <v>358</v>
      </c>
      <c r="HC24" t="s">
        <v>358</v>
      </c>
      <c r="HD24" t="s">
        <v>358</v>
      </c>
      <c r="HE24" t="s">
        <v>358</v>
      </c>
      <c r="HF24">
        <v>0</v>
      </c>
      <c r="HG24">
        <v>100</v>
      </c>
      <c r="HH24">
        <v>100</v>
      </c>
      <c r="HI24">
        <v>28.504999999999999</v>
      </c>
      <c r="HJ24">
        <v>4.1000000000000002E-2</v>
      </c>
      <c r="HK24">
        <v>2</v>
      </c>
      <c r="HL24">
        <v>509.12299999999999</v>
      </c>
      <c r="HM24">
        <v>455.88900000000001</v>
      </c>
      <c r="HN24">
        <v>21.3169</v>
      </c>
      <c r="HO24">
        <v>30.188800000000001</v>
      </c>
      <c r="HP24">
        <v>30.0002</v>
      </c>
      <c r="HQ24">
        <v>30.246700000000001</v>
      </c>
      <c r="HR24">
        <v>30.242599999999999</v>
      </c>
      <c r="HS24">
        <v>27.821899999999999</v>
      </c>
      <c r="HT24">
        <v>43.859400000000001</v>
      </c>
      <c r="HU24">
        <v>0</v>
      </c>
      <c r="HV24">
        <v>21.293900000000001</v>
      </c>
      <c r="HW24">
        <v>600</v>
      </c>
      <c r="HX24">
        <v>14.757400000000001</v>
      </c>
      <c r="HY24">
        <v>100.91800000000001</v>
      </c>
      <c r="HZ24">
        <v>101.321</v>
      </c>
    </row>
    <row r="25" spans="1:234" x14ac:dyDescent="0.25">
      <c r="A25">
        <v>10</v>
      </c>
      <c r="B25">
        <v>1566853125.5999999</v>
      </c>
      <c r="C25">
        <v>999.09999990463302</v>
      </c>
      <c r="D25" t="s">
        <v>399</v>
      </c>
      <c r="E25" t="s">
        <v>400</v>
      </c>
      <c r="F25" t="s">
        <v>346</v>
      </c>
      <c r="G25" t="s">
        <v>347</v>
      </c>
      <c r="H25" t="s">
        <v>348</v>
      </c>
      <c r="I25">
        <v>1566853125.5999999</v>
      </c>
      <c r="J25">
        <f t="shared" si="0"/>
        <v>3.7973627334051741E-3</v>
      </c>
      <c r="K25">
        <f t="shared" si="1"/>
        <v>37.255400959471004</v>
      </c>
      <c r="L25">
        <f t="shared" si="2"/>
        <v>652.35199999999998</v>
      </c>
      <c r="M25">
        <f t="shared" si="3"/>
        <v>371.31690614435121</v>
      </c>
      <c r="N25">
        <f t="shared" si="4"/>
        <v>36.811696388424238</v>
      </c>
      <c r="O25">
        <f t="shared" si="5"/>
        <v>64.673014788735998</v>
      </c>
      <c r="P25">
        <f t="shared" si="6"/>
        <v>0.2342061614488502</v>
      </c>
      <c r="Q25">
        <f t="shared" si="7"/>
        <v>2.2441793848701579</v>
      </c>
      <c r="R25">
        <f t="shared" si="8"/>
        <v>0.22142513349850215</v>
      </c>
      <c r="S25">
        <f t="shared" si="9"/>
        <v>0.13948087941420706</v>
      </c>
      <c r="T25">
        <f t="shared" si="10"/>
        <v>330.42622993415699</v>
      </c>
      <c r="U25">
        <f t="shared" si="11"/>
        <v>27.92579159336124</v>
      </c>
      <c r="V25">
        <f t="shared" si="12"/>
        <v>27.038599999999999</v>
      </c>
      <c r="W25">
        <f t="shared" si="13"/>
        <v>3.5872819444491402</v>
      </c>
      <c r="X25">
        <f t="shared" si="14"/>
        <v>55.019960093549344</v>
      </c>
      <c r="Y25">
        <f t="shared" si="15"/>
        <v>1.9344443925468002</v>
      </c>
      <c r="Z25">
        <f t="shared" si="16"/>
        <v>3.5158956663321868</v>
      </c>
      <c r="AA25">
        <f t="shared" si="17"/>
        <v>1.6528375519023399</v>
      </c>
      <c r="AB25">
        <f t="shared" si="18"/>
        <v>-167.46369654316817</v>
      </c>
      <c r="AC25">
        <f t="shared" si="19"/>
        <v>-41.365865237115187</v>
      </c>
      <c r="AD25">
        <f t="shared" si="20"/>
        <v>-3.9726905902294352</v>
      </c>
      <c r="AE25">
        <f t="shared" si="21"/>
        <v>117.6239775636442</v>
      </c>
      <c r="AF25">
        <v>-4.1027230811872602E-2</v>
      </c>
      <c r="AG25">
        <v>4.6056660769148598E-2</v>
      </c>
      <c r="AH25">
        <v>3.4448197294826799</v>
      </c>
      <c r="AI25">
        <v>0</v>
      </c>
      <c r="AJ25">
        <v>0</v>
      </c>
      <c r="AK25">
        <f t="shared" si="22"/>
        <v>1</v>
      </c>
      <c r="AL25">
        <f t="shared" si="23"/>
        <v>0</v>
      </c>
      <c r="AM25">
        <f t="shared" si="24"/>
        <v>52371.310683174765</v>
      </c>
      <c r="AN25">
        <v>0</v>
      </c>
      <c r="AO25">
        <v>153.529411764706</v>
      </c>
      <c r="AP25">
        <v>602.07899999999995</v>
      </c>
      <c r="AQ25">
        <f t="shared" si="25"/>
        <v>448.54958823529398</v>
      </c>
      <c r="AR25">
        <f t="shared" si="26"/>
        <v>0.74500121783901119</v>
      </c>
      <c r="AS25">
        <v>58.562583744446698</v>
      </c>
      <c r="AT25" t="s">
        <v>401</v>
      </c>
      <c r="AU25">
        <v>849.33450000000005</v>
      </c>
      <c r="AV25">
        <v>1131.07</v>
      </c>
      <c r="AW25">
        <f t="shared" si="27"/>
        <v>0.24908758962752076</v>
      </c>
      <c r="AX25">
        <v>0.5</v>
      </c>
      <c r="AY25">
        <f t="shared" si="28"/>
        <v>1685.976629506343</v>
      </c>
      <c r="AZ25">
        <f t="shared" si="29"/>
        <v>37.255400959471004</v>
      </c>
      <c r="BA25">
        <f t="shared" si="30"/>
        <v>209.97792740603327</v>
      </c>
      <c r="BB25">
        <f t="shared" si="31"/>
        <v>0.45566587390700841</v>
      </c>
      <c r="BC25">
        <f t="shared" si="32"/>
        <v>-1.2637887389467833E-2</v>
      </c>
      <c r="BD25">
        <f t="shared" si="33"/>
        <v>-0.46769077068616444</v>
      </c>
      <c r="BE25" t="s">
        <v>402</v>
      </c>
      <c r="BF25">
        <v>615.67999999999995</v>
      </c>
      <c r="BG25">
        <f t="shared" si="34"/>
        <v>515.39</v>
      </c>
      <c r="BH25">
        <f t="shared" si="35"/>
        <v>0.54664525893013038</v>
      </c>
      <c r="BI25">
        <f t="shared" si="36"/>
        <v>38.893537239908831</v>
      </c>
      <c r="BJ25">
        <f t="shared" si="37"/>
        <v>0.28820849322338948</v>
      </c>
      <c r="BK25">
        <f t="shared" si="38"/>
        <v>-1.1793367196728071</v>
      </c>
      <c r="BL25">
        <v>1353</v>
      </c>
      <c r="BM25">
        <v>300</v>
      </c>
      <c r="BN25">
        <v>300</v>
      </c>
      <c r="BO25">
        <v>300</v>
      </c>
      <c r="BP25">
        <v>10425.4</v>
      </c>
      <c r="BQ25">
        <v>1051.53</v>
      </c>
      <c r="BR25">
        <v>-6.9803399999999998E-3</v>
      </c>
      <c r="BS25">
        <v>-0.57653799999999999</v>
      </c>
      <c r="BT25" t="s">
        <v>351</v>
      </c>
      <c r="BU25" t="s">
        <v>351</v>
      </c>
      <c r="BV25" t="s">
        <v>351</v>
      </c>
      <c r="BW25" t="s">
        <v>351</v>
      </c>
      <c r="BX25" t="s">
        <v>351</v>
      </c>
      <c r="BY25" t="s">
        <v>351</v>
      </c>
      <c r="BZ25" t="s">
        <v>351</v>
      </c>
      <c r="CA25" t="s">
        <v>351</v>
      </c>
      <c r="CB25" t="s">
        <v>351</v>
      </c>
      <c r="CC25" t="s">
        <v>351</v>
      </c>
      <c r="CD25">
        <f t="shared" si="39"/>
        <v>1999.99</v>
      </c>
      <c r="CE25">
        <f t="shared" si="40"/>
        <v>1685.976629506343</v>
      </c>
      <c r="CF25">
        <f t="shared" si="41"/>
        <v>0.84299252971582006</v>
      </c>
      <c r="CG25">
        <f t="shared" si="42"/>
        <v>0.19598505943164016</v>
      </c>
      <c r="CH25">
        <v>6</v>
      </c>
      <c r="CI25">
        <v>0.5</v>
      </c>
      <c r="CJ25" t="s">
        <v>352</v>
      </c>
      <c r="CK25">
        <v>1566853125.5999999</v>
      </c>
      <c r="CL25">
        <v>652.35199999999998</v>
      </c>
      <c r="CM25">
        <v>700.03200000000004</v>
      </c>
      <c r="CN25">
        <v>19.512599999999999</v>
      </c>
      <c r="CO25">
        <v>15.044600000000001</v>
      </c>
      <c r="CP25">
        <v>499.99099999999999</v>
      </c>
      <c r="CQ25">
        <v>99.038200000000003</v>
      </c>
      <c r="CR25">
        <v>0.100018</v>
      </c>
      <c r="CS25">
        <v>26.6967</v>
      </c>
      <c r="CT25">
        <v>27.038599999999999</v>
      </c>
      <c r="CU25">
        <v>999.9</v>
      </c>
      <c r="CV25">
        <v>0</v>
      </c>
      <c r="CW25">
        <v>0</v>
      </c>
      <c r="CX25">
        <v>9990</v>
      </c>
      <c r="CY25">
        <v>0</v>
      </c>
      <c r="CZ25">
        <v>340.26499999999999</v>
      </c>
      <c r="DA25">
        <v>-47.679200000000002</v>
      </c>
      <c r="DB25">
        <v>665.33500000000004</v>
      </c>
      <c r="DC25">
        <v>710.72400000000005</v>
      </c>
      <c r="DD25">
        <v>4.4679599999999997</v>
      </c>
      <c r="DE25">
        <v>621.90099999999995</v>
      </c>
      <c r="DF25">
        <v>700.03200000000004</v>
      </c>
      <c r="DG25">
        <v>19.4666</v>
      </c>
      <c r="DH25">
        <v>15.044600000000001</v>
      </c>
      <c r="DI25">
        <v>1.93249</v>
      </c>
      <c r="DJ25">
        <v>1.4899899999999999</v>
      </c>
      <c r="DK25">
        <v>16.901800000000001</v>
      </c>
      <c r="DL25">
        <v>12.8658</v>
      </c>
      <c r="DM25">
        <v>1999.99</v>
      </c>
      <c r="DN25">
        <v>0.89999700000000005</v>
      </c>
      <c r="DO25">
        <v>0.10000299999999999</v>
      </c>
      <c r="DP25">
        <v>0</v>
      </c>
      <c r="DQ25">
        <v>849.52</v>
      </c>
      <c r="DR25">
        <v>5.00014</v>
      </c>
      <c r="DS25">
        <v>18818.2</v>
      </c>
      <c r="DT25">
        <v>16922.7</v>
      </c>
      <c r="DU25">
        <v>47.811999999999998</v>
      </c>
      <c r="DV25">
        <v>48.25</v>
      </c>
      <c r="DW25">
        <v>48.25</v>
      </c>
      <c r="DX25">
        <v>47.686999999999998</v>
      </c>
      <c r="DY25">
        <v>49.311999999999998</v>
      </c>
      <c r="DZ25">
        <v>1795.48</v>
      </c>
      <c r="EA25">
        <v>199.5</v>
      </c>
      <c r="EB25">
        <v>0</v>
      </c>
      <c r="EC25">
        <v>103.299999952316</v>
      </c>
      <c r="ED25">
        <v>849.33450000000005</v>
      </c>
      <c r="EE25">
        <v>-0.326735051113905</v>
      </c>
      <c r="EF25">
        <v>184.07863265616501</v>
      </c>
      <c r="EG25">
        <v>18787.4576923077</v>
      </c>
      <c r="EH25">
        <v>15</v>
      </c>
      <c r="EI25">
        <v>1566853085.0999999</v>
      </c>
      <c r="EJ25" t="s">
        <v>403</v>
      </c>
      <c r="EK25">
        <v>89</v>
      </c>
      <c r="EL25">
        <v>30.451000000000001</v>
      </c>
      <c r="EM25">
        <v>4.5999999999999999E-2</v>
      </c>
      <c r="EN25">
        <v>700</v>
      </c>
      <c r="EO25">
        <v>15</v>
      </c>
      <c r="EP25">
        <v>0.04</v>
      </c>
      <c r="EQ25">
        <v>0.02</v>
      </c>
      <c r="ER25">
        <v>37.211076345348999</v>
      </c>
      <c r="ES25">
        <v>-0.139196200322733</v>
      </c>
      <c r="ET25">
        <v>8.5164148964747305E-2</v>
      </c>
      <c r="EU25">
        <v>1</v>
      </c>
      <c r="EV25">
        <v>0.24001061934366799</v>
      </c>
      <c r="EW25">
        <v>-1.9155591589123899E-2</v>
      </c>
      <c r="EX25">
        <v>3.2024901783752201E-3</v>
      </c>
      <c r="EY25">
        <v>1</v>
      </c>
      <c r="EZ25">
        <v>2</v>
      </c>
      <c r="FA25">
        <v>2</v>
      </c>
      <c r="FB25" t="s">
        <v>379</v>
      </c>
      <c r="FC25">
        <v>2.9137300000000002</v>
      </c>
      <c r="FD25">
        <v>2.72465</v>
      </c>
      <c r="FE25">
        <v>0.12653500000000001</v>
      </c>
      <c r="FF25">
        <v>0.13598499999999999</v>
      </c>
      <c r="FG25">
        <v>9.7610699999999995E-2</v>
      </c>
      <c r="FH25">
        <v>7.9923300000000003E-2</v>
      </c>
      <c r="FI25">
        <v>22960.799999999999</v>
      </c>
      <c r="FJ25">
        <v>20895</v>
      </c>
      <c r="FK25">
        <v>24273</v>
      </c>
      <c r="FL25">
        <v>22845.8</v>
      </c>
      <c r="FM25">
        <v>30789.5</v>
      </c>
      <c r="FN25">
        <v>29380.2</v>
      </c>
      <c r="FO25">
        <v>35159.5</v>
      </c>
      <c r="FP25">
        <v>32966.300000000003</v>
      </c>
      <c r="FQ25">
        <v>1.99393</v>
      </c>
      <c r="FR25">
        <v>1.8132999999999999</v>
      </c>
      <c r="FS25">
        <v>7.6804300000000006E-2</v>
      </c>
      <c r="FT25">
        <v>0</v>
      </c>
      <c r="FU25">
        <v>25.781400000000001</v>
      </c>
      <c r="FV25">
        <v>999.9</v>
      </c>
      <c r="FW25">
        <v>40.874000000000002</v>
      </c>
      <c r="FX25">
        <v>35.359000000000002</v>
      </c>
      <c r="FY25">
        <v>23.778500000000001</v>
      </c>
      <c r="FZ25">
        <v>60.487400000000001</v>
      </c>
      <c r="GA25">
        <v>23.305299999999999</v>
      </c>
      <c r="GB25">
        <v>1</v>
      </c>
      <c r="GC25">
        <v>0.241507</v>
      </c>
      <c r="GD25">
        <v>3.7626300000000001</v>
      </c>
      <c r="GE25">
        <v>20.148599999999998</v>
      </c>
      <c r="GF25">
        <v>5.25068</v>
      </c>
      <c r="GG25">
        <v>12.0519</v>
      </c>
      <c r="GH25">
        <v>4.98095</v>
      </c>
      <c r="GI25">
        <v>3.3</v>
      </c>
      <c r="GJ25">
        <v>9999</v>
      </c>
      <c r="GK25">
        <v>9999</v>
      </c>
      <c r="GL25">
        <v>9999</v>
      </c>
      <c r="GM25">
        <v>435.4</v>
      </c>
      <c r="GN25">
        <v>1.87927</v>
      </c>
      <c r="GO25">
        <v>1.8772599999999999</v>
      </c>
      <c r="GP25">
        <v>1.8748499999999999</v>
      </c>
      <c r="GQ25">
        <v>1.8751500000000001</v>
      </c>
      <c r="GR25">
        <v>1.8754599999999999</v>
      </c>
      <c r="GS25">
        <v>1.87429</v>
      </c>
      <c r="GT25">
        <v>1.8711899999999999</v>
      </c>
      <c r="GU25">
        <v>1.87561</v>
      </c>
      <c r="GV25" t="s">
        <v>355</v>
      </c>
      <c r="GW25" t="s">
        <v>19</v>
      </c>
      <c r="GX25" t="s">
        <v>19</v>
      </c>
      <c r="GY25" t="s">
        <v>19</v>
      </c>
      <c r="GZ25" t="s">
        <v>356</v>
      </c>
      <c r="HA25" t="s">
        <v>357</v>
      </c>
      <c r="HB25" t="s">
        <v>358</v>
      </c>
      <c r="HC25" t="s">
        <v>358</v>
      </c>
      <c r="HD25" t="s">
        <v>358</v>
      </c>
      <c r="HE25" t="s">
        <v>358</v>
      </c>
      <c r="HF25">
        <v>0</v>
      </c>
      <c r="HG25">
        <v>100</v>
      </c>
      <c r="HH25">
        <v>100</v>
      </c>
      <c r="HI25">
        <v>30.451000000000001</v>
      </c>
      <c r="HJ25">
        <v>4.5999999999999999E-2</v>
      </c>
      <c r="HK25">
        <v>2</v>
      </c>
      <c r="HL25">
        <v>508.78800000000001</v>
      </c>
      <c r="HM25">
        <v>456.43599999999998</v>
      </c>
      <c r="HN25">
        <v>20.9711</v>
      </c>
      <c r="HO25">
        <v>30.165400000000002</v>
      </c>
      <c r="HP25">
        <v>30</v>
      </c>
      <c r="HQ25">
        <v>30.2224</v>
      </c>
      <c r="HR25">
        <v>30.2165</v>
      </c>
      <c r="HS25">
        <v>31.570399999999999</v>
      </c>
      <c r="HT25">
        <v>42.387500000000003</v>
      </c>
      <c r="HU25">
        <v>0</v>
      </c>
      <c r="HV25">
        <v>20.936299999999999</v>
      </c>
      <c r="HW25">
        <v>700</v>
      </c>
      <c r="HX25">
        <v>15.116099999999999</v>
      </c>
      <c r="HY25">
        <v>100.919</v>
      </c>
      <c r="HZ25">
        <v>101.32299999999999</v>
      </c>
    </row>
    <row r="26" spans="1:234" x14ac:dyDescent="0.25">
      <c r="A26">
        <v>11</v>
      </c>
      <c r="B26">
        <v>1566853230.0999999</v>
      </c>
      <c r="C26">
        <v>1103.5999999046301</v>
      </c>
      <c r="D26" t="s">
        <v>404</v>
      </c>
      <c r="E26" t="s">
        <v>405</v>
      </c>
      <c r="F26" t="s">
        <v>346</v>
      </c>
      <c r="G26" t="s">
        <v>347</v>
      </c>
      <c r="H26" t="s">
        <v>348</v>
      </c>
      <c r="I26">
        <v>1566853230.0999999</v>
      </c>
      <c r="J26">
        <f t="shared" si="0"/>
        <v>3.3191265354274762E-3</v>
      </c>
      <c r="K26">
        <f t="shared" si="1"/>
        <v>38.281332717885377</v>
      </c>
      <c r="L26">
        <f t="shared" si="2"/>
        <v>751.08699999999999</v>
      </c>
      <c r="M26">
        <f t="shared" si="3"/>
        <v>417.08454178349376</v>
      </c>
      <c r="N26">
        <f t="shared" si="4"/>
        <v>41.348159450690574</v>
      </c>
      <c r="O26">
        <f t="shared" si="5"/>
        <v>74.459880254832996</v>
      </c>
      <c r="P26">
        <f t="shared" si="6"/>
        <v>0.20084509441555595</v>
      </c>
      <c r="Q26">
        <f t="shared" si="7"/>
        <v>2.2440491083439023</v>
      </c>
      <c r="R26">
        <f t="shared" si="8"/>
        <v>0.19136621522422798</v>
      </c>
      <c r="S26">
        <f t="shared" si="9"/>
        <v>0.12041823737999705</v>
      </c>
      <c r="T26">
        <f t="shared" si="10"/>
        <v>330.43086312735619</v>
      </c>
      <c r="U26">
        <f t="shared" si="11"/>
        <v>27.905684279709121</v>
      </c>
      <c r="V26">
        <f t="shared" si="12"/>
        <v>27.052700000000002</v>
      </c>
      <c r="W26">
        <f t="shared" si="13"/>
        <v>3.5902528903956665</v>
      </c>
      <c r="X26">
        <f t="shared" si="14"/>
        <v>55.148558344155774</v>
      </c>
      <c r="Y26">
        <f t="shared" si="15"/>
        <v>1.9185721715111002</v>
      </c>
      <c r="Z26">
        <f t="shared" si="16"/>
        <v>3.4789162747250959</v>
      </c>
      <c r="AA26">
        <f t="shared" si="17"/>
        <v>1.6716807188845664</v>
      </c>
      <c r="AB26">
        <f t="shared" si="18"/>
        <v>-146.37348021235169</v>
      </c>
      <c r="AC26">
        <f t="shared" si="19"/>
        <v>-64.785419495799331</v>
      </c>
      <c r="AD26">
        <f t="shared" si="20"/>
        <v>-6.2170727842268212</v>
      </c>
      <c r="AE26">
        <f t="shared" si="21"/>
        <v>113.05489063497832</v>
      </c>
      <c r="AF26">
        <v>-4.1023731846214599E-2</v>
      </c>
      <c r="AG26">
        <v>4.6052732873671301E-2</v>
      </c>
      <c r="AH26">
        <v>3.4445870575656001</v>
      </c>
      <c r="AI26">
        <v>0</v>
      </c>
      <c r="AJ26">
        <v>0</v>
      </c>
      <c r="AK26">
        <f t="shared" si="22"/>
        <v>1</v>
      </c>
      <c r="AL26">
        <f t="shared" si="23"/>
        <v>0</v>
      </c>
      <c r="AM26">
        <f t="shared" si="24"/>
        <v>52398.359696122883</v>
      </c>
      <c r="AN26">
        <v>0</v>
      </c>
      <c r="AO26">
        <v>153.529411764706</v>
      </c>
      <c r="AP26">
        <v>602.07899999999995</v>
      </c>
      <c r="AQ26">
        <f t="shared" si="25"/>
        <v>448.54958823529398</v>
      </c>
      <c r="AR26">
        <f t="shared" si="26"/>
        <v>0.74500121783901119</v>
      </c>
      <c r="AS26">
        <v>58.562583744446698</v>
      </c>
      <c r="AT26" t="s">
        <v>406</v>
      </c>
      <c r="AU26">
        <v>847.69834615384605</v>
      </c>
      <c r="AV26">
        <v>1137.3900000000001</v>
      </c>
      <c r="AW26">
        <f t="shared" si="27"/>
        <v>0.25469861159861962</v>
      </c>
      <c r="AX26">
        <v>0.5</v>
      </c>
      <c r="AY26">
        <f t="shared" si="28"/>
        <v>1686.0092995811192</v>
      </c>
      <c r="AZ26">
        <f t="shared" si="29"/>
        <v>38.281332717885377</v>
      </c>
      <c r="BA26">
        <f t="shared" si="30"/>
        <v>214.71211387283608</v>
      </c>
      <c r="BB26">
        <f t="shared" si="31"/>
        <v>0.46204907727340672</v>
      </c>
      <c r="BC26">
        <f t="shared" si="32"/>
        <v>-1.2029145409577575E-2</v>
      </c>
      <c r="BD26">
        <f t="shared" si="33"/>
        <v>-0.47064859019333749</v>
      </c>
      <c r="BE26" t="s">
        <v>407</v>
      </c>
      <c r="BF26">
        <v>611.86</v>
      </c>
      <c r="BG26">
        <f t="shared" si="34"/>
        <v>525.53000000000009</v>
      </c>
      <c r="BH26">
        <f t="shared" si="35"/>
        <v>0.55123713935675223</v>
      </c>
      <c r="BI26">
        <f t="shared" si="36"/>
        <v>54.729679991820539</v>
      </c>
      <c r="BJ26">
        <f t="shared" si="37"/>
        <v>0.29444380363457873</v>
      </c>
      <c r="BK26">
        <f t="shared" si="38"/>
        <v>-1.1934265776634578</v>
      </c>
      <c r="BL26">
        <v>1355</v>
      </c>
      <c r="BM26">
        <v>300</v>
      </c>
      <c r="BN26">
        <v>300</v>
      </c>
      <c r="BO26">
        <v>300</v>
      </c>
      <c r="BP26">
        <v>10426</v>
      </c>
      <c r="BQ26">
        <v>1057.0999999999999</v>
      </c>
      <c r="BR26">
        <v>-6.9810000000000002E-3</v>
      </c>
      <c r="BS26">
        <v>-8.2397499999999999E-2</v>
      </c>
      <c r="BT26" t="s">
        <v>351</v>
      </c>
      <c r="BU26" t="s">
        <v>351</v>
      </c>
      <c r="BV26" t="s">
        <v>351</v>
      </c>
      <c r="BW26" t="s">
        <v>351</v>
      </c>
      <c r="BX26" t="s">
        <v>351</v>
      </c>
      <c r="BY26" t="s">
        <v>351</v>
      </c>
      <c r="BZ26" t="s">
        <v>351</v>
      </c>
      <c r="CA26" t="s">
        <v>351</v>
      </c>
      <c r="CB26" t="s">
        <v>351</v>
      </c>
      <c r="CC26" t="s">
        <v>351</v>
      </c>
      <c r="CD26">
        <f t="shared" si="39"/>
        <v>2000.03</v>
      </c>
      <c r="CE26">
        <f t="shared" si="40"/>
        <v>1686.0092995811192</v>
      </c>
      <c r="CF26">
        <f t="shared" si="41"/>
        <v>0.84299200491048598</v>
      </c>
      <c r="CG26">
        <f t="shared" si="42"/>
        <v>0.195984009820972</v>
      </c>
      <c r="CH26">
        <v>6</v>
      </c>
      <c r="CI26">
        <v>0.5</v>
      </c>
      <c r="CJ26" t="s">
        <v>352</v>
      </c>
      <c r="CK26">
        <v>1566853230.0999999</v>
      </c>
      <c r="CL26">
        <v>751.08699999999999</v>
      </c>
      <c r="CM26">
        <v>800.00900000000001</v>
      </c>
      <c r="CN26">
        <v>19.352900000000002</v>
      </c>
      <c r="CO26">
        <v>15.4476</v>
      </c>
      <c r="CP26">
        <v>500.07299999999998</v>
      </c>
      <c r="CQ26">
        <v>99.035899999999998</v>
      </c>
      <c r="CR26">
        <v>0.100259</v>
      </c>
      <c r="CS26">
        <v>26.517199999999999</v>
      </c>
      <c r="CT26">
        <v>27.052700000000002</v>
      </c>
      <c r="CU26">
        <v>999.9</v>
      </c>
      <c r="CV26">
        <v>0</v>
      </c>
      <c r="CW26">
        <v>0</v>
      </c>
      <c r="CX26">
        <v>9989.3799999999992</v>
      </c>
      <c r="CY26">
        <v>0</v>
      </c>
      <c r="CZ26">
        <v>355.60300000000001</v>
      </c>
      <c r="DA26">
        <v>-48.922199999999997</v>
      </c>
      <c r="DB26">
        <v>765.91</v>
      </c>
      <c r="DC26">
        <v>812.56200000000001</v>
      </c>
      <c r="DD26">
        <v>3.90537</v>
      </c>
      <c r="DE26">
        <v>718.96500000000003</v>
      </c>
      <c r="DF26">
        <v>800.00900000000001</v>
      </c>
      <c r="DG26">
        <v>19.303899999999999</v>
      </c>
      <c r="DH26">
        <v>15.4476</v>
      </c>
      <c r="DI26">
        <v>1.9166399999999999</v>
      </c>
      <c r="DJ26">
        <v>1.5298700000000001</v>
      </c>
      <c r="DK26">
        <v>16.771999999999998</v>
      </c>
      <c r="DL26">
        <v>13.27</v>
      </c>
      <c r="DM26">
        <v>2000.03</v>
      </c>
      <c r="DN26">
        <v>0.90001500000000001</v>
      </c>
      <c r="DO26">
        <v>9.9985299999999999E-2</v>
      </c>
      <c r="DP26">
        <v>0</v>
      </c>
      <c r="DQ26">
        <v>847.428</v>
      </c>
      <c r="DR26">
        <v>5.00014</v>
      </c>
      <c r="DS26">
        <v>18814.3</v>
      </c>
      <c r="DT26">
        <v>16923.099999999999</v>
      </c>
      <c r="DU26">
        <v>47.875</v>
      </c>
      <c r="DV26">
        <v>48.311999999999998</v>
      </c>
      <c r="DW26">
        <v>48.311999999999998</v>
      </c>
      <c r="DX26">
        <v>47.686999999999998</v>
      </c>
      <c r="DY26">
        <v>49.311999999999998</v>
      </c>
      <c r="DZ26">
        <v>1795.56</v>
      </c>
      <c r="EA26">
        <v>199.47</v>
      </c>
      <c r="EB26">
        <v>0</v>
      </c>
      <c r="EC26">
        <v>103.69999980926499</v>
      </c>
      <c r="ED26">
        <v>847.69834615384605</v>
      </c>
      <c r="EE26">
        <v>-0.68147007919112101</v>
      </c>
      <c r="EF26">
        <v>20.389743777563201</v>
      </c>
      <c r="EG26">
        <v>18809.230769230799</v>
      </c>
      <c r="EH26">
        <v>15</v>
      </c>
      <c r="EI26">
        <v>1566853187.0999999</v>
      </c>
      <c r="EJ26" t="s">
        <v>408</v>
      </c>
      <c r="EK26">
        <v>90</v>
      </c>
      <c r="EL26">
        <v>32.122</v>
      </c>
      <c r="EM26">
        <v>4.9000000000000002E-2</v>
      </c>
      <c r="EN26">
        <v>800</v>
      </c>
      <c r="EO26">
        <v>15</v>
      </c>
      <c r="EP26">
        <v>7.0000000000000007E-2</v>
      </c>
      <c r="EQ26">
        <v>0.03</v>
      </c>
      <c r="ER26">
        <v>38.2494268532974</v>
      </c>
      <c r="ES26">
        <v>-0.27269428226069298</v>
      </c>
      <c r="ET26">
        <v>7.8799091771545607E-2</v>
      </c>
      <c r="EU26">
        <v>1</v>
      </c>
      <c r="EV26">
        <v>0.20552528940093301</v>
      </c>
      <c r="EW26">
        <v>-1.91985063263924E-2</v>
      </c>
      <c r="EX26">
        <v>2.56664445568807E-3</v>
      </c>
      <c r="EY26">
        <v>1</v>
      </c>
      <c r="EZ26">
        <v>2</v>
      </c>
      <c r="FA26">
        <v>2</v>
      </c>
      <c r="FB26" t="s">
        <v>379</v>
      </c>
      <c r="FC26">
        <v>2.9139300000000001</v>
      </c>
      <c r="FD26">
        <v>2.7248899999999998</v>
      </c>
      <c r="FE26">
        <v>0.139767</v>
      </c>
      <c r="FF26">
        <v>0.148726</v>
      </c>
      <c r="FG26">
        <v>9.7024200000000005E-2</v>
      </c>
      <c r="FH26">
        <v>8.1482100000000002E-2</v>
      </c>
      <c r="FI26">
        <v>22612.799999999999</v>
      </c>
      <c r="FJ26">
        <v>20587.3</v>
      </c>
      <c r="FK26">
        <v>24273</v>
      </c>
      <c r="FL26">
        <v>22846.5</v>
      </c>
      <c r="FM26">
        <v>30809.3</v>
      </c>
      <c r="FN26">
        <v>29331.4</v>
      </c>
      <c r="FO26">
        <v>35159.1</v>
      </c>
      <c r="FP26">
        <v>32967.4</v>
      </c>
      <c r="FQ26">
        <v>1.9937499999999999</v>
      </c>
      <c r="FR26">
        <v>1.8141799999999999</v>
      </c>
      <c r="FS26">
        <v>7.6070399999999996E-2</v>
      </c>
      <c r="FT26">
        <v>0</v>
      </c>
      <c r="FU26">
        <v>25.807500000000001</v>
      </c>
      <c r="FV26">
        <v>999.9</v>
      </c>
      <c r="FW26">
        <v>40.825000000000003</v>
      </c>
      <c r="FX26">
        <v>35.359000000000002</v>
      </c>
      <c r="FY26">
        <v>23.753900000000002</v>
      </c>
      <c r="FZ26">
        <v>60.667400000000001</v>
      </c>
      <c r="GA26">
        <v>23.024799999999999</v>
      </c>
      <c r="GB26">
        <v>1</v>
      </c>
      <c r="GC26">
        <v>0.24548800000000001</v>
      </c>
      <c r="GD26">
        <v>4.57972</v>
      </c>
      <c r="GE26">
        <v>20.1296</v>
      </c>
      <c r="GF26">
        <v>5.2518799999999999</v>
      </c>
      <c r="GG26">
        <v>12.0519</v>
      </c>
      <c r="GH26">
        <v>4.9813999999999998</v>
      </c>
      <c r="GI26">
        <v>3.3</v>
      </c>
      <c r="GJ26">
        <v>9999</v>
      </c>
      <c r="GK26">
        <v>9999</v>
      </c>
      <c r="GL26">
        <v>9999</v>
      </c>
      <c r="GM26">
        <v>435.5</v>
      </c>
      <c r="GN26">
        <v>1.87927</v>
      </c>
      <c r="GO26">
        <v>1.87724</v>
      </c>
      <c r="GP26">
        <v>1.8748499999999999</v>
      </c>
      <c r="GQ26">
        <v>1.8751500000000001</v>
      </c>
      <c r="GR26">
        <v>1.8754599999999999</v>
      </c>
      <c r="GS26">
        <v>1.87426</v>
      </c>
      <c r="GT26">
        <v>1.8711899999999999</v>
      </c>
      <c r="GU26">
        <v>1.87561</v>
      </c>
      <c r="GV26" t="s">
        <v>355</v>
      </c>
      <c r="GW26" t="s">
        <v>19</v>
      </c>
      <c r="GX26" t="s">
        <v>19</v>
      </c>
      <c r="GY26" t="s">
        <v>19</v>
      </c>
      <c r="GZ26" t="s">
        <v>356</v>
      </c>
      <c r="HA26" t="s">
        <v>357</v>
      </c>
      <c r="HB26" t="s">
        <v>358</v>
      </c>
      <c r="HC26" t="s">
        <v>358</v>
      </c>
      <c r="HD26" t="s">
        <v>358</v>
      </c>
      <c r="HE26" t="s">
        <v>358</v>
      </c>
      <c r="HF26">
        <v>0</v>
      </c>
      <c r="HG26">
        <v>100</v>
      </c>
      <c r="HH26">
        <v>100</v>
      </c>
      <c r="HI26">
        <v>32.122</v>
      </c>
      <c r="HJ26">
        <v>4.9000000000000002E-2</v>
      </c>
      <c r="HK26">
        <v>2</v>
      </c>
      <c r="HL26">
        <v>508.58699999999999</v>
      </c>
      <c r="HM26">
        <v>456.959</v>
      </c>
      <c r="HN26">
        <v>20.1402</v>
      </c>
      <c r="HO26">
        <v>30.167899999999999</v>
      </c>
      <c r="HP26">
        <v>30.000299999999999</v>
      </c>
      <c r="HQ26">
        <v>30.212</v>
      </c>
      <c r="HR26">
        <v>30.208600000000001</v>
      </c>
      <c r="HS26">
        <v>35.243499999999997</v>
      </c>
      <c r="HT26">
        <v>40.617600000000003</v>
      </c>
      <c r="HU26">
        <v>0</v>
      </c>
      <c r="HV26">
        <v>20.0914</v>
      </c>
      <c r="HW26">
        <v>800</v>
      </c>
      <c r="HX26">
        <v>15.436500000000001</v>
      </c>
      <c r="HY26">
        <v>100.919</v>
      </c>
      <c r="HZ26">
        <v>101.327</v>
      </c>
    </row>
    <row r="27" spans="1:234" x14ac:dyDescent="0.25">
      <c r="A27">
        <v>12</v>
      </c>
      <c r="B27">
        <v>1566853326.5999999</v>
      </c>
      <c r="C27">
        <v>1200.0999999046301</v>
      </c>
      <c r="D27" t="s">
        <v>409</v>
      </c>
      <c r="E27" t="s">
        <v>410</v>
      </c>
      <c r="F27" t="s">
        <v>346</v>
      </c>
      <c r="G27" t="s">
        <v>347</v>
      </c>
      <c r="H27" t="s">
        <v>348</v>
      </c>
      <c r="I27">
        <v>1566853326.5999999</v>
      </c>
      <c r="J27">
        <f t="shared" si="0"/>
        <v>2.8549924621892033E-3</v>
      </c>
      <c r="K27">
        <f t="shared" si="1"/>
        <v>38.910468862126372</v>
      </c>
      <c r="L27">
        <f t="shared" si="2"/>
        <v>950.16</v>
      </c>
      <c r="M27">
        <f t="shared" si="3"/>
        <v>547.06024061886023</v>
      </c>
      <c r="N27">
        <f t="shared" si="4"/>
        <v>54.230166829827084</v>
      </c>
      <c r="O27">
        <f t="shared" si="5"/>
        <v>94.189508739912</v>
      </c>
      <c r="P27">
        <f t="shared" si="6"/>
        <v>0.16871842087342448</v>
      </c>
      <c r="Q27">
        <f t="shared" si="7"/>
        <v>2.25216645213004</v>
      </c>
      <c r="R27">
        <f t="shared" si="8"/>
        <v>0.16199798453362188</v>
      </c>
      <c r="S27">
        <f t="shared" si="9"/>
        <v>0.10183023967999147</v>
      </c>
      <c r="T27">
        <f t="shared" si="10"/>
        <v>330.46137962757717</v>
      </c>
      <c r="U27">
        <f t="shared" si="11"/>
        <v>27.876684602263822</v>
      </c>
      <c r="V27">
        <f t="shared" si="12"/>
        <v>27.061699999999998</v>
      </c>
      <c r="W27">
        <f t="shared" si="13"/>
        <v>3.5921503616564689</v>
      </c>
      <c r="X27">
        <f t="shared" si="14"/>
        <v>55.003626013154182</v>
      </c>
      <c r="Y27">
        <f t="shared" si="15"/>
        <v>1.89345536497899</v>
      </c>
      <c r="Z27">
        <f t="shared" si="16"/>
        <v>3.4424191680129743</v>
      </c>
      <c r="AA27">
        <f t="shared" si="17"/>
        <v>1.6986949966774789</v>
      </c>
      <c r="AB27">
        <f t="shared" si="18"/>
        <v>-125.90516758254387</v>
      </c>
      <c r="AC27">
        <f t="shared" si="19"/>
        <v>-87.822216425040665</v>
      </c>
      <c r="AD27">
        <f t="shared" si="20"/>
        <v>-8.3902749874393301</v>
      </c>
      <c r="AE27">
        <f t="shared" si="21"/>
        <v>108.3437206325533</v>
      </c>
      <c r="AF27">
        <v>-4.12420967494481E-2</v>
      </c>
      <c r="AG27">
        <v>4.6297866607366997E-2</v>
      </c>
      <c r="AH27">
        <v>3.4590947354659698</v>
      </c>
      <c r="AI27">
        <v>0</v>
      </c>
      <c r="AJ27">
        <v>0</v>
      </c>
      <c r="AK27">
        <f t="shared" si="22"/>
        <v>1</v>
      </c>
      <c r="AL27">
        <f t="shared" si="23"/>
        <v>0</v>
      </c>
      <c r="AM27">
        <f t="shared" si="24"/>
        <v>52697.072255729188</v>
      </c>
      <c r="AN27">
        <v>0</v>
      </c>
      <c r="AO27">
        <v>153.529411764706</v>
      </c>
      <c r="AP27">
        <v>602.07899999999995</v>
      </c>
      <c r="AQ27">
        <f t="shared" si="25"/>
        <v>448.54958823529398</v>
      </c>
      <c r="AR27">
        <f t="shared" si="26"/>
        <v>0.74500121783901119</v>
      </c>
      <c r="AS27">
        <v>58.562583744446698</v>
      </c>
      <c r="AT27" t="s">
        <v>411</v>
      </c>
      <c r="AU27">
        <v>845.95684615384596</v>
      </c>
      <c r="AV27">
        <v>1141.0899999999999</v>
      </c>
      <c r="AW27">
        <f t="shared" si="27"/>
        <v>0.25864143393260297</v>
      </c>
      <c r="AX27">
        <v>0.5</v>
      </c>
      <c r="AY27">
        <f t="shared" si="28"/>
        <v>1686.1538995810292</v>
      </c>
      <c r="AZ27">
        <f t="shared" si="29"/>
        <v>38.910468862126372</v>
      </c>
      <c r="BA27">
        <f t="shared" si="30"/>
        <v>218.05463120934382</v>
      </c>
      <c r="BB27">
        <f t="shared" si="31"/>
        <v>0.4624788579340805</v>
      </c>
      <c r="BC27">
        <f t="shared" si="32"/>
        <v>-1.1654994770764062E-2</v>
      </c>
      <c r="BD27">
        <f t="shared" si="33"/>
        <v>-0.47236501941126469</v>
      </c>
      <c r="BE27" t="s">
        <v>412</v>
      </c>
      <c r="BF27">
        <v>613.36</v>
      </c>
      <c r="BG27">
        <f t="shared" si="34"/>
        <v>527.7299999999999</v>
      </c>
      <c r="BH27">
        <f t="shared" si="35"/>
        <v>0.55925028678709565</v>
      </c>
      <c r="BI27">
        <f t="shared" si="36"/>
        <v>47.780427267085983</v>
      </c>
      <c r="BJ27">
        <f t="shared" si="37"/>
        <v>0.29885068051727093</v>
      </c>
      <c r="BK27">
        <f t="shared" si="38"/>
        <v>-1.2016753869301358</v>
      </c>
      <c r="BL27">
        <v>1357</v>
      </c>
      <c r="BM27">
        <v>300</v>
      </c>
      <c r="BN27">
        <v>300</v>
      </c>
      <c r="BO27">
        <v>300</v>
      </c>
      <c r="BP27">
        <v>10426.1</v>
      </c>
      <c r="BQ27">
        <v>1059.4100000000001</v>
      </c>
      <c r="BR27">
        <v>-6.9809900000000003E-3</v>
      </c>
      <c r="BS27">
        <v>-0.334229</v>
      </c>
      <c r="BT27" t="s">
        <v>351</v>
      </c>
      <c r="BU27" t="s">
        <v>351</v>
      </c>
      <c r="BV27" t="s">
        <v>351</v>
      </c>
      <c r="BW27" t="s">
        <v>351</v>
      </c>
      <c r="BX27" t="s">
        <v>351</v>
      </c>
      <c r="BY27" t="s">
        <v>351</v>
      </c>
      <c r="BZ27" t="s">
        <v>351</v>
      </c>
      <c r="CA27" t="s">
        <v>351</v>
      </c>
      <c r="CB27" t="s">
        <v>351</v>
      </c>
      <c r="CC27" t="s">
        <v>351</v>
      </c>
      <c r="CD27">
        <f t="shared" si="39"/>
        <v>2000.2</v>
      </c>
      <c r="CE27">
        <f t="shared" si="40"/>
        <v>1686.1538995810292</v>
      </c>
      <c r="CF27">
        <f t="shared" si="41"/>
        <v>0.84299265052546202</v>
      </c>
      <c r="CG27">
        <f t="shared" si="42"/>
        <v>0.19598530105092382</v>
      </c>
      <c r="CH27">
        <v>6</v>
      </c>
      <c r="CI27">
        <v>0.5</v>
      </c>
      <c r="CJ27" t="s">
        <v>352</v>
      </c>
      <c r="CK27">
        <v>1566853326.5999999</v>
      </c>
      <c r="CL27">
        <v>950.16</v>
      </c>
      <c r="CM27">
        <v>1000.11</v>
      </c>
      <c r="CN27">
        <v>19.1007</v>
      </c>
      <c r="CO27">
        <v>15.74</v>
      </c>
      <c r="CP27">
        <v>499.97800000000001</v>
      </c>
      <c r="CQ27">
        <v>99.030500000000004</v>
      </c>
      <c r="CR27">
        <v>9.96557E-2</v>
      </c>
      <c r="CS27">
        <v>26.3384</v>
      </c>
      <c r="CT27">
        <v>27.061699999999998</v>
      </c>
      <c r="CU27">
        <v>999.9</v>
      </c>
      <c r="CV27">
        <v>0</v>
      </c>
      <c r="CW27">
        <v>0</v>
      </c>
      <c r="CX27">
        <v>10043.1</v>
      </c>
      <c r="CY27">
        <v>0</v>
      </c>
      <c r="CZ27">
        <v>386.5</v>
      </c>
      <c r="DA27">
        <v>-49.947299999999998</v>
      </c>
      <c r="DB27">
        <v>968.66200000000003</v>
      </c>
      <c r="DC27">
        <v>1016.1</v>
      </c>
      <c r="DD27">
        <v>3.3607200000000002</v>
      </c>
      <c r="DE27">
        <v>914.89700000000005</v>
      </c>
      <c r="DF27">
        <v>1000.11</v>
      </c>
      <c r="DG27">
        <v>19.041699999999999</v>
      </c>
      <c r="DH27">
        <v>15.74</v>
      </c>
      <c r="DI27">
        <v>1.8915500000000001</v>
      </c>
      <c r="DJ27">
        <v>1.55874</v>
      </c>
      <c r="DK27">
        <v>16.564599999999999</v>
      </c>
      <c r="DL27">
        <v>13.556800000000001</v>
      </c>
      <c r="DM27">
        <v>2000.2</v>
      </c>
      <c r="DN27">
        <v>0.89999700000000005</v>
      </c>
      <c r="DO27">
        <v>0.10000299999999999</v>
      </c>
      <c r="DP27">
        <v>0</v>
      </c>
      <c r="DQ27">
        <v>845.75199999999995</v>
      </c>
      <c r="DR27">
        <v>5.00014</v>
      </c>
      <c r="DS27">
        <v>19422.8</v>
      </c>
      <c r="DT27">
        <v>16924.5</v>
      </c>
      <c r="DU27">
        <v>47.875</v>
      </c>
      <c r="DV27">
        <v>48.436999999999998</v>
      </c>
      <c r="DW27">
        <v>48.311999999999998</v>
      </c>
      <c r="DX27">
        <v>47.75</v>
      </c>
      <c r="DY27">
        <v>49.311999999999998</v>
      </c>
      <c r="DZ27">
        <v>1795.67</v>
      </c>
      <c r="EA27">
        <v>199.53</v>
      </c>
      <c r="EB27">
        <v>0</v>
      </c>
      <c r="EC27">
        <v>95.799999952316298</v>
      </c>
      <c r="ED27">
        <v>845.95684615384596</v>
      </c>
      <c r="EE27">
        <v>-1.2451282048032399</v>
      </c>
      <c r="EF27">
        <v>-490.09914636745498</v>
      </c>
      <c r="EG27">
        <v>19392.461538461499</v>
      </c>
      <c r="EH27">
        <v>15</v>
      </c>
      <c r="EI27">
        <v>1566853295.0999999</v>
      </c>
      <c r="EJ27" t="s">
        <v>413</v>
      </c>
      <c r="EK27">
        <v>91</v>
      </c>
      <c r="EL27">
        <v>35.262999999999998</v>
      </c>
      <c r="EM27">
        <v>5.8999999999999997E-2</v>
      </c>
      <c r="EN27">
        <v>1000</v>
      </c>
      <c r="EO27">
        <v>15</v>
      </c>
      <c r="EP27">
        <v>0.03</v>
      </c>
      <c r="EQ27">
        <v>0.03</v>
      </c>
      <c r="ER27">
        <v>38.902457252613502</v>
      </c>
      <c r="ES27">
        <v>9.3857548312344399E-2</v>
      </c>
      <c r="ET27">
        <v>0.50059004394350004</v>
      </c>
      <c r="EU27">
        <v>1</v>
      </c>
      <c r="EV27">
        <v>0.16822849475441601</v>
      </c>
      <c r="EW27">
        <v>3.3548352314351298E-2</v>
      </c>
      <c r="EX27">
        <v>5.9792957894951202E-3</v>
      </c>
      <c r="EY27">
        <v>1</v>
      </c>
      <c r="EZ27">
        <v>2</v>
      </c>
      <c r="FA27">
        <v>2</v>
      </c>
      <c r="FB27" t="s">
        <v>379</v>
      </c>
      <c r="FC27">
        <v>2.9136700000000002</v>
      </c>
      <c r="FD27">
        <v>2.7247699999999999</v>
      </c>
      <c r="FE27">
        <v>0.16384499999999999</v>
      </c>
      <c r="FF27">
        <v>0.171873</v>
      </c>
      <c r="FG27">
        <v>9.6064499999999997E-2</v>
      </c>
      <c r="FH27">
        <v>8.2595500000000002E-2</v>
      </c>
      <c r="FI27">
        <v>21977.8</v>
      </c>
      <c r="FJ27">
        <v>20025.099999999999</v>
      </c>
      <c r="FK27">
        <v>24271.4</v>
      </c>
      <c r="FL27">
        <v>22844.5</v>
      </c>
      <c r="FM27">
        <v>30840.5</v>
      </c>
      <c r="FN27">
        <v>29293.7</v>
      </c>
      <c r="FO27">
        <v>35157</v>
      </c>
      <c r="FP27">
        <v>32964.9</v>
      </c>
      <c r="FQ27">
        <v>1.9931000000000001</v>
      </c>
      <c r="FR27">
        <v>1.8144800000000001</v>
      </c>
      <c r="FS27">
        <v>7.8078400000000006E-2</v>
      </c>
      <c r="FT27">
        <v>0</v>
      </c>
      <c r="FU27">
        <v>25.7836</v>
      </c>
      <c r="FV27">
        <v>999.9</v>
      </c>
      <c r="FW27">
        <v>40.776000000000003</v>
      </c>
      <c r="FX27">
        <v>35.378999999999998</v>
      </c>
      <c r="FY27">
        <v>23.748999999999999</v>
      </c>
      <c r="FZ27">
        <v>60.157299999999999</v>
      </c>
      <c r="GA27">
        <v>23.0168</v>
      </c>
      <c r="GB27">
        <v>1</v>
      </c>
      <c r="GC27">
        <v>0.24795700000000001</v>
      </c>
      <c r="GD27">
        <v>4.5890300000000002</v>
      </c>
      <c r="GE27">
        <v>20.128699999999998</v>
      </c>
      <c r="GF27">
        <v>5.2502399999999998</v>
      </c>
      <c r="GG27">
        <v>12.0519</v>
      </c>
      <c r="GH27">
        <v>4.9808000000000003</v>
      </c>
      <c r="GI27">
        <v>3.2997800000000002</v>
      </c>
      <c r="GJ27">
        <v>9999</v>
      </c>
      <c r="GK27">
        <v>9999</v>
      </c>
      <c r="GL27">
        <v>9999</v>
      </c>
      <c r="GM27">
        <v>435.5</v>
      </c>
      <c r="GN27">
        <v>1.87927</v>
      </c>
      <c r="GO27">
        <v>1.87727</v>
      </c>
      <c r="GP27">
        <v>1.8748499999999999</v>
      </c>
      <c r="GQ27">
        <v>1.8751500000000001</v>
      </c>
      <c r="GR27">
        <v>1.87547</v>
      </c>
      <c r="GS27">
        <v>1.87429</v>
      </c>
      <c r="GT27">
        <v>1.8711899999999999</v>
      </c>
      <c r="GU27">
        <v>1.87561</v>
      </c>
      <c r="GV27" t="s">
        <v>355</v>
      </c>
      <c r="GW27" t="s">
        <v>19</v>
      </c>
      <c r="GX27" t="s">
        <v>19</v>
      </c>
      <c r="GY27" t="s">
        <v>19</v>
      </c>
      <c r="GZ27" t="s">
        <v>356</v>
      </c>
      <c r="HA27" t="s">
        <v>357</v>
      </c>
      <c r="HB27" t="s">
        <v>358</v>
      </c>
      <c r="HC27" t="s">
        <v>358</v>
      </c>
      <c r="HD27" t="s">
        <v>358</v>
      </c>
      <c r="HE27" t="s">
        <v>358</v>
      </c>
      <c r="HF27">
        <v>0</v>
      </c>
      <c r="HG27">
        <v>100</v>
      </c>
      <c r="HH27">
        <v>100</v>
      </c>
      <c r="HI27">
        <v>35.262999999999998</v>
      </c>
      <c r="HJ27">
        <v>5.8999999999999997E-2</v>
      </c>
      <c r="HK27">
        <v>2</v>
      </c>
      <c r="HL27">
        <v>508.32</v>
      </c>
      <c r="HM27">
        <v>457.3</v>
      </c>
      <c r="HN27">
        <v>19.924099999999999</v>
      </c>
      <c r="HO27">
        <v>30.204999999999998</v>
      </c>
      <c r="HP27">
        <v>30.000699999999998</v>
      </c>
      <c r="HQ27">
        <v>30.230699999999999</v>
      </c>
      <c r="HR27">
        <v>30.226600000000001</v>
      </c>
      <c r="HS27">
        <v>42.345100000000002</v>
      </c>
      <c r="HT27">
        <v>39.202100000000002</v>
      </c>
      <c r="HU27">
        <v>0</v>
      </c>
      <c r="HV27">
        <v>19.8965</v>
      </c>
      <c r="HW27">
        <v>1000</v>
      </c>
      <c r="HX27">
        <v>15.737</v>
      </c>
      <c r="HY27">
        <v>100.913</v>
      </c>
      <c r="HZ27">
        <v>101.318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17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28610</cp:lastModifiedBy>
  <dcterms:created xsi:type="dcterms:W3CDTF">2019-08-25T16:06:03Z</dcterms:created>
  <dcterms:modified xsi:type="dcterms:W3CDTF">2019-08-27T21:32:40Z</dcterms:modified>
</cp:coreProperties>
</file>