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06A2D985-D963-4274-8226-EF4ED1BCF3BC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U27" i="1" l="1"/>
  <c r="BT27" i="1"/>
  <c r="BR27" i="1"/>
  <c r="BS27" i="1" s="1"/>
  <c r="BI27" i="1"/>
  <c r="BH27" i="1"/>
  <c r="BG27" i="1"/>
  <c r="BF27" i="1"/>
  <c r="BE27" i="1"/>
  <c r="AZ27" i="1" s="1"/>
  <c r="BB27" i="1"/>
  <c r="AU27" i="1"/>
  <c r="AP27" i="1"/>
  <c r="AO27" i="1"/>
  <c r="AK27" i="1"/>
  <c r="AI27" i="1" s="1"/>
  <c r="X27" i="1"/>
  <c r="W27" i="1"/>
  <c r="O27" i="1"/>
  <c r="BU26" i="1"/>
  <c r="BT26" i="1"/>
  <c r="BR26" i="1"/>
  <c r="BS26" i="1" s="1"/>
  <c r="BI26" i="1"/>
  <c r="BH26" i="1"/>
  <c r="BG26" i="1"/>
  <c r="BF26" i="1"/>
  <c r="BE26" i="1"/>
  <c r="AZ26" i="1" s="1"/>
  <c r="BB26" i="1"/>
  <c r="AU26" i="1"/>
  <c r="AP26" i="1"/>
  <c r="AO26" i="1"/>
  <c r="AK26" i="1"/>
  <c r="AI26" i="1" s="1"/>
  <c r="X26" i="1"/>
  <c r="W26" i="1"/>
  <c r="V26" i="1"/>
  <c r="O26" i="1"/>
  <c r="BU25" i="1"/>
  <c r="BT25" i="1"/>
  <c r="BR25" i="1"/>
  <c r="BS25" i="1" s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X25" i="1"/>
  <c r="W25" i="1"/>
  <c r="V25" i="1"/>
  <c r="O25" i="1"/>
  <c r="BU24" i="1"/>
  <c r="BT24" i="1"/>
  <c r="BR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/>
  <c r="I24" i="1" s="1"/>
  <c r="AX24" i="1" s="1"/>
  <c r="X24" i="1"/>
  <c r="V24" i="1" s="1"/>
  <c r="W24" i="1"/>
  <c r="O24" i="1"/>
  <c r="BU23" i="1"/>
  <c r="BT23" i="1"/>
  <c r="BR23" i="1"/>
  <c r="BS23" i="1" s="1"/>
  <c r="BI23" i="1"/>
  <c r="BH23" i="1"/>
  <c r="BG23" i="1"/>
  <c r="BF23" i="1"/>
  <c r="BE23" i="1"/>
  <c r="BB23" i="1"/>
  <c r="AZ23" i="1"/>
  <c r="AU23" i="1"/>
  <c r="AO23" i="1"/>
  <c r="AP23" i="1" s="1"/>
  <c r="AK23" i="1"/>
  <c r="AI23" i="1" s="1"/>
  <c r="X23" i="1"/>
  <c r="W23" i="1"/>
  <c r="O23" i="1"/>
  <c r="BU22" i="1"/>
  <c r="BT22" i="1"/>
  <c r="BR22" i="1"/>
  <c r="BS22" i="1" s="1"/>
  <c r="BI22" i="1"/>
  <c r="BH22" i="1"/>
  <c r="BG22" i="1"/>
  <c r="BF22" i="1"/>
  <c r="BE22" i="1"/>
  <c r="AZ22" i="1" s="1"/>
  <c r="BB22" i="1"/>
  <c r="AU22" i="1"/>
  <c r="AP22" i="1"/>
  <c r="AO22" i="1"/>
  <c r="AK22" i="1"/>
  <c r="AI22" i="1" s="1"/>
  <c r="X22" i="1"/>
  <c r="W22" i="1"/>
  <c r="V22" i="1" s="1"/>
  <c r="O22" i="1"/>
  <c r="BU21" i="1"/>
  <c r="BT21" i="1"/>
  <c r="BS21" i="1"/>
  <c r="AW21" i="1" s="1"/>
  <c r="BR21" i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V21" i="1" s="1"/>
  <c r="O21" i="1"/>
  <c r="BU20" i="1"/>
  <c r="BT20" i="1"/>
  <c r="BR20" i="1"/>
  <c r="BS20" i="1" s="1"/>
  <c r="R20" i="1" s="1"/>
  <c r="BI20" i="1"/>
  <c r="BH20" i="1"/>
  <c r="BG20" i="1"/>
  <c r="BF20" i="1"/>
  <c r="BE20" i="1"/>
  <c r="AZ20" i="1" s="1"/>
  <c r="BB20" i="1"/>
  <c r="AU20" i="1"/>
  <c r="AP20" i="1"/>
  <c r="AO20" i="1"/>
  <c r="AK20" i="1"/>
  <c r="AI20" i="1" s="1"/>
  <c r="X20" i="1"/>
  <c r="W20" i="1"/>
  <c r="V20" i="1" s="1"/>
  <c r="O20" i="1"/>
  <c r="BU19" i="1"/>
  <c r="BT19" i="1"/>
  <c r="BS19" i="1"/>
  <c r="AW19" i="1" s="1"/>
  <c r="AY19" i="1" s="1"/>
  <c r="BR19" i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/>
  <c r="M19" i="1" s="1"/>
  <c r="X19" i="1"/>
  <c r="W19" i="1"/>
  <c r="V19" i="1" s="1"/>
  <c r="O19" i="1"/>
  <c r="BU18" i="1"/>
  <c r="BT18" i="1"/>
  <c r="BR18" i="1"/>
  <c r="BI18" i="1"/>
  <c r="BH18" i="1"/>
  <c r="BG18" i="1"/>
  <c r="BF18" i="1"/>
  <c r="BE18" i="1"/>
  <c r="BB18" i="1"/>
  <c r="AZ18" i="1"/>
  <c r="AU18" i="1"/>
  <c r="AO18" i="1"/>
  <c r="AP18" i="1" s="1"/>
  <c r="AK18" i="1"/>
  <c r="AI18" i="1"/>
  <c r="AJ18" i="1" s="1"/>
  <c r="X18" i="1"/>
  <c r="W18" i="1"/>
  <c r="O18" i="1"/>
  <c r="I18" i="1"/>
  <c r="AX18" i="1" s="1"/>
  <c r="H18" i="1"/>
  <c r="BU17" i="1"/>
  <c r="BT17" i="1"/>
  <c r="BR17" i="1"/>
  <c r="BS17" i="1" s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/>
  <c r="J17" i="1" s="1"/>
  <c r="X17" i="1"/>
  <c r="W17" i="1"/>
  <c r="V17" i="1"/>
  <c r="O17" i="1"/>
  <c r="M23" i="1" l="1"/>
  <c r="AJ23" i="1"/>
  <c r="I23" i="1"/>
  <c r="AX23" i="1" s="1"/>
  <c r="H25" i="1"/>
  <c r="I25" i="1"/>
  <c r="AX25" i="1" s="1"/>
  <c r="V23" i="1"/>
  <c r="BS24" i="1"/>
  <c r="R24" i="1" s="1"/>
  <c r="BS18" i="1"/>
  <c r="R18" i="1" s="1"/>
  <c r="V18" i="1"/>
  <c r="V27" i="1"/>
  <c r="AY21" i="1"/>
  <c r="I17" i="1"/>
  <c r="AX17" i="1" s="1"/>
  <c r="J24" i="1"/>
  <c r="Z25" i="1"/>
  <c r="AJ21" i="1"/>
  <c r="M21" i="1"/>
  <c r="J21" i="1"/>
  <c r="I21" i="1"/>
  <c r="AX21" i="1" s="1"/>
  <c r="BA21" i="1" s="1"/>
  <c r="H21" i="1"/>
  <c r="I22" i="1"/>
  <c r="AX22" i="1" s="1"/>
  <c r="H22" i="1"/>
  <c r="AJ22" i="1"/>
  <c r="M22" i="1"/>
  <c r="J22" i="1"/>
  <c r="S20" i="1"/>
  <c r="T20" i="1" s="1"/>
  <c r="R17" i="1"/>
  <c r="AW17" i="1"/>
  <c r="AY17" i="1" s="1"/>
  <c r="I27" i="1"/>
  <c r="AX27" i="1" s="1"/>
  <c r="H27" i="1"/>
  <c r="AJ27" i="1"/>
  <c r="R22" i="1"/>
  <c r="AW22" i="1"/>
  <c r="AY22" i="1" s="1"/>
  <c r="AW25" i="1"/>
  <c r="AY25" i="1" s="1"/>
  <c r="R25" i="1"/>
  <c r="BA17" i="1"/>
  <c r="AW26" i="1"/>
  <c r="AY26" i="1" s="1"/>
  <c r="R26" i="1"/>
  <c r="R27" i="1"/>
  <c r="AW27" i="1"/>
  <c r="AY27" i="1" s="1"/>
  <c r="AY20" i="1"/>
  <c r="AW23" i="1"/>
  <c r="AY23" i="1" s="1"/>
  <c r="R23" i="1"/>
  <c r="AW18" i="1"/>
  <c r="AY18" i="1" s="1"/>
  <c r="J20" i="1"/>
  <c r="I20" i="1"/>
  <c r="AX20" i="1" s="1"/>
  <c r="H20" i="1"/>
  <c r="AJ20" i="1"/>
  <c r="M20" i="1"/>
  <c r="M17" i="1"/>
  <c r="J18" i="1"/>
  <c r="Z18" i="1"/>
  <c r="AJ19" i="1"/>
  <c r="AW20" i="1"/>
  <c r="H23" i="1"/>
  <c r="M24" i="1"/>
  <c r="J25" i="1"/>
  <c r="AJ26" i="1"/>
  <c r="R21" i="1"/>
  <c r="H26" i="1"/>
  <c r="AJ17" i="1"/>
  <c r="I19" i="1"/>
  <c r="AX19" i="1" s="1"/>
  <c r="BA19" i="1" s="1"/>
  <c r="J23" i="1"/>
  <c r="AJ24" i="1"/>
  <c r="I26" i="1"/>
  <c r="AX26" i="1" s="1"/>
  <c r="H19" i="1"/>
  <c r="H17" i="1"/>
  <c r="M18" i="1"/>
  <c r="J19" i="1"/>
  <c r="R19" i="1"/>
  <c r="H24" i="1"/>
  <c r="M25" i="1"/>
  <c r="AJ25" i="1"/>
  <c r="BA18" i="1" l="1"/>
  <c r="BA26" i="1"/>
  <c r="J27" i="1"/>
  <c r="AW24" i="1"/>
  <c r="BA24" i="1" s="1"/>
  <c r="BA20" i="1"/>
  <c r="M27" i="1"/>
  <c r="J26" i="1"/>
  <c r="S17" i="1"/>
  <c r="T17" i="1" s="1"/>
  <c r="P17" i="1" s="1"/>
  <c r="N17" i="1" s="1"/>
  <c r="Q17" i="1" s="1"/>
  <c r="K17" i="1" s="1"/>
  <c r="L17" i="1" s="1"/>
  <c r="P22" i="1"/>
  <c r="N22" i="1" s="1"/>
  <c r="Q22" i="1" s="1"/>
  <c r="K22" i="1" s="1"/>
  <c r="L22" i="1" s="1"/>
  <c r="Z22" i="1"/>
  <c r="S24" i="1"/>
  <c r="T24" i="1" s="1"/>
  <c r="S23" i="1"/>
  <c r="T23" i="1" s="1"/>
  <c r="BA22" i="1"/>
  <c r="Z21" i="1"/>
  <c r="S27" i="1"/>
  <c r="T27" i="1" s="1"/>
  <c r="U20" i="1"/>
  <c r="Y20" i="1" s="1"/>
  <c r="AA20" i="1"/>
  <c r="AB20" i="1"/>
  <c r="Z24" i="1"/>
  <c r="S19" i="1"/>
  <c r="T19" i="1" s="1"/>
  <c r="Z20" i="1"/>
  <c r="P20" i="1"/>
  <c r="N20" i="1" s="1"/>
  <c r="Q20" i="1" s="1"/>
  <c r="K20" i="1" s="1"/>
  <c r="L20" i="1" s="1"/>
  <c r="BA23" i="1"/>
  <c r="S26" i="1"/>
  <c r="T26" i="1" s="1"/>
  <c r="P26" i="1" s="1"/>
  <c r="N26" i="1" s="1"/>
  <c r="Q26" i="1" s="1"/>
  <c r="K26" i="1" s="1"/>
  <c r="L26" i="1" s="1"/>
  <c r="S25" i="1"/>
  <c r="T25" i="1" s="1"/>
  <c r="AY24" i="1"/>
  <c r="Z23" i="1"/>
  <c r="P23" i="1"/>
  <c r="N23" i="1" s="1"/>
  <c r="Q23" i="1" s="1"/>
  <c r="K23" i="1" s="1"/>
  <c r="L23" i="1" s="1"/>
  <c r="Z27" i="1"/>
  <c r="Z26" i="1"/>
  <c r="BA25" i="1"/>
  <c r="BA27" i="1"/>
  <c r="Z17" i="1"/>
  <c r="S21" i="1"/>
  <c r="T21" i="1" s="1"/>
  <c r="S18" i="1"/>
  <c r="T18" i="1" s="1"/>
  <c r="M26" i="1"/>
  <c r="Z19" i="1"/>
  <c r="S22" i="1"/>
  <c r="T22" i="1" s="1"/>
  <c r="U18" i="1" l="1"/>
  <c r="Y18" i="1" s="1"/>
  <c r="AB18" i="1"/>
  <c r="AA18" i="1"/>
  <c r="P18" i="1"/>
  <c r="N18" i="1" s="1"/>
  <c r="Q18" i="1" s="1"/>
  <c r="K18" i="1" s="1"/>
  <c r="L18" i="1" s="1"/>
  <c r="U27" i="1"/>
  <c r="Y27" i="1" s="1"/>
  <c r="AB27" i="1"/>
  <c r="AC27" i="1" s="1"/>
  <c r="AA27" i="1"/>
  <c r="AA24" i="1"/>
  <c r="AB24" i="1"/>
  <c r="U24" i="1"/>
  <c r="Y24" i="1" s="1"/>
  <c r="U19" i="1"/>
  <c r="Y19" i="1" s="1"/>
  <c r="AB19" i="1"/>
  <c r="AA19" i="1"/>
  <c r="U22" i="1"/>
  <c r="Y22" i="1" s="1"/>
  <c r="AB22" i="1"/>
  <c r="AA22" i="1"/>
  <c r="P24" i="1"/>
  <c r="N24" i="1" s="1"/>
  <c r="Q24" i="1" s="1"/>
  <c r="K24" i="1" s="1"/>
  <c r="L24" i="1" s="1"/>
  <c r="U21" i="1"/>
  <c r="Y21" i="1" s="1"/>
  <c r="AB21" i="1"/>
  <c r="AA21" i="1"/>
  <c r="U26" i="1"/>
  <c r="Y26" i="1" s="1"/>
  <c r="AB26" i="1"/>
  <c r="AC26" i="1" s="1"/>
  <c r="AA26" i="1"/>
  <c r="AA17" i="1"/>
  <c r="AB17" i="1"/>
  <c r="AC17" i="1" s="1"/>
  <c r="U17" i="1"/>
  <c r="Y17" i="1" s="1"/>
  <c r="U25" i="1"/>
  <c r="Y25" i="1" s="1"/>
  <c r="AB25" i="1"/>
  <c r="P25" i="1"/>
  <c r="N25" i="1" s="1"/>
  <c r="Q25" i="1" s="1"/>
  <c r="K25" i="1" s="1"/>
  <c r="L25" i="1" s="1"/>
  <c r="AA25" i="1"/>
  <c r="P21" i="1"/>
  <c r="N21" i="1" s="1"/>
  <c r="Q21" i="1" s="1"/>
  <c r="K21" i="1" s="1"/>
  <c r="L21" i="1" s="1"/>
  <c r="AC20" i="1"/>
  <c r="U23" i="1"/>
  <c r="Y23" i="1" s="1"/>
  <c r="AB23" i="1"/>
  <c r="AA23" i="1"/>
  <c r="P19" i="1"/>
  <c r="N19" i="1" s="1"/>
  <c r="Q19" i="1" s="1"/>
  <c r="K19" i="1" s="1"/>
  <c r="L19" i="1" s="1"/>
  <c r="P27" i="1"/>
  <c r="N27" i="1" s="1"/>
  <c r="Q27" i="1" s="1"/>
  <c r="K27" i="1" s="1"/>
  <c r="L27" i="1" s="1"/>
  <c r="AC25" i="1" l="1"/>
  <c r="AC19" i="1"/>
  <c r="AC22" i="1"/>
  <c r="AC21" i="1"/>
  <c r="AC23" i="1"/>
  <c r="AC18" i="1"/>
  <c r="AC24" i="1"/>
</calcChain>
</file>

<file path=xl/sharedStrings.xml><?xml version="1.0" encoding="utf-8"?>
<sst xmlns="http://schemas.openxmlformats.org/spreadsheetml/2006/main" count="719" uniqueCount="338">
  <si>
    <t>File opened</t>
  </si>
  <si>
    <t>2019-08-25 09:24:49</t>
  </si>
  <si>
    <t>Console s/n</t>
  </si>
  <si>
    <t>68C-571038</t>
  </si>
  <si>
    <t>Console ver</t>
  </si>
  <si>
    <t>Bluestem v.1.3.4</t>
  </si>
  <si>
    <t>Scripts ver</t>
  </si>
  <si>
    <t>2018.05  1.3.4, Mar 2018</t>
  </si>
  <si>
    <t>Head s/n</t>
  </si>
  <si>
    <t>68H-581038</t>
  </si>
  <si>
    <t>Head ver</t>
  </si>
  <si>
    <t>1.3.0</t>
  </si>
  <si>
    <t>Head cal</t>
  </si>
  <si>
    <t>{"co2bspan1": "0.992131", "co2bspan2": "0", "co2aspan2": "0", "co2bzero": "0.880288", "chamberpressurezero": "2.57337", "h2oaspan2": "0", "flowbzero": "0.20796", "ssb_ref": "36526.8", "h2oaspan1": "1.00223", "h2oaspanconc1": "12.19", "co2aspanconc1": "1002", "h2obspan2": "0", "flowmeterzero": "0.991801", "co2bspan2a": "0.163389", "h2obspanconc1": "20", "oxygen": "21", "co2aspan1": "0.992625", "tbzero": "0.197721", "h2obspan2a": "0.0975941", "tazero": "0.00774765", "co2azero": "0.869071", "h2oaspanconc2": "0", "h2obspan2b": "0.0963575", "co2aspan2a": "0.164928", "h2oaspan2b": "0.0662632", "ssa_ref": "36614.9", "h2oazero": "1.00263", "co2bspanconc1": "1002", "h2obspanconc2": "0", "co2aspan2b": "0.163711", "h2obspan1": "0.998578", "h2obzero": "1.01783", "h2oaspan2a": "0.0661155", "co2aspanconc2": "0", "flowazero": "0.4286", "co2bspan2b": "0.162103", "co2bspanconc2": "0"}</t>
  </si>
  <si>
    <t>Chamber type</t>
  </si>
  <si>
    <t>6800-01</t>
  </si>
  <si>
    <t>Chamber s/n</t>
  </si>
  <si>
    <t>MPF-551037</t>
  </si>
  <si>
    <t>Chamber rev</t>
  </si>
  <si>
    <t>0</t>
  </si>
  <si>
    <t>Chamber cal</t>
  </si>
  <si>
    <t>Fluorometer</t>
  </si>
  <si>
    <t>Flr. Version</t>
  </si>
  <si>
    <t>09:24:49</t>
  </si>
  <si>
    <t>Stability Definition:	gsw (GasEx): Slp&lt;1 Std&lt;0.5	A (GasEx): Slp&lt;0.3 Std&lt;0.5</t>
  </si>
  <si>
    <t>SysConst</t>
  </si>
  <si>
    <t>AvgTime</t>
  </si>
  <si>
    <t>4</t>
  </si>
  <si>
    <t>Oxygen</t>
  </si>
  <si>
    <t>21</t>
  </si>
  <si>
    <t>Chamber</t>
  </si>
  <si>
    <t>Const</t>
  </si>
  <si>
    <t>S</t>
  </si>
  <si>
    <t>K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</si>
  <si>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</si>
  <si>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</si>
  <si>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</si>
  <si>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</si>
  <si>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</si>
  <si>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</si>
  <si>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</si>
  <si>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</si>
  <si>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</si>
  <si>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</si>
  <si>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</si>
  <si>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</si>
  <si>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</si>
  <si>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</si>
  <si>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</si>
  <si>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</si>
  <si>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</si>
  <si>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</si>
  <si>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</si>
  <si>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</si>
  <si>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</si>
  <si>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</si>
  <si>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</si>
  <si>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</si>
  <si>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</si>
  <si>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</si>
  <si>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</si>
  <si>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</si>
  <si>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</si>
  <si>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</si>
  <si>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</si>
  <si>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</si>
  <si>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</si>
  <si>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</si>
  <si>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</si>
  <si>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</si>
  <si>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</si>
  <si>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3.12702 76.3909 387.05 623.908 852.338 1060.9 1234.3 1404.94</t>
  </si>
  <si>
    <t>Fs_true</t>
  </si>
  <si>
    <t>-0.0857203 100.419 400.679 601.409 800.715 1000.85 1200.23 1400.68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</si>
  <si>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</si>
  <si>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</si>
  <si>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</si>
  <si>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</si>
  <si>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</si>
  <si>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</si>
  <si>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</si>
  <si>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</si>
  <si>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</si>
  <si>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</si>
  <si>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</si>
  <si>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</si>
  <si>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</si>
  <si>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</si>
  <si>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</si>
  <si>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</si>
  <si>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</si>
  <si>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</si>
  <si>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</si>
  <si>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</si>
  <si>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plant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</si>
  <si>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</si>
  <si>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</si>
  <si>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</si>
  <si>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</si>
  <si>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</si>
  <si>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</si>
  <si>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</si>
  <si>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</si>
  <si>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</si>
  <si>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</si>
  <si>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</si>
  <si>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</si>
  <si>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</si>
  <si>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</si>
  <si>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</si>
  <si>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</si>
  <si>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</si>
  <si>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</si>
  <si>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</si>
  <si>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</si>
  <si>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</si>
  <si>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</si>
  <si>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</si>
  <si>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</si>
  <si>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</si>
  <si>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</si>
  <si>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</si>
  <si>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</si>
  <si>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</si>
  <si>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</si>
  <si>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</si>
  <si>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</si>
  <si>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</si>
  <si>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</si>
  <si>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</si>
  <si>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</si>
  <si>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</si>
  <si>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</si>
  <si>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</si>
  <si>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</si>
  <si>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</si>
  <si>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</si>
  <si>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</si>
  <si>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</si>
  <si>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</si>
  <si>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</si>
  <si>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</si>
  <si>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</si>
  <si>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</si>
  <si>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</si>
  <si>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</si>
  <si>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</si>
  <si>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</si>
  <si>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</si>
  <si>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</si>
  <si>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</si>
  <si>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</si>
  <si>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</si>
  <si>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</si>
  <si>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</si>
  <si>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</si>
  <si>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</si>
  <si>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</si>
  <si>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</si>
  <si>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</si>
  <si>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</si>
  <si>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</si>
  <si>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</si>
  <si>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</si>
  <si>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</si>
  <si>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</si>
  <si>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</si>
  <si>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</si>
  <si>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</si>
  <si>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</si>
  <si>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</si>
  <si>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</si>
  <si>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</si>
  <si>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</si>
  <si>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</si>
  <si>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</si>
  <si>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</si>
  <si>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</si>
  <si>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</si>
  <si>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</si>
  <si>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</si>
  <si>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</si>
  <si>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</si>
  <si>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</si>
  <si>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</si>
  <si>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</si>
  <si>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</si>
  <si>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</si>
  <si>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</si>
  <si>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</si>
  <si>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</si>
  <si>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</si>
  <si>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</si>
  <si>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</si>
  <si>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</si>
  <si>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</si>
  <si>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</si>
  <si>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</si>
  <si>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</si>
  <si>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</si>
  <si>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</si>
  <si>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</si>
  <si>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</si>
  <si>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</si>
  <si>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</si>
  <si>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</si>
  <si>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</si>
  <si>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</si>
  <si>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</si>
  <si>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</si>
  <si>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</si>
  <si>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</si>
  <si>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</si>
  <si>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</si>
  <si>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</si>
  <si>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</si>
  <si>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</si>
  <si>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</si>
  <si>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</si>
  <si>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</si>
  <si>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</si>
  <si>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</si>
  <si>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</si>
  <si>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</si>
  <si>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</si>
  <si>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</si>
  <si>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</si>
  <si>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</si>
  <si>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</si>
  <si>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</si>
  <si>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</si>
  <si>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</si>
  <si>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</si>
  <si>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</si>
  <si>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</si>
  <si>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</si>
  <si>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</si>
  <si>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</si>
  <si>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</si>
  <si>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</si>
  <si>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</si>
  <si>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</si>
  <si>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</si>
  <si>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</si>
  <si>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</si>
  <si>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</si>
  <si>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</si>
  <si>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</si>
  <si>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</si>
  <si>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</si>
  <si>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</si>
  <si>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</si>
  <si>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</si>
  <si>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</si>
  <si>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</si>
  <si>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</si>
  <si>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</si>
  <si>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</si>
  <si>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</si>
  <si>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</si>
  <si>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</si>
  <si>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</si>
  <si>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</si>
  <si>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</si>
  <si>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</si>
  <si>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</si>
  <si>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</si>
  <si>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</si>
  <si>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</si>
  <si>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</si>
  <si>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</si>
  <si>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</si>
  <si>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</si>
  <si>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</si>
  <si>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</si>
  <si>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</si>
  <si>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20190825 09:31:41</t>
  </si>
  <si>
    <t>09:31:41</t>
  </si>
  <si>
    <t>MPF-1998-20190825-09_31_43</t>
  </si>
  <si>
    <t>DARK-1999-20190825-09_31_50</t>
  </si>
  <si>
    <t>0: Broadleaf</t>
  </si>
  <si>
    <t>09:30:40</t>
  </si>
  <si>
    <t>1/2</t>
  </si>
  <si>
    <t>5</t>
  </si>
  <si>
    <t>11111111</t>
  </si>
  <si>
    <t>oooooooo</t>
  </si>
  <si>
    <t>off</t>
  </si>
  <si>
    <t>20190825 09:33:42</t>
  </si>
  <si>
    <t>09:33:42</t>
  </si>
  <si>
    <t>MPF-2000-20190825-09_33_43</t>
  </si>
  <si>
    <t>DARK-2001-20190825-09_33_51</t>
  </si>
  <si>
    <t>09:32:54</t>
  </si>
  <si>
    <t>20190825 09:35:42</t>
  </si>
  <si>
    <t>09:35:42</t>
  </si>
  <si>
    <t>MPF-2002-20190825-09_35_44</t>
  </si>
  <si>
    <t>DARK-2003-20190825-09_35_51</t>
  </si>
  <si>
    <t>09:34:53</t>
  </si>
  <si>
    <t>20190825 09:37:43</t>
  </si>
  <si>
    <t>09:37:43</t>
  </si>
  <si>
    <t>MPF-2004-20190825-09_37_44</t>
  </si>
  <si>
    <t>DARK-2005-20190825-09_37_52</t>
  </si>
  <si>
    <t>09:38:18</t>
  </si>
  <si>
    <t>20190825 09:39:38</t>
  </si>
  <si>
    <t>09:39:38</t>
  </si>
  <si>
    <t>MPF-2006-20190825-09_39_40</t>
  </si>
  <si>
    <t>DARK-2007-20190825-09_39_47</t>
  </si>
  <si>
    <t>09:40:12</t>
  </si>
  <si>
    <t>2/2</t>
  </si>
  <si>
    <t>20190825 09:44:50</t>
  </si>
  <si>
    <t>09:44:50</t>
  </si>
  <si>
    <t>MPF-2010-20190825-09_44_51</t>
  </si>
  <si>
    <t>DARK-2011-20190825-09_44_59</t>
  </si>
  <si>
    <t>09:44:00</t>
  </si>
  <si>
    <t>20190825 09:46:50</t>
  </si>
  <si>
    <t>09:46:50</t>
  </si>
  <si>
    <t>MPF-2012-20190825-09_46_52</t>
  </si>
  <si>
    <t>DARK-2013-20190825-09_46_59</t>
  </si>
  <si>
    <t>09:46:11</t>
  </si>
  <si>
    <t>20190825 09:48:51</t>
  </si>
  <si>
    <t>09:48:51</t>
  </si>
  <si>
    <t>MPF-2014-20190825-09_48_52</t>
  </si>
  <si>
    <t>DARK-2015-20190825-09_49_00</t>
  </si>
  <si>
    <t>09:48:14</t>
  </si>
  <si>
    <t>20190825 09:50:51</t>
  </si>
  <si>
    <t>09:50:51</t>
  </si>
  <si>
    <t>MPF-2016-20190825-09_50_53</t>
  </si>
  <si>
    <t>DARK-2017-20190825-09_51_00</t>
  </si>
  <si>
    <t>09:50:10</t>
  </si>
  <si>
    <t>20190825 09:52:49</t>
  </si>
  <si>
    <t>09:52:49</t>
  </si>
  <si>
    <t>MPF-2018-20190825-09_52_51</t>
  </si>
  <si>
    <t>DARK-2019-20190825-09_52_58</t>
  </si>
  <si>
    <t>09:52:01</t>
  </si>
  <si>
    <t>20190825 09:54:50</t>
  </si>
  <si>
    <t>09:54:50</t>
  </si>
  <si>
    <t>MPF-2020-20190825-09_54_51</t>
  </si>
  <si>
    <t>DARK-2021-20190825-09_54_59</t>
  </si>
  <si>
    <t>09:54:01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</si>
</sst>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Measurements!$I$17:$I$27</c:f>
              <c:numCache>
                <c:formatCode>General</c:formatCode>
                <c:ptCount val="11"/>
                <c:pt idx="0">
                  <c:v>35.113870408187495</c:v>
                </c:pt>
                <c:pt idx="1">
                  <c:v>28.671090502313284</c:v>
                </c:pt>
                <c:pt idx="2">
                  <c:v>22.037885241054159</c:v>
                </c:pt>
                <c:pt idx="3">
                  <c:v>13.552947107321334</c:v>
                </c:pt>
                <c:pt idx="4">
                  <c:v>0.66793489512619719</c:v>
                </c:pt>
                <c:pt idx="5">
                  <c:v>37.14800010054617</c:v>
                </c:pt>
                <c:pt idx="6">
                  <c:v>39.110345149853067</c:v>
                </c:pt>
                <c:pt idx="7">
                  <c:v>39.978135664984265</c:v>
                </c:pt>
                <c:pt idx="8">
                  <c:v>40.291288204444882</c:v>
                </c:pt>
                <c:pt idx="9">
                  <c:v>40.578267809631079</c:v>
                </c:pt>
                <c:pt idx="10">
                  <c:v>40.544567004603756</c:v>
                </c:pt>
              </c:numCache>
            </c:numRef>
          </c:xVal>
          <c:yVal>
            <c:numRef>
              <c:f>Measurements!$K$17:$K$27</c:f>
              <c:numCache>
                <c:formatCode>General</c:formatCode>
                <c:ptCount val="11"/>
                <c:pt idx="0">
                  <c:v>76.821373360561168</c:v>
                </c:pt>
                <c:pt idx="1">
                  <c:v>49.060455109418719</c:v>
                </c:pt>
                <c:pt idx="2">
                  <c:v>30.641951123854749</c:v>
                </c:pt>
                <c:pt idx="3">
                  <c:v>13.255344060506676</c:v>
                </c:pt>
                <c:pt idx="4">
                  <c:v>-5.7365810122577017</c:v>
                </c:pt>
                <c:pt idx="5">
                  <c:v>167.12101768160014</c:v>
                </c:pt>
                <c:pt idx="6">
                  <c:v>226.67518630444715</c:v>
                </c:pt>
                <c:pt idx="7">
                  <c:v>287.346772133206</c:v>
                </c:pt>
                <c:pt idx="8">
                  <c:v>353.6400743514335</c:v>
                </c:pt>
                <c:pt idx="9">
                  <c:v>403.70427778172638</c:v>
                </c:pt>
                <c:pt idx="10">
                  <c:v>555.1731201992427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C-4FAA-A5DE-BD9205854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04328"/>
        <c:axId val="418700392"/>
      </c:scatterChart>
      <c:valAx>
        <c:axId val="41870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00392"/>
        <c:crosses val="autoZero"/>
        <c:crossBetween val="midCat"/>
      </c:valAx>
      <c:valAx>
        <c:axId val="41870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0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13</xdr:row>
      <xdr:rowOff>80962</xdr:rowOff>
    </xdr:from>
    <xdr:to>
      <xdr:col>24</xdr:col>
      <xdr:colOff>161925</xdr:colOff>
      <xdr:row>26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2409E-E77A-4BCF-A802-3A09A5A26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M27"/>
  <sheetViews>
    <sheetView tabSelected="1" topLeftCell="B8" workbookViewId="0">
      <selection activeCell="J32" sqref="J32"/>
    </sheetView>
  </sheetViews>
  <sheetFormatPr defaultRowHeight="15" x14ac:dyDescent="0.25"/>
  <sheetData>
    <row r="2" spans="1:169" x14ac:dyDescent="0.25">
      <c r="A2" t="s">
        <v>25</v>
      </c>
      <c r="B2" t="s">
        <v>26</v>
      </c>
      <c r="C2" t="s">
        <v>28</v>
      </c>
      <c r="D2" t="s">
        <v>30</v>
      </c>
    </row>
    <row r="3" spans="1:169" x14ac:dyDescent="0.25">
      <c r="B3" t="s">
        <v>27</v>
      </c>
      <c r="C3" t="s">
        <v>29</v>
      </c>
      <c r="D3" t="s">
        <v>15</v>
      </c>
    </row>
    <row r="4" spans="1:169" x14ac:dyDescent="0.25">
      <c r="A4" t="s">
        <v>31</v>
      </c>
      <c r="B4" t="s">
        <v>32</v>
      </c>
      <c r="C4" t="s">
        <v>33</v>
      </c>
      <c r="D4" t="s">
        <v>34</v>
      </c>
    </row>
    <row r="5" spans="1:169" x14ac:dyDescent="0.25">
      <c r="B5">
        <v>6</v>
      </c>
      <c r="C5">
        <v>0.5</v>
      </c>
      <c r="D5">
        <v>2</v>
      </c>
    </row>
    <row r="6" spans="1:169" x14ac:dyDescent="0.25">
      <c r="A6" t="s">
        <v>35</v>
      </c>
      <c r="B6" t="s">
        <v>36</v>
      </c>
      <c r="C6" t="s">
        <v>37</v>
      </c>
      <c r="D6" t="s">
        <v>38</v>
      </c>
      <c r="E6" t="s">
        <v>39</v>
      </c>
    </row>
    <row r="7" spans="1:169" x14ac:dyDescent="0.25">
      <c r="B7">
        <v>0</v>
      </c>
      <c r="C7">
        <v>1</v>
      </c>
      <c r="D7">
        <v>0</v>
      </c>
      <c r="E7">
        <v>0</v>
      </c>
    </row>
    <row r="8" spans="1:169" x14ac:dyDescent="0.25">
      <c r="A8" t="s">
        <v>40</v>
      </c>
      <c r="B8" t="s">
        <v>41</v>
      </c>
      <c r="C8" t="s">
        <v>43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69" x14ac:dyDescent="0.25">
      <c r="B9" t="s">
        <v>42</v>
      </c>
      <c r="C9" t="s">
        <v>44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69" x14ac:dyDescent="0.25">
      <c r="A10" t="s">
        <v>59</v>
      </c>
      <c r="B10" t="s">
        <v>60</v>
      </c>
      <c r="C10" t="s">
        <v>61</v>
      </c>
      <c r="D10" t="s">
        <v>62</v>
      </c>
      <c r="E10" t="s">
        <v>63</v>
      </c>
      <c r="F10" t="s">
        <v>64</v>
      </c>
    </row>
    <row r="11" spans="1:169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69" x14ac:dyDescent="0.25">
      <c r="A12" t="s">
        <v>65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  <c r="G12" t="s">
        <v>72</v>
      </c>
      <c r="H12" t="s">
        <v>74</v>
      </c>
    </row>
    <row r="13" spans="1:169" x14ac:dyDescent="0.25">
      <c r="B13">
        <v>-6276</v>
      </c>
      <c r="C13">
        <v>6.6</v>
      </c>
      <c r="D13">
        <v>1.7090000000000001E-5</v>
      </c>
      <c r="E13">
        <v>3.11</v>
      </c>
      <c r="F13" t="s">
        <v>71</v>
      </c>
      <c r="G13" t="s">
        <v>73</v>
      </c>
      <c r="H13">
        <v>2</v>
      </c>
    </row>
    <row r="14" spans="1:169" x14ac:dyDescent="0.25">
      <c r="A14" t="s">
        <v>75</v>
      </c>
      <c r="B14" t="s">
        <v>75</v>
      </c>
      <c r="C14" t="s">
        <v>75</v>
      </c>
      <c r="D14" t="s">
        <v>75</v>
      </c>
      <c r="E14" t="s">
        <v>75</v>
      </c>
      <c r="F14" t="s">
        <v>76</v>
      </c>
      <c r="G14" t="s">
        <v>77</v>
      </c>
      <c r="H14" t="s">
        <v>77</v>
      </c>
      <c r="I14" t="s">
        <v>77</v>
      </c>
      <c r="J14" t="s">
        <v>77</v>
      </c>
      <c r="K14" t="s">
        <v>77</v>
      </c>
      <c r="L14" t="s">
        <v>77</v>
      </c>
      <c r="M14" t="s">
        <v>77</v>
      </c>
      <c r="N14" t="s">
        <v>77</v>
      </c>
      <c r="O14" t="s">
        <v>77</v>
      </c>
      <c r="P14" t="s">
        <v>77</v>
      </c>
      <c r="Q14" t="s">
        <v>77</v>
      </c>
      <c r="R14" t="s">
        <v>77</v>
      </c>
      <c r="S14" t="s">
        <v>77</v>
      </c>
      <c r="T14" t="s">
        <v>77</v>
      </c>
      <c r="U14" t="s">
        <v>77</v>
      </c>
      <c r="V14" t="s">
        <v>77</v>
      </c>
      <c r="W14" t="s">
        <v>77</v>
      </c>
      <c r="X14" t="s">
        <v>77</v>
      </c>
      <c r="Y14" t="s">
        <v>77</v>
      </c>
      <c r="Z14" t="s">
        <v>77</v>
      </c>
      <c r="AA14" t="s">
        <v>77</v>
      </c>
      <c r="AB14" t="s">
        <v>77</v>
      </c>
      <c r="AC14" t="s">
        <v>77</v>
      </c>
      <c r="AD14" t="s">
        <v>77</v>
      </c>
      <c r="AE14" t="s">
        <v>77</v>
      </c>
      <c r="AF14" t="s">
        <v>77</v>
      </c>
      <c r="AG14" t="s">
        <v>78</v>
      </c>
      <c r="AH14" t="s">
        <v>78</v>
      </c>
      <c r="AI14" t="s">
        <v>78</v>
      </c>
      <c r="AJ14" t="s">
        <v>78</v>
      </c>
      <c r="AK14" t="s">
        <v>78</v>
      </c>
      <c r="AL14" t="s">
        <v>79</v>
      </c>
      <c r="AM14" t="s">
        <v>79</v>
      </c>
      <c r="AN14" t="s">
        <v>79</v>
      </c>
      <c r="AO14" t="s">
        <v>79</v>
      </c>
      <c r="AP14" t="s">
        <v>79</v>
      </c>
      <c r="AQ14" t="s">
        <v>79</v>
      </c>
      <c r="AR14" t="s">
        <v>79</v>
      </c>
      <c r="AS14" t="s">
        <v>79</v>
      </c>
      <c r="AT14" t="s">
        <v>79</v>
      </c>
      <c r="AU14" t="s">
        <v>79</v>
      </c>
      <c r="AV14" t="s">
        <v>79</v>
      </c>
      <c r="AW14" t="s">
        <v>79</v>
      </c>
      <c r="AX14" t="s">
        <v>79</v>
      </c>
      <c r="AY14" t="s">
        <v>79</v>
      </c>
      <c r="AZ14" t="s">
        <v>79</v>
      </c>
      <c r="BA14" t="s">
        <v>79</v>
      </c>
      <c r="BB14" t="s">
        <v>79</v>
      </c>
      <c r="BC14" t="s">
        <v>79</v>
      </c>
      <c r="BD14" t="s">
        <v>79</v>
      </c>
      <c r="BE14" t="s">
        <v>79</v>
      </c>
      <c r="BF14" t="s">
        <v>79</v>
      </c>
      <c r="BG14" t="s">
        <v>79</v>
      </c>
      <c r="BH14" t="s">
        <v>79</v>
      </c>
      <c r="BI14" t="s">
        <v>79</v>
      </c>
      <c r="BJ14" t="s">
        <v>80</v>
      </c>
      <c r="BK14" t="s">
        <v>80</v>
      </c>
      <c r="BL14" t="s">
        <v>80</v>
      </c>
      <c r="BM14" t="s">
        <v>80</v>
      </c>
      <c r="BN14" t="s">
        <v>80</v>
      </c>
      <c r="BO14" t="s">
        <v>80</v>
      </c>
      <c r="BP14" t="s">
        <v>80</v>
      </c>
      <c r="BQ14" t="s">
        <v>80</v>
      </c>
      <c r="BR14" t="s">
        <v>81</v>
      </c>
      <c r="BS14" t="s">
        <v>81</v>
      </c>
      <c r="BT14" t="s">
        <v>81</v>
      </c>
      <c r="BU14" t="s">
        <v>81</v>
      </c>
      <c r="BV14" t="s">
        <v>31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  <c r="CC14" t="s">
        <v>82</v>
      </c>
      <c r="CD14" t="s">
        <v>82</v>
      </c>
      <c r="CE14" t="s">
        <v>82</v>
      </c>
      <c r="CF14" t="s">
        <v>82</v>
      </c>
      <c r="CG14" t="s">
        <v>82</v>
      </c>
      <c r="CH14" t="s">
        <v>82</v>
      </c>
      <c r="CI14" t="s">
        <v>82</v>
      </c>
      <c r="CJ14" t="s">
        <v>82</v>
      </c>
      <c r="CK14" t="s">
        <v>83</v>
      </c>
      <c r="CL14" t="s">
        <v>83</v>
      </c>
      <c r="CM14" t="s">
        <v>83</v>
      </c>
      <c r="CN14" t="s">
        <v>83</v>
      </c>
      <c r="CO14" t="s">
        <v>83</v>
      </c>
      <c r="CP14" t="s">
        <v>83</v>
      </c>
      <c r="CQ14" t="s">
        <v>83</v>
      </c>
      <c r="CR14" t="s">
        <v>83</v>
      </c>
      <c r="CS14" t="s">
        <v>83</v>
      </c>
      <c r="CT14" t="s">
        <v>83</v>
      </c>
      <c r="CU14" t="s">
        <v>83</v>
      </c>
      <c r="CV14" t="s">
        <v>83</v>
      </c>
      <c r="CW14" t="s">
        <v>83</v>
      </c>
      <c r="CX14" t="s">
        <v>83</v>
      </c>
      <c r="CY14" t="s">
        <v>83</v>
      </c>
      <c r="CZ14" t="s">
        <v>83</v>
      </c>
      <c r="DA14" t="s">
        <v>83</v>
      </c>
      <c r="DB14" t="s">
        <v>84</v>
      </c>
      <c r="DC14" t="s">
        <v>84</v>
      </c>
      <c r="DD14" t="s">
        <v>84</v>
      </c>
      <c r="DE14" t="s">
        <v>84</v>
      </c>
      <c r="DF14" t="s">
        <v>84</v>
      </c>
      <c r="DG14" t="s">
        <v>85</v>
      </c>
      <c r="DH14" t="s">
        <v>85</v>
      </c>
      <c r="DI14" t="s">
        <v>85</v>
      </c>
      <c r="DJ14" t="s">
        <v>85</v>
      </c>
      <c r="DK14" t="s">
        <v>85</v>
      </c>
      <c r="DL14" t="s">
        <v>85</v>
      </c>
      <c r="DM14" t="s">
        <v>85</v>
      </c>
      <c r="DN14" t="s">
        <v>85</v>
      </c>
      <c r="DO14" t="s">
        <v>85</v>
      </c>
      <c r="DP14" t="s">
        <v>86</v>
      </c>
      <c r="DQ14" t="s">
        <v>86</v>
      </c>
      <c r="DR14" t="s">
        <v>86</v>
      </c>
      <c r="DS14" t="s">
        <v>86</v>
      </c>
      <c r="DT14" t="s">
        <v>86</v>
      </c>
      <c r="DU14" t="s">
        <v>86</v>
      </c>
      <c r="DV14" t="s">
        <v>86</v>
      </c>
      <c r="DW14" t="s">
        <v>86</v>
      </c>
      <c r="DX14" t="s">
        <v>86</v>
      </c>
      <c r="DY14" t="s">
        <v>86</v>
      </c>
      <c r="DZ14" t="s">
        <v>86</v>
      </c>
      <c r="EA14" t="s">
        <v>87</v>
      </c>
      <c r="EB14" t="s">
        <v>87</v>
      </c>
      <c r="EC14" t="s">
        <v>87</v>
      </c>
      <c r="ED14" t="s">
        <v>87</v>
      </c>
      <c r="EE14" t="s">
        <v>87</v>
      </c>
      <c r="EF14" t="s">
        <v>87</v>
      </c>
      <c r="EG14" t="s">
        <v>87</v>
      </c>
      <c r="EH14" t="s">
        <v>87</v>
      </c>
      <c r="EI14" t="s">
        <v>87</v>
      </c>
      <c r="EJ14" t="s">
        <v>87</v>
      </c>
      <c r="EK14" t="s">
        <v>87</v>
      </c>
      <c r="EL14" t="s">
        <v>87</v>
      </c>
      <c r="EM14" t="s">
        <v>87</v>
      </c>
      <c r="EN14" t="s">
        <v>87</v>
      </c>
      <c r="EO14" t="s">
        <v>87</v>
      </c>
      <c r="EP14" t="s">
        <v>87</v>
      </c>
      <c r="EQ14" t="s">
        <v>87</v>
      </c>
      <c r="ER14" t="s">
        <v>87</v>
      </c>
      <c r="ES14" t="s">
        <v>87</v>
      </c>
      <c r="ET14" t="s">
        <v>88</v>
      </c>
      <c r="EU14" t="s">
        <v>88</v>
      </c>
      <c r="EV14" t="s">
        <v>88</v>
      </c>
      <c r="EW14" t="s">
        <v>88</v>
      </c>
      <c r="EX14" t="s">
        <v>88</v>
      </c>
      <c r="EY14" t="s">
        <v>88</v>
      </c>
      <c r="EZ14" t="s">
        <v>88</v>
      </c>
      <c r="FA14" t="s">
        <v>88</v>
      </c>
      <c r="FB14" t="s">
        <v>88</v>
      </c>
      <c r="FC14" t="s">
        <v>88</v>
      </c>
      <c r="FD14" t="s">
        <v>88</v>
      </c>
      <c r="FE14" t="s">
        <v>88</v>
      </c>
      <c r="FF14" t="s">
        <v>88</v>
      </c>
      <c r="FG14" t="s">
        <v>88</v>
      </c>
      <c r="FH14" t="s">
        <v>88</v>
      </c>
      <c r="FI14" t="s">
        <v>88</v>
      </c>
      <c r="FJ14" t="s">
        <v>88</v>
      </c>
      <c r="FK14" t="s">
        <v>88</v>
      </c>
      <c r="FL14" t="s">
        <v>88</v>
      </c>
      <c r="FM14" t="s">
        <v>88</v>
      </c>
    </row>
    <row r="15" spans="1:169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78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157</v>
      </c>
      <c r="BS15" t="s">
        <v>158</v>
      </c>
      <c r="BT15" t="s">
        <v>159</v>
      </c>
      <c r="BU15" t="s">
        <v>160</v>
      </c>
      <c r="BV15" t="s">
        <v>161</v>
      </c>
      <c r="BW15" t="s">
        <v>95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173</v>
      </c>
      <c r="CJ15" t="s">
        <v>174</v>
      </c>
      <c r="CK15" t="s">
        <v>175</v>
      </c>
      <c r="CL15" t="s">
        <v>176</v>
      </c>
      <c r="CM15" t="s">
        <v>177</v>
      </c>
      <c r="CN15" t="s">
        <v>178</v>
      </c>
      <c r="CO15" t="s">
        <v>179</v>
      </c>
      <c r="CP15" t="s">
        <v>180</v>
      </c>
      <c r="CQ15" t="s">
        <v>181</v>
      </c>
      <c r="CR15" t="s">
        <v>182</v>
      </c>
      <c r="CS15" t="s">
        <v>183</v>
      </c>
      <c r="CT15" t="s">
        <v>184</v>
      </c>
      <c r="CU15" t="s">
        <v>185</v>
      </c>
      <c r="CV15" t="s">
        <v>186</v>
      </c>
      <c r="CW15" t="s">
        <v>187</v>
      </c>
      <c r="CX15" t="s">
        <v>188</v>
      </c>
      <c r="CY15" t="s">
        <v>189</v>
      </c>
      <c r="CZ15" t="s">
        <v>190</v>
      </c>
      <c r="DA15" t="s">
        <v>191</v>
      </c>
      <c r="DB15" t="s">
        <v>192</v>
      </c>
      <c r="DC15" t="s">
        <v>193</v>
      </c>
      <c r="DD15" t="s">
        <v>194</v>
      </c>
      <c r="DE15" t="s">
        <v>195</v>
      </c>
      <c r="DF15" t="s">
        <v>196</v>
      </c>
      <c r="DG15" t="s">
        <v>90</v>
      </c>
      <c r="DH15" t="s">
        <v>93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221</v>
      </c>
      <c r="EH15" t="s">
        <v>222</v>
      </c>
      <c r="EI15" t="s">
        <v>223</v>
      </c>
      <c r="EJ15" t="s">
        <v>224</v>
      </c>
      <c r="EK15" t="s">
        <v>225</v>
      </c>
      <c r="EL15" t="s">
        <v>226</v>
      </c>
      <c r="EM15" t="s">
        <v>227</v>
      </c>
      <c r="EN15" t="s">
        <v>228</v>
      </c>
      <c r="EO15" t="s">
        <v>229</v>
      </c>
      <c r="EP15" t="s">
        <v>230</v>
      </c>
      <c r="EQ15" t="s">
        <v>231</v>
      </c>
      <c r="ER15" t="s">
        <v>232</v>
      </c>
      <c r="ES15" t="s">
        <v>233</v>
      </c>
      <c r="ET15" t="s">
        <v>234</v>
      </c>
      <c r="EU15" t="s">
        <v>235</v>
      </c>
      <c r="EV15" t="s">
        <v>236</v>
      </c>
      <c r="EW15" t="s">
        <v>237</v>
      </c>
      <c r="EX15" t="s">
        <v>238</v>
      </c>
      <c r="EY15" t="s">
        <v>239</v>
      </c>
      <c r="EZ15" t="s">
        <v>240</v>
      </c>
      <c r="FA15" t="s">
        <v>241</v>
      </c>
      <c r="FB15" t="s">
        <v>242</v>
      </c>
      <c r="FC15" t="s">
        <v>243</v>
      </c>
      <c r="FD15" t="s">
        <v>244</v>
      </c>
      <c r="FE15" t="s">
        <v>245</v>
      </c>
      <c r="FF15" t="s">
        <v>246</v>
      </c>
      <c r="FG15" t="s">
        <v>247</v>
      </c>
      <c r="FH15" t="s">
        <v>248</v>
      </c>
      <c r="FI15" t="s">
        <v>249</v>
      </c>
      <c r="FJ15" t="s">
        <v>250</v>
      </c>
      <c r="FK15" t="s">
        <v>251</v>
      </c>
      <c r="FL15" t="s">
        <v>252</v>
      </c>
      <c r="FM15" t="s">
        <v>253</v>
      </c>
    </row>
    <row r="16" spans="1:169" x14ac:dyDescent="0.25">
      <c r="B16" t="s">
        <v>254</v>
      </c>
      <c r="C16" t="s">
        <v>254</v>
      </c>
      <c r="G16" t="s">
        <v>254</v>
      </c>
      <c r="H16" t="s">
        <v>255</v>
      </c>
      <c r="I16" t="s">
        <v>256</v>
      </c>
      <c r="J16" t="s">
        <v>257</v>
      </c>
      <c r="K16" t="s">
        <v>257</v>
      </c>
      <c r="L16" t="s">
        <v>167</v>
      </c>
      <c r="M16" t="s">
        <v>167</v>
      </c>
      <c r="N16" t="s">
        <v>255</v>
      </c>
      <c r="O16" t="s">
        <v>255</v>
      </c>
      <c r="P16" t="s">
        <v>255</v>
      </c>
      <c r="Q16" t="s">
        <v>255</v>
      </c>
      <c r="R16" t="s">
        <v>258</v>
      </c>
      <c r="S16" t="s">
        <v>259</v>
      </c>
      <c r="T16" t="s">
        <v>259</v>
      </c>
      <c r="U16" t="s">
        <v>260</v>
      </c>
      <c r="V16" t="s">
        <v>261</v>
      </c>
      <c r="W16" t="s">
        <v>260</v>
      </c>
      <c r="X16" t="s">
        <v>260</v>
      </c>
      <c r="Y16" t="s">
        <v>260</v>
      </c>
      <c r="Z16" t="s">
        <v>258</v>
      </c>
      <c r="AA16" t="s">
        <v>258</v>
      </c>
      <c r="AB16" t="s">
        <v>258</v>
      </c>
      <c r="AC16" t="s">
        <v>258</v>
      </c>
      <c r="AG16" t="s">
        <v>262</v>
      </c>
      <c r="AH16" t="s">
        <v>261</v>
      </c>
      <c r="AJ16" t="s">
        <v>261</v>
      </c>
      <c r="AK16" t="s">
        <v>262</v>
      </c>
      <c r="AQ16" t="s">
        <v>256</v>
      </c>
      <c r="AW16" t="s">
        <v>256</v>
      </c>
      <c r="AX16" t="s">
        <v>256</v>
      </c>
      <c r="AY16" t="s">
        <v>256</v>
      </c>
      <c r="BA16" t="s">
        <v>263</v>
      </c>
      <c r="BK16" t="s">
        <v>264</v>
      </c>
      <c r="BL16" t="s">
        <v>264</v>
      </c>
      <c r="BM16" t="s">
        <v>264</v>
      </c>
      <c r="BN16" t="s">
        <v>256</v>
      </c>
      <c r="BP16" t="s">
        <v>265</v>
      </c>
      <c r="BR16" t="s">
        <v>256</v>
      </c>
      <c r="BS16" t="s">
        <v>256</v>
      </c>
      <c r="BU16" t="s">
        <v>266</v>
      </c>
      <c r="BW16" t="s">
        <v>254</v>
      </c>
      <c r="BX16" t="s">
        <v>257</v>
      </c>
      <c r="BY16" t="s">
        <v>257</v>
      </c>
      <c r="BZ16" t="s">
        <v>267</v>
      </c>
      <c r="CA16" t="s">
        <v>267</v>
      </c>
      <c r="CB16" t="s">
        <v>262</v>
      </c>
      <c r="CC16" t="s">
        <v>260</v>
      </c>
      <c r="CD16" t="s">
        <v>260</v>
      </c>
      <c r="CE16" t="s">
        <v>259</v>
      </c>
      <c r="CF16" t="s">
        <v>259</v>
      </c>
      <c r="CG16" t="s">
        <v>259</v>
      </c>
      <c r="CH16" t="s">
        <v>268</v>
      </c>
      <c r="CI16" t="s">
        <v>256</v>
      </c>
      <c r="CJ16" t="s">
        <v>256</v>
      </c>
      <c r="CK16" t="s">
        <v>256</v>
      </c>
      <c r="CP16" t="s">
        <v>256</v>
      </c>
      <c r="CS16" t="s">
        <v>259</v>
      </c>
      <c r="CT16" t="s">
        <v>259</v>
      </c>
      <c r="CU16" t="s">
        <v>259</v>
      </c>
      <c r="CV16" t="s">
        <v>259</v>
      </c>
      <c r="CW16" t="s">
        <v>259</v>
      </c>
      <c r="CX16" t="s">
        <v>256</v>
      </c>
      <c r="CY16" t="s">
        <v>256</v>
      </c>
      <c r="CZ16" t="s">
        <v>256</v>
      </c>
      <c r="DA16" t="s">
        <v>254</v>
      </c>
      <c r="DC16" t="s">
        <v>269</v>
      </c>
      <c r="DD16" t="s">
        <v>269</v>
      </c>
      <c r="DF16" t="s">
        <v>254</v>
      </c>
      <c r="DG16" t="s">
        <v>270</v>
      </c>
      <c r="DJ16" t="s">
        <v>271</v>
      </c>
      <c r="DK16" t="s">
        <v>272</v>
      </c>
      <c r="DL16" t="s">
        <v>271</v>
      </c>
      <c r="DM16" t="s">
        <v>272</v>
      </c>
      <c r="DN16" t="s">
        <v>261</v>
      </c>
      <c r="DO16" t="s">
        <v>261</v>
      </c>
      <c r="DP16" t="s">
        <v>256</v>
      </c>
      <c r="DQ16" t="s">
        <v>273</v>
      </c>
      <c r="DR16" t="s">
        <v>256</v>
      </c>
      <c r="DT16" t="s">
        <v>255</v>
      </c>
      <c r="DU16" t="s">
        <v>274</v>
      </c>
      <c r="DV16" t="s">
        <v>255</v>
      </c>
      <c r="EA16" t="s">
        <v>275</v>
      </c>
      <c r="EB16" t="s">
        <v>275</v>
      </c>
      <c r="EC16" t="s">
        <v>275</v>
      </c>
      <c r="ED16" t="s">
        <v>275</v>
      </c>
      <c r="EE16" t="s">
        <v>275</v>
      </c>
      <c r="EF16" t="s">
        <v>275</v>
      </c>
      <c r="EG16" t="s">
        <v>275</v>
      </c>
      <c r="EH16" t="s">
        <v>275</v>
      </c>
      <c r="EI16" t="s">
        <v>275</v>
      </c>
      <c r="EJ16" t="s">
        <v>275</v>
      </c>
      <c r="EK16" t="s">
        <v>275</v>
      </c>
      <c r="EL16" t="s">
        <v>275</v>
      </c>
      <c r="ES16" t="s">
        <v>275</v>
      </c>
      <c r="ET16" t="s">
        <v>261</v>
      </c>
      <c r="EU16" t="s">
        <v>261</v>
      </c>
      <c r="EV16" t="s">
        <v>271</v>
      </c>
      <c r="EW16" t="s">
        <v>272</v>
      </c>
      <c r="EY16" t="s">
        <v>262</v>
      </c>
      <c r="EZ16" t="s">
        <v>262</v>
      </c>
      <c r="FA16" t="s">
        <v>259</v>
      </c>
      <c r="FB16" t="s">
        <v>259</v>
      </c>
      <c r="FC16" t="s">
        <v>259</v>
      </c>
      <c r="FD16" t="s">
        <v>259</v>
      </c>
      <c r="FE16" t="s">
        <v>259</v>
      </c>
      <c r="FF16" t="s">
        <v>261</v>
      </c>
      <c r="FG16" t="s">
        <v>261</v>
      </c>
      <c r="FH16" t="s">
        <v>261</v>
      </c>
      <c r="FI16" t="s">
        <v>259</v>
      </c>
      <c r="FJ16" t="s">
        <v>257</v>
      </c>
      <c r="FK16" t="s">
        <v>267</v>
      </c>
      <c r="FL16" t="s">
        <v>261</v>
      </c>
      <c r="FM16" t="s">
        <v>261</v>
      </c>
    </row>
    <row r="17" spans="1:169" x14ac:dyDescent="0.25">
      <c r="A17">
        <v>1</v>
      </c>
      <c r="B17">
        <v>1566743501.7</v>
      </c>
      <c r="C17">
        <v>0</v>
      </c>
      <c r="D17" t="s">
        <v>276</v>
      </c>
      <c r="E17" t="s">
        <v>277</v>
      </c>
      <c r="G17">
        <v>1566743501.7</v>
      </c>
      <c r="H17">
        <f t="shared" ref="H17:H27" si="0">CB17*AI17*(BZ17-CA17)/(100*$B$5*(1000-AI17*BZ17))</f>
        <v>3.547193012163944E-3</v>
      </c>
      <c r="I17">
        <f t="shared" ref="I17:I27" si="1">CB17*AI17*(BY17-BX17*(1000-AI17*CA17)/(1000-AI17*BZ17))/(100*$B$5)</f>
        <v>35.113870408187495</v>
      </c>
      <c r="J17">
        <f t="shared" ref="J17:J27" si="2">BX17 - IF(AI17&gt;1, I17*$B$5*100/(AK17*CH17), 0)</f>
        <v>356.28399999999999</v>
      </c>
      <c r="K17">
        <f t="shared" ref="K17:K27" si="3">((Q17-H17/2)*J17-I17)/(Q17+H17/2)</f>
        <v>76.821373360561168</v>
      </c>
      <c r="L17">
        <f t="shared" ref="L17:L27" si="4">K17*(CC17+CD17)/1000</f>
        <v>7.6444544857956025</v>
      </c>
      <c r="M17">
        <f t="shared" ref="M17:M27" si="5">(BX17 - IF(AI17&gt;1, I17*$B$5*100/(AK17*CH17), 0))*(CC17+CD17)/1000</f>
        <v>35.453633577129594</v>
      </c>
      <c r="N17">
        <f t="shared" ref="N17:N27" si="6">2/((1/P17-1/O17)+SIGN(P17)*SQRT((1/P17-1/O17)*(1/P17-1/O17) + 4*$C$5/(($C$5+1)*($C$5+1))*(2*1/P17*1/O17-1/O17*1/O17)))</f>
        <v>0.21474492553083022</v>
      </c>
      <c r="O17">
        <f t="shared" ref="O17:O27" si="7">AF17+AE17*$B$5+AD17*$B$5*$B$5</f>
        <v>2.2460684805643667</v>
      </c>
      <c r="P17">
        <f t="shared" ref="P17:P27" si="8">H17*(1000-(1000*0.61365*EXP(17.502*T17/(240.97+T17))/(CC17+CD17)+BZ17)/2)/(1000*0.61365*EXP(17.502*T17/(240.97+T17))/(CC17+CD17)-BZ17)</f>
        <v>0.20395572018715177</v>
      </c>
      <c r="Q17">
        <f t="shared" ref="Q17:Q27" si="9">1/(($C$5+1)/(N17/1.6)+1/(O17/1.37)) + $C$5/(($C$5+1)/(N17/1.6) + $C$5/(O17/1.37))</f>
        <v>0.12839650516646689</v>
      </c>
      <c r="R17">
        <f t="shared" ref="R17:R27" si="10">(BS17*BU17)</f>
        <v>321.44987147966731</v>
      </c>
      <c r="S17">
        <f t="shared" ref="S17:S27" si="11">(CE17+(R17+2*0.95*0.0000000567*(((CE17+$B$7)+273)^4-(CE17+273)^4)-44100*H17)/(1.84*29.3*O17+8*0.95*0.0000000567*(CE17+273)^3))</f>
        <v>27.656053477807479</v>
      </c>
      <c r="T17">
        <f t="shared" ref="T17:T27" si="12">($C$7*CF17+$D$7*CG17+$E$7*S17)</f>
        <v>27.021699999999999</v>
      </c>
      <c r="U17">
        <f t="shared" ref="U17:U27" si="13">0.61365*EXP(17.502*T17/(240.97+T17))</f>
        <v>3.5837238511633465</v>
      </c>
      <c r="V17">
        <f t="shared" ref="V17:V27" si="14">(W17/X17*100)</f>
        <v>54.975939095072981</v>
      </c>
      <c r="W17">
        <f t="shared" ref="W17:W27" si="15">BZ17*(CC17+CD17)/1000</f>
        <v>1.9007503724092796</v>
      </c>
      <c r="X17">
        <f t="shared" ref="X17:X27" si="16">0.61365*EXP(17.502*CE17/(240.97+CE17))</f>
        <v>3.4574222899989127</v>
      </c>
      <c r="Y17">
        <f t="shared" ref="Y17:Y27" si="17">(U17-BZ17*(CC17+CD17)/1000)</f>
        <v>1.6829734787540669</v>
      </c>
      <c r="Z17">
        <f t="shared" ref="Z17:Z27" si="18">(-H17*44100)</f>
        <v>-156.43121183642992</v>
      </c>
      <c r="AA17">
        <f t="shared" ref="AA17:AA27" si="19">2*29.3*O17*0.92*(CE17-T17)</f>
        <v>-73.816490776183912</v>
      </c>
      <c r="AB17">
        <f t="shared" ref="AB17:AB27" si="20">2*0.95*0.0000000567*(((CE17+$B$7)+273)^4-(T17+273)^4)</f>
        <v>-7.0725455742777754</v>
      </c>
      <c r="AC17">
        <f t="shared" ref="AC17:AC27" si="21">R17+AB17+Z17+AA17</f>
        <v>84.129623292775676</v>
      </c>
      <c r="AD17">
        <v>-4.1077988631575198E-2</v>
      </c>
      <c r="AE17">
        <v>4.6113640868394E-2</v>
      </c>
      <c r="AF17">
        <v>3.4481942260907101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MAX(0,($B$13+$C$13*CH17)/(1+$D$13*CH17)*CC17/(CE17+273)*$E$13)</f>
        <v>52491.249261954632</v>
      </c>
      <c r="AL17">
        <v>0</v>
      </c>
      <c r="AM17">
        <v>0</v>
      </c>
      <c r="AN17">
        <v>0</v>
      </c>
      <c r="AO17">
        <f t="shared" ref="AO17:AO27" si="25">AN17-AM17</f>
        <v>0</v>
      </c>
      <c r="AP17" t="e">
        <f t="shared" ref="AP17:AP27" si="26">AO17/AN17</f>
        <v>#DIV/0!</v>
      </c>
      <c r="AQ17">
        <v>-1</v>
      </c>
      <c r="AR17" t="s">
        <v>278</v>
      </c>
      <c r="AS17">
        <v>715.64861538461503</v>
      </c>
      <c r="AT17">
        <v>949.82899999999995</v>
      </c>
      <c r="AU17">
        <f t="shared" ref="AU17:AU27" si="27">1-AS17/AT17</f>
        <v>0.2465500470246591</v>
      </c>
      <c r="AV17">
        <v>0.5</v>
      </c>
      <c r="AW17">
        <f t="shared" ref="AW17:AW27" si="28">BS17</f>
        <v>1681.2552000837447</v>
      </c>
      <c r="AX17">
        <f t="shared" ref="AX17:AX27" si="29">I17</f>
        <v>35.113870408187495</v>
      </c>
      <c r="AY17">
        <f t="shared" ref="AY17:AY27" si="30">AU17*AV17*AW17</f>
        <v>207.25677432054997</v>
      </c>
      <c r="AZ17">
        <f t="shared" ref="AZ17:AZ27" si="31">BE17/AT17</f>
        <v>0.41757937481378221</v>
      </c>
      <c r="BA17">
        <f t="shared" ref="BA17:BA27" si="32">(AX17-AQ17)/AW17</f>
        <v>2.1480302577733965E-2</v>
      </c>
      <c r="BB17">
        <f t="shared" ref="BB17:BB27" si="33">(AN17-AT17)/AT17</f>
        <v>-1</v>
      </c>
      <c r="BC17" t="s">
        <v>279</v>
      </c>
      <c r="BD17">
        <v>553.20000000000005</v>
      </c>
      <c r="BE17">
        <f t="shared" ref="BE17:BE27" si="34">AT17-BD17</f>
        <v>396.62899999999991</v>
      </c>
      <c r="BF17">
        <f t="shared" ref="BF17:BF27" si="35">(AT17-AS17)/(AT17-BD17)</f>
        <v>0.59042678325433839</v>
      </c>
      <c r="BG17">
        <f t="shared" ref="BG17:BG27" si="36">(AN17-AT17)/(AN17-BD17)</f>
        <v>1.7169721619667389</v>
      </c>
      <c r="BH17">
        <f t="shared" ref="BH17:BH27" si="37">(AT17-AS17)/(AT17-AM17)</f>
        <v>0.2465500470246591</v>
      </c>
      <c r="BI17" t="e">
        <f t="shared" ref="BI17:BI27" si="38">(AN17-AT17)/(AN17-AM17)</f>
        <v>#DIV/0!</v>
      </c>
      <c r="BJ17">
        <v>1998</v>
      </c>
      <c r="BK17">
        <v>300</v>
      </c>
      <c r="BL17">
        <v>300</v>
      </c>
      <c r="BM17">
        <v>300</v>
      </c>
      <c r="BN17">
        <v>10319</v>
      </c>
      <c r="BO17">
        <v>885.404</v>
      </c>
      <c r="BP17">
        <v>-6.8755300000000004E-3</v>
      </c>
      <c r="BQ17">
        <v>3.0596299999999998</v>
      </c>
      <c r="BR17">
        <f t="shared" ref="BR17:BR27" si="39">$B$11*CI17+$C$11*CJ17+$F$11*CK17</f>
        <v>2000.07</v>
      </c>
      <c r="BS17">
        <f t="shared" ref="BS17:BS27" si="40">BR17*BT17</f>
        <v>1681.2552000837447</v>
      </c>
      <c r="BT17">
        <f t="shared" ref="BT17:BT27" si="41">($B$11*$D$9+$C$11*$D$9+$F$11*((CX17+CP17)/MAX(CX17+CP17+CY17, 0.1)*$I$9+CY17/MAX(CX17+CP17+CY17, 0.1)*$J$9))/($B$11+$C$11+$F$11)</f>
        <v>0.84059817910560375</v>
      </c>
      <c r="BU17">
        <f t="shared" ref="BU17:BU27" si="42">($B$11*$K$9+$C$11*$K$9+$F$11*((CX17+CP17)/MAX(CX17+CP17+CY17, 0.1)*$P$9+CY17/MAX(CX17+CP17+CY17, 0.1)*$Q$9))/($B$11+$C$11+$F$11)</f>
        <v>0.19119635821120767</v>
      </c>
      <c r="BV17" t="s">
        <v>280</v>
      </c>
      <c r="BW17">
        <v>1566743501.7</v>
      </c>
      <c r="BX17">
        <v>356.28399999999999</v>
      </c>
      <c r="BY17">
        <v>399.93799999999999</v>
      </c>
      <c r="BZ17">
        <v>19.101199999999999</v>
      </c>
      <c r="CA17">
        <v>14.925800000000001</v>
      </c>
      <c r="CB17">
        <v>499.99099999999999</v>
      </c>
      <c r="CC17">
        <v>99.409499999999994</v>
      </c>
      <c r="CD17">
        <v>9.9974400000000005E-2</v>
      </c>
      <c r="CE17">
        <v>26.412099999999999</v>
      </c>
      <c r="CF17">
        <v>27.021699999999999</v>
      </c>
      <c r="CG17">
        <v>999.9</v>
      </c>
      <c r="CH17">
        <v>9965</v>
      </c>
      <c r="CI17">
        <v>0</v>
      </c>
      <c r="CJ17">
        <v>577.51099999999997</v>
      </c>
      <c r="CK17">
        <v>2000.07</v>
      </c>
      <c r="CL17">
        <v>0.98000900000000002</v>
      </c>
      <c r="CM17">
        <v>1.9991399999999999E-2</v>
      </c>
      <c r="CN17">
        <v>0</v>
      </c>
      <c r="CO17">
        <v>715.85699999999997</v>
      </c>
      <c r="CP17">
        <v>4.99986</v>
      </c>
      <c r="CQ17">
        <v>16770.8</v>
      </c>
      <c r="CR17">
        <v>16272.8</v>
      </c>
      <c r="CS17">
        <v>39.875</v>
      </c>
      <c r="CT17">
        <v>40.75</v>
      </c>
      <c r="CU17">
        <v>40.436999999999998</v>
      </c>
      <c r="CV17">
        <v>39.625</v>
      </c>
      <c r="CW17">
        <v>26.687000000000001</v>
      </c>
      <c r="CX17">
        <v>1955.19</v>
      </c>
      <c r="CY17">
        <v>39.880000000000003</v>
      </c>
      <c r="CZ17">
        <v>0</v>
      </c>
      <c r="DA17">
        <v>1488467841.5999999</v>
      </c>
      <c r="DB17">
        <v>715.64861538461503</v>
      </c>
      <c r="DC17">
        <v>0.82112820975407996</v>
      </c>
      <c r="DD17">
        <v>168.94700819122801</v>
      </c>
      <c r="DE17">
        <v>16728.765384615399</v>
      </c>
      <c r="DF17">
        <v>15</v>
      </c>
      <c r="DG17">
        <v>1566743440.0999999</v>
      </c>
      <c r="DH17" t="s">
        <v>281</v>
      </c>
      <c r="DI17">
        <v>1</v>
      </c>
      <c r="DJ17">
        <v>-0.20799999999999999</v>
      </c>
      <c r="DK17">
        <v>9.2999999999999999E-2</v>
      </c>
      <c r="DL17">
        <v>400</v>
      </c>
      <c r="DM17">
        <v>15</v>
      </c>
      <c r="DN17">
        <v>7.0000000000000007E-2</v>
      </c>
      <c r="DO17">
        <v>0.02</v>
      </c>
      <c r="DP17">
        <v>34.965485359495503</v>
      </c>
      <c r="DQ17">
        <v>0.53494429981837399</v>
      </c>
      <c r="DR17">
        <v>0.117174975465831</v>
      </c>
      <c r="DS17">
        <v>0</v>
      </c>
      <c r="DT17">
        <v>0.21436422518512699</v>
      </c>
      <c r="DU17">
        <v>1.7501355913172199E-3</v>
      </c>
      <c r="DV17">
        <v>6.26687090589397E-4</v>
      </c>
      <c r="DW17">
        <v>1</v>
      </c>
      <c r="DX17">
        <v>1</v>
      </c>
      <c r="DY17">
        <v>2</v>
      </c>
      <c r="DZ17" t="s">
        <v>282</v>
      </c>
      <c r="EA17">
        <v>1.8667199999999999</v>
      </c>
      <c r="EB17">
        <v>1.8632500000000001</v>
      </c>
      <c r="EC17">
        <v>1.8689</v>
      </c>
      <c r="ED17">
        <v>1.8669100000000001</v>
      </c>
      <c r="EE17">
        <v>1.8714900000000001</v>
      </c>
      <c r="EF17">
        <v>1.8640099999999999</v>
      </c>
      <c r="EG17">
        <v>1.8656900000000001</v>
      </c>
      <c r="EH17">
        <v>1.86557</v>
      </c>
      <c r="EI17" t="s">
        <v>283</v>
      </c>
      <c r="EJ17" t="s">
        <v>19</v>
      </c>
      <c r="EK17" t="s">
        <v>19</v>
      </c>
      <c r="EL17" t="s">
        <v>19</v>
      </c>
      <c r="EM17" t="s">
        <v>284</v>
      </c>
      <c r="EN17" t="s">
        <v>285</v>
      </c>
      <c r="EO17" t="s">
        <v>286</v>
      </c>
      <c r="EP17" t="s">
        <v>286</v>
      </c>
      <c r="EQ17" t="s">
        <v>286</v>
      </c>
      <c r="ER17" t="s">
        <v>286</v>
      </c>
      <c r="ES17">
        <v>0</v>
      </c>
      <c r="ET17">
        <v>100</v>
      </c>
      <c r="EU17">
        <v>100</v>
      </c>
      <c r="EV17">
        <v>-0.20799999999999999</v>
      </c>
      <c r="EW17">
        <v>9.2999999999999999E-2</v>
      </c>
      <c r="EX17">
        <v>2</v>
      </c>
      <c r="EY17">
        <v>504.97399999999999</v>
      </c>
      <c r="EZ17">
        <v>564.75099999999998</v>
      </c>
      <c r="FA17">
        <v>25.0258</v>
      </c>
      <c r="FB17">
        <v>25.742999999999999</v>
      </c>
      <c r="FC17">
        <v>29.999600000000001</v>
      </c>
      <c r="FD17">
        <v>25.817</v>
      </c>
      <c r="FE17">
        <v>25.8188</v>
      </c>
      <c r="FF17">
        <v>21.951799999999999</v>
      </c>
      <c r="FG17">
        <v>35.458399999999997</v>
      </c>
      <c r="FH17">
        <v>40.017499999999998</v>
      </c>
      <c r="FI17">
        <v>25.009599999999999</v>
      </c>
      <c r="FJ17">
        <v>400</v>
      </c>
      <c r="FK17">
        <v>15.010199999999999</v>
      </c>
      <c r="FL17">
        <v>102.015</v>
      </c>
      <c r="FM17">
        <v>102.486</v>
      </c>
    </row>
    <row r="18" spans="1:169" x14ac:dyDescent="0.25">
      <c r="A18">
        <v>2</v>
      </c>
      <c r="B18">
        <v>1566743622.2</v>
      </c>
      <c r="C18">
        <v>120.5</v>
      </c>
      <c r="D18" t="s">
        <v>287</v>
      </c>
      <c r="E18" t="s">
        <v>288</v>
      </c>
      <c r="G18">
        <v>1566743622.2</v>
      </c>
      <c r="H18">
        <f t="shared" si="0"/>
        <v>3.7016758423383143E-3</v>
      </c>
      <c r="I18">
        <f t="shared" si="1"/>
        <v>28.671090502313284</v>
      </c>
      <c r="J18">
        <f t="shared" si="2"/>
        <v>264.39699999999999</v>
      </c>
      <c r="K18">
        <f t="shared" si="3"/>
        <v>49.060455109418719</v>
      </c>
      <c r="L18">
        <f t="shared" si="4"/>
        <v>4.8818788213595239</v>
      </c>
      <c r="M18">
        <f t="shared" si="5"/>
        <v>26.309460681770002</v>
      </c>
      <c r="N18">
        <f t="shared" si="6"/>
        <v>0.22776878611402823</v>
      </c>
      <c r="O18">
        <f t="shared" si="7"/>
        <v>2.2504398936446912</v>
      </c>
      <c r="P18">
        <f t="shared" si="8"/>
        <v>0.21569296278960245</v>
      </c>
      <c r="Q18">
        <f t="shared" si="9"/>
        <v>0.13583968973666954</v>
      </c>
      <c r="R18">
        <f t="shared" si="10"/>
        <v>321.46000915464845</v>
      </c>
      <c r="S18">
        <f t="shared" si="11"/>
        <v>27.56379934446139</v>
      </c>
      <c r="T18">
        <f t="shared" si="12"/>
        <v>26.953700000000001</v>
      </c>
      <c r="U18">
        <f t="shared" si="13"/>
        <v>3.5694383791141941</v>
      </c>
      <c r="V18">
        <f t="shared" si="14"/>
        <v>55.333333174461188</v>
      </c>
      <c r="W18">
        <f t="shared" si="15"/>
        <v>1.908721286397</v>
      </c>
      <c r="X18">
        <f t="shared" si="16"/>
        <v>3.4494963106216066</v>
      </c>
      <c r="Y18">
        <f t="shared" si="17"/>
        <v>1.6607170927171941</v>
      </c>
      <c r="Z18">
        <f t="shared" si="18"/>
        <v>-163.24390464711965</v>
      </c>
      <c r="AA18">
        <f t="shared" si="19"/>
        <v>-70.429577874553274</v>
      </c>
      <c r="AB18">
        <f t="shared" si="20"/>
        <v>-6.7313257556837343</v>
      </c>
      <c r="AC18">
        <f t="shared" si="21"/>
        <v>81.05520087729181</v>
      </c>
      <c r="AD18">
        <v>-4.1195590941262003E-2</v>
      </c>
      <c r="AE18">
        <v>4.6245659763545603E-2</v>
      </c>
      <c r="AF18">
        <v>3.4560072089488498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52642.243140183506</v>
      </c>
      <c r="AL18">
        <v>0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-1</v>
      </c>
      <c r="AR18" t="s">
        <v>289</v>
      </c>
      <c r="AS18">
        <v>709.58211538461501</v>
      </c>
      <c r="AT18">
        <v>894.005</v>
      </c>
      <c r="AU18">
        <f t="shared" si="27"/>
        <v>0.20628842636829214</v>
      </c>
      <c r="AV18">
        <v>0.5</v>
      </c>
      <c r="AW18">
        <f t="shared" si="28"/>
        <v>1681.3059000837634</v>
      </c>
      <c r="AX18">
        <f t="shared" si="29"/>
        <v>28.671090502313284</v>
      </c>
      <c r="AY18">
        <f t="shared" si="30"/>
        <v>173.41697418600228</v>
      </c>
      <c r="AZ18">
        <f t="shared" si="31"/>
        <v>0.3688625902539695</v>
      </c>
      <c r="BA18">
        <f t="shared" si="32"/>
        <v>1.7647645500342951E-2</v>
      </c>
      <c r="BB18">
        <f t="shared" si="33"/>
        <v>-1</v>
      </c>
      <c r="BC18" t="s">
        <v>290</v>
      </c>
      <c r="BD18">
        <v>564.24</v>
      </c>
      <c r="BE18">
        <f t="shared" si="34"/>
        <v>329.76499999999999</v>
      </c>
      <c r="BF18">
        <f t="shared" si="35"/>
        <v>0.55925548380023649</v>
      </c>
      <c r="BG18">
        <f t="shared" si="36"/>
        <v>1.584441018006522</v>
      </c>
      <c r="BH18">
        <f t="shared" si="37"/>
        <v>0.20628842636829212</v>
      </c>
      <c r="BI18" t="e">
        <f t="shared" si="38"/>
        <v>#DIV/0!</v>
      </c>
      <c r="BJ18">
        <v>2000</v>
      </c>
      <c r="BK18">
        <v>300</v>
      </c>
      <c r="BL18">
        <v>300</v>
      </c>
      <c r="BM18">
        <v>300</v>
      </c>
      <c r="BN18">
        <v>10320.6</v>
      </c>
      <c r="BO18">
        <v>845.11</v>
      </c>
      <c r="BP18">
        <v>-6.8769800000000004E-3</v>
      </c>
      <c r="BQ18">
        <v>3.09735</v>
      </c>
      <c r="BR18">
        <f t="shared" si="39"/>
        <v>2000.13</v>
      </c>
      <c r="BS18">
        <f t="shared" si="40"/>
        <v>1681.3059000837634</v>
      </c>
      <c r="BT18">
        <f t="shared" si="41"/>
        <v>0.84059831115165684</v>
      </c>
      <c r="BU18">
        <f t="shared" si="42"/>
        <v>0.19119662230331386</v>
      </c>
      <c r="BV18" t="s">
        <v>280</v>
      </c>
      <c r="BW18">
        <v>1566743622.2</v>
      </c>
      <c r="BX18">
        <v>264.39699999999999</v>
      </c>
      <c r="BY18">
        <v>299.971</v>
      </c>
      <c r="BZ18">
        <v>19.181699999999999</v>
      </c>
      <c r="CA18">
        <v>14.8256</v>
      </c>
      <c r="CB18">
        <v>500.08100000000002</v>
      </c>
      <c r="CC18">
        <v>99.407300000000006</v>
      </c>
      <c r="CD18">
        <v>0.10011</v>
      </c>
      <c r="CE18">
        <v>26.373200000000001</v>
      </c>
      <c r="CF18">
        <v>26.953700000000001</v>
      </c>
      <c r="CG18">
        <v>999.9</v>
      </c>
      <c r="CH18">
        <v>9993.75</v>
      </c>
      <c r="CI18">
        <v>0</v>
      </c>
      <c r="CJ18">
        <v>597.45299999999997</v>
      </c>
      <c r="CK18">
        <v>2000.13</v>
      </c>
      <c r="CL18">
        <v>0.98000600000000004</v>
      </c>
      <c r="CM18">
        <v>1.9994499999999998E-2</v>
      </c>
      <c r="CN18">
        <v>0</v>
      </c>
      <c r="CO18">
        <v>709.18</v>
      </c>
      <c r="CP18">
        <v>4.99986</v>
      </c>
      <c r="CQ18">
        <v>16582.8</v>
      </c>
      <c r="CR18">
        <v>16273.2</v>
      </c>
      <c r="CS18">
        <v>39.75</v>
      </c>
      <c r="CT18">
        <v>40.561999999999998</v>
      </c>
      <c r="CU18">
        <v>40.25</v>
      </c>
      <c r="CV18">
        <v>39.375</v>
      </c>
      <c r="CW18">
        <v>26.687000000000001</v>
      </c>
      <c r="CX18">
        <v>1955.24</v>
      </c>
      <c r="CY18">
        <v>39.89</v>
      </c>
      <c r="CZ18">
        <v>0</v>
      </c>
      <c r="DA18">
        <v>119.799999952316</v>
      </c>
      <c r="DB18">
        <v>709.58211538461501</v>
      </c>
      <c r="DC18">
        <v>-3.5735042997534099</v>
      </c>
      <c r="DD18">
        <v>-205.774358934563</v>
      </c>
      <c r="DE18">
        <v>16571.234615384601</v>
      </c>
      <c r="DF18">
        <v>15</v>
      </c>
      <c r="DG18">
        <v>1566743574.2</v>
      </c>
      <c r="DH18" t="s">
        <v>291</v>
      </c>
      <c r="DI18">
        <v>2</v>
      </c>
      <c r="DJ18">
        <v>-0.33200000000000002</v>
      </c>
      <c r="DK18">
        <v>9.7000000000000003E-2</v>
      </c>
      <c r="DL18">
        <v>300</v>
      </c>
      <c r="DM18">
        <v>15</v>
      </c>
      <c r="DN18">
        <v>0.03</v>
      </c>
      <c r="DO18">
        <v>0.02</v>
      </c>
      <c r="DP18">
        <v>28.396341526175799</v>
      </c>
      <c r="DQ18">
        <v>0.74192937241197698</v>
      </c>
      <c r="DR18">
        <v>0.150196140206422</v>
      </c>
      <c r="DS18">
        <v>0</v>
      </c>
      <c r="DT18">
        <v>0.22436827330959799</v>
      </c>
      <c r="DU18">
        <v>1.7986514279741701E-2</v>
      </c>
      <c r="DV18">
        <v>4.7211893258088796E-3</v>
      </c>
      <c r="DW18">
        <v>1</v>
      </c>
      <c r="DX18">
        <v>1</v>
      </c>
      <c r="DY18">
        <v>2</v>
      </c>
      <c r="DZ18" t="s">
        <v>282</v>
      </c>
      <c r="EA18">
        <v>1.8667100000000001</v>
      </c>
      <c r="EB18">
        <v>1.8632500000000001</v>
      </c>
      <c r="EC18">
        <v>1.8689</v>
      </c>
      <c r="ED18">
        <v>1.8669100000000001</v>
      </c>
      <c r="EE18">
        <v>1.8714900000000001</v>
      </c>
      <c r="EF18">
        <v>1.8640099999999999</v>
      </c>
      <c r="EG18">
        <v>1.8656900000000001</v>
      </c>
      <c r="EH18">
        <v>1.86561</v>
      </c>
      <c r="EI18" t="s">
        <v>283</v>
      </c>
      <c r="EJ18" t="s">
        <v>19</v>
      </c>
      <c r="EK18" t="s">
        <v>19</v>
      </c>
      <c r="EL18" t="s">
        <v>19</v>
      </c>
      <c r="EM18" t="s">
        <v>284</v>
      </c>
      <c r="EN18" t="s">
        <v>285</v>
      </c>
      <c r="EO18" t="s">
        <v>286</v>
      </c>
      <c r="EP18" t="s">
        <v>286</v>
      </c>
      <c r="EQ18" t="s">
        <v>286</v>
      </c>
      <c r="ER18" t="s">
        <v>286</v>
      </c>
      <c r="ES18">
        <v>0</v>
      </c>
      <c r="ET18">
        <v>100</v>
      </c>
      <c r="EU18">
        <v>100</v>
      </c>
      <c r="EV18">
        <v>-0.33200000000000002</v>
      </c>
      <c r="EW18">
        <v>9.7000000000000003E-2</v>
      </c>
      <c r="EX18">
        <v>2</v>
      </c>
      <c r="EY18">
        <v>505.07299999999998</v>
      </c>
      <c r="EZ18">
        <v>563.70600000000002</v>
      </c>
      <c r="FA18">
        <v>25.190899999999999</v>
      </c>
      <c r="FB18">
        <v>25.611599999999999</v>
      </c>
      <c r="FC18">
        <v>29.999700000000001</v>
      </c>
      <c r="FD18">
        <v>25.695</v>
      </c>
      <c r="FE18">
        <v>25.697700000000001</v>
      </c>
      <c r="FF18">
        <v>17.498999999999999</v>
      </c>
      <c r="FG18">
        <v>35.006700000000002</v>
      </c>
      <c r="FH18">
        <v>38.137999999999998</v>
      </c>
      <c r="FI18">
        <v>25.222999999999999</v>
      </c>
      <c r="FJ18">
        <v>300</v>
      </c>
      <c r="FK18">
        <v>14.8362</v>
      </c>
      <c r="FL18">
        <v>102.033</v>
      </c>
      <c r="FM18">
        <v>102.514</v>
      </c>
    </row>
    <row r="19" spans="1:169" x14ac:dyDescent="0.25">
      <c r="A19">
        <v>3</v>
      </c>
      <c r="B19">
        <v>1566743742.7</v>
      </c>
      <c r="C19">
        <v>241</v>
      </c>
      <c r="D19" t="s">
        <v>292</v>
      </c>
      <c r="E19" t="s">
        <v>293</v>
      </c>
      <c r="G19">
        <v>1566743742.7</v>
      </c>
      <c r="H19">
        <f t="shared" si="0"/>
        <v>4.2382184915763874E-3</v>
      </c>
      <c r="I19">
        <f t="shared" si="1"/>
        <v>22.037885241054159</v>
      </c>
      <c r="J19">
        <f t="shared" si="2"/>
        <v>172.60900000000001</v>
      </c>
      <c r="K19">
        <f t="shared" si="3"/>
        <v>30.641951123854749</v>
      </c>
      <c r="L19">
        <f t="shared" si="4"/>
        <v>3.0489502115956029</v>
      </c>
      <c r="M19">
        <f t="shared" si="5"/>
        <v>17.175024036364302</v>
      </c>
      <c r="N19">
        <f t="shared" si="6"/>
        <v>0.26747493645736081</v>
      </c>
      <c r="O19">
        <f t="shared" si="7"/>
        <v>2.2514159836561776</v>
      </c>
      <c r="P19">
        <f t="shared" si="8"/>
        <v>0.25099212348152194</v>
      </c>
      <c r="Q19">
        <f t="shared" si="9"/>
        <v>0.15826627649630157</v>
      </c>
      <c r="R19">
        <f t="shared" si="10"/>
        <v>321.47596908304888</v>
      </c>
      <c r="S19">
        <f t="shared" si="11"/>
        <v>27.510151975473686</v>
      </c>
      <c r="T19">
        <f t="shared" si="12"/>
        <v>26.931799999999999</v>
      </c>
      <c r="U19">
        <f t="shared" si="13"/>
        <v>3.5648482119273504</v>
      </c>
      <c r="V19">
        <f t="shared" si="14"/>
        <v>55.57050767702907</v>
      </c>
      <c r="W19">
        <f t="shared" si="15"/>
        <v>1.93106458225544</v>
      </c>
      <c r="X19">
        <f t="shared" si="16"/>
        <v>3.4749809979757944</v>
      </c>
      <c r="Y19">
        <f t="shared" si="17"/>
        <v>1.6337836296719104</v>
      </c>
      <c r="Z19">
        <f t="shared" si="18"/>
        <v>-186.90543547851868</v>
      </c>
      <c r="AA19">
        <f t="shared" si="19"/>
        <v>-52.653923246015964</v>
      </c>
      <c r="AB19">
        <f t="shared" si="20"/>
        <v>-5.0328203494125514</v>
      </c>
      <c r="AC19">
        <f t="shared" si="21"/>
        <v>76.883790009101702</v>
      </c>
      <c r="AD19">
        <v>-4.12218784969033E-2</v>
      </c>
      <c r="AE19">
        <v>4.6275169847669398E-2</v>
      </c>
      <c r="AF19">
        <v>3.4577525904586799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52652.412973486244</v>
      </c>
      <c r="AL19">
        <v>0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-1</v>
      </c>
      <c r="AR19" t="s">
        <v>294</v>
      </c>
      <c r="AS19">
        <v>713.959807692308</v>
      </c>
      <c r="AT19">
        <v>864.29399999999998</v>
      </c>
      <c r="AU19">
        <f t="shared" si="27"/>
        <v>0.17393872028232515</v>
      </c>
      <c r="AV19">
        <v>0.5</v>
      </c>
      <c r="AW19">
        <f t="shared" si="28"/>
        <v>1681.3899000837591</v>
      </c>
      <c r="AX19">
        <f t="shared" si="29"/>
        <v>22.037885241054159</v>
      </c>
      <c r="AY19">
        <f t="shared" si="30"/>
        <v>146.22940375809782</v>
      </c>
      <c r="AZ19">
        <f t="shared" si="31"/>
        <v>0.3362906603539999</v>
      </c>
      <c r="BA19">
        <f t="shared" si="32"/>
        <v>1.3701691225757047E-2</v>
      </c>
      <c r="BB19">
        <f t="shared" si="33"/>
        <v>-1</v>
      </c>
      <c r="BC19" t="s">
        <v>295</v>
      </c>
      <c r="BD19">
        <v>573.64</v>
      </c>
      <c r="BE19">
        <f t="shared" si="34"/>
        <v>290.654</v>
      </c>
      <c r="BF19">
        <f t="shared" si="35"/>
        <v>0.51722732977248542</v>
      </c>
      <c r="BG19">
        <f t="shared" si="36"/>
        <v>1.5066836343351231</v>
      </c>
      <c r="BH19">
        <f t="shared" si="37"/>
        <v>0.17393872028232521</v>
      </c>
      <c r="BI19" t="e">
        <f t="shared" si="38"/>
        <v>#DIV/0!</v>
      </c>
      <c r="BJ19">
        <v>2002</v>
      </c>
      <c r="BK19">
        <v>300</v>
      </c>
      <c r="BL19">
        <v>300</v>
      </c>
      <c r="BM19">
        <v>300</v>
      </c>
      <c r="BN19">
        <v>10319.700000000001</v>
      </c>
      <c r="BO19">
        <v>824.34500000000003</v>
      </c>
      <c r="BP19">
        <v>-6.8759399999999997E-3</v>
      </c>
      <c r="BQ19">
        <v>2.4343300000000001</v>
      </c>
      <c r="BR19">
        <f t="shared" si="39"/>
        <v>2000.23</v>
      </c>
      <c r="BS19">
        <f t="shared" si="40"/>
        <v>1681.3899000837591</v>
      </c>
      <c r="BT19">
        <f t="shared" si="41"/>
        <v>0.84059828123953706</v>
      </c>
      <c r="BU19">
        <f t="shared" si="42"/>
        <v>0.19119656247907427</v>
      </c>
      <c r="BV19" t="s">
        <v>280</v>
      </c>
      <c r="BW19">
        <v>1566743742.7</v>
      </c>
      <c r="BX19">
        <v>172.60900000000001</v>
      </c>
      <c r="BY19">
        <v>199.93199999999999</v>
      </c>
      <c r="BZ19">
        <v>19.4072</v>
      </c>
      <c r="CA19">
        <v>14.4201</v>
      </c>
      <c r="CB19">
        <v>500.00599999999997</v>
      </c>
      <c r="CC19">
        <v>99.402600000000007</v>
      </c>
      <c r="CD19">
        <v>9.9882700000000005E-2</v>
      </c>
      <c r="CE19">
        <v>26.498000000000001</v>
      </c>
      <c r="CF19">
        <v>26.931799999999999</v>
      </c>
      <c r="CG19">
        <v>999.9</v>
      </c>
      <c r="CH19">
        <v>10000.6</v>
      </c>
      <c r="CI19">
        <v>0</v>
      </c>
      <c r="CJ19">
        <v>580.79100000000005</v>
      </c>
      <c r="CK19">
        <v>2000.23</v>
      </c>
      <c r="CL19">
        <v>0.98000900000000002</v>
      </c>
      <c r="CM19">
        <v>1.9991399999999999E-2</v>
      </c>
      <c r="CN19">
        <v>0</v>
      </c>
      <c r="CO19">
        <v>713.10199999999998</v>
      </c>
      <c r="CP19">
        <v>4.99986</v>
      </c>
      <c r="CQ19">
        <v>16535.3</v>
      </c>
      <c r="CR19">
        <v>16274.1</v>
      </c>
      <c r="CS19">
        <v>39.5</v>
      </c>
      <c r="CT19">
        <v>40.375</v>
      </c>
      <c r="CU19">
        <v>40</v>
      </c>
      <c r="CV19">
        <v>39.311999999999998</v>
      </c>
      <c r="CW19">
        <v>26.687000000000001</v>
      </c>
      <c r="CX19">
        <v>1955.34</v>
      </c>
      <c r="CY19">
        <v>39.89</v>
      </c>
      <c r="CZ19">
        <v>0</v>
      </c>
      <c r="DA19">
        <v>119.89999985694899</v>
      </c>
      <c r="DB19">
        <v>713.959807692308</v>
      </c>
      <c r="DC19">
        <v>-6.7123076903691699</v>
      </c>
      <c r="DD19">
        <v>-225.213674657609</v>
      </c>
      <c r="DE19">
        <v>16560.5346153846</v>
      </c>
      <c r="DF19">
        <v>15</v>
      </c>
      <c r="DG19">
        <v>1566743693.7</v>
      </c>
      <c r="DH19" t="s">
        <v>296</v>
      </c>
      <c r="DI19">
        <v>3</v>
      </c>
      <c r="DJ19">
        <v>-0.29899999999999999</v>
      </c>
      <c r="DK19">
        <v>8.7999999999999995E-2</v>
      </c>
      <c r="DL19">
        <v>200</v>
      </c>
      <c r="DM19">
        <v>15</v>
      </c>
      <c r="DN19">
        <v>0.08</v>
      </c>
      <c r="DO19">
        <v>0.02</v>
      </c>
      <c r="DP19">
        <v>21.459015757707601</v>
      </c>
      <c r="DQ19">
        <v>1.87495627741598</v>
      </c>
      <c r="DR19">
        <v>0.37058774394911997</v>
      </c>
      <c r="DS19">
        <v>0</v>
      </c>
      <c r="DT19">
        <v>0.25598884830290902</v>
      </c>
      <c r="DU19">
        <v>4.6014440701960702E-2</v>
      </c>
      <c r="DV19">
        <v>9.6679557409633608E-3</v>
      </c>
      <c r="DW19">
        <v>1</v>
      </c>
      <c r="DX19">
        <v>1</v>
      </c>
      <c r="DY19">
        <v>2</v>
      </c>
      <c r="DZ19" t="s">
        <v>282</v>
      </c>
      <c r="EA19">
        <v>1.8667400000000001</v>
      </c>
      <c r="EB19">
        <v>1.8632500000000001</v>
      </c>
      <c r="EC19">
        <v>1.8689</v>
      </c>
      <c r="ED19">
        <v>1.8669100000000001</v>
      </c>
      <c r="EE19">
        <v>1.8714900000000001</v>
      </c>
      <c r="EF19">
        <v>1.8640099999999999</v>
      </c>
      <c r="EG19">
        <v>1.8656900000000001</v>
      </c>
      <c r="EH19">
        <v>1.86561</v>
      </c>
      <c r="EI19" t="s">
        <v>283</v>
      </c>
      <c r="EJ19" t="s">
        <v>19</v>
      </c>
      <c r="EK19" t="s">
        <v>19</v>
      </c>
      <c r="EL19" t="s">
        <v>19</v>
      </c>
      <c r="EM19" t="s">
        <v>284</v>
      </c>
      <c r="EN19" t="s">
        <v>285</v>
      </c>
      <c r="EO19" t="s">
        <v>286</v>
      </c>
      <c r="EP19" t="s">
        <v>286</v>
      </c>
      <c r="EQ19" t="s">
        <v>286</v>
      </c>
      <c r="ER19" t="s">
        <v>286</v>
      </c>
      <c r="ES19">
        <v>0</v>
      </c>
      <c r="ET19">
        <v>100</v>
      </c>
      <c r="EU19">
        <v>100</v>
      </c>
      <c r="EV19">
        <v>-0.29899999999999999</v>
      </c>
      <c r="EW19">
        <v>8.7999999999999995E-2</v>
      </c>
      <c r="EX19">
        <v>2</v>
      </c>
      <c r="EY19">
        <v>505.61399999999998</v>
      </c>
      <c r="EZ19">
        <v>562.82399999999996</v>
      </c>
      <c r="FA19">
        <v>25.4511</v>
      </c>
      <c r="FB19">
        <v>25.4757</v>
      </c>
      <c r="FC19">
        <v>29.999700000000001</v>
      </c>
      <c r="FD19">
        <v>25.565000000000001</v>
      </c>
      <c r="FE19">
        <v>25.567699999999999</v>
      </c>
      <c r="FF19">
        <v>12.867900000000001</v>
      </c>
      <c r="FG19">
        <v>35.395600000000002</v>
      </c>
      <c r="FH19">
        <v>36.248199999999997</v>
      </c>
      <c r="FI19">
        <v>25.4725</v>
      </c>
      <c r="FJ19">
        <v>200</v>
      </c>
      <c r="FK19">
        <v>14.3653</v>
      </c>
      <c r="FL19">
        <v>102.051</v>
      </c>
      <c r="FM19">
        <v>102.54600000000001</v>
      </c>
    </row>
    <row r="20" spans="1:169" x14ac:dyDescent="0.25">
      <c r="A20">
        <v>4</v>
      </c>
      <c r="B20">
        <v>1566743863.2</v>
      </c>
      <c r="C20">
        <v>361.5</v>
      </c>
      <c r="D20" t="s">
        <v>297</v>
      </c>
      <c r="E20" t="s">
        <v>298</v>
      </c>
      <c r="G20">
        <v>1566743863.2</v>
      </c>
      <c r="H20">
        <f t="shared" si="0"/>
        <v>5.237763388935052E-3</v>
      </c>
      <c r="I20">
        <f t="shared" si="1"/>
        <v>13.552947107321334</v>
      </c>
      <c r="J20">
        <f t="shared" si="2"/>
        <v>83.180899999999994</v>
      </c>
      <c r="K20">
        <f t="shared" si="3"/>
        <v>13.255344060506676</v>
      </c>
      <c r="L20">
        <f t="shared" si="4"/>
        <v>1.3189297744594601</v>
      </c>
      <c r="M20">
        <f t="shared" si="5"/>
        <v>8.2766441350403781</v>
      </c>
      <c r="N20">
        <f t="shared" si="6"/>
        <v>0.33838653875579855</v>
      </c>
      <c r="O20">
        <f t="shared" si="7"/>
        <v>2.2480594191293775</v>
      </c>
      <c r="P20">
        <f t="shared" si="8"/>
        <v>0.31242409832823353</v>
      </c>
      <c r="Q20">
        <f t="shared" si="9"/>
        <v>0.19743142597994526</v>
      </c>
      <c r="R20">
        <f t="shared" si="10"/>
        <v>321.4472412119332</v>
      </c>
      <c r="S20">
        <f t="shared" si="11"/>
        <v>27.438468283368302</v>
      </c>
      <c r="T20">
        <f t="shared" si="12"/>
        <v>26.946100000000001</v>
      </c>
      <c r="U20">
        <f t="shared" si="13"/>
        <v>3.5678448601598243</v>
      </c>
      <c r="V20">
        <f t="shared" si="14"/>
        <v>55.149473696538408</v>
      </c>
      <c r="W20">
        <f t="shared" si="15"/>
        <v>1.9459256434559398</v>
      </c>
      <c r="X20">
        <f t="shared" si="16"/>
        <v>3.5284573233888912</v>
      </c>
      <c r="Y20">
        <f t="shared" si="17"/>
        <v>1.6219192167038845</v>
      </c>
      <c r="Z20">
        <f t="shared" si="18"/>
        <v>-230.98536545203581</v>
      </c>
      <c r="AA20">
        <f t="shared" si="19"/>
        <v>-22.882065231494714</v>
      </c>
      <c r="AB20">
        <f t="shared" si="20"/>
        <v>-2.1934019759858217</v>
      </c>
      <c r="AC20">
        <f t="shared" si="21"/>
        <v>65.386408552416867</v>
      </c>
      <c r="AD20">
        <v>-4.1131524443165403E-2</v>
      </c>
      <c r="AE20">
        <v>4.6173739506898702E-2</v>
      </c>
      <c r="AF20">
        <v>3.4517518620419398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52496.222465021267</v>
      </c>
      <c r="AL20">
        <v>0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-1</v>
      </c>
      <c r="AR20" t="s">
        <v>299</v>
      </c>
      <c r="AS20">
        <v>726.90573076923101</v>
      </c>
      <c r="AT20">
        <v>831.18399999999997</v>
      </c>
      <c r="AU20">
        <f t="shared" si="27"/>
        <v>0.12545750306883785</v>
      </c>
      <c r="AV20">
        <v>0.5</v>
      </c>
      <c r="AW20">
        <f t="shared" si="28"/>
        <v>1681.2387000837666</v>
      </c>
      <c r="AX20">
        <f t="shared" si="29"/>
        <v>13.552947107321334</v>
      </c>
      <c r="AY20">
        <f t="shared" si="30"/>
        <v>105.46200468760405</v>
      </c>
      <c r="AZ20">
        <f t="shared" si="31"/>
        <v>0.29055419738589772</v>
      </c>
      <c r="BA20">
        <f t="shared" si="32"/>
        <v>8.6560861979897569E-3</v>
      </c>
      <c r="BB20">
        <f t="shared" si="33"/>
        <v>-1</v>
      </c>
      <c r="BC20" t="s">
        <v>300</v>
      </c>
      <c r="BD20">
        <v>589.67999999999995</v>
      </c>
      <c r="BE20">
        <f t="shared" si="34"/>
        <v>241.50400000000002</v>
      </c>
      <c r="BF20">
        <f t="shared" si="35"/>
        <v>0.43178692373943683</v>
      </c>
      <c r="BG20">
        <f t="shared" si="36"/>
        <v>1.4095509428842763</v>
      </c>
      <c r="BH20">
        <f t="shared" si="37"/>
        <v>0.12545750306883791</v>
      </c>
      <c r="BI20" t="e">
        <f t="shared" si="38"/>
        <v>#DIV/0!</v>
      </c>
      <c r="BJ20">
        <v>2004</v>
      </c>
      <c r="BK20">
        <v>300</v>
      </c>
      <c r="BL20">
        <v>300</v>
      </c>
      <c r="BM20">
        <v>300</v>
      </c>
      <c r="BN20">
        <v>10320.200000000001</v>
      </c>
      <c r="BO20">
        <v>806.51099999999997</v>
      </c>
      <c r="BP20">
        <v>-6.8761300000000003E-3</v>
      </c>
      <c r="BQ20">
        <v>1.6796899999999999</v>
      </c>
      <c r="BR20">
        <f t="shared" si="39"/>
        <v>2000.05</v>
      </c>
      <c r="BS20">
        <f t="shared" si="40"/>
        <v>1681.2387000837666</v>
      </c>
      <c r="BT20">
        <f t="shared" si="41"/>
        <v>0.84059833508350623</v>
      </c>
      <c r="BU20">
        <f t="shared" si="42"/>
        <v>0.19119667016701275</v>
      </c>
      <c r="BV20" t="s">
        <v>280</v>
      </c>
      <c r="BW20">
        <v>1566743863.2</v>
      </c>
      <c r="BX20">
        <v>83.180899999999994</v>
      </c>
      <c r="BY20">
        <v>99.968900000000005</v>
      </c>
      <c r="BZ20">
        <v>19.556699999999999</v>
      </c>
      <c r="CA20">
        <v>13.393700000000001</v>
      </c>
      <c r="CB20">
        <v>499.95100000000002</v>
      </c>
      <c r="CC20">
        <v>99.401899999999998</v>
      </c>
      <c r="CD20">
        <v>9.9838200000000002E-2</v>
      </c>
      <c r="CE20">
        <v>26.757300000000001</v>
      </c>
      <c r="CF20">
        <v>26.946100000000001</v>
      </c>
      <c r="CG20">
        <v>999.9</v>
      </c>
      <c r="CH20">
        <v>9978.75</v>
      </c>
      <c r="CI20">
        <v>0</v>
      </c>
      <c r="CJ20">
        <v>584.05100000000004</v>
      </c>
      <c r="CK20">
        <v>2000.05</v>
      </c>
      <c r="CL20">
        <v>0.98000600000000004</v>
      </c>
      <c r="CM20">
        <v>1.9994499999999998E-2</v>
      </c>
      <c r="CN20">
        <v>0</v>
      </c>
      <c r="CO20">
        <v>725.91600000000005</v>
      </c>
      <c r="CP20">
        <v>4.99986</v>
      </c>
      <c r="CQ20">
        <v>16778.7</v>
      </c>
      <c r="CR20">
        <v>16272.6</v>
      </c>
      <c r="CS20">
        <v>39.5</v>
      </c>
      <c r="CT20">
        <v>40.311999999999998</v>
      </c>
      <c r="CU20">
        <v>39.936999999999998</v>
      </c>
      <c r="CV20">
        <v>39.375</v>
      </c>
      <c r="CW20">
        <v>26.687000000000001</v>
      </c>
      <c r="CX20">
        <v>1955.16</v>
      </c>
      <c r="CY20">
        <v>39.89</v>
      </c>
      <c r="CZ20">
        <v>0</v>
      </c>
      <c r="DA20">
        <v>119.89999985694899</v>
      </c>
      <c r="DB20">
        <v>726.90573076923101</v>
      </c>
      <c r="DC20">
        <v>-7.3091624113253504</v>
      </c>
      <c r="DD20">
        <v>-285.51111141135902</v>
      </c>
      <c r="DE20">
        <v>16854.723076923099</v>
      </c>
      <c r="DF20">
        <v>15</v>
      </c>
      <c r="DG20">
        <v>1566743898.2</v>
      </c>
      <c r="DH20" t="s">
        <v>301</v>
      </c>
      <c r="DI20">
        <v>4</v>
      </c>
      <c r="DJ20">
        <v>-0.29699999999999999</v>
      </c>
      <c r="DK20">
        <v>6.4000000000000001E-2</v>
      </c>
      <c r="DL20">
        <v>100</v>
      </c>
      <c r="DM20">
        <v>13</v>
      </c>
      <c r="DN20">
        <v>0.08</v>
      </c>
      <c r="DO20">
        <v>0.01</v>
      </c>
      <c r="DP20">
        <v>13.146250628233499</v>
      </c>
      <c r="DQ20">
        <v>1.26789749452348</v>
      </c>
      <c r="DR20">
        <v>0.25092421571521201</v>
      </c>
      <c r="DS20">
        <v>0</v>
      </c>
      <c r="DT20">
        <v>0.32398295366350499</v>
      </c>
      <c r="DU20">
        <v>4.79095405412584E-2</v>
      </c>
      <c r="DV20">
        <v>9.5128679630464407E-3</v>
      </c>
      <c r="DW20">
        <v>1</v>
      </c>
      <c r="DX20">
        <v>1</v>
      </c>
      <c r="DY20">
        <v>2</v>
      </c>
      <c r="DZ20" t="s">
        <v>282</v>
      </c>
      <c r="EA20">
        <v>1.86673</v>
      </c>
      <c r="EB20">
        <v>1.8632500000000001</v>
      </c>
      <c r="EC20">
        <v>1.8689</v>
      </c>
      <c r="ED20">
        <v>1.8669100000000001</v>
      </c>
      <c r="EE20">
        <v>1.8714900000000001</v>
      </c>
      <c r="EF20">
        <v>1.8640099999999999</v>
      </c>
      <c r="EG20">
        <v>1.8656900000000001</v>
      </c>
      <c r="EH20">
        <v>1.86561</v>
      </c>
      <c r="EI20" t="s">
        <v>283</v>
      </c>
      <c r="EJ20" t="s">
        <v>19</v>
      </c>
      <c r="EK20" t="s">
        <v>19</v>
      </c>
      <c r="EL20" t="s">
        <v>19</v>
      </c>
      <c r="EM20" t="s">
        <v>284</v>
      </c>
      <c r="EN20" t="s">
        <v>285</v>
      </c>
      <c r="EO20" t="s">
        <v>286</v>
      </c>
      <c r="EP20" t="s">
        <v>286</v>
      </c>
      <c r="EQ20" t="s">
        <v>286</v>
      </c>
      <c r="ER20" t="s">
        <v>286</v>
      </c>
      <c r="ES20">
        <v>0</v>
      </c>
      <c r="ET20">
        <v>100</v>
      </c>
      <c r="EU20">
        <v>100</v>
      </c>
      <c r="EV20">
        <v>-0.29699999999999999</v>
      </c>
      <c r="EW20">
        <v>6.4000000000000001E-2</v>
      </c>
      <c r="EX20">
        <v>2</v>
      </c>
      <c r="EY20">
        <v>506.41300000000001</v>
      </c>
      <c r="EZ20">
        <v>562.20799999999997</v>
      </c>
      <c r="FA20">
        <v>25.836400000000001</v>
      </c>
      <c r="FB20">
        <v>25.3752</v>
      </c>
      <c r="FC20">
        <v>29.9998</v>
      </c>
      <c r="FD20">
        <v>25.453499999999998</v>
      </c>
      <c r="FE20">
        <v>25.457100000000001</v>
      </c>
      <c r="FF20">
        <v>8.0452700000000004</v>
      </c>
      <c r="FG20">
        <v>38.920299999999997</v>
      </c>
      <c r="FH20">
        <v>33.224200000000003</v>
      </c>
      <c r="FI20">
        <v>25.8567</v>
      </c>
      <c r="FJ20">
        <v>100</v>
      </c>
      <c r="FK20">
        <v>13.4198</v>
      </c>
      <c r="FL20">
        <v>102.065</v>
      </c>
      <c r="FM20">
        <v>102.572</v>
      </c>
    </row>
    <row r="21" spans="1:169" x14ac:dyDescent="0.25">
      <c r="A21">
        <v>5</v>
      </c>
      <c r="B21">
        <v>1566743978.7</v>
      </c>
      <c r="C21">
        <v>477</v>
      </c>
      <c r="D21" t="s">
        <v>302</v>
      </c>
      <c r="E21" t="s">
        <v>303</v>
      </c>
      <c r="G21">
        <v>1566743978.7</v>
      </c>
      <c r="H21">
        <f t="shared" si="0"/>
        <v>5.9473432360492625E-3</v>
      </c>
      <c r="I21">
        <f t="shared" si="1"/>
        <v>0.66793489512619719</v>
      </c>
      <c r="J21">
        <f t="shared" si="2"/>
        <v>-2.9405600000000001</v>
      </c>
      <c r="K21">
        <f t="shared" si="3"/>
        <v>-5.7365810122577017</v>
      </c>
      <c r="L21">
        <f t="shared" si="4"/>
        <v>-0.57083534138947756</v>
      </c>
      <c r="M21">
        <f t="shared" si="5"/>
        <v>-0.29260905893066397</v>
      </c>
      <c r="N21">
        <f t="shared" si="6"/>
        <v>0.39811176034951024</v>
      </c>
      <c r="O21">
        <f t="shared" si="7"/>
        <v>2.2556121064900543</v>
      </c>
      <c r="P21">
        <f t="shared" si="8"/>
        <v>0.3627966296187729</v>
      </c>
      <c r="Q21">
        <f t="shared" si="9"/>
        <v>0.22965919224403364</v>
      </c>
      <c r="R21">
        <f t="shared" si="10"/>
        <v>321.4398229658878</v>
      </c>
      <c r="S21">
        <f t="shared" si="11"/>
        <v>27.3922477970725</v>
      </c>
      <c r="T21">
        <f t="shared" si="12"/>
        <v>26.955400000000001</v>
      </c>
      <c r="U21">
        <f t="shared" si="13"/>
        <v>3.5697949091610233</v>
      </c>
      <c r="V21">
        <f t="shared" si="14"/>
        <v>55.603146623639041</v>
      </c>
      <c r="W21">
        <f t="shared" si="15"/>
        <v>1.9840788030554102</v>
      </c>
      <c r="X21">
        <f t="shared" si="16"/>
        <v>3.5682851125045891</v>
      </c>
      <c r="Y21">
        <f t="shared" si="17"/>
        <v>1.5857161061056131</v>
      </c>
      <c r="Z21">
        <f t="shared" si="18"/>
        <v>-262.27783670977249</v>
      </c>
      <c r="AA21">
        <f t="shared" si="19"/>
        <v>-0.87555283117278071</v>
      </c>
      <c r="AB21">
        <f t="shared" si="20"/>
        <v>-8.3730476950476515E-2</v>
      </c>
      <c r="AC21">
        <f t="shared" si="21"/>
        <v>58.20270294799208</v>
      </c>
      <c r="AD21">
        <v>-4.1335004080134997E-2</v>
      </c>
      <c r="AE21">
        <v>4.6402163225192299E-2</v>
      </c>
      <c r="AF21">
        <v>3.4652592740237602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52711.827674392785</v>
      </c>
      <c r="AL21">
        <v>0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-1</v>
      </c>
      <c r="AR21" t="s">
        <v>304</v>
      </c>
      <c r="AS21">
        <v>762.74350000000004</v>
      </c>
      <c r="AT21">
        <v>801.35400000000004</v>
      </c>
      <c r="AU21">
        <f t="shared" si="27"/>
        <v>4.8181577679776932E-2</v>
      </c>
      <c r="AV21">
        <v>0.5</v>
      </c>
      <c r="AW21">
        <f t="shared" si="28"/>
        <v>1681.1970000837898</v>
      </c>
      <c r="AX21">
        <f t="shared" si="29"/>
        <v>0.66793489512619719</v>
      </c>
      <c r="AY21">
        <f t="shared" si="30"/>
        <v>40.501361927272534</v>
      </c>
      <c r="AZ21">
        <f t="shared" si="31"/>
        <v>0.19908055615870138</v>
      </c>
      <c r="BA21">
        <f t="shared" si="32"/>
        <v>9.9211151045538884E-4</v>
      </c>
      <c r="BB21">
        <f t="shared" si="33"/>
        <v>-1</v>
      </c>
      <c r="BC21" t="s">
        <v>305</v>
      </c>
      <c r="BD21">
        <v>641.82000000000005</v>
      </c>
      <c r="BE21">
        <f t="shared" si="34"/>
        <v>159.53399999999999</v>
      </c>
      <c r="BF21">
        <f t="shared" si="35"/>
        <v>0.24202050973460204</v>
      </c>
      <c r="BG21">
        <f t="shared" si="36"/>
        <v>1.2485650182294101</v>
      </c>
      <c r="BH21">
        <f t="shared" si="37"/>
        <v>4.8181577679776974E-2</v>
      </c>
      <c r="BI21" t="e">
        <f t="shared" si="38"/>
        <v>#DIV/0!</v>
      </c>
      <c r="BJ21">
        <v>2006</v>
      </c>
      <c r="BK21">
        <v>300</v>
      </c>
      <c r="BL21">
        <v>300</v>
      </c>
      <c r="BM21">
        <v>300</v>
      </c>
      <c r="BN21">
        <v>10320.9</v>
      </c>
      <c r="BO21">
        <v>789.71400000000006</v>
      </c>
      <c r="BP21">
        <v>-6.8763599999999998E-3</v>
      </c>
      <c r="BQ21">
        <v>1.00275</v>
      </c>
      <c r="BR21">
        <f t="shared" si="39"/>
        <v>2000</v>
      </c>
      <c r="BS21">
        <f t="shared" si="40"/>
        <v>1681.1970000837898</v>
      </c>
      <c r="BT21">
        <f t="shared" si="41"/>
        <v>0.84059850004189496</v>
      </c>
      <c r="BU21">
        <f t="shared" si="42"/>
        <v>0.19119700008378998</v>
      </c>
      <c r="BV21" t="s">
        <v>280</v>
      </c>
      <c r="BW21">
        <v>1566743978.7</v>
      </c>
      <c r="BX21">
        <v>-2.9405600000000001</v>
      </c>
      <c r="BY21">
        <v>-2.1602600000000001</v>
      </c>
      <c r="BZ21">
        <v>19.9389</v>
      </c>
      <c r="CA21">
        <v>12.9465</v>
      </c>
      <c r="CB21">
        <v>500.15100000000001</v>
      </c>
      <c r="CC21">
        <v>99.408000000000001</v>
      </c>
      <c r="CD21">
        <v>9.9936899999999995E-2</v>
      </c>
      <c r="CE21">
        <v>26.9482</v>
      </c>
      <c r="CF21">
        <v>26.955400000000001</v>
      </c>
      <c r="CG21">
        <v>999.9</v>
      </c>
      <c r="CH21">
        <v>10027.5</v>
      </c>
      <c r="CI21">
        <v>0</v>
      </c>
      <c r="CJ21">
        <v>582.78399999999999</v>
      </c>
      <c r="CK21">
        <v>2000</v>
      </c>
      <c r="CL21">
        <v>0.98000200000000004</v>
      </c>
      <c r="CM21">
        <v>1.9997600000000001E-2</v>
      </c>
      <c r="CN21">
        <v>0</v>
      </c>
      <c r="CO21">
        <v>761.78899999999999</v>
      </c>
      <c r="CP21">
        <v>4.99986</v>
      </c>
      <c r="CQ21">
        <v>17504.599999999999</v>
      </c>
      <c r="CR21">
        <v>16272.1</v>
      </c>
      <c r="CS21">
        <v>39.5</v>
      </c>
      <c r="CT21">
        <v>40.311999999999998</v>
      </c>
      <c r="CU21">
        <v>39.936999999999998</v>
      </c>
      <c r="CV21">
        <v>39.25</v>
      </c>
      <c r="CW21">
        <v>26.687000000000001</v>
      </c>
      <c r="CX21">
        <v>1955.1</v>
      </c>
      <c r="CY21">
        <v>39.9</v>
      </c>
      <c r="CZ21">
        <v>0</v>
      </c>
      <c r="DA21">
        <v>114.799999952316</v>
      </c>
      <c r="DB21">
        <v>762.74350000000004</v>
      </c>
      <c r="DC21">
        <v>-8.2362051391135207</v>
      </c>
      <c r="DD21">
        <v>-153.01538355800199</v>
      </c>
      <c r="DE21">
        <v>17558.4653846154</v>
      </c>
      <c r="DF21">
        <v>15</v>
      </c>
      <c r="DG21">
        <v>1566744012.2</v>
      </c>
      <c r="DH21" t="s">
        <v>306</v>
      </c>
      <c r="DI21">
        <v>5</v>
      </c>
      <c r="DJ21">
        <v>-0.58699999999999997</v>
      </c>
      <c r="DK21">
        <v>5.5E-2</v>
      </c>
      <c r="DL21">
        <v>-2</v>
      </c>
      <c r="DM21">
        <v>13</v>
      </c>
      <c r="DN21">
        <v>0.12</v>
      </c>
      <c r="DO21">
        <v>0.01</v>
      </c>
      <c r="DP21">
        <v>0.365660777651727</v>
      </c>
      <c r="DQ21">
        <v>0.26592050874777601</v>
      </c>
      <c r="DR21">
        <v>6.2550546472800297E-2</v>
      </c>
      <c r="DS21">
        <v>1</v>
      </c>
      <c r="DT21">
        <v>0.38390204890889501</v>
      </c>
      <c r="DU21">
        <v>4.2541076770821799E-2</v>
      </c>
      <c r="DV21">
        <v>8.4540461223572509E-3</v>
      </c>
      <c r="DW21">
        <v>1</v>
      </c>
      <c r="DX21">
        <v>2</v>
      </c>
      <c r="DY21">
        <v>2</v>
      </c>
      <c r="DZ21" t="s">
        <v>307</v>
      </c>
      <c r="EA21">
        <v>1.86676</v>
      </c>
      <c r="EB21">
        <v>1.86327</v>
      </c>
      <c r="EC21">
        <v>1.86894</v>
      </c>
      <c r="ED21">
        <v>1.8669100000000001</v>
      </c>
      <c r="EE21">
        <v>1.8714900000000001</v>
      </c>
      <c r="EF21">
        <v>1.8641099999999999</v>
      </c>
      <c r="EG21">
        <v>1.8656999999999999</v>
      </c>
      <c r="EH21">
        <v>1.86568</v>
      </c>
      <c r="EI21" t="s">
        <v>283</v>
      </c>
      <c r="EJ21" t="s">
        <v>19</v>
      </c>
      <c r="EK21" t="s">
        <v>19</v>
      </c>
      <c r="EL21" t="s">
        <v>19</v>
      </c>
      <c r="EM21" t="s">
        <v>284</v>
      </c>
      <c r="EN21" t="s">
        <v>285</v>
      </c>
      <c r="EO21" t="s">
        <v>286</v>
      </c>
      <c r="EP21" t="s">
        <v>286</v>
      </c>
      <c r="EQ21" t="s">
        <v>286</v>
      </c>
      <c r="ER21" t="s">
        <v>286</v>
      </c>
      <c r="ES21">
        <v>0</v>
      </c>
      <c r="ET21">
        <v>100</v>
      </c>
      <c r="EU21">
        <v>100</v>
      </c>
      <c r="EV21">
        <v>-0.58699999999999997</v>
      </c>
      <c r="EW21">
        <v>5.5E-2</v>
      </c>
      <c r="EX21">
        <v>2</v>
      </c>
      <c r="EY21">
        <v>506.529</v>
      </c>
      <c r="EZ21">
        <v>561.13300000000004</v>
      </c>
      <c r="FA21">
        <v>26.019200000000001</v>
      </c>
      <c r="FB21">
        <v>25.323499999999999</v>
      </c>
      <c r="FC21">
        <v>30.000399999999999</v>
      </c>
      <c r="FD21">
        <v>25.381699999999999</v>
      </c>
      <c r="FE21">
        <v>25.3825</v>
      </c>
      <c r="FF21">
        <v>0</v>
      </c>
      <c r="FG21">
        <v>40.130600000000001</v>
      </c>
      <c r="FH21">
        <v>30.991099999999999</v>
      </c>
      <c r="FI21">
        <v>26.089300000000001</v>
      </c>
      <c r="FJ21">
        <v>0</v>
      </c>
      <c r="FK21">
        <v>12.8789</v>
      </c>
      <c r="FL21">
        <v>102.068</v>
      </c>
      <c r="FM21">
        <v>102.58199999999999</v>
      </c>
    </row>
    <row r="22" spans="1:169" x14ac:dyDescent="0.25">
      <c r="A22">
        <v>7</v>
      </c>
      <c r="B22">
        <v>1566744290.2</v>
      </c>
      <c r="C22">
        <v>788.5</v>
      </c>
      <c r="D22" t="s">
        <v>308</v>
      </c>
      <c r="E22" t="s">
        <v>309</v>
      </c>
      <c r="G22">
        <v>1566744290.2</v>
      </c>
      <c r="H22">
        <f t="shared" si="0"/>
        <v>5.5290607489578616E-3</v>
      </c>
      <c r="I22">
        <f t="shared" si="1"/>
        <v>37.14800010054617</v>
      </c>
      <c r="J22">
        <f t="shared" si="2"/>
        <v>353.07799999999997</v>
      </c>
      <c r="K22">
        <f t="shared" si="3"/>
        <v>167.12101768160014</v>
      </c>
      <c r="L22">
        <f t="shared" si="4"/>
        <v>16.631183375760351</v>
      </c>
      <c r="M22">
        <f t="shared" si="5"/>
        <v>35.136843021948799</v>
      </c>
      <c r="N22">
        <f t="shared" si="6"/>
        <v>0.35695736648018356</v>
      </c>
      <c r="O22">
        <f t="shared" si="7"/>
        <v>2.2459751529289251</v>
      </c>
      <c r="P22">
        <f t="shared" si="8"/>
        <v>0.32817237437367885</v>
      </c>
      <c r="Q22">
        <f t="shared" si="9"/>
        <v>0.20750017345212149</v>
      </c>
      <c r="R22">
        <f t="shared" si="10"/>
        <v>321.44827548682451</v>
      </c>
      <c r="S22">
        <f t="shared" si="11"/>
        <v>27.455282446116829</v>
      </c>
      <c r="T22">
        <f t="shared" si="12"/>
        <v>26.985299999999999</v>
      </c>
      <c r="U22">
        <f t="shared" si="13"/>
        <v>3.5760707272228762</v>
      </c>
      <c r="V22">
        <f t="shared" si="14"/>
        <v>54.784306424712803</v>
      </c>
      <c r="W22">
        <f t="shared" si="15"/>
        <v>1.9459420924993596</v>
      </c>
      <c r="X22">
        <f t="shared" si="16"/>
        <v>3.5520064403362772</v>
      </c>
      <c r="Y22">
        <f t="shared" si="17"/>
        <v>1.6301286347235167</v>
      </c>
      <c r="Z22">
        <f t="shared" si="18"/>
        <v>-243.83157902904171</v>
      </c>
      <c r="AA22">
        <f t="shared" si="19"/>
        <v>-13.912667929896354</v>
      </c>
      <c r="AB22">
        <f t="shared" si="20"/>
        <v>-1.3358788646561832</v>
      </c>
      <c r="AC22">
        <f t="shared" si="21"/>
        <v>62.368149663230255</v>
      </c>
      <c r="AD22">
        <v>-4.1075480124198399E-2</v>
      </c>
      <c r="AE22">
        <v>4.6110824849106197E-2</v>
      </c>
      <c r="AF22">
        <v>3.44802748830543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52408.087954758637</v>
      </c>
      <c r="AL22">
        <v>0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-1</v>
      </c>
      <c r="AR22" t="s">
        <v>310</v>
      </c>
      <c r="AS22">
        <v>701.726615384615</v>
      </c>
      <c r="AT22">
        <v>954.87400000000002</v>
      </c>
      <c r="AU22">
        <f t="shared" si="27"/>
        <v>0.26511077337469136</v>
      </c>
      <c r="AV22">
        <v>0.5</v>
      </c>
      <c r="AW22">
        <f t="shared" si="28"/>
        <v>1681.2468000837453</v>
      </c>
      <c r="AX22">
        <f t="shared" si="29"/>
        <v>37.14800010054617</v>
      </c>
      <c r="AY22">
        <f t="shared" si="30"/>
        <v>222.85831970196341</v>
      </c>
      <c r="AZ22">
        <f t="shared" si="31"/>
        <v>0.43014471019213008</v>
      </c>
      <c r="BA22">
        <f t="shared" si="32"/>
        <v>2.2690303469214614E-2</v>
      </c>
      <c r="BB22">
        <f t="shared" si="33"/>
        <v>-1</v>
      </c>
      <c r="BC22" t="s">
        <v>311</v>
      </c>
      <c r="BD22">
        <v>544.14</v>
      </c>
      <c r="BE22">
        <f t="shared" si="34"/>
        <v>410.73400000000004</v>
      </c>
      <c r="BF22">
        <f t="shared" si="35"/>
        <v>0.61632926569357538</v>
      </c>
      <c r="BG22">
        <f t="shared" si="36"/>
        <v>1.7548314771933695</v>
      </c>
      <c r="BH22">
        <f t="shared" si="37"/>
        <v>0.26511077337469136</v>
      </c>
      <c r="BI22" t="e">
        <f t="shared" si="38"/>
        <v>#DIV/0!</v>
      </c>
      <c r="BJ22">
        <v>2010</v>
      </c>
      <c r="BK22">
        <v>300</v>
      </c>
      <c r="BL22">
        <v>300</v>
      </c>
      <c r="BM22">
        <v>300</v>
      </c>
      <c r="BN22">
        <v>10319.299999999999</v>
      </c>
      <c r="BO22">
        <v>874.971</v>
      </c>
      <c r="BP22">
        <v>-6.8762600000000004E-3</v>
      </c>
      <c r="BQ22">
        <v>-2.3397199999999998</v>
      </c>
      <c r="BR22">
        <f t="shared" si="39"/>
        <v>2000.06</v>
      </c>
      <c r="BS22">
        <f t="shared" si="40"/>
        <v>1681.2468000837453</v>
      </c>
      <c r="BT22">
        <f t="shared" si="41"/>
        <v>0.8405981820964098</v>
      </c>
      <c r="BU22">
        <f t="shared" si="42"/>
        <v>0.19119636419281971</v>
      </c>
      <c r="BV22" t="s">
        <v>280</v>
      </c>
      <c r="BW22">
        <v>1566744290.2</v>
      </c>
      <c r="BX22">
        <v>353.07799999999997</v>
      </c>
      <c r="BY22">
        <v>399.98500000000001</v>
      </c>
      <c r="BZ22">
        <v>19.554099999999998</v>
      </c>
      <c r="CA22">
        <v>13.050800000000001</v>
      </c>
      <c r="CB22">
        <v>500.14100000000002</v>
      </c>
      <c r="CC22">
        <v>99.415899999999993</v>
      </c>
      <c r="CD22">
        <v>9.9909600000000001E-2</v>
      </c>
      <c r="CE22">
        <v>26.8704</v>
      </c>
      <c r="CF22">
        <v>26.985299999999999</v>
      </c>
      <c r="CG22">
        <v>999.9</v>
      </c>
      <c r="CH22">
        <v>9963.75</v>
      </c>
      <c r="CI22">
        <v>0</v>
      </c>
      <c r="CJ22">
        <v>620.21299999999997</v>
      </c>
      <c r="CK22">
        <v>2000.06</v>
      </c>
      <c r="CL22">
        <v>0.98000900000000002</v>
      </c>
      <c r="CM22">
        <v>1.9991399999999999E-2</v>
      </c>
      <c r="CN22">
        <v>0</v>
      </c>
      <c r="CO22">
        <v>702.19299999999998</v>
      </c>
      <c r="CP22">
        <v>4.99986</v>
      </c>
      <c r="CQ22">
        <v>16474.900000000001</v>
      </c>
      <c r="CR22">
        <v>16272.7</v>
      </c>
      <c r="CS22">
        <v>39.625</v>
      </c>
      <c r="CT22">
        <v>40.561999999999998</v>
      </c>
      <c r="CU22">
        <v>40.061999999999998</v>
      </c>
      <c r="CV22">
        <v>39.625</v>
      </c>
      <c r="CW22">
        <v>26.687000000000001</v>
      </c>
      <c r="CX22">
        <v>1955.18</v>
      </c>
      <c r="CY22">
        <v>39.880000000000003</v>
      </c>
      <c r="CZ22">
        <v>0</v>
      </c>
      <c r="DA22">
        <v>156.09999990463299</v>
      </c>
      <c r="DB22">
        <v>701.726615384615</v>
      </c>
      <c r="DC22">
        <v>2.8823931563822001</v>
      </c>
      <c r="DD22">
        <v>159.55213607465001</v>
      </c>
      <c r="DE22">
        <v>16522.503846153799</v>
      </c>
      <c r="DF22">
        <v>15</v>
      </c>
      <c r="DG22">
        <v>1566744240.2</v>
      </c>
      <c r="DH22" t="s">
        <v>312</v>
      </c>
      <c r="DI22">
        <v>7</v>
      </c>
      <c r="DJ22">
        <v>-0.24199999999999999</v>
      </c>
      <c r="DK22">
        <v>6.2E-2</v>
      </c>
      <c r="DL22">
        <v>400</v>
      </c>
      <c r="DM22">
        <v>13</v>
      </c>
      <c r="DN22">
        <v>0.03</v>
      </c>
      <c r="DO22">
        <v>0.01</v>
      </c>
      <c r="DP22">
        <v>36.755611264430399</v>
      </c>
      <c r="DQ22">
        <v>1.3239434836672399</v>
      </c>
      <c r="DR22">
        <v>0.26485545800314703</v>
      </c>
      <c r="DS22">
        <v>0</v>
      </c>
      <c r="DT22">
        <v>0.36289326646678599</v>
      </c>
      <c r="DU22">
        <v>-1.09964481080881E-2</v>
      </c>
      <c r="DV22">
        <v>3.4406754132042601E-3</v>
      </c>
      <c r="DW22">
        <v>1</v>
      </c>
      <c r="DX22">
        <v>1</v>
      </c>
      <c r="DY22">
        <v>2</v>
      </c>
      <c r="DZ22" t="s">
        <v>282</v>
      </c>
      <c r="EA22">
        <v>1.8667499999999999</v>
      </c>
      <c r="EB22">
        <v>1.8632500000000001</v>
      </c>
      <c r="EC22">
        <v>1.8689</v>
      </c>
      <c r="ED22">
        <v>1.8669100000000001</v>
      </c>
      <c r="EE22">
        <v>1.8714900000000001</v>
      </c>
      <c r="EF22">
        <v>1.8640099999999999</v>
      </c>
      <c r="EG22">
        <v>1.8656900000000001</v>
      </c>
      <c r="EH22">
        <v>1.8656299999999999</v>
      </c>
      <c r="EI22" t="s">
        <v>283</v>
      </c>
      <c r="EJ22" t="s">
        <v>19</v>
      </c>
      <c r="EK22" t="s">
        <v>19</v>
      </c>
      <c r="EL22" t="s">
        <v>19</v>
      </c>
      <c r="EM22" t="s">
        <v>284</v>
      </c>
      <c r="EN22" t="s">
        <v>285</v>
      </c>
      <c r="EO22" t="s">
        <v>286</v>
      </c>
      <c r="EP22" t="s">
        <v>286</v>
      </c>
      <c r="EQ22" t="s">
        <v>286</v>
      </c>
      <c r="ER22" t="s">
        <v>286</v>
      </c>
      <c r="ES22">
        <v>0</v>
      </c>
      <c r="ET22">
        <v>100</v>
      </c>
      <c r="EU22">
        <v>100</v>
      </c>
      <c r="EV22">
        <v>-0.24199999999999999</v>
      </c>
      <c r="EW22">
        <v>6.2E-2</v>
      </c>
      <c r="EX22">
        <v>2</v>
      </c>
      <c r="EY22">
        <v>505.28100000000001</v>
      </c>
      <c r="EZ22">
        <v>560.88199999999995</v>
      </c>
      <c r="FA22">
        <v>25.2895</v>
      </c>
      <c r="FB22">
        <v>25.3687</v>
      </c>
      <c r="FC22">
        <v>30</v>
      </c>
      <c r="FD22">
        <v>25.3462</v>
      </c>
      <c r="FE22">
        <v>25.336600000000001</v>
      </c>
      <c r="FF22">
        <v>22.026299999999999</v>
      </c>
      <c r="FG22">
        <v>36.436500000000002</v>
      </c>
      <c r="FH22">
        <v>26.415199999999999</v>
      </c>
      <c r="FI22">
        <v>25.321200000000001</v>
      </c>
      <c r="FJ22">
        <v>400</v>
      </c>
      <c r="FK22">
        <v>13.184699999999999</v>
      </c>
      <c r="FL22">
        <v>102.059</v>
      </c>
      <c r="FM22">
        <v>102.589</v>
      </c>
    </row>
    <row r="23" spans="1:169" x14ac:dyDescent="0.25">
      <c r="A23">
        <v>8</v>
      </c>
      <c r="B23">
        <v>1566744410.7</v>
      </c>
      <c r="C23">
        <v>909</v>
      </c>
      <c r="D23" t="s">
        <v>313</v>
      </c>
      <c r="E23" t="s">
        <v>314</v>
      </c>
      <c r="G23">
        <v>1566744410.7</v>
      </c>
      <c r="H23">
        <f t="shared" si="0"/>
        <v>4.9262482852678001E-3</v>
      </c>
      <c r="I23">
        <f t="shared" si="1"/>
        <v>39.110345149853067</v>
      </c>
      <c r="J23">
        <f t="shared" si="2"/>
        <v>450.42200000000003</v>
      </c>
      <c r="K23">
        <f t="shared" si="3"/>
        <v>226.67518630444715</v>
      </c>
      <c r="L23">
        <f t="shared" si="4"/>
        <v>22.559104195663839</v>
      </c>
      <c r="M23">
        <f t="shared" si="5"/>
        <v>44.826771715418005</v>
      </c>
      <c r="N23">
        <f t="shared" si="6"/>
        <v>0.31063287144687451</v>
      </c>
      <c r="O23">
        <f t="shared" si="7"/>
        <v>2.2528575046239254</v>
      </c>
      <c r="P23">
        <f t="shared" si="8"/>
        <v>0.28864937426671605</v>
      </c>
      <c r="Q23">
        <f t="shared" si="9"/>
        <v>0.18225117445397399</v>
      </c>
      <c r="R23">
        <f t="shared" si="10"/>
        <v>321.43710353692683</v>
      </c>
      <c r="S23">
        <f t="shared" si="11"/>
        <v>27.427288384787378</v>
      </c>
      <c r="T23">
        <f t="shared" si="12"/>
        <v>27.027799999999999</v>
      </c>
      <c r="U23">
        <f t="shared" si="13"/>
        <v>3.5850077778965881</v>
      </c>
      <c r="V23">
        <f t="shared" si="14"/>
        <v>55.166415412142079</v>
      </c>
      <c r="W23">
        <f t="shared" si="15"/>
        <v>1.933607478451</v>
      </c>
      <c r="X23">
        <f t="shared" si="16"/>
        <v>3.5050446254396559</v>
      </c>
      <c r="Y23">
        <f t="shared" si="17"/>
        <v>1.6514002994455881</v>
      </c>
      <c r="Z23">
        <f t="shared" si="18"/>
        <v>-217.24754938030998</v>
      </c>
      <c r="AA23">
        <f t="shared" si="19"/>
        <v>-46.590542233569479</v>
      </c>
      <c r="AB23">
        <f t="shared" si="20"/>
        <v>-4.4558109235194534</v>
      </c>
      <c r="AC23">
        <f t="shared" si="21"/>
        <v>53.143200999527934</v>
      </c>
      <c r="AD23">
        <v>-4.1260719688106198E-2</v>
      </c>
      <c r="AE23">
        <v>4.6318772487469802E-2</v>
      </c>
      <c r="AF23">
        <v>3.4603307784709298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52674.692425978741</v>
      </c>
      <c r="AL23">
        <v>0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-1</v>
      </c>
      <c r="AR23" t="s">
        <v>315</v>
      </c>
      <c r="AS23">
        <v>705.55415384615401</v>
      </c>
      <c r="AT23">
        <v>975.75</v>
      </c>
      <c r="AU23">
        <f t="shared" si="27"/>
        <v>0.27691093636059028</v>
      </c>
      <c r="AV23">
        <v>0.5</v>
      </c>
      <c r="AW23">
        <f t="shared" si="28"/>
        <v>1681.1880000837484</v>
      </c>
      <c r="AX23">
        <f t="shared" si="29"/>
        <v>39.110345149853067</v>
      </c>
      <c r="AY23">
        <f t="shared" si="30"/>
        <v>232.76967165068945</v>
      </c>
      <c r="AZ23">
        <f t="shared" si="31"/>
        <v>0.4432385344606713</v>
      </c>
      <c r="BA23">
        <f t="shared" si="32"/>
        <v>2.3858334194542769E-2</v>
      </c>
      <c r="BB23">
        <f t="shared" si="33"/>
        <v>-1</v>
      </c>
      <c r="BC23" t="s">
        <v>316</v>
      </c>
      <c r="BD23">
        <v>543.26</v>
      </c>
      <c r="BE23">
        <f t="shared" si="34"/>
        <v>432.49</v>
      </c>
      <c r="BF23">
        <f t="shared" si="35"/>
        <v>0.62474472508924128</v>
      </c>
      <c r="BG23">
        <f t="shared" si="36"/>
        <v>1.7961013142878179</v>
      </c>
      <c r="BH23">
        <f t="shared" si="37"/>
        <v>0.27691093636059033</v>
      </c>
      <c r="BI23" t="e">
        <f t="shared" si="38"/>
        <v>#DIV/0!</v>
      </c>
      <c r="BJ23">
        <v>2012</v>
      </c>
      <c r="BK23">
        <v>300</v>
      </c>
      <c r="BL23">
        <v>300</v>
      </c>
      <c r="BM23">
        <v>300</v>
      </c>
      <c r="BN23">
        <v>10319</v>
      </c>
      <c r="BO23">
        <v>892.78899999999999</v>
      </c>
      <c r="BP23">
        <v>-6.8759399999999997E-3</v>
      </c>
      <c r="BQ23">
        <v>-2.6188400000000001</v>
      </c>
      <c r="BR23">
        <f t="shared" si="39"/>
        <v>1999.99</v>
      </c>
      <c r="BS23">
        <f t="shared" si="40"/>
        <v>1681.1880000837484</v>
      </c>
      <c r="BT23">
        <f t="shared" si="41"/>
        <v>0.84059820303288935</v>
      </c>
      <c r="BU23">
        <f t="shared" si="42"/>
        <v>0.19119640606577876</v>
      </c>
      <c r="BV23" t="s">
        <v>280</v>
      </c>
      <c r="BW23">
        <v>1566744410.7</v>
      </c>
      <c r="BX23">
        <v>450.42200000000003</v>
      </c>
      <c r="BY23">
        <v>500.01499999999999</v>
      </c>
      <c r="BZ23">
        <v>19.428999999999998</v>
      </c>
      <c r="CA23">
        <v>13.6326</v>
      </c>
      <c r="CB23">
        <v>500.02100000000002</v>
      </c>
      <c r="CC23">
        <v>99.421700000000001</v>
      </c>
      <c r="CD23">
        <v>0.100019</v>
      </c>
      <c r="CE23">
        <v>26.644200000000001</v>
      </c>
      <c r="CF23">
        <v>27.027799999999999</v>
      </c>
      <c r="CG23">
        <v>999.9</v>
      </c>
      <c r="CH23">
        <v>10008.1</v>
      </c>
      <c r="CI23">
        <v>0</v>
      </c>
      <c r="CJ23">
        <v>620.00599999999997</v>
      </c>
      <c r="CK23">
        <v>1999.99</v>
      </c>
      <c r="CL23">
        <v>0.98000799999999999</v>
      </c>
      <c r="CM23">
        <v>1.99919E-2</v>
      </c>
      <c r="CN23">
        <v>0</v>
      </c>
      <c r="CO23">
        <v>706.15300000000002</v>
      </c>
      <c r="CP23">
        <v>4.99986</v>
      </c>
      <c r="CQ23">
        <v>16552.599999999999</v>
      </c>
      <c r="CR23">
        <v>16272.1</v>
      </c>
      <c r="CS23">
        <v>39.75</v>
      </c>
      <c r="CT23">
        <v>40.686999999999998</v>
      </c>
      <c r="CU23">
        <v>40.186999999999998</v>
      </c>
      <c r="CV23">
        <v>39.75</v>
      </c>
      <c r="CW23">
        <v>26.687000000000001</v>
      </c>
      <c r="CX23">
        <v>1955.11</v>
      </c>
      <c r="CY23">
        <v>39.880000000000003</v>
      </c>
      <c r="CZ23">
        <v>0</v>
      </c>
      <c r="DA23">
        <v>120</v>
      </c>
      <c r="DB23">
        <v>705.55415384615401</v>
      </c>
      <c r="DC23">
        <v>2.25237606718414</v>
      </c>
      <c r="DD23">
        <v>-161.55897526675099</v>
      </c>
      <c r="DE23">
        <v>16580.0769230769</v>
      </c>
      <c r="DF23">
        <v>15</v>
      </c>
      <c r="DG23">
        <v>1566744371.2</v>
      </c>
      <c r="DH23" t="s">
        <v>317</v>
      </c>
      <c r="DI23">
        <v>8</v>
      </c>
      <c r="DJ23">
        <v>-0.183</v>
      </c>
      <c r="DK23">
        <v>6.4000000000000001E-2</v>
      </c>
      <c r="DL23">
        <v>500</v>
      </c>
      <c r="DM23">
        <v>13</v>
      </c>
      <c r="DN23">
        <v>0.04</v>
      </c>
      <c r="DO23">
        <v>0.02</v>
      </c>
      <c r="DP23">
        <v>33.917435634826298</v>
      </c>
      <c r="DQ23">
        <v>38.986399638830598</v>
      </c>
      <c r="DR23">
        <v>12.142273523534399</v>
      </c>
      <c r="DS23">
        <v>0</v>
      </c>
      <c r="DT23">
        <v>0.27045877024292603</v>
      </c>
      <c r="DU23">
        <v>0.32829741702447801</v>
      </c>
      <c r="DV23">
        <v>9.9768997004664406E-2</v>
      </c>
      <c r="DW23">
        <v>1</v>
      </c>
      <c r="DX23">
        <v>1</v>
      </c>
      <c r="DY23">
        <v>2</v>
      </c>
      <c r="DZ23" t="s">
        <v>282</v>
      </c>
      <c r="EA23">
        <v>1.86676</v>
      </c>
      <c r="EB23">
        <v>1.8632500000000001</v>
      </c>
      <c r="EC23">
        <v>1.8689</v>
      </c>
      <c r="ED23">
        <v>1.8669100000000001</v>
      </c>
      <c r="EE23">
        <v>1.8714900000000001</v>
      </c>
      <c r="EF23">
        <v>1.8640099999999999</v>
      </c>
      <c r="EG23">
        <v>1.8656900000000001</v>
      </c>
      <c r="EH23">
        <v>1.8655900000000001</v>
      </c>
      <c r="EI23" t="s">
        <v>283</v>
      </c>
      <c r="EJ23" t="s">
        <v>19</v>
      </c>
      <c r="EK23" t="s">
        <v>19</v>
      </c>
      <c r="EL23" t="s">
        <v>19</v>
      </c>
      <c r="EM23" t="s">
        <v>284</v>
      </c>
      <c r="EN23" t="s">
        <v>285</v>
      </c>
      <c r="EO23" t="s">
        <v>286</v>
      </c>
      <c r="EP23" t="s">
        <v>286</v>
      </c>
      <c r="EQ23" t="s">
        <v>286</v>
      </c>
      <c r="ER23" t="s">
        <v>286</v>
      </c>
      <c r="ES23">
        <v>0</v>
      </c>
      <c r="ET23">
        <v>100</v>
      </c>
      <c r="EU23">
        <v>100</v>
      </c>
      <c r="EV23">
        <v>-0.183</v>
      </c>
      <c r="EW23">
        <v>6.4000000000000001E-2</v>
      </c>
      <c r="EX23">
        <v>2</v>
      </c>
      <c r="EY23">
        <v>504.178</v>
      </c>
      <c r="EZ23">
        <v>561.17200000000003</v>
      </c>
      <c r="FA23">
        <v>23.968800000000002</v>
      </c>
      <c r="FB23">
        <v>25.435400000000001</v>
      </c>
      <c r="FC23">
        <v>30.0001</v>
      </c>
      <c r="FD23">
        <v>25.3888</v>
      </c>
      <c r="FE23">
        <v>25.376999999999999</v>
      </c>
      <c r="FF23">
        <v>26.315799999999999</v>
      </c>
      <c r="FG23">
        <v>33.583799999999997</v>
      </c>
      <c r="FH23">
        <v>25.0535</v>
      </c>
      <c r="FI23">
        <v>23.950600000000001</v>
      </c>
      <c r="FJ23">
        <v>500</v>
      </c>
      <c r="FK23">
        <v>13.6029</v>
      </c>
      <c r="FL23">
        <v>102.04600000000001</v>
      </c>
      <c r="FM23">
        <v>102.57899999999999</v>
      </c>
    </row>
    <row r="24" spans="1:169" x14ac:dyDescent="0.25">
      <c r="A24">
        <v>9</v>
      </c>
      <c r="B24">
        <v>1566744531.2</v>
      </c>
      <c r="C24">
        <v>1029.5</v>
      </c>
      <c r="D24" t="s">
        <v>318</v>
      </c>
      <c r="E24" t="s">
        <v>319</v>
      </c>
      <c r="G24">
        <v>1566744531.2</v>
      </c>
      <c r="H24">
        <f t="shared" si="0"/>
        <v>4.3880764073062498E-3</v>
      </c>
      <c r="I24">
        <f t="shared" si="1"/>
        <v>39.978135664984265</v>
      </c>
      <c r="J24">
        <f t="shared" si="2"/>
        <v>549.1499543788857</v>
      </c>
      <c r="K24">
        <f t="shared" si="3"/>
        <v>287.346772133206</v>
      </c>
      <c r="L24">
        <f t="shared" si="4"/>
        <v>28.600102145569409</v>
      </c>
      <c r="M24">
        <f t="shared" si="5"/>
        <v>54.657808305534623</v>
      </c>
      <c r="N24">
        <f t="shared" si="6"/>
        <v>0.27006604292228376</v>
      </c>
      <c r="O24">
        <f t="shared" si="7"/>
        <v>2.250336134002501</v>
      </c>
      <c r="P24">
        <f t="shared" si="8"/>
        <v>0.25326557057425614</v>
      </c>
      <c r="Q24">
        <f t="shared" si="9"/>
        <v>0.15971326659025969</v>
      </c>
      <c r="R24">
        <f t="shared" si="10"/>
        <v>321.41006082043015</v>
      </c>
      <c r="S24">
        <f t="shared" si="11"/>
        <v>27.401120840410268</v>
      </c>
      <c r="T24">
        <f t="shared" si="12"/>
        <v>27.015999999999998</v>
      </c>
      <c r="U24">
        <f t="shared" si="13"/>
        <v>3.5825244791333373</v>
      </c>
      <c r="V24">
        <f t="shared" si="14"/>
        <v>55.029318719548584</v>
      </c>
      <c r="W24">
        <f t="shared" si="15"/>
        <v>1.9055834577955999</v>
      </c>
      <c r="X24">
        <f t="shared" si="16"/>
        <v>3.4628512620830638</v>
      </c>
      <c r="Y24">
        <f t="shared" si="17"/>
        <v>1.6769410213377374</v>
      </c>
      <c r="Z24">
        <f t="shared" si="18"/>
        <v>-193.51416956220561</v>
      </c>
      <c r="AA24">
        <f t="shared" si="19"/>
        <v>-70.038106232206417</v>
      </c>
      <c r="AB24">
        <f t="shared" si="20"/>
        <v>-6.6985026467728952</v>
      </c>
      <c r="AC24">
        <f t="shared" si="21"/>
        <v>51.159282379245212</v>
      </c>
      <c r="AD24">
        <v>-4.1192797146417E-2</v>
      </c>
      <c r="AE24">
        <v>4.6242523484082199E-2</v>
      </c>
      <c r="AF24">
        <v>3.45582169036902</v>
      </c>
      <c r="AG24">
        <v>1</v>
      </c>
      <c r="AH24">
        <v>0</v>
      </c>
      <c r="AI24">
        <f t="shared" si="22"/>
        <v>1.0000380041516028</v>
      </c>
      <c r="AJ24">
        <f t="shared" si="23"/>
        <v>3.8004151602821779E-3</v>
      </c>
      <c r="AK24">
        <f t="shared" si="24"/>
        <v>52627.829433222738</v>
      </c>
      <c r="AL24">
        <v>0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-1</v>
      </c>
      <c r="AR24" t="s">
        <v>320</v>
      </c>
      <c r="AS24">
        <v>707.39288461538501</v>
      </c>
      <c r="AT24">
        <v>985.98400000000004</v>
      </c>
      <c r="AU24">
        <f t="shared" si="27"/>
        <v>0.28255135517880103</v>
      </c>
      <c r="AV24">
        <v>0.5</v>
      </c>
      <c r="AW24">
        <f t="shared" si="28"/>
        <v>1681.0377000838187</v>
      </c>
      <c r="AX24">
        <f t="shared" si="29"/>
        <v>39.978135664984265</v>
      </c>
      <c r="AY24">
        <f t="shared" si="30"/>
        <v>237.48974013266891</v>
      </c>
      <c r="AZ24">
        <f t="shared" si="31"/>
        <v>0.4486320264831884</v>
      </c>
      <c r="BA24">
        <f t="shared" si="32"/>
        <v>2.4376690459078369E-2</v>
      </c>
      <c r="BB24">
        <f t="shared" si="33"/>
        <v>-1</v>
      </c>
      <c r="BC24" t="s">
        <v>321</v>
      </c>
      <c r="BD24">
        <v>543.64</v>
      </c>
      <c r="BE24">
        <f t="shared" si="34"/>
        <v>442.34400000000005</v>
      </c>
      <c r="BF24">
        <f t="shared" si="35"/>
        <v>0.62980647501631082</v>
      </c>
      <c r="BG24">
        <f t="shared" si="36"/>
        <v>1.8136708115664779</v>
      </c>
      <c r="BH24">
        <f t="shared" si="37"/>
        <v>0.28255135517880109</v>
      </c>
      <c r="BI24" t="e">
        <f t="shared" si="38"/>
        <v>#DIV/0!</v>
      </c>
      <c r="BJ24">
        <v>2014</v>
      </c>
      <c r="BK24">
        <v>300</v>
      </c>
      <c r="BL24">
        <v>300</v>
      </c>
      <c r="BM24">
        <v>300</v>
      </c>
      <c r="BN24">
        <v>10318</v>
      </c>
      <c r="BO24">
        <v>900.41399999999999</v>
      </c>
      <c r="BP24">
        <v>-6.8748500000000001E-3</v>
      </c>
      <c r="BQ24">
        <v>-2.53613</v>
      </c>
      <c r="BR24">
        <f t="shared" si="39"/>
        <v>1999.81</v>
      </c>
      <c r="BS24">
        <f t="shared" si="40"/>
        <v>1681.0377000838187</v>
      </c>
      <c r="BT24">
        <f t="shared" si="41"/>
        <v>0.84059870691906668</v>
      </c>
      <c r="BU24">
        <f t="shared" si="42"/>
        <v>0.19119741383813357</v>
      </c>
      <c r="BV24" t="s">
        <v>280</v>
      </c>
      <c r="BW24">
        <v>1566744531.2</v>
      </c>
      <c r="BX24">
        <v>549.15</v>
      </c>
      <c r="BY24">
        <v>600.00199999999995</v>
      </c>
      <c r="BZ24">
        <v>19.145499999999998</v>
      </c>
      <c r="CA24">
        <v>13.981999999999999</v>
      </c>
      <c r="CB24">
        <v>500.11399999999998</v>
      </c>
      <c r="CC24">
        <v>99.431700000000006</v>
      </c>
      <c r="CD24">
        <v>9.9963200000000002E-2</v>
      </c>
      <c r="CE24">
        <v>26.438700000000001</v>
      </c>
      <c r="CF24">
        <v>27.015999999999998</v>
      </c>
      <c r="CG24">
        <v>999.9</v>
      </c>
      <c r="CH24">
        <v>9990.6200000000008</v>
      </c>
      <c r="CI24">
        <v>0</v>
      </c>
      <c r="CJ24">
        <v>617.87</v>
      </c>
      <c r="CK24">
        <v>1999.81</v>
      </c>
      <c r="CL24">
        <v>0.97999199999999997</v>
      </c>
      <c r="CM24">
        <v>2.0008000000000001E-2</v>
      </c>
      <c r="CN24">
        <v>0</v>
      </c>
      <c r="CO24">
        <v>707.70600000000002</v>
      </c>
      <c r="CP24">
        <v>4.99986</v>
      </c>
      <c r="CQ24">
        <v>16687.599999999999</v>
      </c>
      <c r="CR24">
        <v>16270.6</v>
      </c>
      <c r="CS24">
        <v>39.936999999999998</v>
      </c>
      <c r="CT24">
        <v>40.936999999999998</v>
      </c>
      <c r="CU24">
        <v>40.375</v>
      </c>
      <c r="CV24">
        <v>40</v>
      </c>
      <c r="CW24">
        <v>26.687000000000001</v>
      </c>
      <c r="CX24">
        <v>1954.9</v>
      </c>
      <c r="CY24">
        <v>39.909999999999997</v>
      </c>
      <c r="CZ24">
        <v>0</v>
      </c>
      <c r="DA24">
        <v>120</v>
      </c>
      <c r="DB24">
        <v>707.39288461538501</v>
      </c>
      <c r="DC24">
        <v>1.64885470313806</v>
      </c>
      <c r="DD24">
        <v>418.45128182301301</v>
      </c>
      <c r="DE24">
        <v>16625.803846153802</v>
      </c>
      <c r="DF24">
        <v>15</v>
      </c>
      <c r="DG24">
        <v>1566744494.2</v>
      </c>
      <c r="DH24" t="s">
        <v>322</v>
      </c>
      <c r="DI24">
        <v>9</v>
      </c>
      <c r="DJ24">
        <v>-0.14299999999999999</v>
      </c>
      <c r="DK24">
        <v>6.8000000000000005E-2</v>
      </c>
      <c r="DL24">
        <v>600</v>
      </c>
      <c r="DM24">
        <v>14</v>
      </c>
      <c r="DN24">
        <v>0.02</v>
      </c>
      <c r="DO24">
        <v>0.02</v>
      </c>
      <c r="DP24">
        <v>32.195922611523201</v>
      </c>
      <c r="DQ24">
        <v>54.672055322505898</v>
      </c>
      <c r="DR24">
        <v>14.878122791228</v>
      </c>
      <c r="DS24">
        <v>0</v>
      </c>
      <c r="DT24">
        <v>0.21704609854381199</v>
      </c>
      <c r="DU24">
        <v>0.37771929458998599</v>
      </c>
      <c r="DV24">
        <v>0.10225279961992501</v>
      </c>
      <c r="DW24">
        <v>1</v>
      </c>
      <c r="DX24">
        <v>1</v>
      </c>
      <c r="DY24">
        <v>2</v>
      </c>
      <c r="DZ24" t="s">
        <v>282</v>
      </c>
      <c r="EA24">
        <v>1.86676</v>
      </c>
      <c r="EB24">
        <v>1.8632500000000001</v>
      </c>
      <c r="EC24">
        <v>1.8689</v>
      </c>
      <c r="ED24">
        <v>1.8669100000000001</v>
      </c>
      <c r="EE24">
        <v>1.8714900000000001</v>
      </c>
      <c r="EF24">
        <v>1.8640099999999999</v>
      </c>
      <c r="EG24">
        <v>1.8656900000000001</v>
      </c>
      <c r="EH24">
        <v>1.8656299999999999</v>
      </c>
      <c r="EI24" t="s">
        <v>283</v>
      </c>
      <c r="EJ24" t="s">
        <v>19</v>
      </c>
      <c r="EK24" t="s">
        <v>19</v>
      </c>
      <c r="EL24" t="s">
        <v>19</v>
      </c>
      <c r="EM24" t="s">
        <v>284</v>
      </c>
      <c r="EN24" t="s">
        <v>285</v>
      </c>
      <c r="EO24" t="s">
        <v>286</v>
      </c>
      <c r="EP24" t="s">
        <v>286</v>
      </c>
      <c r="EQ24" t="s">
        <v>286</v>
      </c>
      <c r="ER24" t="s">
        <v>286</v>
      </c>
      <c r="ES24">
        <v>0</v>
      </c>
      <c r="ET24">
        <v>100</v>
      </c>
      <c r="EU24">
        <v>100</v>
      </c>
      <c r="EV24">
        <v>-0.14299999999999999</v>
      </c>
      <c r="EW24">
        <v>6.8000000000000005E-2</v>
      </c>
      <c r="EX24">
        <v>2</v>
      </c>
      <c r="EY24">
        <v>503.71</v>
      </c>
      <c r="EZ24">
        <v>560.779</v>
      </c>
      <c r="FA24">
        <v>23.871400000000001</v>
      </c>
      <c r="FB24">
        <v>25.528600000000001</v>
      </c>
      <c r="FC24">
        <v>30.000399999999999</v>
      </c>
      <c r="FD24">
        <v>25.458400000000001</v>
      </c>
      <c r="FE24">
        <v>25.4435</v>
      </c>
      <c r="FF24">
        <v>30.4635</v>
      </c>
      <c r="FG24">
        <v>31.006599999999999</v>
      </c>
      <c r="FH24">
        <v>23.561499999999999</v>
      </c>
      <c r="FI24">
        <v>23.863600000000002</v>
      </c>
      <c r="FJ24">
        <v>600</v>
      </c>
      <c r="FK24">
        <v>13.9567</v>
      </c>
      <c r="FL24">
        <v>102.03</v>
      </c>
      <c r="FM24">
        <v>102.56399999999999</v>
      </c>
    </row>
    <row r="25" spans="1:169" x14ac:dyDescent="0.25">
      <c r="A25">
        <v>10</v>
      </c>
      <c r="B25">
        <v>1566744651.7</v>
      </c>
      <c r="C25">
        <v>1150</v>
      </c>
      <c r="D25" t="s">
        <v>323</v>
      </c>
      <c r="E25" t="s">
        <v>324</v>
      </c>
      <c r="G25">
        <v>1566744651.7</v>
      </c>
      <c r="H25">
        <f t="shared" si="0"/>
        <v>3.953772190334227E-3</v>
      </c>
      <c r="I25">
        <f t="shared" si="1"/>
        <v>40.291288204444882</v>
      </c>
      <c r="J25">
        <f t="shared" si="2"/>
        <v>648.63699999999994</v>
      </c>
      <c r="K25">
        <f t="shared" si="3"/>
        <v>353.6400743514335</v>
      </c>
      <c r="L25">
        <f t="shared" si="4"/>
        <v>35.197367422603946</v>
      </c>
      <c r="M25">
        <f t="shared" si="5"/>
        <v>64.558053424136787</v>
      </c>
      <c r="N25">
        <f t="shared" si="6"/>
        <v>0.24089971280054781</v>
      </c>
      <c r="O25">
        <f t="shared" si="7"/>
        <v>2.2519111256233599</v>
      </c>
      <c r="P25">
        <f t="shared" si="8"/>
        <v>0.22744386268615391</v>
      </c>
      <c r="Q25">
        <f t="shared" si="9"/>
        <v>0.14329869954846569</v>
      </c>
      <c r="R25">
        <f t="shared" si="10"/>
        <v>321.41484879892113</v>
      </c>
      <c r="S25">
        <f t="shared" si="11"/>
        <v>27.426289942827278</v>
      </c>
      <c r="T25">
        <f t="shared" si="12"/>
        <v>26.940100000000001</v>
      </c>
      <c r="U25">
        <f t="shared" si="13"/>
        <v>3.5665872575835396</v>
      </c>
      <c r="V25">
        <f t="shared" si="14"/>
        <v>54.781677669266863</v>
      </c>
      <c r="W25">
        <f t="shared" si="15"/>
        <v>1.8838012459500799</v>
      </c>
      <c r="X25">
        <f t="shared" si="16"/>
        <v>3.4387432552232946</v>
      </c>
      <c r="Y25">
        <f t="shared" si="17"/>
        <v>1.6827860116334596</v>
      </c>
      <c r="Z25">
        <f t="shared" si="18"/>
        <v>-174.36135359373941</v>
      </c>
      <c r="AA25">
        <f t="shared" si="19"/>
        <v>-75.246839208335345</v>
      </c>
      <c r="AB25">
        <f t="shared" si="20"/>
        <v>-7.1846470853290496</v>
      </c>
      <c r="AC25">
        <f t="shared" si="21"/>
        <v>64.622008911517312</v>
      </c>
      <c r="AD25">
        <v>-4.1235217353001202E-2</v>
      </c>
      <c r="AE25">
        <v>4.6290143882187197E-2</v>
      </c>
      <c r="AF25">
        <v>3.4586380870382798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52700.590017456489</v>
      </c>
      <c r="AL25">
        <v>0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-1</v>
      </c>
      <c r="AR25" t="s">
        <v>325</v>
      </c>
      <c r="AS25">
        <v>708.57738461538497</v>
      </c>
      <c r="AT25">
        <v>989.84699999999998</v>
      </c>
      <c r="AU25">
        <f t="shared" si="27"/>
        <v>0.28415463741832325</v>
      </c>
      <c r="AV25">
        <v>0.5</v>
      </c>
      <c r="AW25">
        <f t="shared" si="28"/>
        <v>1681.0629000838173</v>
      </c>
      <c r="AX25">
        <f t="shared" si="29"/>
        <v>40.291288204444882</v>
      </c>
      <c r="AY25">
        <f t="shared" si="30"/>
        <v>238.84090942535605</v>
      </c>
      <c r="AZ25">
        <f t="shared" si="31"/>
        <v>0.44936944800560091</v>
      </c>
      <c r="BA25">
        <f t="shared" si="32"/>
        <v>2.4562607504089295E-2</v>
      </c>
      <c r="BB25">
        <f t="shared" si="33"/>
        <v>-1</v>
      </c>
      <c r="BC25" t="s">
        <v>326</v>
      </c>
      <c r="BD25">
        <v>545.04</v>
      </c>
      <c r="BE25">
        <f t="shared" si="34"/>
        <v>444.80700000000002</v>
      </c>
      <c r="BF25">
        <f t="shared" si="35"/>
        <v>0.63234080260565817</v>
      </c>
      <c r="BG25">
        <f t="shared" si="36"/>
        <v>1.8160997357992075</v>
      </c>
      <c r="BH25">
        <f t="shared" si="37"/>
        <v>0.28415463741832325</v>
      </c>
      <c r="BI25" t="e">
        <f t="shared" si="38"/>
        <v>#DIV/0!</v>
      </c>
      <c r="BJ25">
        <v>2016</v>
      </c>
      <c r="BK25">
        <v>300</v>
      </c>
      <c r="BL25">
        <v>300</v>
      </c>
      <c r="BM25">
        <v>300</v>
      </c>
      <c r="BN25">
        <v>10318</v>
      </c>
      <c r="BO25">
        <v>904.69100000000003</v>
      </c>
      <c r="BP25">
        <v>-6.8753E-3</v>
      </c>
      <c r="BQ25">
        <v>-1.7493300000000001</v>
      </c>
      <c r="BR25">
        <f t="shared" si="39"/>
        <v>1999.84</v>
      </c>
      <c r="BS25">
        <f t="shared" si="40"/>
        <v>1681.0629000838173</v>
      </c>
      <c r="BT25">
        <f t="shared" si="41"/>
        <v>0.84059869793774378</v>
      </c>
      <c r="BU25">
        <f t="shared" si="42"/>
        <v>0.19119739587548776</v>
      </c>
      <c r="BV25" t="s">
        <v>280</v>
      </c>
      <c r="BW25">
        <v>1566744651.7</v>
      </c>
      <c r="BX25">
        <v>648.63699999999994</v>
      </c>
      <c r="BY25">
        <v>700.05600000000004</v>
      </c>
      <c r="BZ25">
        <v>18.927199999999999</v>
      </c>
      <c r="CA25">
        <v>14.273199999999999</v>
      </c>
      <c r="CB25">
        <v>500.07799999999997</v>
      </c>
      <c r="CC25">
        <v>99.428799999999995</v>
      </c>
      <c r="CD25">
        <v>9.9986400000000003E-2</v>
      </c>
      <c r="CE25">
        <v>26.3203</v>
      </c>
      <c r="CF25">
        <v>26.940100000000001</v>
      </c>
      <c r="CG25">
        <v>999.9</v>
      </c>
      <c r="CH25">
        <v>10001.200000000001</v>
      </c>
      <c r="CI25">
        <v>0</v>
      </c>
      <c r="CJ25">
        <v>612.62800000000004</v>
      </c>
      <c r="CK25">
        <v>1999.84</v>
      </c>
      <c r="CL25">
        <v>0.97999199999999997</v>
      </c>
      <c r="CM25">
        <v>2.0008000000000001E-2</v>
      </c>
      <c r="CN25">
        <v>0</v>
      </c>
      <c r="CO25">
        <v>707.81700000000001</v>
      </c>
      <c r="CP25">
        <v>4.99986</v>
      </c>
      <c r="CQ25">
        <v>16536.5</v>
      </c>
      <c r="CR25">
        <v>16270.8</v>
      </c>
      <c r="CS25">
        <v>39.936999999999998</v>
      </c>
      <c r="CT25">
        <v>41</v>
      </c>
      <c r="CU25">
        <v>40.436999999999998</v>
      </c>
      <c r="CV25">
        <v>39.936999999999998</v>
      </c>
      <c r="CW25">
        <v>26.687000000000001</v>
      </c>
      <c r="CX25">
        <v>1954.93</v>
      </c>
      <c r="CY25">
        <v>39.909999999999997</v>
      </c>
      <c r="CZ25">
        <v>0</v>
      </c>
      <c r="DA25">
        <v>119.89999985694899</v>
      </c>
      <c r="DB25">
        <v>708.57738461538497</v>
      </c>
      <c r="DC25">
        <v>-1.4320683763651501</v>
      </c>
      <c r="DD25">
        <v>-595.213676078307</v>
      </c>
      <c r="DE25">
        <v>16590.192307692301</v>
      </c>
      <c r="DF25">
        <v>15</v>
      </c>
      <c r="DG25">
        <v>1566744610.8</v>
      </c>
      <c r="DH25" t="s">
        <v>327</v>
      </c>
      <c r="DI25">
        <v>10</v>
      </c>
      <c r="DJ25">
        <v>-2.9000000000000001E-2</v>
      </c>
      <c r="DK25">
        <v>7.8E-2</v>
      </c>
      <c r="DL25">
        <v>700</v>
      </c>
      <c r="DM25">
        <v>14</v>
      </c>
      <c r="DN25">
        <v>0.04</v>
      </c>
      <c r="DO25">
        <v>0.02</v>
      </c>
      <c r="DP25">
        <v>36.417342811242399</v>
      </c>
      <c r="DQ25">
        <v>29.8491451864891</v>
      </c>
      <c r="DR25">
        <v>10.5769560564173</v>
      </c>
      <c r="DS25">
        <v>0</v>
      </c>
      <c r="DT25">
        <v>0.217603198485498</v>
      </c>
      <c r="DU25">
        <v>0.19489511842923299</v>
      </c>
      <c r="DV25">
        <v>6.5163036588502699E-2</v>
      </c>
      <c r="DW25">
        <v>1</v>
      </c>
      <c r="DX25">
        <v>1</v>
      </c>
      <c r="DY25">
        <v>2</v>
      </c>
      <c r="DZ25" t="s">
        <v>282</v>
      </c>
      <c r="EA25">
        <v>1.86676</v>
      </c>
      <c r="EB25">
        <v>1.8632500000000001</v>
      </c>
      <c r="EC25">
        <v>1.8689</v>
      </c>
      <c r="ED25">
        <v>1.8669</v>
      </c>
      <c r="EE25">
        <v>1.8714900000000001</v>
      </c>
      <c r="EF25">
        <v>1.86405</v>
      </c>
      <c r="EG25">
        <v>1.8656900000000001</v>
      </c>
      <c r="EH25">
        <v>1.8656200000000001</v>
      </c>
      <c r="EI25" t="s">
        <v>283</v>
      </c>
      <c r="EJ25" t="s">
        <v>19</v>
      </c>
      <c r="EK25" t="s">
        <v>19</v>
      </c>
      <c r="EL25" t="s">
        <v>19</v>
      </c>
      <c r="EM25" t="s">
        <v>284</v>
      </c>
      <c r="EN25" t="s">
        <v>285</v>
      </c>
      <c r="EO25" t="s">
        <v>286</v>
      </c>
      <c r="EP25" t="s">
        <v>286</v>
      </c>
      <c r="EQ25" t="s">
        <v>286</v>
      </c>
      <c r="ER25" t="s">
        <v>286</v>
      </c>
      <c r="ES25">
        <v>0</v>
      </c>
      <c r="ET25">
        <v>100</v>
      </c>
      <c r="EU25">
        <v>100</v>
      </c>
      <c r="EV25">
        <v>-2.9000000000000001E-2</v>
      </c>
      <c r="EW25">
        <v>7.8E-2</v>
      </c>
      <c r="EX25">
        <v>2</v>
      </c>
      <c r="EY25">
        <v>503.798</v>
      </c>
      <c r="EZ25">
        <v>560.86800000000005</v>
      </c>
      <c r="FA25">
        <v>24.526800000000001</v>
      </c>
      <c r="FB25">
        <v>25.592700000000001</v>
      </c>
      <c r="FC25">
        <v>30.0001</v>
      </c>
      <c r="FD25">
        <v>25.519400000000001</v>
      </c>
      <c r="FE25">
        <v>25.502800000000001</v>
      </c>
      <c r="FF25">
        <v>34.502699999999997</v>
      </c>
      <c r="FG25">
        <v>29.001799999999999</v>
      </c>
      <c r="FH25">
        <v>22.853200000000001</v>
      </c>
      <c r="FI25">
        <v>24.5624</v>
      </c>
      <c r="FJ25">
        <v>700</v>
      </c>
      <c r="FK25">
        <v>14.3574</v>
      </c>
      <c r="FL25">
        <v>102.021</v>
      </c>
      <c r="FM25">
        <v>102.55800000000001</v>
      </c>
    </row>
    <row r="26" spans="1:169" x14ac:dyDescent="0.25">
      <c r="A26">
        <v>11</v>
      </c>
      <c r="B26">
        <v>1566744769.8</v>
      </c>
      <c r="C26">
        <v>1268.0999999046301</v>
      </c>
      <c r="D26" t="s">
        <v>328</v>
      </c>
      <c r="E26" t="s">
        <v>329</v>
      </c>
      <c r="G26">
        <v>1566744769.8</v>
      </c>
      <c r="H26">
        <f t="shared" si="0"/>
        <v>3.4592338887420751E-3</v>
      </c>
      <c r="I26">
        <f t="shared" si="1"/>
        <v>40.578267809631079</v>
      </c>
      <c r="J26">
        <f t="shared" si="2"/>
        <v>748.13795373196842</v>
      </c>
      <c r="K26">
        <f t="shared" si="3"/>
        <v>403.70427778172638</v>
      </c>
      <c r="L26">
        <f t="shared" si="4"/>
        <v>40.178064304626758</v>
      </c>
      <c r="M26">
        <f t="shared" si="5"/>
        <v>74.457310630795376</v>
      </c>
      <c r="N26">
        <f t="shared" si="6"/>
        <v>0.20634933464444175</v>
      </c>
      <c r="O26">
        <f t="shared" si="7"/>
        <v>2.2504978278951855</v>
      </c>
      <c r="P26">
        <f t="shared" si="8"/>
        <v>0.19638482247704828</v>
      </c>
      <c r="Q26">
        <f t="shared" si="9"/>
        <v>0.1235956778414698</v>
      </c>
      <c r="R26">
        <f t="shared" si="10"/>
        <v>321.43080872722908</v>
      </c>
      <c r="S26">
        <f t="shared" si="11"/>
        <v>27.550010507416694</v>
      </c>
      <c r="T26">
        <f t="shared" si="12"/>
        <v>27.040299999999998</v>
      </c>
      <c r="U26">
        <f t="shared" si="13"/>
        <v>3.5876400297963245</v>
      </c>
      <c r="V26">
        <f t="shared" si="14"/>
        <v>54.88461867980714</v>
      </c>
      <c r="W26">
        <f t="shared" si="15"/>
        <v>1.8827557916208</v>
      </c>
      <c r="X26">
        <f t="shared" si="16"/>
        <v>3.4303887626598262</v>
      </c>
      <c r="Y26">
        <f t="shared" si="17"/>
        <v>1.7048842381755245</v>
      </c>
      <c r="Z26">
        <f t="shared" si="18"/>
        <v>-152.5522144935255</v>
      </c>
      <c r="AA26">
        <f t="shared" si="19"/>
        <v>-92.355512168765614</v>
      </c>
      <c r="AB26">
        <f t="shared" si="20"/>
        <v>-8.8263501545176553</v>
      </c>
      <c r="AC26">
        <f t="shared" si="21"/>
        <v>67.69673191042034</v>
      </c>
      <c r="AD26">
        <v>-4.1197150908774398E-2</v>
      </c>
      <c r="AE26">
        <v>4.6247410963739001E-2</v>
      </c>
      <c r="AF26">
        <v>3.4561107948286298</v>
      </c>
      <c r="AG26">
        <v>1</v>
      </c>
      <c r="AH26">
        <v>0</v>
      </c>
      <c r="AI26">
        <f t="shared" si="22"/>
        <v>1.0000379801710371</v>
      </c>
      <c r="AJ26">
        <f t="shared" si="23"/>
        <v>3.7980171037066413E-3</v>
      </c>
      <c r="AK26">
        <f t="shared" si="24"/>
        <v>52661.057223506381</v>
      </c>
      <c r="AL26">
        <v>0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-1</v>
      </c>
      <c r="AR26" t="s">
        <v>330</v>
      </c>
      <c r="AS26">
        <v>708.19326923076903</v>
      </c>
      <c r="AT26">
        <v>994.32500000000005</v>
      </c>
      <c r="AU26">
        <f t="shared" si="27"/>
        <v>0.2877647959864541</v>
      </c>
      <c r="AV26">
        <v>0.5</v>
      </c>
      <c r="AW26">
        <f t="shared" si="28"/>
        <v>1681.1469000838135</v>
      </c>
      <c r="AX26">
        <f t="shared" si="29"/>
        <v>40.578267809631079</v>
      </c>
      <c r="AY26">
        <f t="shared" si="30"/>
        <v>241.88744736293918</v>
      </c>
      <c r="AZ26">
        <f t="shared" si="31"/>
        <v>0.45261358207829439</v>
      </c>
      <c r="BA26">
        <f t="shared" si="32"/>
        <v>2.4732084868703739E-2</v>
      </c>
      <c r="BB26">
        <f t="shared" si="33"/>
        <v>-1</v>
      </c>
      <c r="BC26" t="s">
        <v>331</v>
      </c>
      <c r="BD26">
        <v>544.28</v>
      </c>
      <c r="BE26">
        <f t="shared" si="34"/>
        <v>450.04500000000007</v>
      </c>
      <c r="BF26">
        <f t="shared" si="35"/>
        <v>0.63578471212707832</v>
      </c>
      <c r="BG26">
        <f t="shared" si="36"/>
        <v>1.8268630116851623</v>
      </c>
      <c r="BH26">
        <f t="shared" si="37"/>
        <v>0.2877647959864541</v>
      </c>
      <c r="BI26" t="e">
        <f t="shared" si="38"/>
        <v>#DIV/0!</v>
      </c>
      <c r="BJ26">
        <v>2018</v>
      </c>
      <c r="BK26">
        <v>300</v>
      </c>
      <c r="BL26">
        <v>300</v>
      </c>
      <c r="BM26">
        <v>300</v>
      </c>
      <c r="BN26">
        <v>10318.4</v>
      </c>
      <c r="BO26">
        <v>906.97900000000004</v>
      </c>
      <c r="BP26">
        <v>-6.8753199999999999E-3</v>
      </c>
      <c r="BQ26">
        <v>-2.1015600000000001</v>
      </c>
      <c r="BR26">
        <f t="shared" si="39"/>
        <v>1999.94</v>
      </c>
      <c r="BS26">
        <f t="shared" si="40"/>
        <v>1681.1469000838135</v>
      </c>
      <c r="BT26">
        <f t="shared" si="41"/>
        <v>0.84059866800194682</v>
      </c>
      <c r="BU26">
        <f t="shared" si="42"/>
        <v>0.19119733600389363</v>
      </c>
      <c r="BV26" t="s">
        <v>280</v>
      </c>
      <c r="BW26">
        <v>1566744769.8</v>
      </c>
      <c r="BX26">
        <v>748.13800000000003</v>
      </c>
      <c r="BY26">
        <v>799.93700000000001</v>
      </c>
      <c r="BZ26">
        <v>18.9177</v>
      </c>
      <c r="CA26">
        <v>14.8452</v>
      </c>
      <c r="CB26">
        <v>499.98700000000002</v>
      </c>
      <c r="CC26">
        <v>99.423500000000004</v>
      </c>
      <c r="CD26">
        <v>0.100004</v>
      </c>
      <c r="CE26">
        <v>26.2791</v>
      </c>
      <c r="CF26">
        <v>27.040299999999998</v>
      </c>
      <c r="CG26">
        <v>999.9</v>
      </c>
      <c r="CH26">
        <v>9992.5</v>
      </c>
      <c r="CI26">
        <v>0</v>
      </c>
      <c r="CJ26">
        <v>618.53899999999999</v>
      </c>
      <c r="CK26">
        <v>1999.94</v>
      </c>
      <c r="CL26">
        <v>0.97999199999999997</v>
      </c>
      <c r="CM26">
        <v>2.0008000000000001E-2</v>
      </c>
      <c r="CN26">
        <v>0</v>
      </c>
      <c r="CO26">
        <v>707.88400000000001</v>
      </c>
      <c r="CP26">
        <v>4.99986</v>
      </c>
      <c r="CQ26">
        <v>16723.2</v>
      </c>
      <c r="CR26">
        <v>16271.6</v>
      </c>
      <c r="CS26">
        <v>39.936999999999998</v>
      </c>
      <c r="CT26">
        <v>40.936999999999998</v>
      </c>
      <c r="CU26">
        <v>40.436999999999998</v>
      </c>
      <c r="CV26">
        <v>40</v>
      </c>
      <c r="CW26">
        <v>26.687000000000001</v>
      </c>
      <c r="CX26">
        <v>1955.03</v>
      </c>
      <c r="CY26">
        <v>39.909999999999997</v>
      </c>
      <c r="CZ26">
        <v>0</v>
      </c>
      <c r="DA26">
        <v>117.59999990463299</v>
      </c>
      <c r="DB26">
        <v>708.19326923076903</v>
      </c>
      <c r="DC26">
        <v>-0.36755556574583098</v>
      </c>
      <c r="DD26">
        <v>3.9521372951483702</v>
      </c>
      <c r="DE26">
        <v>16715.853846153801</v>
      </c>
      <c r="DF26">
        <v>15</v>
      </c>
      <c r="DG26">
        <v>1566744721.8</v>
      </c>
      <c r="DH26" t="s">
        <v>332</v>
      </c>
      <c r="DI26">
        <v>11</v>
      </c>
      <c r="DJ26">
        <v>-0.13200000000000001</v>
      </c>
      <c r="DK26">
        <v>8.8999999999999996E-2</v>
      </c>
      <c r="DL26">
        <v>800</v>
      </c>
      <c r="DM26">
        <v>15</v>
      </c>
      <c r="DN26">
        <v>0.04</v>
      </c>
      <c r="DO26">
        <v>0.02</v>
      </c>
      <c r="DP26">
        <v>40.626630801120598</v>
      </c>
      <c r="DQ26">
        <v>-0.15638124319000901</v>
      </c>
      <c r="DR26">
        <v>8.5706414904852202E-2</v>
      </c>
      <c r="DS26">
        <v>1</v>
      </c>
      <c r="DT26">
        <v>0.21138478501799199</v>
      </c>
      <c r="DU26">
        <v>1.2586508072138299E-3</v>
      </c>
      <c r="DV26">
        <v>3.9212640262113697E-3</v>
      </c>
      <c r="DW26">
        <v>1</v>
      </c>
      <c r="DX26">
        <v>2</v>
      </c>
      <c r="DY26">
        <v>2</v>
      </c>
      <c r="DZ26" t="s">
        <v>307</v>
      </c>
      <c r="EA26">
        <v>1.86676</v>
      </c>
      <c r="EB26">
        <v>1.8632500000000001</v>
      </c>
      <c r="EC26">
        <v>1.8689</v>
      </c>
      <c r="ED26">
        <v>1.8669100000000001</v>
      </c>
      <c r="EE26">
        <v>1.8714900000000001</v>
      </c>
      <c r="EF26">
        <v>1.8640300000000001</v>
      </c>
      <c r="EG26">
        <v>1.8656900000000001</v>
      </c>
      <c r="EH26">
        <v>1.86564</v>
      </c>
      <c r="EI26" t="s">
        <v>283</v>
      </c>
      <c r="EJ26" t="s">
        <v>19</v>
      </c>
      <c r="EK26" t="s">
        <v>19</v>
      </c>
      <c r="EL26" t="s">
        <v>19</v>
      </c>
      <c r="EM26" t="s">
        <v>284</v>
      </c>
      <c r="EN26" t="s">
        <v>285</v>
      </c>
      <c r="EO26" t="s">
        <v>286</v>
      </c>
      <c r="EP26" t="s">
        <v>286</v>
      </c>
      <c r="EQ26" t="s">
        <v>286</v>
      </c>
      <c r="ER26" t="s">
        <v>286</v>
      </c>
      <c r="ES26">
        <v>0</v>
      </c>
      <c r="ET26">
        <v>100</v>
      </c>
      <c r="EU26">
        <v>100</v>
      </c>
      <c r="EV26">
        <v>-0.13200000000000001</v>
      </c>
      <c r="EW26">
        <v>8.8999999999999996E-2</v>
      </c>
      <c r="EX26">
        <v>2</v>
      </c>
      <c r="EY26">
        <v>503.512</v>
      </c>
      <c r="EZ26">
        <v>561.92100000000005</v>
      </c>
      <c r="FA26">
        <v>23.738800000000001</v>
      </c>
      <c r="FB26">
        <v>25.595600000000001</v>
      </c>
      <c r="FC26">
        <v>30</v>
      </c>
      <c r="FD26">
        <v>25.541699999999999</v>
      </c>
      <c r="FE26">
        <v>25.528300000000002</v>
      </c>
      <c r="FF26">
        <v>38.4574</v>
      </c>
      <c r="FG26">
        <v>26.301600000000001</v>
      </c>
      <c r="FH26">
        <v>22.6431</v>
      </c>
      <c r="FI26">
        <v>23.735499999999998</v>
      </c>
      <c r="FJ26">
        <v>800</v>
      </c>
      <c r="FK26">
        <v>14.9391</v>
      </c>
      <c r="FL26">
        <v>102.017</v>
      </c>
      <c r="FM26">
        <v>102.56</v>
      </c>
    </row>
    <row r="27" spans="1:169" x14ac:dyDescent="0.25">
      <c r="A27">
        <v>12</v>
      </c>
      <c r="B27">
        <v>1566744890.3</v>
      </c>
      <c r="C27">
        <v>1388.5999999046301</v>
      </c>
      <c r="D27" t="s">
        <v>333</v>
      </c>
      <c r="E27" t="s">
        <v>334</v>
      </c>
      <c r="G27">
        <v>1566744890.3</v>
      </c>
      <c r="H27">
        <f t="shared" si="0"/>
        <v>3.0599592224881183E-3</v>
      </c>
      <c r="I27">
        <f t="shared" si="1"/>
        <v>40.544567004603756</v>
      </c>
      <c r="J27">
        <f t="shared" si="2"/>
        <v>947.85995411937483</v>
      </c>
      <c r="K27">
        <f t="shared" si="3"/>
        <v>555.1731201992427</v>
      </c>
      <c r="L27">
        <f t="shared" si="4"/>
        <v>55.250176593812398</v>
      </c>
      <c r="M27">
        <f t="shared" si="5"/>
        <v>94.329908898514105</v>
      </c>
      <c r="N27">
        <f t="shared" si="6"/>
        <v>0.18121971784782828</v>
      </c>
      <c r="O27">
        <f t="shared" si="7"/>
        <v>2.2557769933206462</v>
      </c>
      <c r="P27">
        <f t="shared" si="8"/>
        <v>0.17350280642285765</v>
      </c>
      <c r="Q27">
        <f t="shared" si="9"/>
        <v>0.10910520359348415</v>
      </c>
      <c r="R27">
        <f t="shared" si="10"/>
        <v>321.46169430949652</v>
      </c>
      <c r="S27">
        <f t="shared" si="11"/>
        <v>27.447736319319347</v>
      </c>
      <c r="T27">
        <f t="shared" si="12"/>
        <v>26.96</v>
      </c>
      <c r="U27">
        <f t="shared" si="13"/>
        <v>3.5707597933929329</v>
      </c>
      <c r="V27">
        <f t="shared" si="14"/>
        <v>55.075128022218443</v>
      </c>
      <c r="W27">
        <f t="shared" si="15"/>
        <v>1.8635298056550003</v>
      </c>
      <c r="X27">
        <f t="shared" si="16"/>
        <v>3.383614115074256</v>
      </c>
      <c r="Y27">
        <f t="shared" si="17"/>
        <v>1.7072299877379327</v>
      </c>
      <c r="Z27">
        <f t="shared" si="18"/>
        <v>-134.94420171172601</v>
      </c>
      <c r="AA27">
        <f t="shared" si="19"/>
        <v>-111.0574018677959</v>
      </c>
      <c r="AB27">
        <f t="shared" si="20"/>
        <v>-10.572284321006135</v>
      </c>
      <c r="AC27">
        <f t="shared" si="21"/>
        <v>64.887806408968487</v>
      </c>
      <c r="AD27">
        <v>-4.1339453264744502E-2</v>
      </c>
      <c r="AE27">
        <v>4.64071578246864E-2</v>
      </c>
      <c r="AF27">
        <v>3.4655543639033302</v>
      </c>
      <c r="AG27">
        <v>1</v>
      </c>
      <c r="AH27">
        <v>0</v>
      </c>
      <c r="AI27">
        <f t="shared" si="22"/>
        <v>1.0000378254848667</v>
      </c>
      <c r="AJ27">
        <f t="shared" si="23"/>
        <v>3.7825484866749193E-3</v>
      </c>
      <c r="AK27">
        <f t="shared" si="24"/>
        <v>52876.404836967369</v>
      </c>
      <c r="AL27">
        <v>0</v>
      </c>
      <c r="AM27">
        <v>0</v>
      </c>
      <c r="AN27">
        <v>0</v>
      </c>
      <c r="AO27">
        <f t="shared" si="25"/>
        <v>0</v>
      </c>
      <c r="AP27" t="e">
        <f t="shared" si="26"/>
        <v>#DIV/0!</v>
      </c>
      <c r="AQ27">
        <v>-1</v>
      </c>
      <c r="AR27" t="s">
        <v>335</v>
      </c>
      <c r="AS27">
        <v>708.77123076923101</v>
      </c>
      <c r="AT27">
        <v>997.12199999999996</v>
      </c>
      <c r="AU27">
        <f t="shared" si="27"/>
        <v>0.28918303801417378</v>
      </c>
      <c r="AV27">
        <v>0.5</v>
      </c>
      <c r="AW27">
        <f t="shared" si="28"/>
        <v>1681.3068000838266</v>
      </c>
      <c r="AX27">
        <f t="shared" si="29"/>
        <v>40.544567004603756</v>
      </c>
      <c r="AY27">
        <f t="shared" si="30"/>
        <v>243.10270414106506</v>
      </c>
      <c r="AZ27">
        <f t="shared" si="31"/>
        <v>0.45370777096483678</v>
      </c>
      <c r="BA27">
        <f t="shared" si="32"/>
        <v>2.470968832251938E-2</v>
      </c>
      <c r="BB27">
        <f t="shared" si="33"/>
        <v>-1</v>
      </c>
      <c r="BC27" t="s">
        <v>336</v>
      </c>
      <c r="BD27">
        <v>544.72</v>
      </c>
      <c r="BE27">
        <f t="shared" si="34"/>
        <v>452.40199999999993</v>
      </c>
      <c r="BF27">
        <f t="shared" si="35"/>
        <v>0.6373773087448088</v>
      </c>
      <c r="BG27">
        <f t="shared" si="36"/>
        <v>1.8305221030988397</v>
      </c>
      <c r="BH27">
        <f t="shared" si="37"/>
        <v>0.28918303801417378</v>
      </c>
      <c r="BI27" t="e">
        <f t="shared" si="38"/>
        <v>#DIV/0!</v>
      </c>
      <c r="BJ27">
        <v>2020</v>
      </c>
      <c r="BK27">
        <v>300</v>
      </c>
      <c r="BL27">
        <v>300</v>
      </c>
      <c r="BM27">
        <v>300</v>
      </c>
      <c r="BN27">
        <v>10317.9</v>
      </c>
      <c r="BO27">
        <v>909.596</v>
      </c>
      <c r="BP27">
        <v>-6.8747399999999998E-3</v>
      </c>
      <c r="BQ27">
        <v>-0.90234400000000003</v>
      </c>
      <c r="BR27">
        <f t="shared" si="39"/>
        <v>2000.13</v>
      </c>
      <c r="BS27">
        <f t="shared" si="40"/>
        <v>1681.3068000838266</v>
      </c>
      <c r="BT27">
        <f t="shared" si="41"/>
        <v>0.84059876112244025</v>
      </c>
      <c r="BU27">
        <f t="shared" si="42"/>
        <v>0.19119752224488065</v>
      </c>
      <c r="BV27" t="s">
        <v>280</v>
      </c>
      <c r="BW27">
        <v>1566744890.3</v>
      </c>
      <c r="BX27">
        <v>947.86</v>
      </c>
      <c r="BY27">
        <v>999.97400000000005</v>
      </c>
      <c r="BZ27">
        <v>18.7254</v>
      </c>
      <c r="CA27">
        <v>15.1236</v>
      </c>
      <c r="CB27">
        <v>500.17399999999998</v>
      </c>
      <c r="CC27">
        <v>99.418700000000001</v>
      </c>
      <c r="CD27">
        <v>0.10012500000000001</v>
      </c>
      <c r="CE27">
        <v>26.046800000000001</v>
      </c>
      <c r="CF27">
        <v>26.96</v>
      </c>
      <c r="CG27">
        <v>999.9</v>
      </c>
      <c r="CH27">
        <v>10027.5</v>
      </c>
      <c r="CI27">
        <v>0</v>
      </c>
      <c r="CJ27">
        <v>607.50599999999997</v>
      </c>
      <c r="CK27">
        <v>2000.13</v>
      </c>
      <c r="CL27">
        <v>0.97999199999999997</v>
      </c>
      <c r="CM27">
        <v>2.0008000000000001E-2</v>
      </c>
      <c r="CN27">
        <v>0</v>
      </c>
      <c r="CO27">
        <v>708.37199999999996</v>
      </c>
      <c r="CP27">
        <v>4.99986</v>
      </c>
      <c r="CQ27">
        <v>16645.900000000001</v>
      </c>
      <c r="CR27">
        <v>16273.2</v>
      </c>
      <c r="CS27">
        <v>40</v>
      </c>
      <c r="CT27">
        <v>41</v>
      </c>
      <c r="CU27">
        <v>40.5</v>
      </c>
      <c r="CV27">
        <v>39.875</v>
      </c>
      <c r="CW27">
        <v>26.687000000000001</v>
      </c>
      <c r="CX27">
        <v>1955.21</v>
      </c>
      <c r="CY27">
        <v>39.92</v>
      </c>
      <c r="CZ27">
        <v>0</v>
      </c>
      <c r="DA27">
        <v>120</v>
      </c>
      <c r="DB27">
        <v>708.77123076923101</v>
      </c>
      <c r="DC27">
        <v>-0.77517949117162999</v>
      </c>
      <c r="DD27">
        <v>-161.72991425789499</v>
      </c>
      <c r="DE27">
        <v>16660.8692307692</v>
      </c>
      <c r="DF27">
        <v>15</v>
      </c>
      <c r="DG27">
        <v>1566744841.8</v>
      </c>
      <c r="DH27" t="s">
        <v>337</v>
      </c>
      <c r="DI27">
        <v>12</v>
      </c>
      <c r="DJ27">
        <v>0.222</v>
      </c>
      <c r="DK27">
        <v>9.6000000000000002E-2</v>
      </c>
      <c r="DL27">
        <v>1000</v>
      </c>
      <c r="DM27">
        <v>15</v>
      </c>
      <c r="DN27">
        <v>0.05</v>
      </c>
      <c r="DO27">
        <v>0.02</v>
      </c>
      <c r="DP27">
        <v>40.707878544125101</v>
      </c>
      <c r="DQ27">
        <v>-0.56667475028400405</v>
      </c>
      <c r="DR27">
        <v>0.143215516151039</v>
      </c>
      <c r="DS27">
        <v>0</v>
      </c>
      <c r="DT27">
        <v>0.18160874337761199</v>
      </c>
      <c r="DU27">
        <v>7.2045519978811501E-3</v>
      </c>
      <c r="DV27">
        <v>2.6340986484882701E-3</v>
      </c>
      <c r="DW27">
        <v>1</v>
      </c>
      <c r="DX27">
        <v>1</v>
      </c>
      <c r="DY27">
        <v>2</v>
      </c>
      <c r="DZ27" t="s">
        <v>282</v>
      </c>
      <c r="EA27">
        <v>1.86676</v>
      </c>
      <c r="EB27">
        <v>1.8632500000000001</v>
      </c>
      <c r="EC27">
        <v>1.8689</v>
      </c>
      <c r="ED27">
        <v>1.8669100000000001</v>
      </c>
      <c r="EE27">
        <v>1.8714900000000001</v>
      </c>
      <c r="EF27">
        <v>1.8640099999999999</v>
      </c>
      <c r="EG27">
        <v>1.8656900000000001</v>
      </c>
      <c r="EH27">
        <v>1.86558</v>
      </c>
      <c r="EI27" t="s">
        <v>283</v>
      </c>
      <c r="EJ27" t="s">
        <v>19</v>
      </c>
      <c r="EK27" t="s">
        <v>19</v>
      </c>
      <c r="EL27" t="s">
        <v>19</v>
      </c>
      <c r="EM27" t="s">
        <v>284</v>
      </c>
      <c r="EN27" t="s">
        <v>285</v>
      </c>
      <c r="EO27" t="s">
        <v>286</v>
      </c>
      <c r="EP27" t="s">
        <v>286</v>
      </c>
      <c r="EQ27" t="s">
        <v>286</v>
      </c>
      <c r="ER27" t="s">
        <v>286</v>
      </c>
      <c r="ES27">
        <v>0</v>
      </c>
      <c r="ET27">
        <v>100</v>
      </c>
      <c r="EU27">
        <v>100</v>
      </c>
      <c r="EV27">
        <v>0.222</v>
      </c>
      <c r="EW27">
        <v>9.6000000000000002E-2</v>
      </c>
      <c r="EX27">
        <v>2</v>
      </c>
      <c r="EY27">
        <v>503.67500000000001</v>
      </c>
      <c r="EZ27">
        <v>562.26199999999994</v>
      </c>
      <c r="FA27">
        <v>23.805499999999999</v>
      </c>
      <c r="FB27">
        <v>25.604199999999999</v>
      </c>
      <c r="FC27">
        <v>29.9999</v>
      </c>
      <c r="FD27">
        <v>25.560300000000002</v>
      </c>
      <c r="FE27">
        <v>25.5489</v>
      </c>
      <c r="FF27">
        <v>46.062100000000001</v>
      </c>
      <c r="FG27">
        <v>25.3096</v>
      </c>
      <c r="FH27">
        <v>22.444500000000001</v>
      </c>
      <c r="FI27">
        <v>23.807099999999998</v>
      </c>
      <c r="FJ27">
        <v>1000</v>
      </c>
      <c r="FK27">
        <v>15.121600000000001</v>
      </c>
      <c r="FL27">
        <v>102.015</v>
      </c>
      <c r="FM27">
        <v>102.56100000000001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2019-08-25T09:58:02Z</dcterms:created>
  <dcterms:modified xsi:type="dcterms:W3CDTF">2019-08-27T22:22:14Z</dcterms:modified>
</cp:coreProperties>
</file>