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8A1774C3-2107-4242-9637-913E99C8F96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BU26" i="1"/>
  <c r="BT26" i="1"/>
  <c r="BR26" i="1"/>
  <c r="BS26" i="1" s="1"/>
  <c r="BI26" i="1"/>
  <c r="BH26" i="1"/>
  <c r="BG26" i="1"/>
  <c r="BF26" i="1"/>
  <c r="BE26" i="1"/>
  <c r="AZ26" i="1" s="1"/>
  <c r="BB26" i="1"/>
  <c r="AU26" i="1"/>
  <c r="AP26" i="1"/>
  <c r="AO26" i="1"/>
  <c r="AK26" i="1"/>
  <c r="AI26" i="1" s="1"/>
  <c r="M26" i="1" s="1"/>
  <c r="X26" i="1"/>
  <c r="W26" i="1"/>
  <c r="V26" i="1"/>
  <c r="O26" i="1"/>
  <c r="BU25" i="1"/>
  <c r="BT25" i="1"/>
  <c r="BR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X25" i="1"/>
  <c r="V25" i="1" s="1"/>
  <c r="W25" i="1"/>
  <c r="O25" i="1"/>
  <c r="BU24" i="1"/>
  <c r="BT24" i="1"/>
  <c r="BS24" i="1" s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U22" i="1"/>
  <c r="BT22" i="1"/>
  <c r="BR22" i="1"/>
  <c r="BS22" i="1" s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O22" i="1"/>
  <c r="BU21" i="1"/>
  <c r="BT21" i="1"/>
  <c r="BS21" i="1"/>
  <c r="AW21" i="1" s="1"/>
  <c r="AY21" i="1" s="1"/>
  <c r="BR21" i="1"/>
  <c r="BI21" i="1"/>
  <c r="BH21" i="1"/>
  <c r="BG21" i="1"/>
  <c r="BF21" i="1"/>
  <c r="BE21" i="1"/>
  <c r="BB21" i="1"/>
  <c r="AZ21" i="1"/>
  <c r="AU21" i="1"/>
  <c r="AP21" i="1"/>
  <c r="AO21" i="1"/>
  <c r="AK21" i="1"/>
  <c r="AI21" i="1" s="1"/>
  <c r="X21" i="1"/>
  <c r="W21" i="1"/>
  <c r="V21" i="1" s="1"/>
  <c r="O21" i="1"/>
  <c r="BU20" i="1"/>
  <c r="BT20" i="1"/>
  <c r="BS20" i="1"/>
  <c r="BR20" i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BU19" i="1"/>
  <c r="BT19" i="1"/>
  <c r="BS19" i="1" s="1"/>
  <c r="BR19" i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M19" i="1" s="1"/>
  <c r="X19" i="1"/>
  <c r="W19" i="1"/>
  <c r="V19" i="1" s="1"/>
  <c r="O19" i="1"/>
  <c r="BU18" i="1"/>
  <c r="BT18" i="1"/>
  <c r="BS18" i="1" s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H25" i="1" l="1"/>
  <c r="Z25" i="1" s="1"/>
  <c r="I25" i="1"/>
  <c r="AX25" i="1" s="1"/>
  <c r="M23" i="1"/>
  <c r="AJ23" i="1"/>
  <c r="BS17" i="1"/>
  <c r="BS23" i="1"/>
  <c r="AW23" i="1" s="1"/>
  <c r="AY23" i="1" s="1"/>
  <c r="I18" i="1"/>
  <c r="AX18" i="1" s="1"/>
  <c r="V22" i="1"/>
  <c r="V23" i="1"/>
  <c r="BS25" i="1"/>
  <c r="BS27" i="1"/>
  <c r="R20" i="1"/>
  <c r="V24" i="1"/>
  <c r="Z18" i="1"/>
  <c r="R17" i="1"/>
  <c r="AW17" i="1"/>
  <c r="AY17" i="1" s="1"/>
  <c r="J24" i="1"/>
  <c r="I24" i="1"/>
  <c r="AX24" i="1" s="1"/>
  <c r="H24" i="1"/>
  <c r="AJ24" i="1"/>
  <c r="M24" i="1"/>
  <c r="J20" i="1"/>
  <c r="I20" i="1"/>
  <c r="AX20" i="1" s="1"/>
  <c r="BA20" i="1" s="1"/>
  <c r="H20" i="1"/>
  <c r="AJ20" i="1"/>
  <c r="M20" i="1"/>
  <c r="AJ21" i="1"/>
  <c r="M21" i="1"/>
  <c r="H21" i="1"/>
  <c r="J21" i="1"/>
  <c r="I21" i="1"/>
  <c r="AX21" i="1" s="1"/>
  <c r="BA21" i="1" s="1"/>
  <c r="BA25" i="1"/>
  <c r="AW25" i="1"/>
  <c r="AY25" i="1" s="1"/>
  <c r="R25" i="1"/>
  <c r="J27" i="1"/>
  <c r="I27" i="1"/>
  <c r="AX27" i="1" s="1"/>
  <c r="H27" i="1"/>
  <c r="AJ27" i="1"/>
  <c r="M27" i="1"/>
  <c r="R27" i="1"/>
  <c r="AW27" i="1"/>
  <c r="AY27" i="1" s="1"/>
  <c r="AW26" i="1"/>
  <c r="AY26" i="1" s="1"/>
  <c r="R26" i="1"/>
  <c r="AW22" i="1"/>
  <c r="AY22" i="1" s="1"/>
  <c r="R22" i="1"/>
  <c r="R24" i="1"/>
  <c r="AW24" i="1"/>
  <c r="AY24" i="1" s="1"/>
  <c r="AW18" i="1"/>
  <c r="AY18" i="1" s="1"/>
  <c r="R18" i="1"/>
  <c r="AW19" i="1"/>
  <c r="AY19" i="1" s="1"/>
  <c r="R19" i="1"/>
  <c r="S20" i="1"/>
  <c r="T20" i="1" s="1"/>
  <c r="I22" i="1"/>
  <c r="AX22" i="1" s="1"/>
  <c r="BA22" i="1" s="1"/>
  <c r="H22" i="1"/>
  <c r="AJ22" i="1"/>
  <c r="M22" i="1"/>
  <c r="J22" i="1"/>
  <c r="J17" i="1"/>
  <c r="I17" i="1"/>
  <c r="AX17" i="1" s="1"/>
  <c r="BA17" i="1" s="1"/>
  <c r="H17" i="1"/>
  <c r="AJ17" i="1"/>
  <c r="M17" i="1"/>
  <c r="J18" i="1"/>
  <c r="AJ19" i="1"/>
  <c r="AW20" i="1"/>
  <c r="AY20" i="1" s="1"/>
  <c r="H23" i="1"/>
  <c r="J25" i="1"/>
  <c r="AJ26" i="1"/>
  <c r="H19" i="1"/>
  <c r="R21" i="1"/>
  <c r="I23" i="1"/>
  <c r="AX23" i="1" s="1"/>
  <c r="H26" i="1"/>
  <c r="I19" i="1"/>
  <c r="AX19" i="1" s="1"/>
  <c r="BA19" i="1" s="1"/>
  <c r="J23" i="1"/>
  <c r="I26" i="1"/>
  <c r="AX26" i="1" s="1"/>
  <c r="BA26" i="1" s="1"/>
  <c r="M18" i="1"/>
  <c r="J19" i="1"/>
  <c r="M25" i="1"/>
  <c r="J26" i="1"/>
  <c r="AJ18" i="1"/>
  <c r="AJ25" i="1"/>
  <c r="BA23" i="1" l="1"/>
  <c r="R23" i="1"/>
  <c r="Z17" i="1"/>
  <c r="S24" i="1"/>
  <c r="T24" i="1" s="1"/>
  <c r="P24" i="1" s="1"/>
  <c r="N24" i="1" s="1"/>
  <c r="Q24" i="1" s="1"/>
  <c r="K24" i="1" s="1"/>
  <c r="L24" i="1" s="1"/>
  <c r="S27" i="1"/>
  <c r="T27" i="1" s="1"/>
  <c r="P27" i="1" s="1"/>
  <c r="N27" i="1" s="1"/>
  <c r="Q27" i="1" s="1"/>
  <c r="K27" i="1" s="1"/>
  <c r="L27" i="1" s="1"/>
  <c r="Z27" i="1"/>
  <c r="Z21" i="1"/>
  <c r="S17" i="1"/>
  <c r="T17" i="1" s="1"/>
  <c r="P17" i="1" s="1"/>
  <c r="N17" i="1" s="1"/>
  <c r="Q17" i="1" s="1"/>
  <c r="K17" i="1" s="1"/>
  <c r="L17" i="1" s="1"/>
  <c r="U20" i="1"/>
  <c r="Y20" i="1" s="1"/>
  <c r="AB20" i="1"/>
  <c r="AA20" i="1"/>
  <c r="BA27" i="1"/>
  <c r="Z19" i="1"/>
  <c r="Z23" i="1"/>
  <c r="S22" i="1"/>
  <c r="T22" i="1" s="1"/>
  <c r="P22" i="1" s="1"/>
  <c r="N22" i="1" s="1"/>
  <c r="Q22" i="1" s="1"/>
  <c r="K22" i="1" s="1"/>
  <c r="L22" i="1" s="1"/>
  <c r="S19" i="1"/>
  <c r="T19" i="1" s="1"/>
  <c r="P19" i="1" s="1"/>
  <c r="N19" i="1" s="1"/>
  <c r="Q19" i="1" s="1"/>
  <c r="K19" i="1" s="1"/>
  <c r="L19" i="1" s="1"/>
  <c r="S23" i="1"/>
  <c r="T23" i="1" s="1"/>
  <c r="P23" i="1" s="1"/>
  <c r="N23" i="1" s="1"/>
  <c r="Q23" i="1" s="1"/>
  <c r="K23" i="1" s="1"/>
  <c r="L23" i="1" s="1"/>
  <c r="S25" i="1"/>
  <c r="T25" i="1" s="1"/>
  <c r="Z26" i="1"/>
  <c r="Z24" i="1"/>
  <c r="S18" i="1"/>
  <c r="T18" i="1" s="1"/>
  <c r="S26" i="1"/>
  <c r="T26" i="1" s="1"/>
  <c r="BA18" i="1"/>
  <c r="BA24" i="1"/>
  <c r="S21" i="1"/>
  <c r="T21" i="1" s="1"/>
  <c r="Z22" i="1"/>
  <c r="Z20" i="1"/>
  <c r="P20" i="1"/>
  <c r="N20" i="1" s="1"/>
  <c r="Q20" i="1" s="1"/>
  <c r="K20" i="1" s="1"/>
  <c r="L20" i="1" s="1"/>
  <c r="AC20" i="1" l="1"/>
  <c r="U26" i="1"/>
  <c r="Y26" i="1" s="1"/>
  <c r="AB26" i="1"/>
  <c r="AA26" i="1"/>
  <c r="U25" i="1"/>
  <c r="Y25" i="1" s="1"/>
  <c r="AB25" i="1"/>
  <c r="P25" i="1"/>
  <c r="N25" i="1" s="1"/>
  <c r="Q25" i="1" s="1"/>
  <c r="K25" i="1" s="1"/>
  <c r="L25" i="1" s="1"/>
  <c r="AA25" i="1"/>
  <c r="U27" i="1"/>
  <c r="Y27" i="1" s="1"/>
  <c r="AB27" i="1"/>
  <c r="AA27" i="1"/>
  <c r="U21" i="1"/>
  <c r="Y21" i="1" s="1"/>
  <c r="AB21" i="1"/>
  <c r="AA21" i="1"/>
  <c r="U19" i="1"/>
  <c r="Y19" i="1" s="1"/>
  <c r="AB19" i="1"/>
  <c r="AA19" i="1"/>
  <c r="U18" i="1"/>
  <c r="Y18" i="1" s="1"/>
  <c r="AB18" i="1"/>
  <c r="P18" i="1"/>
  <c r="N18" i="1" s="1"/>
  <c r="Q18" i="1" s="1"/>
  <c r="K18" i="1" s="1"/>
  <c r="L18" i="1" s="1"/>
  <c r="AA18" i="1"/>
  <c r="AA24" i="1"/>
  <c r="U24" i="1"/>
  <c r="Y24" i="1" s="1"/>
  <c r="AB24" i="1"/>
  <c r="U22" i="1"/>
  <c r="Y22" i="1" s="1"/>
  <c r="AB22" i="1"/>
  <c r="AA22" i="1"/>
  <c r="U23" i="1"/>
  <c r="Y23" i="1" s="1"/>
  <c r="AB23" i="1"/>
  <c r="AA23" i="1"/>
  <c r="AA17" i="1"/>
  <c r="AB17" i="1"/>
  <c r="AC17" i="1" s="1"/>
  <c r="U17" i="1"/>
  <c r="Y17" i="1" s="1"/>
  <c r="P26" i="1"/>
  <c r="N26" i="1" s="1"/>
  <c r="Q26" i="1" s="1"/>
  <c r="K26" i="1" s="1"/>
  <c r="L26" i="1" s="1"/>
  <c r="P21" i="1"/>
  <c r="N21" i="1" s="1"/>
  <c r="Q21" i="1" s="1"/>
  <c r="K21" i="1" s="1"/>
  <c r="L21" i="1" s="1"/>
  <c r="AC23" i="1" l="1"/>
  <c r="AC19" i="1"/>
  <c r="AC25" i="1"/>
  <c r="AC22" i="1"/>
  <c r="AC21" i="1"/>
  <c r="AC18" i="1"/>
  <c r="AC24" i="1"/>
  <c r="AC26" i="1"/>
  <c r="AC27" i="1"/>
</calcChain>
</file>

<file path=xl/sharedStrings.xml><?xml version="1.0" encoding="utf-8"?>
<sst xmlns="http://schemas.openxmlformats.org/spreadsheetml/2006/main" count="719" uniqueCount="338">
  <si>
    <t>File opened</t>
  </si>
  <si>
    <t>2019-08-25 09:58:29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</si>
  <si>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</si>
  <si>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</si>
  <si>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</si>
  <si>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</si>
  <si>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</si>
  <si>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</si>
  <si>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</si>
  <si>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</si>
  <si>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</si>
  <si>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</si>
  <si>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</si>
  <si>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{"co2bspan1": "0.992131", "co2bspan2": "0", "co2aspan2": "0", "co2bzero": "0.880288", "chamberpressurezero": "2.57337", "h2oaspan2": "0", "flowbzero": "0.20796", "ssb_ref": "36526.8", "h2oaspan1": "1.00223", "h2oaspanconc1": "12.19", "co2aspanconc1": "1002", "h2obspan2": "0", "flowmeterzero": "0.991801", "co2bspan2a": "0.163389", "h2obspanconc1": "20", "oxygen": "21", "co2aspan1": "0.992625", "tbzero": "0.197721", "h2obspan2a": "0.0975941", "tazero": "0.00774765", "co2azero": "0.869071", "h2oaspanconc2": "0", "h2obspan2b": "0.0963575", "co2aspan2a": "0.164928", "h2oaspan2b": "0.0662632", "ssa_ref": "36614.9", "h2oazero": "1.00263", "co2bspanconc1": "1002", "h2obspanconc2": "0", "co2aspan2b": "0.163711", "h2obspan1": "0.998578", "h2obzero": "1.01783", "h2oaspan2a": "0.0661155", "co2aspanconc2": "0", "flowazero": "0.4286", "co2bspan2b": "0.162103", "co2bspanconc2": "0"}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</si>
  <si>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</si>
  <si>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</si>
  <si>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</si>
  <si>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</si>
  <si>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</si>
  <si>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</si>
  <si>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</si>
  <si>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</si>
  <si>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</si>
  <si>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09:58:29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</si>
  <si>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</si>
  <si>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</si>
  <si>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</si>
  <si>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</si>
  <si>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</si>
  <si>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</si>
  <si>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</si>
  <si>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</si>
  <si>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</si>
  <si>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</si>
  <si>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</si>
  <si>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</si>
  <si>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</si>
  <si>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</si>
  <si>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</si>
  <si>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</si>
  <si>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</si>
  <si>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</si>
  <si>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</si>
  <si>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</si>
  <si>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</si>
  <si>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</si>
  <si>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</si>
  <si>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</si>
  <si>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</si>
  <si>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</si>
  <si>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</si>
  <si>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</si>
  <si>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</si>
  <si>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</si>
  <si>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</si>
  <si>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</si>
  <si>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</si>
  <si>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</si>
  <si>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</si>
  <si>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</si>
  <si>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</si>
  <si>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</si>
  <si>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</si>
  <si>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</si>
  <si>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</si>
  <si>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</si>
  <si>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</si>
  <si>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</si>
  <si>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</si>
  <si>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</si>
  <si>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</si>
  <si>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3.12702 76.3909 387.05 623.908 852.338 1060.9 1234.3 1404.94</t>
  </si>
  <si>
    <t>Fs_true</t>
  </si>
  <si>
    <t>-0.0857203 100.419 400.679 601.409 800.715 1000.85 1200.23 1400.68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</si>
  <si>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</si>
  <si>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</si>
  <si>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</si>
  <si>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</si>
  <si>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</si>
  <si>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</si>
  <si>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</si>
  <si>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</si>
  <si>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</si>
  <si>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</si>
  <si>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</si>
  <si>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</si>
  <si>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</si>
  <si>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</si>
  <si>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</si>
  <si>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</si>
  <si>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</si>
  <si>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</si>
  <si>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</si>
  <si>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</si>
  <si>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</si>
  <si>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</si>
  <si>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</si>
  <si>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</si>
  <si>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</si>
  <si>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</si>
  <si>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</si>
  <si>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</si>
  <si>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</si>
  <si>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</si>
  <si>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</si>
  <si>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</si>
  <si>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</si>
  <si>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</si>
  <si>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</si>
  <si>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</si>
  <si>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</si>
  <si>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</si>
  <si>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</si>
  <si>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</si>
  <si>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</si>
  <si>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</si>
  <si>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</si>
  <si>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</si>
  <si>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</si>
  <si>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</si>
  <si>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</si>
  <si>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</si>
  <si>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</si>
  <si>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</si>
  <si>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</si>
  <si>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</si>
  <si>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</si>
  <si>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</si>
  <si>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</si>
  <si>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</si>
  <si>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</si>
  <si>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</si>
  <si>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</si>
  <si>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</si>
  <si>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</si>
  <si>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</si>
  <si>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</si>
  <si>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</si>
  <si>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</si>
  <si>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</si>
  <si>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</si>
  <si>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</si>
  <si>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</si>
  <si>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</si>
  <si>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</si>
  <si>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</si>
  <si>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</si>
  <si>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</si>
  <si>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</si>
  <si>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</si>
  <si>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</si>
  <si>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</si>
  <si>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</si>
  <si>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</si>
  <si>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</si>
  <si>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</si>
  <si>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</si>
  <si>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</si>
  <si>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</si>
  <si>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</si>
  <si>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</si>
  <si>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</si>
  <si>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</si>
  <si>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</si>
  <si>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</si>
  <si>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</si>
  <si>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</si>
  <si>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</si>
  <si>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</si>
  <si>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</si>
  <si>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</si>
  <si>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</si>
  <si>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</si>
  <si>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</si>
  <si>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</si>
  <si>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</si>
  <si>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</si>
  <si>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</si>
  <si>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</si>
  <si>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</si>
  <si>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</si>
  <si>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</si>
  <si>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</si>
  <si>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</si>
  <si>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</si>
  <si>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</si>
  <si>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</si>
  <si>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</si>
  <si>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</si>
  <si>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</si>
  <si>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</si>
  <si>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</si>
  <si>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</si>
  <si>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</si>
  <si>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</si>
  <si>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</si>
  <si>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</si>
  <si>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</si>
  <si>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</si>
  <si>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</si>
  <si>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</si>
  <si>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</si>
  <si>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</si>
  <si>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</si>
  <si>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</si>
  <si>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</si>
  <si>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</si>
  <si>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</si>
  <si>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</si>
  <si>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</si>
  <si>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</si>
  <si>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</si>
  <si>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</si>
  <si>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</si>
  <si>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</si>
  <si>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</si>
  <si>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</si>
  <si>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</si>
  <si>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</si>
  <si>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</si>
  <si>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</si>
  <si>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</si>
  <si>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</si>
  <si>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</si>
  <si>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</si>
  <si>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</si>
  <si>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</si>
  <si>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</si>
  <si>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</si>
  <si>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</si>
  <si>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</si>
  <si>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</si>
  <si>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</si>
  <si>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</si>
  <si>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</si>
  <si>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</si>
  <si>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</si>
  <si>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</si>
  <si>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</si>
  <si>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</si>
  <si>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</si>
  <si>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</si>
  <si>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</si>
  <si>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</si>
  <si>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</si>
  <si>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</si>
  <si>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</si>
  <si>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</si>
  <si>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</si>
  <si>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</si>
  <si>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</si>
  <si>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</si>
  <si>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</si>
  <si>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</si>
  <si>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</si>
  <si>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</si>
  <si>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</si>
  <si>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</si>
  <si>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</si>
  <si>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</si>
  <si>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</si>
  <si>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</si>
  <si>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</si>
  <si>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</si>
  <si>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</si>
  <si>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</si>
  <si>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</si>
  <si>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</si>
  <si>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</si>
  <si>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</si>
  <si>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</si>
  <si>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</si>
  <si>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</si>
  <si>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</si>
  <si>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</si>
  <si>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</si>
  <si>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10:13:44</t>
  </si>
  <si>
    <t>10:13:44</t>
  </si>
  <si>
    <t>MPF-2022-20190825-10_13_45</t>
  </si>
  <si>
    <t>DARK-2023-20190825-10_13_53</t>
  </si>
  <si>
    <t>0: Broadleaf</t>
  </si>
  <si>
    <t>10:12:48</t>
  </si>
  <si>
    <t>1/2</t>
  </si>
  <si>
    <t>5</t>
  </si>
  <si>
    <t>11111111</t>
  </si>
  <si>
    <t>oooooooo</t>
  </si>
  <si>
    <t>off</t>
  </si>
  <si>
    <t>20190825 10:15:45</t>
  </si>
  <si>
    <t>10:15:45</t>
  </si>
  <si>
    <t>MPF-2024-20190825-10_15_46</t>
  </si>
  <si>
    <t>DARK-2025-20190825-10_15_54</t>
  </si>
  <si>
    <t>10:16:18</t>
  </si>
  <si>
    <t>20190825 10:18:20</t>
  </si>
  <si>
    <t>10:18:20</t>
  </si>
  <si>
    <t>MPF-2026-20190825-10_18_21</t>
  </si>
  <si>
    <t>DARK-2027-20190825-10_18_28</t>
  </si>
  <si>
    <t>10:17:40</t>
  </si>
  <si>
    <t>20190825 10:20:20</t>
  </si>
  <si>
    <t>10:20:20</t>
  </si>
  <si>
    <t>MPF-2028-20190825-10_20_21</t>
  </si>
  <si>
    <t>DARK-2029-20190825-10_20_29</t>
  </si>
  <si>
    <t>10:21:01</t>
  </si>
  <si>
    <t>20190825 10:22:22</t>
  </si>
  <si>
    <t>10:22:22</t>
  </si>
  <si>
    <t>MPF-2030-20190825-10_22_23</t>
  </si>
  <si>
    <t>DARK-2031-20190825-10_22_31</t>
  </si>
  <si>
    <t>10:23:01</t>
  </si>
  <si>
    <t>2/2</t>
  </si>
  <si>
    <t>20190825 10:27:38</t>
  </si>
  <si>
    <t>10:27:38</t>
  </si>
  <si>
    <t>MPF-2034-20190825-10_27_39</t>
  </si>
  <si>
    <t>DARK-2035-20190825-10_27_47</t>
  </si>
  <si>
    <t>10:27:00</t>
  </si>
  <si>
    <t>20190825 10:29:38</t>
  </si>
  <si>
    <t>10:29:38</t>
  </si>
  <si>
    <t>MPF-2036-20190825-10_29_39</t>
  </si>
  <si>
    <t>DARK-2037-20190825-10_29_47</t>
  </si>
  <si>
    <t>10:28:53</t>
  </si>
  <si>
    <t>20190825 10:31:39</t>
  </si>
  <si>
    <t>10:31:39</t>
  </si>
  <si>
    <t>MPF-2038-20190825-10_31_40</t>
  </si>
  <si>
    <t>DARK-2039-20190825-10_31_47</t>
  </si>
  <si>
    <t>10:30:48</t>
  </si>
  <si>
    <t>20190825 10:33:37</t>
  </si>
  <si>
    <t>10:33:37</t>
  </si>
  <si>
    <t>MPF-2040-20190825-10_33_38</t>
  </si>
  <si>
    <t>DARK-2041-20190825-10_33_46</t>
  </si>
  <si>
    <t>10:32:49</t>
  </si>
  <si>
    <t>20190825 10:35:38</t>
  </si>
  <si>
    <t>10:35:38</t>
  </si>
  <si>
    <t>MPF-2042-20190825-10_35_39</t>
  </si>
  <si>
    <t>DARK-2043-20190825-10_35_47</t>
  </si>
  <si>
    <t>10:34:56</t>
  </si>
  <si>
    <t>20190825 10:37:23</t>
  </si>
  <si>
    <t>10:37:23</t>
  </si>
  <si>
    <t>MPF-2044-20190825-10_37_25</t>
  </si>
  <si>
    <t>DARK-2045-20190825-10_37_32</t>
  </si>
  <si>
    <t>10:37:50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</si>
</sst>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25.957320232159613</c:v>
                </c:pt>
                <c:pt idx="1">
                  <c:v>29.318971520788551</c:v>
                </c:pt>
                <c:pt idx="2">
                  <c:v>23.599331100788369</c:v>
                </c:pt>
                <c:pt idx="3">
                  <c:v>14.104008168799394</c:v>
                </c:pt>
                <c:pt idx="4">
                  <c:v>0.51440656593484357</c:v>
                </c:pt>
                <c:pt idx="5">
                  <c:v>36.130069698000554</c:v>
                </c:pt>
                <c:pt idx="6">
                  <c:v>38.424946691410391</c:v>
                </c:pt>
                <c:pt idx="7">
                  <c:v>39.512941013168373</c:v>
                </c:pt>
                <c:pt idx="8">
                  <c:v>39.847413995240771</c:v>
                </c:pt>
                <c:pt idx="9">
                  <c:v>40.022460457391261</c:v>
                </c:pt>
                <c:pt idx="10">
                  <c:v>40.347379766454011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68.961910937735283</c:v>
                </c:pt>
                <c:pt idx="1">
                  <c:v>47.824507856803052</c:v>
                </c:pt>
                <c:pt idx="2">
                  <c:v>35.831621372257096</c:v>
                </c:pt>
                <c:pt idx="3">
                  <c:v>15.524766217843121</c:v>
                </c:pt>
                <c:pt idx="4">
                  <c:v>-5.6042099139303421</c:v>
                </c:pt>
                <c:pt idx="5">
                  <c:v>187.79534015217104</c:v>
                </c:pt>
                <c:pt idx="6">
                  <c:v>251.82060659180962</c:v>
                </c:pt>
                <c:pt idx="7">
                  <c:v>313.43388100959714</c:v>
                </c:pt>
                <c:pt idx="8">
                  <c:v>393.10949980898067</c:v>
                </c:pt>
                <c:pt idx="9">
                  <c:v>473.31624403393795</c:v>
                </c:pt>
                <c:pt idx="10">
                  <c:v>633.70174559187421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E-407E-BB42-369249EC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47880"/>
        <c:axId val="423252472"/>
      </c:scatterChart>
      <c:valAx>
        <c:axId val="42324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52472"/>
        <c:crosses val="autoZero"/>
        <c:crossBetween val="midCat"/>
      </c:valAx>
      <c:valAx>
        <c:axId val="4232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4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12</xdr:row>
      <xdr:rowOff>33337</xdr:rowOff>
    </xdr:from>
    <xdr:to>
      <xdr:col>21</xdr:col>
      <xdr:colOff>276225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BA00F-8C04-4786-9507-0AC3AD44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A8" workbookViewId="0">
      <selection activeCell="A22" sqref="A22:XFD22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1566746024.5</v>
      </c>
      <c r="C17">
        <v>0</v>
      </c>
      <c r="D17" t="s">
        <v>276</v>
      </c>
      <c r="E17" t="s">
        <v>277</v>
      </c>
      <c r="G17">
        <v>1566746024.5</v>
      </c>
      <c r="H17">
        <f t="shared" ref="H17:H27" si="0">CB17*AI17*(BZ17-CA17)/(100*$B$5*(1000-AI17*BZ17))</f>
        <v>2.4548377961088924E-3</v>
      </c>
      <c r="I17">
        <f t="shared" ref="I17:I27" si="1">CB17*AI17*(BY17-BX17*(1000-AI17*CA17)/(1000-AI17*BZ17))/(100*$B$5)</f>
        <v>25.957320232159613</v>
      </c>
      <c r="J17">
        <f t="shared" ref="J17:J27" si="2">BX17 - IF(AI17&gt;1, I17*$B$5*100/(AK17*CH17), 0)</f>
        <v>367.822</v>
      </c>
      <c r="K17">
        <f t="shared" ref="K17:K27" si="3">((Q17-H17/2)*J17-I17)/(Q17+H17/2)</f>
        <v>68.961910937735283</v>
      </c>
      <c r="L17">
        <f t="shared" ref="L17:L27" si="4">K17*(CC17+CD17)/1000</f>
        <v>6.8623161066160705</v>
      </c>
      <c r="M17">
        <f t="shared" ref="M17:M27" si="5">(BX17 - IF(AI17&gt;1, I17*$B$5*100/(AK17*CH17), 0))*(CC17+CD17)/1000</f>
        <v>36.601521051913998</v>
      </c>
      <c r="N17">
        <f t="shared" ref="N17:N27" si="6">2/((1/P17-1/O17)+SIGN(P17)*SQRT((1/P17-1/O17)*(1/P17-1/O17) + 4*$C$5/(($C$5+1)*($C$5+1))*(2*1/P17*1/O17-1/O17*1/O17)))</f>
        <v>0.14621252653895833</v>
      </c>
      <c r="O17">
        <f t="shared" ref="O17:O27" si="7">AF17+AE17*$B$5+AD17*$B$5*$B$5</f>
        <v>2.2493129933933438</v>
      </c>
      <c r="P17">
        <f t="shared" ref="P17:P27" si="8">H17*(1000-(1000*0.61365*EXP(17.502*T17/(240.97+T17))/(CC17+CD17)+BZ17)/2)/(1000*0.61365*EXP(17.502*T17/(240.97+T17))/(CC17+CD17)-BZ17)</f>
        <v>0.1411302180529373</v>
      </c>
      <c r="Q17">
        <f t="shared" ref="Q17:Q27" si="9">1/(($C$5+1)/(N17/1.6)+1/(O17/1.37)) + $C$5/(($C$5+1)/(N17/1.6) + $C$5/(O17/1.37))</f>
        <v>8.8648294062748073E-2</v>
      </c>
      <c r="R17">
        <f t="shared" ref="R17:R27" si="10">(BS17*BU17)</f>
        <v>321.46488629515443</v>
      </c>
      <c r="S17">
        <f t="shared" ref="S17:S27" si="11">(CE17+(R17+2*0.95*0.0000000567*(((CE17+$B$7)+273)^4-(CE17+273)^4)-44100*H17)/(1.84*29.3*O17+8*0.95*0.0000000567*(CE17+273)^3))</f>
        <v>27.297597122933965</v>
      </c>
      <c r="T17">
        <f t="shared" ref="T17:T27" si="12">($C$7*CF17+$D$7*CG17+$E$7*S17)</f>
        <v>26.7638</v>
      </c>
      <c r="U17">
        <f t="shared" ref="U17:U27" si="13">0.61365*EXP(17.502*T17/(240.97+T17))</f>
        <v>3.5298070197342168</v>
      </c>
      <c r="V17">
        <f t="shared" ref="V17:V27" si="14">(W17/X17*100)</f>
        <v>55.70797569175997</v>
      </c>
      <c r="W17">
        <f t="shared" ref="W17:W27" si="15">BZ17*(CC17+CD17)/1000</f>
        <v>1.8456889812759998</v>
      </c>
      <c r="X17">
        <f t="shared" ref="X17:X27" si="16">0.61365*EXP(17.502*CE17/(240.97+CE17))</f>
        <v>3.3131503314506623</v>
      </c>
      <c r="Y17">
        <f t="shared" ref="Y17:Y27" si="17">(U17-BZ17*(CC17+CD17)/1000)</f>
        <v>1.6841180384582171</v>
      </c>
      <c r="Z17">
        <f t="shared" ref="Z17:Z27" si="18">(-H17*44100)</f>
        <v>-108.25834680840215</v>
      </c>
      <c r="AA17">
        <f t="shared" ref="AA17:AA27" si="19">2*29.3*O17*0.92*(CE17-T17)</f>
        <v>-130.03241885963891</v>
      </c>
      <c r="AB17">
        <f t="shared" ref="AB17:AB27" si="20">2*0.95*0.0000000567*(((CE17+$B$7)+273)^4-(T17+273)^4)</f>
        <v>-12.379967853296492</v>
      </c>
      <c r="AC17">
        <f t="shared" ref="AC17:AC27" si="21">R17+AB17+Z17+AA17</f>
        <v>70.794152773816876</v>
      </c>
      <c r="AD17">
        <v>-4.1165254667123501E-2</v>
      </c>
      <c r="AE17">
        <v>4.6211604638221597E-2</v>
      </c>
      <c r="AF17">
        <v>3.4539925335804602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52725.142197595218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696.95023076923098</v>
      </c>
      <c r="AT17">
        <v>880.39099999999996</v>
      </c>
      <c r="AU17">
        <f t="shared" ref="AU17:AU27" si="27">1-AS17/AT17</f>
        <v>0.20836284018211115</v>
      </c>
      <c r="AV17">
        <v>0.5</v>
      </c>
      <c r="AW17">
        <f t="shared" ref="AW17:AW27" si="28">BS17</f>
        <v>1681.3236000838256</v>
      </c>
      <c r="AX17">
        <f t="shared" ref="AX17:AX27" si="29">I17</f>
        <v>25.957320232159613</v>
      </c>
      <c r="AY17">
        <f t="shared" ref="AY17:AY27" si="30">AU17*AV17*AW17</f>
        <v>175.16268028933897</v>
      </c>
      <c r="AZ17">
        <f t="shared" ref="AZ17:AZ27" si="31">BE17/AT17</f>
        <v>0.37077957407560952</v>
      </c>
      <c r="BA17">
        <f t="shared" ref="BA17:BA27" si="32">(AX17-AQ17)/AW17</f>
        <v>1.6033391924562056E-2</v>
      </c>
      <c r="BB17">
        <f t="shared" ref="BB17:BB27" si="33">(AN17-AT17)/AT17</f>
        <v>-1</v>
      </c>
      <c r="BC17" t="s">
        <v>279</v>
      </c>
      <c r="BD17">
        <v>553.96</v>
      </c>
      <c r="BE17">
        <f t="shared" ref="BE17:BE27" si="34">AT17-BD17</f>
        <v>326.43099999999993</v>
      </c>
      <c r="BF17">
        <f t="shared" ref="BF17:BF27" si="35">(AT17-AS17)/(AT17-BD17)</f>
        <v>0.56195878832209267</v>
      </c>
      <c r="BG17">
        <f t="shared" ref="BG17:BG27" si="36">(AN17-AT17)/(AN17-BD17)</f>
        <v>1.5892681782078126</v>
      </c>
      <c r="BH17">
        <f t="shared" ref="BH17:BH27" si="37">(AT17-AS17)/(AT17-AM17)</f>
        <v>0.20836284018211113</v>
      </c>
      <c r="BI17" t="e">
        <f t="shared" ref="BI17:BI27" si="38">(AN17-AT17)/(AN17-AM17)</f>
        <v>#DIV/0!</v>
      </c>
      <c r="BJ17">
        <v>2022</v>
      </c>
      <c r="BK17">
        <v>300</v>
      </c>
      <c r="BL17">
        <v>300</v>
      </c>
      <c r="BM17">
        <v>300</v>
      </c>
      <c r="BN17">
        <v>10325.9</v>
      </c>
      <c r="BO17">
        <v>833.87099999999998</v>
      </c>
      <c r="BP17">
        <v>-6.8799200000000003E-3</v>
      </c>
      <c r="BQ17">
        <v>2.0280200000000002</v>
      </c>
      <c r="BR17">
        <f t="shared" ref="BR17:BR27" si="39">$B$11*CI17+$C$11*CJ17+$F$11*CK17</f>
        <v>2000.15</v>
      </c>
      <c r="BS17">
        <f t="shared" ref="BS17:BS27" si="40">BR17*BT17</f>
        <v>1681.3236000838256</v>
      </c>
      <c r="BT17">
        <f t="shared" ref="BT17:BT27" si="41">($B$11*$D$9+$C$11*$D$9+$F$11*((CX17+CP17)/MAX(CX17+CP17+CY17, 0.1)*$I$9+CY17/MAX(CX17+CP17+CY17, 0.1)*$J$9))/($B$11+$C$11+$F$11)</f>
        <v>0.8405987551352776</v>
      </c>
      <c r="BU17">
        <f t="shared" ref="BU17:BU27" si="42">($B$11*$K$9+$C$11*$K$9+$F$11*((CX17+CP17)/MAX(CX17+CP17+CY17, 0.1)*$P$9+CY17/MAX(CX17+CP17+CY17, 0.1)*$Q$9))/($B$11+$C$11+$F$11)</f>
        <v>0.1911975102705554</v>
      </c>
      <c r="BV17" t="s">
        <v>280</v>
      </c>
      <c r="BW17">
        <v>1566746024.5</v>
      </c>
      <c r="BX17">
        <v>367.822</v>
      </c>
      <c r="BY17">
        <v>400.048</v>
      </c>
      <c r="BZ17">
        <v>18.547999999999998</v>
      </c>
      <c r="CA17">
        <v>15.657400000000001</v>
      </c>
      <c r="CB17">
        <v>500.09800000000001</v>
      </c>
      <c r="CC17">
        <v>99.408699999999996</v>
      </c>
      <c r="CD17">
        <v>0.100087</v>
      </c>
      <c r="CE17">
        <v>25.691500000000001</v>
      </c>
      <c r="CF17">
        <v>26.7638</v>
      </c>
      <c r="CG17">
        <v>999.9</v>
      </c>
      <c r="CH17">
        <v>9986.25</v>
      </c>
      <c r="CI17">
        <v>0</v>
      </c>
      <c r="CJ17">
        <v>547.38800000000003</v>
      </c>
      <c r="CK17">
        <v>2000.15</v>
      </c>
      <c r="CL17">
        <v>0.979993</v>
      </c>
      <c r="CM17">
        <v>2.0006900000000001E-2</v>
      </c>
      <c r="CN17">
        <v>0</v>
      </c>
      <c r="CO17">
        <v>695.52800000000002</v>
      </c>
      <c r="CP17">
        <v>4.99986</v>
      </c>
      <c r="CQ17">
        <v>15969.5</v>
      </c>
      <c r="CR17">
        <v>16273.3</v>
      </c>
      <c r="CS17">
        <v>41.125</v>
      </c>
      <c r="CT17">
        <v>42.061999999999998</v>
      </c>
      <c r="CU17">
        <v>41.436999999999998</v>
      </c>
      <c r="CV17">
        <v>41.25</v>
      </c>
      <c r="CW17">
        <v>26.687000000000001</v>
      </c>
      <c r="CX17">
        <v>1955.23</v>
      </c>
      <c r="CY17">
        <v>39.92</v>
      </c>
      <c r="CZ17">
        <v>0</v>
      </c>
      <c r="DA17">
        <v>1133.39999985695</v>
      </c>
      <c r="DB17">
        <v>696.95023076923098</v>
      </c>
      <c r="DC17">
        <v>-12.430290608247301</v>
      </c>
      <c r="DD17">
        <v>-688.20854833237502</v>
      </c>
      <c r="DE17">
        <v>16024.026923076901</v>
      </c>
      <c r="DF17">
        <v>15</v>
      </c>
      <c r="DG17">
        <v>1566745968.4000001</v>
      </c>
      <c r="DH17" t="s">
        <v>281</v>
      </c>
      <c r="DI17">
        <v>13</v>
      </c>
      <c r="DJ17">
        <v>-0.27900000000000003</v>
      </c>
      <c r="DK17">
        <v>0.122</v>
      </c>
      <c r="DL17">
        <v>400</v>
      </c>
      <c r="DM17">
        <v>16</v>
      </c>
      <c r="DN17">
        <v>0.05</v>
      </c>
      <c r="DO17">
        <v>0.04</v>
      </c>
      <c r="DP17">
        <v>22.8166740151248</v>
      </c>
      <c r="DQ17">
        <v>7.9024108489560199</v>
      </c>
      <c r="DR17">
        <v>1.56937404475222</v>
      </c>
      <c r="DS17">
        <v>0</v>
      </c>
      <c r="DT17">
        <v>0.12517851392273899</v>
      </c>
      <c r="DU17">
        <v>5.1551714053125197E-2</v>
      </c>
      <c r="DV17">
        <v>1.03268096474026E-2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1.8632500000000001</v>
      </c>
      <c r="EC17">
        <v>1.8689</v>
      </c>
      <c r="ED17">
        <v>1.8669100000000001</v>
      </c>
      <c r="EE17">
        <v>1.8714900000000001</v>
      </c>
      <c r="EF17">
        <v>1.8640300000000001</v>
      </c>
      <c r="EG17">
        <v>1.8656900000000001</v>
      </c>
      <c r="EH17">
        <v>1.8656200000000001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-0.27900000000000003</v>
      </c>
      <c r="EW17">
        <v>0.122</v>
      </c>
      <c r="EX17">
        <v>2</v>
      </c>
      <c r="EY17">
        <v>504.43299999999999</v>
      </c>
      <c r="EZ17">
        <v>558.44200000000001</v>
      </c>
      <c r="FA17">
        <v>23.6586</v>
      </c>
      <c r="FB17">
        <v>26.1447</v>
      </c>
      <c r="FC17">
        <v>30</v>
      </c>
      <c r="FD17">
        <v>26.1187</v>
      </c>
      <c r="FE17">
        <v>26.109100000000002</v>
      </c>
      <c r="FF17">
        <v>22.032499999999999</v>
      </c>
      <c r="FG17">
        <v>34.823700000000002</v>
      </c>
      <c r="FH17">
        <v>40.751399999999997</v>
      </c>
      <c r="FI17">
        <v>23.806999999999999</v>
      </c>
      <c r="FJ17">
        <v>400</v>
      </c>
      <c r="FK17">
        <v>15.475099999999999</v>
      </c>
      <c r="FL17">
        <v>101.90300000000001</v>
      </c>
      <c r="FM17">
        <v>102.468</v>
      </c>
    </row>
    <row r="18" spans="1:169" x14ac:dyDescent="0.25">
      <c r="A18">
        <v>2</v>
      </c>
      <c r="B18">
        <v>1566746145</v>
      </c>
      <c r="C18">
        <v>120.5</v>
      </c>
      <c r="D18" t="s">
        <v>287</v>
      </c>
      <c r="E18" t="s">
        <v>288</v>
      </c>
      <c r="G18">
        <v>1566746145</v>
      </c>
      <c r="H18">
        <f t="shared" si="0"/>
        <v>3.7683635733740781E-3</v>
      </c>
      <c r="I18">
        <f t="shared" si="1"/>
        <v>29.318971520788551</v>
      </c>
      <c r="J18">
        <f t="shared" si="2"/>
        <v>263.642</v>
      </c>
      <c r="K18">
        <f t="shared" si="3"/>
        <v>47.824507856803052</v>
      </c>
      <c r="L18">
        <f t="shared" si="4"/>
        <v>4.7591174474195093</v>
      </c>
      <c r="M18">
        <f t="shared" si="5"/>
        <v>26.235570386409997</v>
      </c>
      <c r="N18">
        <f t="shared" si="6"/>
        <v>0.23257272189665171</v>
      </c>
      <c r="O18">
        <f t="shared" si="7"/>
        <v>2.2499396028765037</v>
      </c>
      <c r="P18">
        <f t="shared" si="8"/>
        <v>0.21999460404823257</v>
      </c>
      <c r="Q18">
        <f t="shared" si="9"/>
        <v>0.13857000535532382</v>
      </c>
      <c r="R18">
        <f t="shared" si="10"/>
        <v>321.44996064120801</v>
      </c>
      <c r="S18">
        <f t="shared" si="11"/>
        <v>27.754313119240784</v>
      </c>
      <c r="T18">
        <f t="shared" si="12"/>
        <v>27.0702</v>
      </c>
      <c r="U18">
        <f t="shared" si="13"/>
        <v>3.5939432215521365</v>
      </c>
      <c r="V18">
        <f t="shared" si="14"/>
        <v>55.445700528231527</v>
      </c>
      <c r="W18">
        <f t="shared" si="15"/>
        <v>1.9367344411414997</v>
      </c>
      <c r="X18">
        <f t="shared" si="16"/>
        <v>3.4930290765383409</v>
      </c>
      <c r="Y18">
        <f t="shared" si="17"/>
        <v>1.6572087804106368</v>
      </c>
      <c r="Z18">
        <f t="shared" si="18"/>
        <v>-166.18483358579684</v>
      </c>
      <c r="AA18">
        <f t="shared" si="19"/>
        <v>-58.744981656375806</v>
      </c>
      <c r="AB18">
        <f t="shared" si="20"/>
        <v>-5.6250732755616033</v>
      </c>
      <c r="AC18">
        <f t="shared" si="21"/>
        <v>90.895072123473767</v>
      </c>
      <c r="AD18">
        <v>-4.1182121365220301E-2</v>
      </c>
      <c r="AE18">
        <v>4.6230538984439101E-2</v>
      </c>
      <c r="AF18">
        <v>3.4551127381178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52588.470996857221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693.56349999999998</v>
      </c>
      <c r="AT18">
        <v>897.375</v>
      </c>
      <c r="AU18">
        <f t="shared" si="27"/>
        <v>0.22711965454798722</v>
      </c>
      <c r="AV18">
        <v>0.5</v>
      </c>
      <c r="AW18">
        <f t="shared" si="28"/>
        <v>1681.2477000838085</v>
      </c>
      <c r="AX18">
        <f t="shared" si="29"/>
        <v>29.318971520788551</v>
      </c>
      <c r="AY18">
        <f t="shared" si="30"/>
        <v>190.9221984263163</v>
      </c>
      <c r="AZ18">
        <f t="shared" si="31"/>
        <v>0.38491711937595763</v>
      </c>
      <c r="BA18">
        <f t="shared" si="32"/>
        <v>1.8033613678268338E-2</v>
      </c>
      <c r="BB18">
        <f t="shared" si="33"/>
        <v>-1</v>
      </c>
      <c r="BC18" t="s">
        <v>290</v>
      </c>
      <c r="BD18">
        <v>551.96</v>
      </c>
      <c r="BE18">
        <f t="shared" si="34"/>
        <v>345.41499999999996</v>
      </c>
      <c r="BF18">
        <f t="shared" si="35"/>
        <v>0.59004820288638316</v>
      </c>
      <c r="BG18">
        <f t="shared" si="36"/>
        <v>1.6257971592144358</v>
      </c>
      <c r="BH18">
        <f t="shared" si="37"/>
        <v>0.22711965454798722</v>
      </c>
      <c r="BI18" t="e">
        <f t="shared" si="38"/>
        <v>#DIV/0!</v>
      </c>
      <c r="BJ18">
        <v>2024</v>
      </c>
      <c r="BK18">
        <v>300</v>
      </c>
      <c r="BL18">
        <v>300</v>
      </c>
      <c r="BM18">
        <v>300</v>
      </c>
      <c r="BN18">
        <v>10325.200000000001</v>
      </c>
      <c r="BO18">
        <v>847.10500000000002</v>
      </c>
      <c r="BP18">
        <v>-6.8796999999999999E-3</v>
      </c>
      <c r="BQ18">
        <v>2.5759300000000001</v>
      </c>
      <c r="BR18">
        <f t="shared" si="39"/>
        <v>2000.06</v>
      </c>
      <c r="BS18">
        <f t="shared" si="40"/>
        <v>1681.2477000838085</v>
      </c>
      <c r="BT18">
        <f t="shared" si="41"/>
        <v>0.84059863208294172</v>
      </c>
      <c r="BU18">
        <f t="shared" si="42"/>
        <v>0.19119726416588351</v>
      </c>
      <c r="BV18" t="s">
        <v>280</v>
      </c>
      <c r="BW18">
        <v>1566746145</v>
      </c>
      <c r="BX18">
        <v>263.642</v>
      </c>
      <c r="BY18">
        <v>300.01100000000002</v>
      </c>
      <c r="BZ18">
        <v>19.462299999999999</v>
      </c>
      <c r="CA18">
        <v>15.029</v>
      </c>
      <c r="CB18">
        <v>500.08199999999999</v>
      </c>
      <c r="CC18">
        <v>99.412099999999995</v>
      </c>
      <c r="CD18">
        <v>0.100005</v>
      </c>
      <c r="CE18">
        <v>26.585899999999999</v>
      </c>
      <c r="CF18">
        <v>27.0702</v>
      </c>
      <c r="CG18">
        <v>999.9</v>
      </c>
      <c r="CH18">
        <v>9990</v>
      </c>
      <c r="CI18">
        <v>0</v>
      </c>
      <c r="CJ18">
        <v>597.32899999999995</v>
      </c>
      <c r="CK18">
        <v>2000.06</v>
      </c>
      <c r="CL18">
        <v>0.97999599999999998</v>
      </c>
      <c r="CM18">
        <v>2.0003799999999999E-2</v>
      </c>
      <c r="CN18">
        <v>0</v>
      </c>
      <c r="CO18">
        <v>693.57100000000003</v>
      </c>
      <c r="CP18">
        <v>4.99986</v>
      </c>
      <c r="CQ18">
        <v>16208.3</v>
      </c>
      <c r="CR18">
        <v>16272.7</v>
      </c>
      <c r="CS18">
        <v>41.186999999999998</v>
      </c>
      <c r="CT18">
        <v>42.061999999999998</v>
      </c>
      <c r="CU18">
        <v>41.561999999999998</v>
      </c>
      <c r="CV18">
        <v>41.375</v>
      </c>
      <c r="CW18">
        <v>26.687000000000001</v>
      </c>
      <c r="CX18">
        <v>1955.15</v>
      </c>
      <c r="CY18">
        <v>39.909999999999997</v>
      </c>
      <c r="CZ18">
        <v>0</v>
      </c>
      <c r="DA18">
        <v>119.799999952316</v>
      </c>
      <c r="DB18">
        <v>693.56349999999998</v>
      </c>
      <c r="DC18">
        <v>0.592923092533998</v>
      </c>
      <c r="DD18">
        <v>607.22393254222004</v>
      </c>
      <c r="DE18">
        <v>16137.9807692308</v>
      </c>
      <c r="DF18">
        <v>15</v>
      </c>
      <c r="DG18">
        <v>1566746178.5</v>
      </c>
      <c r="DH18" t="s">
        <v>291</v>
      </c>
      <c r="DI18">
        <v>14</v>
      </c>
      <c r="DJ18">
        <v>-0.217</v>
      </c>
      <c r="DK18">
        <v>9.1999999999999998E-2</v>
      </c>
      <c r="DL18">
        <v>300</v>
      </c>
      <c r="DM18">
        <v>15</v>
      </c>
      <c r="DN18">
        <v>0.03</v>
      </c>
      <c r="DO18">
        <v>0.03</v>
      </c>
      <c r="DP18">
        <v>28.422719301748899</v>
      </c>
      <c r="DQ18">
        <v>2.82943242145465</v>
      </c>
      <c r="DR18">
        <v>0.56158017658638504</v>
      </c>
      <c r="DS18">
        <v>0</v>
      </c>
      <c r="DT18">
        <v>0.22289424202080499</v>
      </c>
      <c r="DU18">
        <v>3.3987671606867401E-2</v>
      </c>
      <c r="DV18">
        <v>6.7666136169039302E-3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1.8632500000000001</v>
      </c>
      <c r="EC18">
        <v>1.8689</v>
      </c>
      <c r="ED18">
        <v>1.8669100000000001</v>
      </c>
      <c r="EE18">
        <v>1.8714900000000001</v>
      </c>
      <c r="EF18">
        <v>1.8640600000000001</v>
      </c>
      <c r="EG18">
        <v>1.8656900000000001</v>
      </c>
      <c r="EH18">
        <v>1.8656200000000001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-0.217</v>
      </c>
      <c r="EW18">
        <v>9.1999999999999998E-2</v>
      </c>
      <c r="EX18">
        <v>2</v>
      </c>
      <c r="EY18">
        <v>505.65600000000001</v>
      </c>
      <c r="EZ18">
        <v>557.71100000000001</v>
      </c>
      <c r="FA18">
        <v>24.576699999999999</v>
      </c>
      <c r="FB18">
        <v>26.1599</v>
      </c>
      <c r="FC18">
        <v>30.000499999999999</v>
      </c>
      <c r="FD18">
        <v>26.153700000000001</v>
      </c>
      <c r="FE18">
        <v>26.1465</v>
      </c>
      <c r="FF18">
        <v>17.5593</v>
      </c>
      <c r="FG18">
        <v>36.114699999999999</v>
      </c>
      <c r="FH18">
        <v>38.110900000000001</v>
      </c>
      <c r="FI18">
        <v>24.5198</v>
      </c>
      <c r="FJ18">
        <v>300</v>
      </c>
      <c r="FK18">
        <v>14.895200000000001</v>
      </c>
      <c r="FL18">
        <v>101.89400000000001</v>
      </c>
      <c r="FM18">
        <v>102.468</v>
      </c>
    </row>
    <row r="19" spans="1:169" x14ac:dyDescent="0.25">
      <c r="A19">
        <v>3</v>
      </c>
      <c r="B19">
        <v>1566746300</v>
      </c>
      <c r="C19">
        <v>275.5</v>
      </c>
      <c r="D19" t="s">
        <v>292</v>
      </c>
      <c r="E19" t="s">
        <v>293</v>
      </c>
      <c r="G19">
        <v>1566746300</v>
      </c>
      <c r="H19">
        <f t="shared" si="0"/>
        <v>4.786056422521898E-3</v>
      </c>
      <c r="I19">
        <f t="shared" si="1"/>
        <v>23.599331100788369</v>
      </c>
      <c r="J19">
        <f t="shared" si="2"/>
        <v>170.69800000000001</v>
      </c>
      <c r="K19">
        <f t="shared" si="3"/>
        <v>35.831621372257096</v>
      </c>
      <c r="L19">
        <f t="shared" si="4"/>
        <v>3.5658184500380314</v>
      </c>
      <c r="M19">
        <f t="shared" si="5"/>
        <v>16.987176534965997</v>
      </c>
      <c r="N19">
        <f t="shared" si="6"/>
        <v>0.30411600412508993</v>
      </c>
      <c r="O19">
        <f t="shared" si="7"/>
        <v>2.2510513916925983</v>
      </c>
      <c r="P19">
        <f t="shared" si="8"/>
        <v>0.28299596901561574</v>
      </c>
      <c r="Q19">
        <f t="shared" si="9"/>
        <v>0.17864765522989298</v>
      </c>
      <c r="R19">
        <f t="shared" si="10"/>
        <v>321.43080872722908</v>
      </c>
      <c r="S19">
        <f t="shared" si="11"/>
        <v>27.335516575904286</v>
      </c>
      <c r="T19">
        <f t="shared" si="12"/>
        <v>26.917300000000001</v>
      </c>
      <c r="U19">
        <f t="shared" si="13"/>
        <v>3.5618118962128635</v>
      </c>
      <c r="V19">
        <f t="shared" si="14"/>
        <v>55.377506304781619</v>
      </c>
      <c r="W19">
        <f t="shared" si="15"/>
        <v>1.9251861395984999</v>
      </c>
      <c r="X19">
        <f t="shared" si="16"/>
        <v>3.4764767647767267</v>
      </c>
      <c r="Y19">
        <f t="shared" si="17"/>
        <v>1.6366257566143636</v>
      </c>
      <c r="Z19">
        <f t="shared" si="18"/>
        <v>-211.0650882332157</v>
      </c>
      <c r="AA19">
        <f t="shared" si="19"/>
        <v>-49.999777243120029</v>
      </c>
      <c r="AB19">
        <f t="shared" si="20"/>
        <v>-4.7797306608602703</v>
      </c>
      <c r="AC19">
        <f t="shared" si="21"/>
        <v>55.586212590033092</v>
      </c>
      <c r="AD19">
        <v>-4.1212058285685201E-2</v>
      </c>
      <c r="AE19">
        <v>4.6264145800279301E-2</v>
      </c>
      <c r="AF19">
        <v>3.4571006151755901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52639.386532191551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692.16819230769204</v>
      </c>
      <c r="AT19">
        <v>862.14</v>
      </c>
      <c r="AU19">
        <f t="shared" si="27"/>
        <v>0.19715105167641911</v>
      </c>
      <c r="AV19">
        <v>0.5</v>
      </c>
      <c r="AW19">
        <f t="shared" si="28"/>
        <v>1681.1469000838135</v>
      </c>
      <c r="AX19">
        <f t="shared" si="29"/>
        <v>23.599331100788369</v>
      </c>
      <c r="AY19">
        <f t="shared" si="30"/>
        <v>165.71993968703785</v>
      </c>
      <c r="AZ19">
        <f t="shared" si="31"/>
        <v>0.35168302131904322</v>
      </c>
      <c r="BA19">
        <f t="shared" si="32"/>
        <v>1.4632469714313466E-2</v>
      </c>
      <c r="BB19">
        <f t="shared" si="33"/>
        <v>-1</v>
      </c>
      <c r="BC19" t="s">
        <v>295</v>
      </c>
      <c r="BD19">
        <v>558.94000000000005</v>
      </c>
      <c r="BE19">
        <f t="shared" si="34"/>
        <v>303.19999999999993</v>
      </c>
      <c r="BF19">
        <f t="shared" si="35"/>
        <v>0.56059303328597621</v>
      </c>
      <c r="BG19">
        <f t="shared" si="36"/>
        <v>1.5424553619350911</v>
      </c>
      <c r="BH19">
        <f t="shared" si="37"/>
        <v>0.19715105167641908</v>
      </c>
      <c r="BI19" t="e">
        <f t="shared" si="38"/>
        <v>#DIV/0!</v>
      </c>
      <c r="BJ19">
        <v>2026</v>
      </c>
      <c r="BK19">
        <v>300</v>
      </c>
      <c r="BL19">
        <v>300</v>
      </c>
      <c r="BM19">
        <v>300</v>
      </c>
      <c r="BN19">
        <v>10324.6</v>
      </c>
      <c r="BO19">
        <v>819.38</v>
      </c>
      <c r="BP19">
        <v>-6.8787900000000001E-3</v>
      </c>
      <c r="BQ19">
        <v>0.94830300000000001</v>
      </c>
      <c r="BR19">
        <f t="shared" si="39"/>
        <v>1999.94</v>
      </c>
      <c r="BS19">
        <f t="shared" si="40"/>
        <v>1681.1469000838135</v>
      </c>
      <c r="BT19">
        <f t="shared" si="41"/>
        <v>0.84059866800194682</v>
      </c>
      <c r="BU19">
        <f t="shared" si="42"/>
        <v>0.19119733600389363</v>
      </c>
      <c r="BV19" t="s">
        <v>280</v>
      </c>
      <c r="BW19">
        <v>1566746300</v>
      </c>
      <c r="BX19">
        <v>170.69800000000001</v>
      </c>
      <c r="BY19">
        <v>199.99100000000001</v>
      </c>
      <c r="BZ19">
        <v>19.345500000000001</v>
      </c>
      <c r="CA19">
        <v>13.714600000000001</v>
      </c>
      <c r="CB19">
        <v>500.11200000000002</v>
      </c>
      <c r="CC19">
        <v>99.415899999999993</v>
      </c>
      <c r="CD19">
        <v>0.100067</v>
      </c>
      <c r="CE19">
        <v>26.505299999999998</v>
      </c>
      <c r="CF19">
        <v>26.917300000000001</v>
      </c>
      <c r="CG19">
        <v>999.9</v>
      </c>
      <c r="CH19">
        <v>9996.8799999999992</v>
      </c>
      <c r="CI19">
        <v>0</v>
      </c>
      <c r="CJ19">
        <v>627.23</v>
      </c>
      <c r="CK19">
        <v>1999.94</v>
      </c>
      <c r="CL19">
        <v>0.97999599999999998</v>
      </c>
      <c r="CM19">
        <v>2.0003799999999999E-2</v>
      </c>
      <c r="CN19">
        <v>0</v>
      </c>
      <c r="CO19">
        <v>691.90099999999995</v>
      </c>
      <c r="CP19">
        <v>4.99986</v>
      </c>
      <c r="CQ19">
        <v>16213.2</v>
      </c>
      <c r="CR19">
        <v>16271.6</v>
      </c>
      <c r="CS19">
        <v>41.375</v>
      </c>
      <c r="CT19">
        <v>42.375</v>
      </c>
      <c r="CU19">
        <v>41.811999999999998</v>
      </c>
      <c r="CV19">
        <v>41.625</v>
      </c>
      <c r="CW19">
        <v>26.687000000000001</v>
      </c>
      <c r="CX19">
        <v>1955.03</v>
      </c>
      <c r="CY19">
        <v>39.909999999999997</v>
      </c>
      <c r="CZ19">
        <v>0</v>
      </c>
      <c r="DA19">
        <v>154.200000047684</v>
      </c>
      <c r="DB19">
        <v>692.16819230769204</v>
      </c>
      <c r="DC19">
        <v>-2.6230769335698101</v>
      </c>
      <c r="DD19">
        <v>-58.605128025972299</v>
      </c>
      <c r="DE19">
        <v>16196.376923076899</v>
      </c>
      <c r="DF19">
        <v>15</v>
      </c>
      <c r="DG19">
        <v>1566746260</v>
      </c>
      <c r="DH19" t="s">
        <v>296</v>
      </c>
      <c r="DI19">
        <v>15</v>
      </c>
      <c r="DJ19">
        <v>-0.23300000000000001</v>
      </c>
      <c r="DK19">
        <v>8.2000000000000003E-2</v>
      </c>
      <c r="DL19">
        <v>200</v>
      </c>
      <c r="DM19">
        <v>14</v>
      </c>
      <c r="DN19">
        <v>0.1</v>
      </c>
      <c r="DO19">
        <v>0.02</v>
      </c>
      <c r="DP19">
        <v>20.328011081184702</v>
      </c>
      <c r="DQ19">
        <v>22.136279895916601</v>
      </c>
      <c r="DR19">
        <v>6.8523243418571003</v>
      </c>
      <c r="DS19">
        <v>0</v>
      </c>
      <c r="DT19">
        <v>0.25843396503277899</v>
      </c>
      <c r="DU19">
        <v>0.317272925323688</v>
      </c>
      <c r="DV19">
        <v>9.1307606310359501E-2</v>
      </c>
      <c r="DW19">
        <v>1</v>
      </c>
      <c r="DX19">
        <v>1</v>
      </c>
      <c r="DY19">
        <v>2</v>
      </c>
      <c r="DZ19" t="s">
        <v>282</v>
      </c>
      <c r="EA19">
        <v>1.86676</v>
      </c>
      <c r="EB19">
        <v>1.8632500000000001</v>
      </c>
      <c r="EC19">
        <v>1.8689</v>
      </c>
      <c r="ED19">
        <v>1.8669100000000001</v>
      </c>
      <c r="EE19">
        <v>1.8714900000000001</v>
      </c>
      <c r="EF19">
        <v>1.86402</v>
      </c>
      <c r="EG19">
        <v>1.8656900000000001</v>
      </c>
      <c r="EH19">
        <v>1.8656200000000001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-0.23300000000000001</v>
      </c>
      <c r="EW19">
        <v>8.2000000000000003E-2</v>
      </c>
      <c r="EX19">
        <v>2</v>
      </c>
      <c r="EY19">
        <v>505.77499999999998</v>
      </c>
      <c r="EZ19">
        <v>555.66600000000005</v>
      </c>
      <c r="FA19">
        <v>24.094200000000001</v>
      </c>
      <c r="FB19">
        <v>26.3322</v>
      </c>
      <c r="FC19">
        <v>30.000699999999998</v>
      </c>
      <c r="FD19">
        <v>26.275300000000001</v>
      </c>
      <c r="FE19">
        <v>26.263100000000001</v>
      </c>
      <c r="FF19">
        <v>12.9085</v>
      </c>
      <c r="FG19">
        <v>41.234999999999999</v>
      </c>
      <c r="FH19">
        <v>35.8504</v>
      </c>
      <c r="FI19">
        <v>24.1511</v>
      </c>
      <c r="FJ19">
        <v>200</v>
      </c>
      <c r="FK19">
        <v>13.7142</v>
      </c>
      <c r="FL19">
        <v>101.869</v>
      </c>
      <c r="FM19">
        <v>102.44199999999999</v>
      </c>
    </row>
    <row r="20" spans="1:169" x14ac:dyDescent="0.25">
      <c r="A20">
        <v>4</v>
      </c>
      <c r="B20">
        <v>1566746420.5</v>
      </c>
      <c r="C20">
        <v>396</v>
      </c>
      <c r="D20" t="s">
        <v>297</v>
      </c>
      <c r="E20" t="s">
        <v>298</v>
      </c>
      <c r="G20">
        <v>1566746420.5</v>
      </c>
      <c r="H20">
        <f t="shared" si="0"/>
        <v>5.6136439912998415E-3</v>
      </c>
      <c r="I20">
        <f t="shared" si="1"/>
        <v>14.104008168799394</v>
      </c>
      <c r="J20">
        <f t="shared" si="2"/>
        <v>82.533000000000001</v>
      </c>
      <c r="K20">
        <f t="shared" si="3"/>
        <v>15.524766217843121</v>
      </c>
      <c r="L20">
        <f t="shared" si="4"/>
        <v>1.5450543707784572</v>
      </c>
      <c r="M20">
        <f t="shared" si="5"/>
        <v>8.2138417154969989</v>
      </c>
      <c r="N20">
        <f t="shared" si="6"/>
        <v>0.37017821458610323</v>
      </c>
      <c r="O20">
        <f t="shared" si="7"/>
        <v>2.2396370385828694</v>
      </c>
      <c r="P20">
        <f t="shared" si="8"/>
        <v>0.33924063330364967</v>
      </c>
      <c r="Q20">
        <f t="shared" si="9"/>
        <v>0.21458913408478575</v>
      </c>
      <c r="R20">
        <f t="shared" si="10"/>
        <v>321.4398229658878</v>
      </c>
      <c r="S20">
        <f t="shared" si="11"/>
        <v>27.469327504730057</v>
      </c>
      <c r="T20">
        <f t="shared" si="12"/>
        <v>26.958100000000002</v>
      </c>
      <c r="U20">
        <f t="shared" si="13"/>
        <v>3.5703612266600393</v>
      </c>
      <c r="V20">
        <f t="shared" si="14"/>
        <v>55.310210717526985</v>
      </c>
      <c r="W20">
        <f t="shared" si="15"/>
        <v>1.969339535292</v>
      </c>
      <c r="X20">
        <f t="shared" si="16"/>
        <v>3.5605352244082944</v>
      </c>
      <c r="Y20">
        <f t="shared" si="17"/>
        <v>1.6010216913680393</v>
      </c>
      <c r="Z20">
        <f t="shared" si="18"/>
        <v>-247.56170001632302</v>
      </c>
      <c r="AA20">
        <f t="shared" si="19"/>
        <v>-5.6628613339294365</v>
      </c>
      <c r="AB20">
        <f t="shared" si="20"/>
        <v>-0.54531747905028327</v>
      </c>
      <c r="AC20">
        <f t="shared" si="21"/>
        <v>67.66994413658503</v>
      </c>
      <c r="AD20">
        <v>-4.0905339973553598E-2</v>
      </c>
      <c r="AE20">
        <v>4.5919827624911501E-2</v>
      </c>
      <c r="AF20">
        <v>3.4367103118813298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52192.585326238695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701.21657692307701</v>
      </c>
      <c r="AT20">
        <v>811.053</v>
      </c>
      <c r="AU20">
        <f t="shared" si="27"/>
        <v>0.13542447050553164</v>
      </c>
      <c r="AV20">
        <v>0.5</v>
      </c>
      <c r="AW20">
        <f t="shared" si="28"/>
        <v>1681.1970000837898</v>
      </c>
      <c r="AX20">
        <f t="shared" si="29"/>
        <v>14.104008168799394</v>
      </c>
      <c r="AY20">
        <f t="shared" si="30"/>
        <v>113.83760677591773</v>
      </c>
      <c r="AZ20">
        <f t="shared" si="31"/>
        <v>0.29166158068584913</v>
      </c>
      <c r="BA20">
        <f t="shared" si="32"/>
        <v>8.984079895483171E-3</v>
      </c>
      <c r="BB20">
        <f t="shared" si="33"/>
        <v>-1</v>
      </c>
      <c r="BC20" t="s">
        <v>300</v>
      </c>
      <c r="BD20">
        <v>574.5</v>
      </c>
      <c r="BE20">
        <f t="shared" si="34"/>
        <v>236.553</v>
      </c>
      <c r="BF20">
        <f t="shared" si="35"/>
        <v>0.46432056696352608</v>
      </c>
      <c r="BG20">
        <f t="shared" si="36"/>
        <v>1.4117545691906006</v>
      </c>
      <c r="BH20">
        <f t="shared" si="37"/>
        <v>0.13542447050553169</v>
      </c>
      <c r="BI20" t="e">
        <f t="shared" si="38"/>
        <v>#DIV/0!</v>
      </c>
      <c r="BJ20">
        <v>2028</v>
      </c>
      <c r="BK20">
        <v>300</v>
      </c>
      <c r="BL20">
        <v>300</v>
      </c>
      <c r="BM20">
        <v>300</v>
      </c>
      <c r="BN20">
        <v>10322.799999999999</v>
      </c>
      <c r="BO20">
        <v>781.49199999999996</v>
      </c>
      <c r="BP20">
        <v>-6.8772800000000004E-3</v>
      </c>
      <c r="BQ20">
        <v>-0.47082499999999999</v>
      </c>
      <c r="BR20">
        <f t="shared" si="39"/>
        <v>2000</v>
      </c>
      <c r="BS20">
        <f t="shared" si="40"/>
        <v>1681.1970000837898</v>
      </c>
      <c r="BT20">
        <f t="shared" si="41"/>
        <v>0.84059850004189496</v>
      </c>
      <c r="BU20">
        <f t="shared" si="42"/>
        <v>0.19119700008378998</v>
      </c>
      <c r="BV20" t="s">
        <v>280</v>
      </c>
      <c r="BW20">
        <v>1566746420.5</v>
      </c>
      <c r="BX20">
        <v>82.533000000000001</v>
      </c>
      <c r="BY20">
        <v>100.012</v>
      </c>
      <c r="BZ20">
        <v>19.788</v>
      </c>
      <c r="CA20">
        <v>13.185600000000001</v>
      </c>
      <c r="CB20">
        <v>500.05099999999999</v>
      </c>
      <c r="CC20">
        <v>99.421899999999994</v>
      </c>
      <c r="CD20">
        <v>0.100009</v>
      </c>
      <c r="CE20">
        <v>26.911200000000001</v>
      </c>
      <c r="CF20">
        <v>26.958100000000002</v>
      </c>
      <c r="CG20">
        <v>999.9</v>
      </c>
      <c r="CH20">
        <v>9921.8799999999992</v>
      </c>
      <c r="CI20">
        <v>0</v>
      </c>
      <c r="CJ20">
        <v>610.64599999999996</v>
      </c>
      <c r="CK20">
        <v>2000</v>
      </c>
      <c r="CL20">
        <v>0.97999899999999995</v>
      </c>
      <c r="CM20">
        <v>2.00007E-2</v>
      </c>
      <c r="CN20">
        <v>0</v>
      </c>
      <c r="CO20">
        <v>701.03399999999999</v>
      </c>
      <c r="CP20">
        <v>4.99986</v>
      </c>
      <c r="CQ20">
        <v>16345.6</v>
      </c>
      <c r="CR20">
        <v>16272.2</v>
      </c>
      <c r="CS20">
        <v>41.561999999999998</v>
      </c>
      <c r="CT20">
        <v>42.561999999999998</v>
      </c>
      <c r="CU20">
        <v>41.936999999999998</v>
      </c>
      <c r="CV20">
        <v>41.811999999999998</v>
      </c>
      <c r="CW20">
        <v>26.687000000000001</v>
      </c>
      <c r="CX20">
        <v>1955.1</v>
      </c>
      <c r="CY20">
        <v>39.9</v>
      </c>
      <c r="CZ20">
        <v>0</v>
      </c>
      <c r="DA20">
        <v>119.799999952316</v>
      </c>
      <c r="DB20">
        <v>701.21657692307701</v>
      </c>
      <c r="DC20">
        <v>-4.4403076941308699</v>
      </c>
      <c r="DD20">
        <v>-654.53675219596403</v>
      </c>
      <c r="DE20">
        <v>16424.538461538501</v>
      </c>
      <c r="DF20">
        <v>15</v>
      </c>
      <c r="DG20">
        <v>1566746461</v>
      </c>
      <c r="DH20" t="s">
        <v>301</v>
      </c>
      <c r="DI20">
        <v>16</v>
      </c>
      <c r="DJ20">
        <v>-0.20399999999999999</v>
      </c>
      <c r="DK20">
        <v>5.8000000000000003E-2</v>
      </c>
      <c r="DL20">
        <v>100</v>
      </c>
      <c r="DM20">
        <v>13</v>
      </c>
      <c r="DN20">
        <v>0.05</v>
      </c>
      <c r="DO20">
        <v>0.01</v>
      </c>
      <c r="DP20">
        <v>13.8238464980224</v>
      </c>
      <c r="DQ20">
        <v>0.91157643524480303</v>
      </c>
      <c r="DR20">
        <v>0.18200401533726299</v>
      </c>
      <c r="DS20">
        <v>0</v>
      </c>
      <c r="DT20">
        <v>0.35633367432024599</v>
      </c>
      <c r="DU20">
        <v>3.8332478853748103E-2</v>
      </c>
      <c r="DV20">
        <v>7.6888722095729001E-3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1.8632500000000001</v>
      </c>
      <c r="EC20">
        <v>1.8689</v>
      </c>
      <c r="ED20">
        <v>1.8669100000000001</v>
      </c>
      <c r="EE20">
        <v>1.8714900000000001</v>
      </c>
      <c r="EF20">
        <v>1.86402</v>
      </c>
      <c r="EG20">
        <v>1.8656900000000001</v>
      </c>
      <c r="EH20">
        <v>1.86558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-0.20399999999999999</v>
      </c>
      <c r="EW20">
        <v>5.8000000000000003E-2</v>
      </c>
      <c r="EX20">
        <v>2</v>
      </c>
      <c r="EY20">
        <v>506.65300000000002</v>
      </c>
      <c r="EZ20">
        <v>555.077</v>
      </c>
      <c r="FA20">
        <v>24.8278</v>
      </c>
      <c r="FB20">
        <v>26.4543</v>
      </c>
      <c r="FC20">
        <v>29.9999</v>
      </c>
      <c r="FD20">
        <v>26.386099999999999</v>
      </c>
      <c r="FE20">
        <v>26.372</v>
      </c>
      <c r="FF20">
        <v>8.0844299999999993</v>
      </c>
      <c r="FG20">
        <v>42.496699999999997</v>
      </c>
      <c r="FH20">
        <v>32.075699999999998</v>
      </c>
      <c r="FI20">
        <v>24.869499999999999</v>
      </c>
      <c r="FJ20">
        <v>100</v>
      </c>
      <c r="FK20">
        <v>13.083399999999999</v>
      </c>
      <c r="FL20">
        <v>101.848</v>
      </c>
      <c r="FM20">
        <v>102.422</v>
      </c>
    </row>
    <row r="21" spans="1:169" x14ac:dyDescent="0.25">
      <c r="A21">
        <v>5</v>
      </c>
      <c r="B21">
        <v>1566746542</v>
      </c>
      <c r="C21">
        <v>517.5</v>
      </c>
      <c r="D21" t="s">
        <v>302</v>
      </c>
      <c r="E21" t="s">
        <v>303</v>
      </c>
      <c r="G21">
        <v>1566746542</v>
      </c>
      <c r="H21">
        <f t="shared" si="0"/>
        <v>6.3500745178823419E-3</v>
      </c>
      <c r="I21">
        <f t="shared" si="1"/>
        <v>0.51440656593484357</v>
      </c>
      <c r="J21">
        <f t="shared" si="2"/>
        <v>-3.6335999999999999</v>
      </c>
      <c r="K21">
        <f t="shared" si="3"/>
        <v>-5.6042099139303421</v>
      </c>
      <c r="L21">
        <f t="shared" si="4"/>
        <v>-0.55773215872684945</v>
      </c>
      <c r="M21">
        <f t="shared" si="5"/>
        <v>-0.36161664232320001</v>
      </c>
      <c r="N21">
        <f t="shared" si="6"/>
        <v>0.4292592006337787</v>
      </c>
      <c r="O21">
        <f t="shared" si="7"/>
        <v>2.2558001074197018</v>
      </c>
      <c r="P21">
        <f t="shared" si="8"/>
        <v>0.38850747377506761</v>
      </c>
      <c r="Q21">
        <f t="shared" si="9"/>
        <v>0.24615535111138462</v>
      </c>
      <c r="R21">
        <f t="shared" si="10"/>
        <v>321.45259090857144</v>
      </c>
      <c r="S21">
        <f t="shared" si="11"/>
        <v>27.387381827975013</v>
      </c>
      <c r="T21">
        <f t="shared" si="12"/>
        <v>26.986000000000001</v>
      </c>
      <c r="U21">
        <f t="shared" si="13"/>
        <v>3.5762177680332958</v>
      </c>
      <c r="V21">
        <f t="shared" si="14"/>
        <v>55.492311267831063</v>
      </c>
      <c r="W21">
        <f t="shared" si="15"/>
        <v>1.9951115460276001</v>
      </c>
      <c r="X21">
        <f t="shared" si="16"/>
        <v>3.5952936550043608</v>
      </c>
      <c r="Y21">
        <f t="shared" si="17"/>
        <v>1.5811062220056957</v>
      </c>
      <c r="Z21">
        <f t="shared" si="18"/>
        <v>-280.03828623861125</v>
      </c>
      <c r="AA21">
        <f t="shared" si="19"/>
        <v>11.018291402443525</v>
      </c>
      <c r="AB21">
        <f t="shared" si="20"/>
        <v>1.0544465009278006</v>
      </c>
      <c r="AC21">
        <f t="shared" si="21"/>
        <v>53.487042573331493</v>
      </c>
      <c r="AD21">
        <v>-4.1340076982213099E-2</v>
      </c>
      <c r="AE21">
        <v>4.6407858002185602E-2</v>
      </c>
      <c r="AF21">
        <v>3.4655957307662599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52695.739143368279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734.68623076923097</v>
      </c>
      <c r="AT21">
        <v>772.06299999999999</v>
      </c>
      <c r="AU21">
        <f t="shared" si="27"/>
        <v>4.8411553501163773E-2</v>
      </c>
      <c r="AV21">
        <v>0.5</v>
      </c>
      <c r="AW21">
        <f t="shared" si="28"/>
        <v>1681.2642000837864</v>
      </c>
      <c r="AX21">
        <f t="shared" si="29"/>
        <v>0.51440656593484357</v>
      </c>
      <c r="AY21">
        <f t="shared" si="30"/>
        <v>40.696305885973771</v>
      </c>
      <c r="AZ21">
        <f t="shared" si="31"/>
        <v>0.21768042245257185</v>
      </c>
      <c r="BA21">
        <f t="shared" si="32"/>
        <v>9.0075466179519712E-4</v>
      </c>
      <c r="BB21">
        <f t="shared" si="33"/>
        <v>-1</v>
      </c>
      <c r="BC21" t="s">
        <v>305</v>
      </c>
      <c r="BD21">
        <v>604</v>
      </c>
      <c r="BE21">
        <f t="shared" si="34"/>
        <v>168.06299999999999</v>
      </c>
      <c r="BF21">
        <f t="shared" si="35"/>
        <v>0.22239737021693662</v>
      </c>
      <c r="BG21">
        <f t="shared" si="36"/>
        <v>1.2782499999999999</v>
      </c>
      <c r="BH21">
        <f t="shared" si="37"/>
        <v>4.8411553501163787E-2</v>
      </c>
      <c r="BI21" t="e">
        <f t="shared" si="38"/>
        <v>#DIV/0!</v>
      </c>
      <c r="BJ21">
        <v>2030</v>
      </c>
      <c r="BK21">
        <v>300</v>
      </c>
      <c r="BL21">
        <v>300</v>
      </c>
      <c r="BM21">
        <v>300</v>
      </c>
      <c r="BN21">
        <v>10322.799999999999</v>
      </c>
      <c r="BO21">
        <v>759.90800000000002</v>
      </c>
      <c r="BP21">
        <v>-6.8769800000000004E-3</v>
      </c>
      <c r="BQ21">
        <v>-0.27008100000000002</v>
      </c>
      <c r="BR21">
        <f t="shared" si="39"/>
        <v>2000.08</v>
      </c>
      <c r="BS21">
        <f t="shared" si="40"/>
        <v>1681.2642000837864</v>
      </c>
      <c r="BT21">
        <f t="shared" si="41"/>
        <v>0.8405984761028491</v>
      </c>
      <c r="BU21">
        <f t="shared" si="42"/>
        <v>0.19119695220569841</v>
      </c>
      <c r="BV21" t="s">
        <v>280</v>
      </c>
      <c r="BW21">
        <v>1566746542</v>
      </c>
      <c r="BX21">
        <v>-3.6335999999999999</v>
      </c>
      <c r="BY21">
        <v>-3.0440499999999999</v>
      </c>
      <c r="BZ21">
        <v>20.0473</v>
      </c>
      <c r="CA21">
        <v>12.5806</v>
      </c>
      <c r="CB21">
        <v>500.04199999999997</v>
      </c>
      <c r="CC21">
        <v>99.420199999999994</v>
      </c>
      <c r="CD21">
        <v>0.100012</v>
      </c>
      <c r="CE21">
        <v>27.076599999999999</v>
      </c>
      <c r="CF21">
        <v>26.986000000000001</v>
      </c>
      <c r="CG21">
        <v>999.9</v>
      </c>
      <c r="CH21">
        <v>10027.5</v>
      </c>
      <c r="CI21">
        <v>0</v>
      </c>
      <c r="CJ21">
        <v>649.78</v>
      </c>
      <c r="CK21">
        <v>2000.08</v>
      </c>
      <c r="CL21">
        <v>0.97999899999999995</v>
      </c>
      <c r="CM21">
        <v>2.00007E-2</v>
      </c>
      <c r="CN21">
        <v>0</v>
      </c>
      <c r="CO21">
        <v>734.101</v>
      </c>
      <c r="CP21">
        <v>4.99986</v>
      </c>
      <c r="CQ21">
        <v>17008.599999999999</v>
      </c>
      <c r="CR21">
        <v>16272.8</v>
      </c>
      <c r="CS21">
        <v>41.75</v>
      </c>
      <c r="CT21">
        <v>42.686999999999998</v>
      </c>
      <c r="CU21">
        <v>42.125</v>
      </c>
      <c r="CV21">
        <v>41.936999999999998</v>
      </c>
      <c r="CW21">
        <v>26.687000000000001</v>
      </c>
      <c r="CX21">
        <v>1955.18</v>
      </c>
      <c r="CY21">
        <v>39.9</v>
      </c>
      <c r="CZ21">
        <v>0</v>
      </c>
      <c r="DA21">
        <v>120.799999952316</v>
      </c>
      <c r="DB21">
        <v>734.68623076923097</v>
      </c>
      <c r="DC21">
        <v>-4.2072478591481399</v>
      </c>
      <c r="DD21">
        <v>43.353846068112503</v>
      </c>
      <c r="DE21">
        <v>16996.480769230799</v>
      </c>
      <c r="DF21">
        <v>15</v>
      </c>
      <c r="DG21">
        <v>1566746581.5</v>
      </c>
      <c r="DH21" t="s">
        <v>306</v>
      </c>
      <c r="DI21">
        <v>17</v>
      </c>
      <c r="DJ21">
        <v>-0.501</v>
      </c>
      <c r="DK21">
        <v>4.8000000000000001E-2</v>
      </c>
      <c r="DL21">
        <v>-3</v>
      </c>
      <c r="DM21">
        <v>13</v>
      </c>
      <c r="DN21">
        <v>0.11</v>
      </c>
      <c r="DO21">
        <v>0.01</v>
      </c>
      <c r="DP21">
        <v>0.21101151820854899</v>
      </c>
      <c r="DQ21">
        <v>0.296554160687927</v>
      </c>
      <c r="DR21">
        <v>6.5458523272393099E-2</v>
      </c>
      <c r="DS21">
        <v>1</v>
      </c>
      <c r="DT21">
        <v>0.41692924704429102</v>
      </c>
      <c r="DU21">
        <v>3.6098104531229899E-2</v>
      </c>
      <c r="DV21">
        <v>7.2041123051314803E-3</v>
      </c>
      <c r="DW21">
        <v>1</v>
      </c>
      <c r="DX21">
        <v>2</v>
      </c>
      <c r="DY21">
        <v>2</v>
      </c>
      <c r="DZ21" t="s">
        <v>307</v>
      </c>
      <c r="EA21">
        <v>1.86677</v>
      </c>
      <c r="EB21">
        <v>1.8632899999999999</v>
      </c>
      <c r="EC21">
        <v>1.86894</v>
      </c>
      <c r="ED21">
        <v>1.86693</v>
      </c>
      <c r="EE21">
        <v>1.8714900000000001</v>
      </c>
      <c r="EF21">
        <v>1.8641300000000001</v>
      </c>
      <c r="EG21">
        <v>1.86571</v>
      </c>
      <c r="EH21">
        <v>1.8656900000000001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-0.501</v>
      </c>
      <c r="EW21">
        <v>4.8000000000000001E-2</v>
      </c>
      <c r="EX21">
        <v>2</v>
      </c>
      <c r="EY21">
        <v>507.18400000000003</v>
      </c>
      <c r="EZ21">
        <v>553.99</v>
      </c>
      <c r="FA21">
        <v>24.367699999999999</v>
      </c>
      <c r="FB21">
        <v>26.573899999999998</v>
      </c>
      <c r="FC21">
        <v>30.0002</v>
      </c>
      <c r="FD21">
        <v>26.495699999999999</v>
      </c>
      <c r="FE21">
        <v>26.479500000000002</v>
      </c>
      <c r="FF21">
        <v>0</v>
      </c>
      <c r="FG21">
        <v>44.823500000000003</v>
      </c>
      <c r="FH21">
        <v>29.428799999999999</v>
      </c>
      <c r="FI21">
        <v>24.847200000000001</v>
      </c>
      <c r="FJ21">
        <v>0</v>
      </c>
      <c r="FK21">
        <v>12.483000000000001</v>
      </c>
      <c r="FL21">
        <v>101.828</v>
      </c>
      <c r="FM21">
        <v>102.40600000000001</v>
      </c>
    </row>
    <row r="22" spans="1:169" x14ac:dyDescent="0.25">
      <c r="A22">
        <v>7</v>
      </c>
      <c r="B22">
        <v>1566746858</v>
      </c>
      <c r="C22">
        <v>833.5</v>
      </c>
      <c r="D22" t="s">
        <v>308</v>
      </c>
      <c r="E22" t="s">
        <v>309</v>
      </c>
      <c r="G22">
        <v>1566746858</v>
      </c>
      <c r="H22">
        <f t="shared" si="0"/>
        <v>6.0592680734358646E-3</v>
      </c>
      <c r="I22">
        <f t="shared" si="1"/>
        <v>36.130069698000554</v>
      </c>
      <c r="J22">
        <f t="shared" si="2"/>
        <v>354.09699999999998</v>
      </c>
      <c r="K22">
        <f t="shared" si="3"/>
        <v>187.79534015217104</v>
      </c>
      <c r="L22">
        <f t="shared" si="4"/>
        <v>18.687920875453969</v>
      </c>
      <c r="M22">
        <f t="shared" si="5"/>
        <v>35.236959090004994</v>
      </c>
      <c r="N22">
        <f t="shared" si="6"/>
        <v>0.39352631270333793</v>
      </c>
      <c r="O22">
        <f t="shared" si="7"/>
        <v>2.2443825112005551</v>
      </c>
      <c r="P22">
        <f t="shared" si="8"/>
        <v>0.35882572305895838</v>
      </c>
      <c r="Q22">
        <f t="shared" si="9"/>
        <v>0.22712825121844632</v>
      </c>
      <c r="R22">
        <f t="shared" si="10"/>
        <v>321.44404922625506</v>
      </c>
      <c r="S22">
        <f t="shared" si="11"/>
        <v>27.362788551218081</v>
      </c>
      <c r="T22">
        <f t="shared" si="12"/>
        <v>27.037800000000001</v>
      </c>
      <c r="U22">
        <f t="shared" si="13"/>
        <v>3.5871134444930703</v>
      </c>
      <c r="V22">
        <f t="shared" si="14"/>
        <v>54.727671288991232</v>
      </c>
      <c r="W22">
        <f t="shared" si="15"/>
        <v>1.9534934574655001</v>
      </c>
      <c r="X22">
        <f t="shared" si="16"/>
        <v>3.5694803222121676</v>
      </c>
      <c r="Y22">
        <f t="shared" si="17"/>
        <v>1.6336199870275703</v>
      </c>
      <c r="Z22">
        <f t="shared" si="18"/>
        <v>-267.21372203852161</v>
      </c>
      <c r="AA22">
        <f t="shared" si="19"/>
        <v>-10.151828680288524</v>
      </c>
      <c r="AB22">
        <f t="shared" si="20"/>
        <v>-0.9761225848802495</v>
      </c>
      <c r="AC22">
        <f t="shared" si="21"/>
        <v>43.102375922564654</v>
      </c>
      <c r="AD22">
        <v>-4.10326867406468E-2</v>
      </c>
      <c r="AE22">
        <v>4.6062785527163301E-2</v>
      </c>
      <c r="AF22">
        <v>3.4451825207008602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52341.009842821157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310</v>
      </c>
      <c r="AS22">
        <v>685.78300000000002</v>
      </c>
      <c r="AT22">
        <v>930.87099999999998</v>
      </c>
      <c r="AU22">
        <f t="shared" si="27"/>
        <v>0.26328889824691071</v>
      </c>
      <c r="AV22">
        <v>0.5</v>
      </c>
      <c r="AW22">
        <f t="shared" si="28"/>
        <v>1681.2219000837677</v>
      </c>
      <c r="AX22">
        <f t="shared" si="29"/>
        <v>36.130069698000554</v>
      </c>
      <c r="AY22">
        <f t="shared" si="30"/>
        <v>221.3235308908165</v>
      </c>
      <c r="AZ22">
        <f t="shared" si="31"/>
        <v>0.42189626704452066</v>
      </c>
      <c r="BA22">
        <f t="shared" si="32"/>
        <v>2.2085168945366777E-2</v>
      </c>
      <c r="BB22">
        <f t="shared" si="33"/>
        <v>-1</v>
      </c>
      <c r="BC22" t="s">
        <v>311</v>
      </c>
      <c r="BD22">
        <v>538.14</v>
      </c>
      <c r="BE22">
        <f t="shared" si="34"/>
        <v>392.73099999999999</v>
      </c>
      <c r="BF22">
        <f t="shared" si="35"/>
        <v>0.62406074386794008</v>
      </c>
      <c r="BG22">
        <f t="shared" si="36"/>
        <v>1.7297933623220723</v>
      </c>
      <c r="BH22">
        <f t="shared" si="37"/>
        <v>0.26328889824691065</v>
      </c>
      <c r="BI22" t="e">
        <f t="shared" si="38"/>
        <v>#DIV/0!</v>
      </c>
      <c r="BJ22">
        <v>2034</v>
      </c>
      <c r="BK22">
        <v>300</v>
      </c>
      <c r="BL22">
        <v>300</v>
      </c>
      <c r="BM22">
        <v>300</v>
      </c>
      <c r="BN22">
        <v>10320.1</v>
      </c>
      <c r="BO22">
        <v>864.95500000000004</v>
      </c>
      <c r="BP22">
        <v>-6.8754799999999998E-3</v>
      </c>
      <c r="BQ22">
        <v>-8.6547899999999997E-2</v>
      </c>
      <c r="BR22">
        <f t="shared" si="39"/>
        <v>2000.03</v>
      </c>
      <c r="BS22">
        <f t="shared" si="40"/>
        <v>1681.2219000837677</v>
      </c>
      <c r="BT22">
        <f t="shared" si="41"/>
        <v>0.84059834106676778</v>
      </c>
      <c r="BU22">
        <f t="shared" si="42"/>
        <v>0.19119668213353572</v>
      </c>
      <c r="BV22" t="s">
        <v>280</v>
      </c>
      <c r="BW22">
        <v>1566746858</v>
      </c>
      <c r="BX22">
        <v>354.09699999999998</v>
      </c>
      <c r="BY22">
        <v>400.024</v>
      </c>
      <c r="BZ22">
        <v>19.630700000000001</v>
      </c>
      <c r="CA22">
        <v>12.5029</v>
      </c>
      <c r="CB22">
        <v>500.041</v>
      </c>
      <c r="CC22">
        <v>99.412099999999995</v>
      </c>
      <c r="CD22">
        <v>0.100065</v>
      </c>
      <c r="CE22">
        <v>26.953900000000001</v>
      </c>
      <c r="CF22">
        <v>27.037800000000001</v>
      </c>
      <c r="CG22">
        <v>999.9</v>
      </c>
      <c r="CH22">
        <v>9953.75</v>
      </c>
      <c r="CI22">
        <v>0</v>
      </c>
      <c r="CJ22">
        <v>615.90200000000004</v>
      </c>
      <c r="CK22">
        <v>2000.03</v>
      </c>
      <c r="CL22">
        <v>0.98000600000000004</v>
      </c>
      <c r="CM22">
        <v>1.9994499999999998E-2</v>
      </c>
      <c r="CN22">
        <v>0</v>
      </c>
      <c r="CO22">
        <v>686.26599999999996</v>
      </c>
      <c r="CP22">
        <v>4.99986</v>
      </c>
      <c r="CQ22">
        <v>16002.2</v>
      </c>
      <c r="CR22">
        <v>16272.4</v>
      </c>
      <c r="CS22">
        <v>42.186999999999998</v>
      </c>
      <c r="CT22">
        <v>43.25</v>
      </c>
      <c r="CU22">
        <v>42.625</v>
      </c>
      <c r="CV22">
        <v>42.5</v>
      </c>
      <c r="CW22">
        <v>26.687000000000001</v>
      </c>
      <c r="CX22">
        <v>1955.14</v>
      </c>
      <c r="CY22">
        <v>39.89</v>
      </c>
      <c r="CZ22">
        <v>0</v>
      </c>
      <c r="DA22">
        <v>154.299999952316</v>
      </c>
      <c r="DB22">
        <v>685.78300000000002</v>
      </c>
      <c r="DC22">
        <v>2.3940512889663998</v>
      </c>
      <c r="DD22">
        <v>-317.36410290951102</v>
      </c>
      <c r="DE22">
        <v>15991.0653846154</v>
      </c>
      <c r="DF22">
        <v>15</v>
      </c>
      <c r="DG22">
        <v>1566746820</v>
      </c>
      <c r="DH22" t="s">
        <v>312</v>
      </c>
      <c r="DI22">
        <v>19</v>
      </c>
      <c r="DJ22">
        <v>-0.155</v>
      </c>
      <c r="DK22">
        <v>4.9000000000000002E-2</v>
      </c>
      <c r="DL22">
        <v>400</v>
      </c>
      <c r="DM22">
        <v>13</v>
      </c>
      <c r="DN22">
        <v>0.04</v>
      </c>
      <c r="DO22">
        <v>0.01</v>
      </c>
      <c r="DP22">
        <v>29.68510926954</v>
      </c>
      <c r="DQ22">
        <v>44.509989026695898</v>
      </c>
      <c r="DR22">
        <v>12.5584486660449</v>
      </c>
      <c r="DS22">
        <v>0</v>
      </c>
      <c r="DT22">
        <v>0.32923591525470702</v>
      </c>
      <c r="DU22">
        <v>0.50384912156644002</v>
      </c>
      <c r="DV22">
        <v>0.14330641746636899</v>
      </c>
      <c r="DW22">
        <v>1</v>
      </c>
      <c r="DX22">
        <v>1</v>
      </c>
      <c r="DY22">
        <v>2</v>
      </c>
      <c r="DZ22" t="s">
        <v>282</v>
      </c>
      <c r="EA22">
        <v>1.86676</v>
      </c>
      <c r="EB22">
        <v>1.86327</v>
      </c>
      <c r="EC22">
        <v>1.8689</v>
      </c>
      <c r="ED22">
        <v>1.8669100000000001</v>
      </c>
      <c r="EE22">
        <v>1.8714900000000001</v>
      </c>
      <c r="EF22">
        <v>1.8640600000000001</v>
      </c>
      <c r="EG22">
        <v>1.8656900000000001</v>
      </c>
      <c r="EH22">
        <v>1.8655900000000001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-0.155</v>
      </c>
      <c r="EW22">
        <v>4.9000000000000002E-2</v>
      </c>
      <c r="EX22">
        <v>2</v>
      </c>
      <c r="EY22">
        <v>506.113</v>
      </c>
      <c r="EZ22">
        <v>553.625</v>
      </c>
      <c r="FA22">
        <v>24.206900000000001</v>
      </c>
      <c r="FB22">
        <v>26.9313</v>
      </c>
      <c r="FC22">
        <v>30.000399999999999</v>
      </c>
      <c r="FD22">
        <v>26.825099999999999</v>
      </c>
      <c r="FE22">
        <v>26.803799999999999</v>
      </c>
      <c r="FF22">
        <v>22.0334</v>
      </c>
      <c r="FG22">
        <v>42.987699999999997</v>
      </c>
      <c r="FH22">
        <v>22.7089</v>
      </c>
      <c r="FI22">
        <v>24.165099999999999</v>
      </c>
      <c r="FJ22">
        <v>400</v>
      </c>
      <c r="FK22">
        <v>12.559900000000001</v>
      </c>
      <c r="FL22">
        <v>101.774</v>
      </c>
      <c r="FM22">
        <v>102.34699999999999</v>
      </c>
    </row>
    <row r="23" spans="1:169" x14ac:dyDescent="0.25">
      <c r="A23">
        <v>8</v>
      </c>
      <c r="B23">
        <v>1566746978.5</v>
      </c>
      <c r="C23">
        <v>954</v>
      </c>
      <c r="D23" t="s">
        <v>313</v>
      </c>
      <c r="E23" t="s">
        <v>314</v>
      </c>
      <c r="G23">
        <v>1566746978.5</v>
      </c>
      <c r="H23">
        <f t="shared" si="0"/>
        <v>5.4258892839172393E-3</v>
      </c>
      <c r="I23">
        <f t="shared" si="1"/>
        <v>38.424946691410391</v>
      </c>
      <c r="J23">
        <f t="shared" si="2"/>
        <v>450.96800000000002</v>
      </c>
      <c r="K23">
        <f t="shared" si="3"/>
        <v>251.82060659180962</v>
      </c>
      <c r="L23">
        <f t="shared" si="4"/>
        <v>25.058070488010323</v>
      </c>
      <c r="M23">
        <f t="shared" si="5"/>
        <v>44.874754631000002</v>
      </c>
      <c r="N23">
        <f t="shared" si="6"/>
        <v>0.34772247475210821</v>
      </c>
      <c r="O23">
        <f t="shared" si="7"/>
        <v>2.2500617556618314</v>
      </c>
      <c r="P23">
        <f t="shared" si="8"/>
        <v>0.32039199423944353</v>
      </c>
      <c r="Q23">
        <f t="shared" si="9"/>
        <v>0.2025212210205834</v>
      </c>
      <c r="R23">
        <f t="shared" si="10"/>
        <v>321.42489731219257</v>
      </c>
      <c r="S23">
        <f t="shared" si="11"/>
        <v>27.219511200147807</v>
      </c>
      <c r="T23">
        <f t="shared" si="12"/>
        <v>26.962800000000001</v>
      </c>
      <c r="U23">
        <f t="shared" si="13"/>
        <v>3.5713472256875916</v>
      </c>
      <c r="V23">
        <f t="shared" si="14"/>
        <v>55.281885971095249</v>
      </c>
      <c r="W23">
        <f t="shared" si="15"/>
        <v>1.9327764034250001</v>
      </c>
      <c r="X23">
        <f t="shared" si="16"/>
        <v>3.4962200899505742</v>
      </c>
      <c r="Y23">
        <f t="shared" si="17"/>
        <v>1.6385708222625914</v>
      </c>
      <c r="Z23">
        <f t="shared" si="18"/>
        <v>-239.28171742075025</v>
      </c>
      <c r="AA23">
        <f t="shared" si="19"/>
        <v>-43.839746034766343</v>
      </c>
      <c r="AB23">
        <f t="shared" si="20"/>
        <v>-4.1956770265874281</v>
      </c>
      <c r="AC23">
        <f t="shared" si="21"/>
        <v>34.107756830088555</v>
      </c>
      <c r="AD23">
        <v>-4.11854098952288E-2</v>
      </c>
      <c r="AE23">
        <v>4.6234230647464701E-2</v>
      </c>
      <c r="AF23">
        <v>3.4553311280052799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52589.682006768126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315</v>
      </c>
      <c r="AS23">
        <v>690.51884615384597</v>
      </c>
      <c r="AT23">
        <v>958.45699999999999</v>
      </c>
      <c r="AU23">
        <f t="shared" si="27"/>
        <v>0.27955156448975182</v>
      </c>
      <c r="AV23">
        <v>0.5</v>
      </c>
      <c r="AW23">
        <f t="shared" si="28"/>
        <v>1681.1211000837727</v>
      </c>
      <c r="AX23">
        <f t="shared" si="29"/>
        <v>38.424946691410391</v>
      </c>
      <c r="AY23">
        <f t="shared" si="30"/>
        <v>234.98001681257566</v>
      </c>
      <c r="AZ23">
        <f t="shared" si="31"/>
        <v>0.4372830497351472</v>
      </c>
      <c r="BA23">
        <f t="shared" si="32"/>
        <v>2.3451580430134265E-2</v>
      </c>
      <c r="BB23">
        <f t="shared" si="33"/>
        <v>-1</v>
      </c>
      <c r="BC23" t="s">
        <v>316</v>
      </c>
      <c r="BD23">
        <v>539.34</v>
      </c>
      <c r="BE23">
        <f t="shared" si="34"/>
        <v>419.11699999999996</v>
      </c>
      <c r="BF23">
        <f t="shared" si="35"/>
        <v>0.63929202071534685</v>
      </c>
      <c r="BG23">
        <f t="shared" si="36"/>
        <v>1.7770923721585641</v>
      </c>
      <c r="BH23">
        <f t="shared" si="37"/>
        <v>0.27955156448975177</v>
      </c>
      <c r="BI23" t="e">
        <f t="shared" si="38"/>
        <v>#DIV/0!</v>
      </c>
      <c r="BJ23">
        <v>2036</v>
      </c>
      <c r="BK23">
        <v>300</v>
      </c>
      <c r="BL23">
        <v>300</v>
      </c>
      <c r="BM23">
        <v>300</v>
      </c>
      <c r="BN23">
        <v>10319.5</v>
      </c>
      <c r="BO23">
        <v>884.92399999999998</v>
      </c>
      <c r="BP23">
        <v>-6.8753699999999996E-3</v>
      </c>
      <c r="BQ23">
        <v>-3.4912100000000001E-2</v>
      </c>
      <c r="BR23">
        <f t="shared" si="39"/>
        <v>1999.91</v>
      </c>
      <c r="BS23">
        <f t="shared" si="40"/>
        <v>1681.1211000837727</v>
      </c>
      <c r="BT23">
        <f t="shared" si="41"/>
        <v>0.84059837696884987</v>
      </c>
      <c r="BU23">
        <f t="shared" si="42"/>
        <v>0.19119675393769997</v>
      </c>
      <c r="BV23" t="s">
        <v>280</v>
      </c>
      <c r="BW23">
        <v>1566746978.5</v>
      </c>
      <c r="BX23">
        <v>450.96800000000002</v>
      </c>
      <c r="BY23">
        <v>500.005</v>
      </c>
      <c r="BZ23">
        <v>19.423400000000001</v>
      </c>
      <c r="CA23">
        <v>13.04</v>
      </c>
      <c r="CB23">
        <v>500.09399999999999</v>
      </c>
      <c r="CC23">
        <v>99.407600000000002</v>
      </c>
      <c r="CD23">
        <v>0.100025</v>
      </c>
      <c r="CE23">
        <v>26.601400000000002</v>
      </c>
      <c r="CF23">
        <v>26.962800000000001</v>
      </c>
      <c r="CG23">
        <v>999.9</v>
      </c>
      <c r="CH23">
        <v>9991.25</v>
      </c>
      <c r="CI23">
        <v>0</v>
      </c>
      <c r="CJ23">
        <v>610.76</v>
      </c>
      <c r="CK23">
        <v>1999.91</v>
      </c>
      <c r="CL23">
        <v>0.98000600000000004</v>
      </c>
      <c r="CM23">
        <v>1.9994499999999998E-2</v>
      </c>
      <c r="CN23">
        <v>0</v>
      </c>
      <c r="CO23">
        <v>690.67700000000002</v>
      </c>
      <c r="CP23">
        <v>4.99986</v>
      </c>
      <c r="CQ23">
        <v>15968.3</v>
      </c>
      <c r="CR23">
        <v>16271.4</v>
      </c>
      <c r="CS23">
        <v>42.311999999999998</v>
      </c>
      <c r="CT23">
        <v>43.375</v>
      </c>
      <c r="CU23">
        <v>42.686999999999998</v>
      </c>
      <c r="CV23">
        <v>42.686999999999998</v>
      </c>
      <c r="CW23">
        <v>26.687000000000001</v>
      </c>
      <c r="CX23">
        <v>1955.02</v>
      </c>
      <c r="CY23">
        <v>39.89</v>
      </c>
      <c r="CZ23">
        <v>0</v>
      </c>
      <c r="DA23">
        <v>120</v>
      </c>
      <c r="DB23">
        <v>690.51884615384597</v>
      </c>
      <c r="DC23">
        <v>0.90235896824545803</v>
      </c>
      <c r="DD23">
        <v>-407.822223049608</v>
      </c>
      <c r="DE23">
        <v>16020.2923076923</v>
      </c>
      <c r="DF23">
        <v>15</v>
      </c>
      <c r="DG23">
        <v>1566746933.5</v>
      </c>
      <c r="DH23" t="s">
        <v>317</v>
      </c>
      <c r="DI23">
        <v>20</v>
      </c>
      <c r="DJ23">
        <v>-0.14599999999999999</v>
      </c>
      <c r="DK23">
        <v>5.2999999999999999E-2</v>
      </c>
      <c r="DL23">
        <v>500</v>
      </c>
      <c r="DM23">
        <v>13</v>
      </c>
      <c r="DN23">
        <v>0.03</v>
      </c>
      <c r="DO23">
        <v>0.01</v>
      </c>
      <c r="DP23">
        <v>38.0129864148347</v>
      </c>
      <c r="DQ23">
        <v>3.3055652787048202</v>
      </c>
      <c r="DR23">
        <v>1.79743595481536</v>
      </c>
      <c r="DS23">
        <v>0</v>
      </c>
      <c r="DT23">
        <v>0.34460427484174699</v>
      </c>
      <c r="DU23">
        <v>5.2049404093294602E-2</v>
      </c>
      <c r="DV23">
        <v>2.1482970744649901E-2</v>
      </c>
      <c r="DW23">
        <v>1</v>
      </c>
      <c r="DX23">
        <v>1</v>
      </c>
      <c r="DY23">
        <v>2</v>
      </c>
      <c r="DZ23" t="s">
        <v>282</v>
      </c>
      <c r="EA23">
        <v>1.86676</v>
      </c>
      <c r="EB23">
        <v>1.8632500000000001</v>
      </c>
      <c r="EC23">
        <v>1.8689</v>
      </c>
      <c r="ED23">
        <v>1.8669100000000001</v>
      </c>
      <c r="EE23">
        <v>1.8714900000000001</v>
      </c>
      <c r="EF23">
        <v>1.8640300000000001</v>
      </c>
      <c r="EG23">
        <v>1.8656900000000001</v>
      </c>
      <c r="EH23">
        <v>1.8656200000000001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-0.14599999999999999</v>
      </c>
      <c r="EW23">
        <v>5.2999999999999999E-2</v>
      </c>
      <c r="EX23">
        <v>2</v>
      </c>
      <c r="EY23">
        <v>506.36500000000001</v>
      </c>
      <c r="EZ23">
        <v>553.64099999999996</v>
      </c>
      <c r="FA23">
        <v>23.080100000000002</v>
      </c>
      <c r="FB23">
        <v>27.027000000000001</v>
      </c>
      <c r="FC23">
        <v>30</v>
      </c>
      <c r="FD23">
        <v>26.930800000000001</v>
      </c>
      <c r="FE23">
        <v>26.910900000000002</v>
      </c>
      <c r="FF23">
        <v>26.304099999999998</v>
      </c>
      <c r="FG23">
        <v>39.440100000000001</v>
      </c>
      <c r="FH23">
        <v>20.520299999999999</v>
      </c>
      <c r="FI23">
        <v>23.8125</v>
      </c>
      <c r="FJ23">
        <v>500</v>
      </c>
      <c r="FK23">
        <v>13.0343</v>
      </c>
      <c r="FL23">
        <v>101.75700000000001</v>
      </c>
      <c r="FM23">
        <v>102.33199999999999</v>
      </c>
    </row>
    <row r="24" spans="1:169" x14ac:dyDescent="0.25">
      <c r="A24">
        <v>9</v>
      </c>
      <c r="B24">
        <v>1566747099</v>
      </c>
      <c r="C24">
        <v>1074.5</v>
      </c>
      <c r="D24" t="s">
        <v>318</v>
      </c>
      <c r="E24" t="s">
        <v>319</v>
      </c>
      <c r="G24">
        <v>1566747099</v>
      </c>
      <c r="H24">
        <f t="shared" si="0"/>
        <v>4.817191716425198E-3</v>
      </c>
      <c r="I24">
        <f t="shared" si="1"/>
        <v>39.512941013168373</v>
      </c>
      <c r="J24">
        <f t="shared" si="2"/>
        <v>549.45299999999997</v>
      </c>
      <c r="K24">
        <f t="shared" si="3"/>
        <v>313.43388100959714</v>
      </c>
      <c r="L24">
        <f t="shared" si="4"/>
        <v>31.190512167293139</v>
      </c>
      <c r="M24">
        <f t="shared" si="5"/>
        <v>54.677306826733805</v>
      </c>
      <c r="N24">
        <f t="shared" si="6"/>
        <v>0.29971422666266784</v>
      </c>
      <c r="O24">
        <f t="shared" si="7"/>
        <v>2.2522385466483206</v>
      </c>
      <c r="P24">
        <f t="shared" si="8"/>
        <v>0.27918905043095965</v>
      </c>
      <c r="Q24">
        <f t="shared" si="9"/>
        <v>0.17621998996854693</v>
      </c>
      <c r="R24">
        <f t="shared" si="10"/>
        <v>321.42330131935455</v>
      </c>
      <c r="S24">
        <f t="shared" si="11"/>
        <v>27.396585431420668</v>
      </c>
      <c r="T24">
        <f t="shared" si="12"/>
        <v>27.058199999999999</v>
      </c>
      <c r="U24">
        <f t="shared" si="13"/>
        <v>3.5914123521752761</v>
      </c>
      <c r="V24">
        <f t="shared" si="14"/>
        <v>55.051220375737174</v>
      </c>
      <c r="W24">
        <f t="shared" si="15"/>
        <v>1.9219697341189401</v>
      </c>
      <c r="X24">
        <f t="shared" si="16"/>
        <v>3.4912391060562453</v>
      </c>
      <c r="Y24">
        <f t="shared" si="17"/>
        <v>1.669442618056336</v>
      </c>
      <c r="Z24">
        <f t="shared" si="18"/>
        <v>-212.43815469435123</v>
      </c>
      <c r="AA24">
        <f t="shared" si="19"/>
        <v>-58.404311257440725</v>
      </c>
      <c r="AB24">
        <f t="shared" si="20"/>
        <v>-5.586165671972898</v>
      </c>
      <c r="AC24">
        <f t="shared" si="21"/>
        <v>44.994669695589721</v>
      </c>
      <c r="AD24">
        <v>-4.1244039358012297E-2</v>
      </c>
      <c r="AE24">
        <v>4.6300047355662198E-2</v>
      </c>
      <c r="AF24">
        <v>3.4592236794027902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52665.843098943427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320</v>
      </c>
      <c r="AS24">
        <v>692.941384615385</v>
      </c>
      <c r="AT24">
        <v>974.60199999999998</v>
      </c>
      <c r="AU24">
        <f t="shared" si="27"/>
        <v>0.28900065399477426</v>
      </c>
      <c r="AV24">
        <v>0.5</v>
      </c>
      <c r="AW24">
        <f t="shared" si="28"/>
        <v>1681.1127000837732</v>
      </c>
      <c r="AX24">
        <f t="shared" si="29"/>
        <v>39.512941013168373</v>
      </c>
      <c r="AY24">
        <f t="shared" si="30"/>
        <v>242.92133488156563</v>
      </c>
      <c r="AZ24">
        <f t="shared" si="31"/>
        <v>0.44525047147450963</v>
      </c>
      <c r="BA24">
        <f t="shared" si="32"/>
        <v>2.4098884632273335E-2</v>
      </c>
      <c r="BB24">
        <f t="shared" si="33"/>
        <v>-1</v>
      </c>
      <c r="BC24" t="s">
        <v>321</v>
      </c>
      <c r="BD24">
        <v>540.66</v>
      </c>
      <c r="BE24">
        <f t="shared" si="34"/>
        <v>433.94200000000001</v>
      </c>
      <c r="BF24">
        <f t="shared" si="35"/>
        <v>0.64907433570526696</v>
      </c>
      <c r="BG24">
        <f t="shared" si="36"/>
        <v>1.802615322013835</v>
      </c>
      <c r="BH24">
        <f t="shared" si="37"/>
        <v>0.28900065399477426</v>
      </c>
      <c r="BI24" t="e">
        <f t="shared" si="38"/>
        <v>#DIV/0!</v>
      </c>
      <c r="BJ24">
        <v>2038</v>
      </c>
      <c r="BK24">
        <v>300</v>
      </c>
      <c r="BL24">
        <v>300</v>
      </c>
      <c r="BM24">
        <v>300</v>
      </c>
      <c r="BN24">
        <v>10319</v>
      </c>
      <c r="BO24">
        <v>896.77200000000005</v>
      </c>
      <c r="BP24">
        <v>-6.8749800000000002E-3</v>
      </c>
      <c r="BQ24">
        <v>0.88732900000000003</v>
      </c>
      <c r="BR24">
        <f t="shared" si="39"/>
        <v>1999.9</v>
      </c>
      <c r="BS24">
        <f t="shared" si="40"/>
        <v>1681.1127000837732</v>
      </c>
      <c r="BT24">
        <f t="shared" si="41"/>
        <v>0.8405983799608846</v>
      </c>
      <c r="BU24">
        <f t="shared" si="42"/>
        <v>0.19119675992176929</v>
      </c>
      <c r="BV24" t="s">
        <v>280</v>
      </c>
      <c r="BW24">
        <v>1566747099</v>
      </c>
      <c r="BX24">
        <v>549.45299999999997</v>
      </c>
      <c r="BY24">
        <v>600.05200000000002</v>
      </c>
      <c r="BZ24">
        <v>19.3139</v>
      </c>
      <c r="CA24">
        <v>13.6441</v>
      </c>
      <c r="CB24">
        <v>499.928</v>
      </c>
      <c r="CC24">
        <v>99.412300000000002</v>
      </c>
      <c r="CD24">
        <v>9.9954600000000005E-2</v>
      </c>
      <c r="CE24">
        <v>26.577200000000001</v>
      </c>
      <c r="CF24">
        <v>27.058199999999999</v>
      </c>
      <c r="CG24">
        <v>999.9</v>
      </c>
      <c r="CH24">
        <v>10005</v>
      </c>
      <c r="CI24">
        <v>0</v>
      </c>
      <c r="CJ24">
        <v>649.81299999999999</v>
      </c>
      <c r="CK24">
        <v>1999.9</v>
      </c>
      <c r="CL24">
        <v>0.98000600000000004</v>
      </c>
      <c r="CM24">
        <v>1.9994499999999998E-2</v>
      </c>
      <c r="CN24">
        <v>0</v>
      </c>
      <c r="CO24">
        <v>692.92</v>
      </c>
      <c r="CP24">
        <v>4.99986</v>
      </c>
      <c r="CQ24">
        <v>16339.7</v>
      </c>
      <c r="CR24">
        <v>16271.3</v>
      </c>
      <c r="CS24">
        <v>42.375</v>
      </c>
      <c r="CT24">
        <v>43.375</v>
      </c>
      <c r="CU24">
        <v>42.75</v>
      </c>
      <c r="CV24">
        <v>42.625</v>
      </c>
      <c r="CW24">
        <v>26.687000000000001</v>
      </c>
      <c r="CX24">
        <v>1955.01</v>
      </c>
      <c r="CY24">
        <v>39.89</v>
      </c>
      <c r="CZ24">
        <v>0</v>
      </c>
      <c r="DA24">
        <v>120</v>
      </c>
      <c r="DB24">
        <v>692.941384615385</v>
      </c>
      <c r="DC24">
        <v>0.905846153308833</v>
      </c>
      <c r="DD24">
        <v>269.705982670867</v>
      </c>
      <c r="DE24">
        <v>16316.626923076899</v>
      </c>
      <c r="DF24">
        <v>15</v>
      </c>
      <c r="DG24">
        <v>1566747048</v>
      </c>
      <c r="DH24" t="s">
        <v>322</v>
      </c>
      <c r="DI24">
        <v>21</v>
      </c>
      <c r="DJ24">
        <v>7.0000000000000001E-3</v>
      </c>
      <c r="DK24">
        <v>5.5E-2</v>
      </c>
      <c r="DL24">
        <v>600</v>
      </c>
      <c r="DM24">
        <v>13</v>
      </c>
      <c r="DN24">
        <v>0.03</v>
      </c>
      <c r="DO24">
        <v>0.01</v>
      </c>
      <c r="DP24">
        <v>39.295420110027003</v>
      </c>
      <c r="DQ24">
        <v>0.63947131686089298</v>
      </c>
      <c r="DR24">
        <v>0.14515090330296301</v>
      </c>
      <c r="DS24">
        <v>0</v>
      </c>
      <c r="DT24">
        <v>0.306671599242481</v>
      </c>
      <c r="DU24">
        <v>-1.9713374723582901E-2</v>
      </c>
      <c r="DV24">
        <v>5.2028251107097698E-3</v>
      </c>
      <c r="DW24">
        <v>1</v>
      </c>
      <c r="DX24">
        <v>1</v>
      </c>
      <c r="DY24">
        <v>2</v>
      </c>
      <c r="DZ24" t="s">
        <v>282</v>
      </c>
      <c r="EA24">
        <v>1.8667499999999999</v>
      </c>
      <c r="EB24">
        <v>1.8632500000000001</v>
      </c>
      <c r="EC24">
        <v>1.8689</v>
      </c>
      <c r="ED24">
        <v>1.8669100000000001</v>
      </c>
      <c r="EE24">
        <v>1.8714900000000001</v>
      </c>
      <c r="EF24">
        <v>1.8640300000000001</v>
      </c>
      <c r="EG24">
        <v>1.8656900000000001</v>
      </c>
      <c r="EH24">
        <v>1.8655900000000001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7.0000000000000001E-3</v>
      </c>
      <c r="EW24">
        <v>5.5E-2</v>
      </c>
      <c r="EX24">
        <v>2</v>
      </c>
      <c r="EY24">
        <v>506.53</v>
      </c>
      <c r="EZ24">
        <v>554.09799999999996</v>
      </c>
      <c r="FA24">
        <v>23.387</v>
      </c>
      <c r="FB24">
        <v>27.055</v>
      </c>
      <c r="FC24">
        <v>30</v>
      </c>
      <c r="FD24">
        <v>26.9892</v>
      </c>
      <c r="FE24">
        <v>26.973400000000002</v>
      </c>
      <c r="FF24">
        <v>30.4544</v>
      </c>
      <c r="FG24">
        <v>35.495699999999999</v>
      </c>
      <c r="FH24">
        <v>18.632899999999999</v>
      </c>
      <c r="FI24">
        <v>23.349599999999999</v>
      </c>
      <c r="FJ24">
        <v>600</v>
      </c>
      <c r="FK24">
        <v>13.572800000000001</v>
      </c>
      <c r="FL24">
        <v>101.752</v>
      </c>
      <c r="FM24">
        <v>102.331</v>
      </c>
    </row>
    <row r="25" spans="1:169" x14ac:dyDescent="0.25">
      <c r="A25">
        <v>10</v>
      </c>
      <c r="B25">
        <v>1566747217.0999999</v>
      </c>
      <c r="C25">
        <v>1192.5999999046301</v>
      </c>
      <c r="D25" t="s">
        <v>323</v>
      </c>
      <c r="E25" t="s">
        <v>324</v>
      </c>
      <c r="G25">
        <v>1566747217.0999999</v>
      </c>
      <c r="H25">
        <f t="shared" si="0"/>
        <v>4.5614904608985533E-3</v>
      </c>
      <c r="I25">
        <f t="shared" si="1"/>
        <v>39.847413995240771</v>
      </c>
      <c r="J25">
        <f t="shared" si="2"/>
        <v>648.51400000000001</v>
      </c>
      <c r="K25">
        <f t="shared" si="3"/>
        <v>393.10949980898067</v>
      </c>
      <c r="L25">
        <f t="shared" si="4"/>
        <v>39.118643565358013</v>
      </c>
      <c r="M25">
        <f t="shared" si="5"/>
        <v>64.534151490797996</v>
      </c>
      <c r="N25">
        <f t="shared" si="6"/>
        <v>0.28011111127533317</v>
      </c>
      <c r="O25">
        <f t="shared" si="7"/>
        <v>2.2488673964494952</v>
      </c>
      <c r="P25">
        <f t="shared" si="8"/>
        <v>0.26207140165740339</v>
      </c>
      <c r="Q25">
        <f t="shared" si="9"/>
        <v>0.16531851158759908</v>
      </c>
      <c r="R25">
        <f t="shared" si="10"/>
        <v>321.44987147966731</v>
      </c>
      <c r="S25">
        <f t="shared" si="11"/>
        <v>27.292353123676349</v>
      </c>
      <c r="T25">
        <f t="shared" si="12"/>
        <v>27.0229</v>
      </c>
      <c r="U25">
        <f t="shared" si="13"/>
        <v>3.5839763951955077</v>
      </c>
      <c r="V25">
        <f t="shared" si="14"/>
        <v>55.027161145978155</v>
      </c>
      <c r="W25">
        <f t="shared" si="15"/>
        <v>1.89966130563</v>
      </c>
      <c r="X25">
        <f t="shared" si="16"/>
        <v>3.4522248032939697</v>
      </c>
      <c r="Y25">
        <f t="shared" si="17"/>
        <v>1.6843150895655077</v>
      </c>
      <c r="Z25">
        <f t="shared" si="18"/>
        <v>-201.1617293256262</v>
      </c>
      <c r="AA25">
        <f t="shared" si="19"/>
        <v>-77.145609534940021</v>
      </c>
      <c r="AB25">
        <f t="shared" si="20"/>
        <v>-7.3814204231304039</v>
      </c>
      <c r="AC25">
        <f t="shared" si="21"/>
        <v>35.761112195970682</v>
      </c>
      <c r="AD25">
        <v>-4.1153262938458501E-2</v>
      </c>
      <c r="AE25">
        <v>4.6198142872261899E-2</v>
      </c>
      <c r="AF25">
        <v>3.45319600500043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52588.07191185878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325</v>
      </c>
      <c r="AS25">
        <v>694.81715384615404</v>
      </c>
      <c r="AT25">
        <v>981.12699999999995</v>
      </c>
      <c r="AU25">
        <f t="shared" si="27"/>
        <v>0.29181731432714209</v>
      </c>
      <c r="AV25">
        <v>0.5</v>
      </c>
      <c r="AW25">
        <f t="shared" si="28"/>
        <v>1681.2552000837447</v>
      </c>
      <c r="AX25">
        <f t="shared" si="29"/>
        <v>39.847413995240771</v>
      </c>
      <c r="AY25">
        <f t="shared" si="30"/>
        <v>245.30968859349014</v>
      </c>
      <c r="AZ25">
        <f t="shared" si="31"/>
        <v>0.44816522223932276</v>
      </c>
      <c r="BA25">
        <f t="shared" si="32"/>
        <v>2.4295784478885852E-2</v>
      </c>
      <c r="BB25">
        <f t="shared" si="33"/>
        <v>-1</v>
      </c>
      <c r="BC25" t="s">
        <v>326</v>
      </c>
      <c r="BD25">
        <v>541.41999999999996</v>
      </c>
      <c r="BE25">
        <f t="shared" si="34"/>
        <v>439.70699999999999</v>
      </c>
      <c r="BF25">
        <f t="shared" si="35"/>
        <v>0.65113779438090802</v>
      </c>
      <c r="BG25">
        <f t="shared" si="36"/>
        <v>1.8121366037457058</v>
      </c>
      <c r="BH25">
        <f t="shared" si="37"/>
        <v>0.29181731432714209</v>
      </c>
      <c r="BI25" t="e">
        <f t="shared" si="38"/>
        <v>#DIV/0!</v>
      </c>
      <c r="BJ25">
        <v>2040</v>
      </c>
      <c r="BK25">
        <v>300</v>
      </c>
      <c r="BL25">
        <v>300</v>
      </c>
      <c r="BM25">
        <v>300</v>
      </c>
      <c r="BN25">
        <v>10318.5</v>
      </c>
      <c r="BO25">
        <v>903.68799999999999</v>
      </c>
      <c r="BP25">
        <v>-6.87457E-3</v>
      </c>
      <c r="BQ25">
        <v>0.84942600000000001</v>
      </c>
      <c r="BR25">
        <f t="shared" si="39"/>
        <v>2000.07</v>
      </c>
      <c r="BS25">
        <f t="shared" si="40"/>
        <v>1681.2552000837447</v>
      </c>
      <c r="BT25">
        <f t="shared" si="41"/>
        <v>0.84059817910560375</v>
      </c>
      <c r="BU25">
        <f t="shared" si="42"/>
        <v>0.19119635821120767</v>
      </c>
      <c r="BV25" t="s">
        <v>280</v>
      </c>
      <c r="BW25">
        <v>1566747217.0999999</v>
      </c>
      <c r="BX25">
        <v>648.51400000000001</v>
      </c>
      <c r="BY25">
        <v>699.87599999999998</v>
      </c>
      <c r="BZ25">
        <v>19.09</v>
      </c>
      <c r="CA25">
        <v>13.7212</v>
      </c>
      <c r="CB25">
        <v>500.04599999999999</v>
      </c>
      <c r="CC25">
        <v>99.410899999999998</v>
      </c>
      <c r="CD25">
        <v>9.9906999999999996E-2</v>
      </c>
      <c r="CE25">
        <v>26.386600000000001</v>
      </c>
      <c r="CF25">
        <v>27.0229</v>
      </c>
      <c r="CG25">
        <v>999.9</v>
      </c>
      <c r="CH25">
        <v>9983.1200000000008</v>
      </c>
      <c r="CI25">
        <v>0</v>
      </c>
      <c r="CJ25">
        <v>648.88300000000004</v>
      </c>
      <c r="CK25">
        <v>2000.07</v>
      </c>
      <c r="CL25">
        <v>0.98000900000000002</v>
      </c>
      <c r="CM25">
        <v>1.9991399999999999E-2</v>
      </c>
      <c r="CN25">
        <v>0</v>
      </c>
      <c r="CO25">
        <v>694.81700000000001</v>
      </c>
      <c r="CP25">
        <v>4.99986</v>
      </c>
      <c r="CQ25">
        <v>16376.4</v>
      </c>
      <c r="CR25">
        <v>16272.8</v>
      </c>
      <c r="CS25">
        <v>42.436999999999998</v>
      </c>
      <c r="CT25">
        <v>43.375</v>
      </c>
      <c r="CU25">
        <v>42.811999999999998</v>
      </c>
      <c r="CV25">
        <v>42.625</v>
      </c>
      <c r="CW25">
        <v>26.687000000000001</v>
      </c>
      <c r="CX25">
        <v>1955.19</v>
      </c>
      <c r="CY25">
        <v>39.880000000000003</v>
      </c>
      <c r="CZ25">
        <v>0</v>
      </c>
      <c r="DA25">
        <v>117.5</v>
      </c>
      <c r="DB25">
        <v>694.81715384615404</v>
      </c>
      <c r="DC25">
        <v>1.6823247880946199</v>
      </c>
      <c r="DD25">
        <v>-289.664956748544</v>
      </c>
      <c r="DE25">
        <v>16398.780769230802</v>
      </c>
      <c r="DF25">
        <v>15</v>
      </c>
      <c r="DG25">
        <v>1566747169.5999999</v>
      </c>
      <c r="DH25" t="s">
        <v>327</v>
      </c>
      <c r="DI25">
        <v>22</v>
      </c>
      <c r="DJ25">
        <v>7.5999999999999998E-2</v>
      </c>
      <c r="DK25">
        <v>6.6000000000000003E-2</v>
      </c>
      <c r="DL25">
        <v>700</v>
      </c>
      <c r="DM25">
        <v>14</v>
      </c>
      <c r="DN25">
        <v>0.03</v>
      </c>
      <c r="DO25">
        <v>0.02</v>
      </c>
      <c r="DP25">
        <v>39.802014312592597</v>
      </c>
      <c r="DQ25">
        <v>0.26647996377453198</v>
      </c>
      <c r="DR25">
        <v>0.115321325150083</v>
      </c>
      <c r="DS25">
        <v>1</v>
      </c>
      <c r="DT25">
        <v>0.28270847092142298</v>
      </c>
      <c r="DU25">
        <v>2.5222863839852502E-3</v>
      </c>
      <c r="DV25">
        <v>4.3461956664619999E-3</v>
      </c>
      <c r="DW25">
        <v>1</v>
      </c>
      <c r="DX25">
        <v>2</v>
      </c>
      <c r="DY25">
        <v>2</v>
      </c>
      <c r="DZ25" t="s">
        <v>307</v>
      </c>
      <c r="EA25">
        <v>1.8667499999999999</v>
      </c>
      <c r="EB25">
        <v>1.8632599999999999</v>
      </c>
      <c r="EC25">
        <v>1.8689</v>
      </c>
      <c r="ED25">
        <v>1.8669100000000001</v>
      </c>
      <c r="EE25">
        <v>1.8714900000000001</v>
      </c>
      <c r="EF25">
        <v>1.8640399999999999</v>
      </c>
      <c r="EG25">
        <v>1.8656900000000001</v>
      </c>
      <c r="EH25">
        <v>1.86565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7.5999999999999998E-2</v>
      </c>
      <c r="EW25">
        <v>6.6000000000000003E-2</v>
      </c>
      <c r="EX25">
        <v>2</v>
      </c>
      <c r="EY25">
        <v>506.245</v>
      </c>
      <c r="EZ25">
        <v>554.721</v>
      </c>
      <c r="FA25">
        <v>23.400200000000002</v>
      </c>
      <c r="FB25">
        <v>27.093800000000002</v>
      </c>
      <c r="FC25">
        <v>30.0002</v>
      </c>
      <c r="FD25">
        <v>27.042400000000001</v>
      </c>
      <c r="FE25">
        <v>27.0306</v>
      </c>
      <c r="FF25">
        <v>34.487200000000001</v>
      </c>
      <c r="FG25">
        <v>34.4771</v>
      </c>
      <c r="FH25">
        <v>17.0974</v>
      </c>
      <c r="FI25">
        <v>23.390599999999999</v>
      </c>
      <c r="FJ25">
        <v>700</v>
      </c>
      <c r="FK25">
        <v>13.7018</v>
      </c>
      <c r="FL25">
        <v>101.744</v>
      </c>
      <c r="FM25">
        <v>102.32299999999999</v>
      </c>
    </row>
    <row r="26" spans="1:169" x14ac:dyDescent="0.25">
      <c r="A26">
        <v>11</v>
      </c>
      <c r="B26">
        <v>1566747338</v>
      </c>
      <c r="C26">
        <v>1313.5</v>
      </c>
      <c r="D26" t="s">
        <v>328</v>
      </c>
      <c r="E26" t="s">
        <v>329</v>
      </c>
      <c r="G26">
        <v>1566747338</v>
      </c>
      <c r="H26">
        <f t="shared" si="0"/>
        <v>4.2723516776165624E-3</v>
      </c>
      <c r="I26">
        <f t="shared" si="1"/>
        <v>40.022460457391261</v>
      </c>
      <c r="J26">
        <f t="shared" si="2"/>
        <v>748.15</v>
      </c>
      <c r="K26">
        <f t="shared" si="3"/>
        <v>473.31624403393795</v>
      </c>
      <c r="L26">
        <f t="shared" si="4"/>
        <v>47.099840492057893</v>
      </c>
      <c r="M26">
        <f t="shared" si="5"/>
        <v>74.448629448700004</v>
      </c>
      <c r="N26">
        <f t="shared" si="6"/>
        <v>0.26187488018947341</v>
      </c>
      <c r="O26">
        <f t="shared" si="7"/>
        <v>2.2495275181715719</v>
      </c>
      <c r="P26">
        <f t="shared" si="8"/>
        <v>0.24604071172227693</v>
      </c>
      <c r="Q26">
        <f t="shared" si="9"/>
        <v>0.15511823497067395</v>
      </c>
      <c r="R26">
        <f t="shared" si="10"/>
        <v>321.46000915464845</v>
      </c>
      <c r="S26">
        <f t="shared" si="11"/>
        <v>27.146985258592629</v>
      </c>
      <c r="T26">
        <f t="shared" si="12"/>
        <v>26.9344</v>
      </c>
      <c r="U26">
        <f t="shared" si="13"/>
        <v>3.5653928935795629</v>
      </c>
      <c r="V26">
        <f t="shared" si="14"/>
        <v>55.379841734622836</v>
      </c>
      <c r="W26">
        <f t="shared" si="15"/>
        <v>1.884774799269</v>
      </c>
      <c r="X26">
        <f t="shared" si="16"/>
        <v>3.4033589483710291</v>
      </c>
      <c r="Y26">
        <f t="shared" si="17"/>
        <v>1.6806180943105629</v>
      </c>
      <c r="Z26">
        <f t="shared" si="18"/>
        <v>-188.41070898289041</v>
      </c>
      <c r="AA26">
        <f t="shared" si="19"/>
        <v>-95.711435550088368</v>
      </c>
      <c r="AB26">
        <f t="shared" si="20"/>
        <v>-9.1400398214306069</v>
      </c>
      <c r="AC26">
        <f t="shared" si="21"/>
        <v>28.197824800239061</v>
      </c>
      <c r="AD26">
        <v>-4.1171028638417803E-2</v>
      </c>
      <c r="AE26">
        <v>4.62180864268271E-2</v>
      </c>
      <c r="AF26">
        <v>3.4543760305936502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52652.293265129796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330</v>
      </c>
      <c r="AS26">
        <v>696.53192307692302</v>
      </c>
      <c r="AT26">
        <v>986.01300000000003</v>
      </c>
      <c r="AU26">
        <f t="shared" si="27"/>
        <v>0.29358748507684684</v>
      </c>
      <c r="AV26">
        <v>0.5</v>
      </c>
      <c r="AW26">
        <f t="shared" si="28"/>
        <v>1681.3059000837634</v>
      </c>
      <c r="AX26">
        <f t="shared" si="29"/>
        <v>40.022460457391261</v>
      </c>
      <c r="AY26">
        <f t="shared" si="30"/>
        <v>246.80518542522822</v>
      </c>
      <c r="AZ26">
        <f t="shared" si="31"/>
        <v>0.45221817562243094</v>
      </c>
      <c r="BA26">
        <f t="shared" si="32"/>
        <v>2.439916522944903E-2</v>
      </c>
      <c r="BB26">
        <f t="shared" si="33"/>
        <v>-1</v>
      </c>
      <c r="BC26" t="s">
        <v>331</v>
      </c>
      <c r="BD26">
        <v>540.12</v>
      </c>
      <c r="BE26">
        <f t="shared" si="34"/>
        <v>445.89300000000003</v>
      </c>
      <c r="BF26">
        <f t="shared" si="35"/>
        <v>0.64921646431560265</v>
      </c>
      <c r="BG26">
        <f t="shared" si="36"/>
        <v>1.8255443234836704</v>
      </c>
      <c r="BH26">
        <f t="shared" si="37"/>
        <v>0.29358748507684684</v>
      </c>
      <c r="BI26" t="e">
        <f t="shared" si="38"/>
        <v>#DIV/0!</v>
      </c>
      <c r="BJ26">
        <v>2042</v>
      </c>
      <c r="BK26">
        <v>300</v>
      </c>
      <c r="BL26">
        <v>300</v>
      </c>
      <c r="BM26">
        <v>300</v>
      </c>
      <c r="BN26">
        <v>10318.700000000001</v>
      </c>
      <c r="BO26">
        <v>907.17700000000002</v>
      </c>
      <c r="BP26">
        <v>-6.8746399999999996E-3</v>
      </c>
      <c r="BQ26">
        <v>-6.2072799999999997E-2</v>
      </c>
      <c r="BR26">
        <f t="shared" si="39"/>
        <v>2000.13</v>
      </c>
      <c r="BS26">
        <f t="shared" si="40"/>
        <v>1681.3059000837634</v>
      </c>
      <c r="BT26">
        <f t="shared" si="41"/>
        <v>0.84059831115165684</v>
      </c>
      <c r="BU26">
        <f t="shared" si="42"/>
        <v>0.19119662230331386</v>
      </c>
      <c r="BV26" t="s">
        <v>280</v>
      </c>
      <c r="BW26">
        <v>1566747338</v>
      </c>
      <c r="BX26">
        <v>748.15</v>
      </c>
      <c r="BY26">
        <v>799.99900000000002</v>
      </c>
      <c r="BZ26">
        <v>18.9405</v>
      </c>
      <c r="CA26">
        <v>13.912100000000001</v>
      </c>
      <c r="CB26">
        <v>500.13099999999997</v>
      </c>
      <c r="CC26">
        <v>99.410200000000003</v>
      </c>
      <c r="CD26">
        <v>0.10009800000000001</v>
      </c>
      <c r="CE26">
        <v>26.145199999999999</v>
      </c>
      <c r="CF26">
        <v>26.9344</v>
      </c>
      <c r="CG26">
        <v>999.9</v>
      </c>
      <c r="CH26">
        <v>9987.5</v>
      </c>
      <c r="CI26">
        <v>0</v>
      </c>
      <c r="CJ26">
        <v>666.51099999999997</v>
      </c>
      <c r="CK26">
        <v>2000.13</v>
      </c>
      <c r="CL26">
        <v>0.98000600000000004</v>
      </c>
      <c r="CM26">
        <v>1.9994499999999998E-2</v>
      </c>
      <c r="CN26">
        <v>0</v>
      </c>
      <c r="CO26">
        <v>696.74699999999996</v>
      </c>
      <c r="CP26">
        <v>4.99986</v>
      </c>
      <c r="CQ26">
        <v>16543.400000000001</v>
      </c>
      <c r="CR26">
        <v>16273.2</v>
      </c>
      <c r="CS26">
        <v>42.375</v>
      </c>
      <c r="CT26">
        <v>43.375</v>
      </c>
      <c r="CU26">
        <v>42.811999999999998</v>
      </c>
      <c r="CV26">
        <v>42.625</v>
      </c>
      <c r="CW26">
        <v>26.687000000000001</v>
      </c>
      <c r="CX26">
        <v>1955.24</v>
      </c>
      <c r="CY26">
        <v>39.89</v>
      </c>
      <c r="CZ26">
        <v>0</v>
      </c>
      <c r="DA26">
        <v>120.5</v>
      </c>
      <c r="DB26">
        <v>696.53192307692302</v>
      </c>
      <c r="DC26">
        <v>1.81996581496003</v>
      </c>
      <c r="DD26">
        <v>464.96410282119001</v>
      </c>
      <c r="DE26">
        <v>16460.0846153846</v>
      </c>
      <c r="DF26">
        <v>15</v>
      </c>
      <c r="DG26">
        <v>1566747296.5999999</v>
      </c>
      <c r="DH26" t="s">
        <v>332</v>
      </c>
      <c r="DI26">
        <v>23</v>
      </c>
      <c r="DJ26">
        <v>-5.3999999999999999E-2</v>
      </c>
      <c r="DK26">
        <v>7.1999999999999995E-2</v>
      </c>
      <c r="DL26">
        <v>800</v>
      </c>
      <c r="DM26">
        <v>14</v>
      </c>
      <c r="DN26">
        <v>0.05</v>
      </c>
      <c r="DO26">
        <v>0.02</v>
      </c>
      <c r="DP26">
        <v>36.767180567877503</v>
      </c>
      <c r="DQ26">
        <v>26.7255329451799</v>
      </c>
      <c r="DR26">
        <v>9.8725659092173199</v>
      </c>
      <c r="DS26">
        <v>0</v>
      </c>
      <c r="DT26">
        <v>0.23411077549902801</v>
      </c>
      <c r="DU26">
        <v>0.20013882477832601</v>
      </c>
      <c r="DV26">
        <v>6.5834674837682697E-2</v>
      </c>
      <c r="DW26">
        <v>1</v>
      </c>
      <c r="DX26">
        <v>1</v>
      </c>
      <c r="DY26">
        <v>2</v>
      </c>
      <c r="DZ26" t="s">
        <v>282</v>
      </c>
      <c r="EA26">
        <v>1.86676</v>
      </c>
      <c r="EB26">
        <v>1.8632500000000001</v>
      </c>
      <c r="EC26">
        <v>1.8689</v>
      </c>
      <c r="ED26">
        <v>1.8669100000000001</v>
      </c>
      <c r="EE26">
        <v>1.8714900000000001</v>
      </c>
      <c r="EF26">
        <v>1.8640300000000001</v>
      </c>
      <c r="EG26">
        <v>1.8656900000000001</v>
      </c>
      <c r="EH26">
        <v>1.86558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-5.3999999999999999E-2</v>
      </c>
      <c r="EW26">
        <v>7.1999999999999995E-2</v>
      </c>
      <c r="EX26">
        <v>2</v>
      </c>
      <c r="EY26">
        <v>506.32299999999998</v>
      </c>
      <c r="EZ26">
        <v>554.64</v>
      </c>
      <c r="FA26">
        <v>23.196200000000001</v>
      </c>
      <c r="FB26">
        <v>27.116900000000001</v>
      </c>
      <c r="FC26">
        <v>29.999700000000001</v>
      </c>
      <c r="FD26">
        <v>27.081099999999999</v>
      </c>
      <c r="FE26">
        <v>27.069800000000001</v>
      </c>
      <c r="FF26">
        <v>38.4253</v>
      </c>
      <c r="FG26">
        <v>33.424999999999997</v>
      </c>
      <c r="FH26">
        <v>15.979900000000001</v>
      </c>
      <c r="FI26">
        <v>23.1996</v>
      </c>
      <c r="FJ26">
        <v>800</v>
      </c>
      <c r="FK26">
        <v>13.8261</v>
      </c>
      <c r="FL26">
        <v>101.744</v>
      </c>
      <c r="FM26">
        <v>102.325</v>
      </c>
    </row>
    <row r="27" spans="1:169" x14ac:dyDescent="0.25">
      <c r="A27">
        <v>12</v>
      </c>
      <c r="B27">
        <v>1566747443.5999999</v>
      </c>
      <c r="C27">
        <v>1419.0999999046301</v>
      </c>
      <c r="D27" t="s">
        <v>333</v>
      </c>
      <c r="E27" t="s">
        <v>334</v>
      </c>
      <c r="G27">
        <v>1566747443.5999999</v>
      </c>
      <c r="H27">
        <f t="shared" si="0"/>
        <v>3.889195918973915E-3</v>
      </c>
      <c r="I27">
        <f t="shared" si="1"/>
        <v>40.347379766454011</v>
      </c>
      <c r="J27">
        <f t="shared" si="2"/>
        <v>947.226</v>
      </c>
      <c r="K27">
        <f t="shared" si="3"/>
        <v>633.70174559187421</v>
      </c>
      <c r="L27">
        <f t="shared" si="4"/>
        <v>63.056436429365839</v>
      </c>
      <c r="M27">
        <f t="shared" si="5"/>
        <v>94.253639774112003</v>
      </c>
      <c r="N27">
        <f t="shared" si="6"/>
        <v>0.23243703479388333</v>
      </c>
      <c r="O27">
        <f t="shared" si="7"/>
        <v>2.250785648068685</v>
      </c>
      <c r="P27">
        <f t="shared" si="8"/>
        <v>0.21987761220539906</v>
      </c>
      <c r="Q27">
        <f t="shared" si="9"/>
        <v>0.13849534134639788</v>
      </c>
      <c r="R27">
        <f t="shared" si="10"/>
        <v>321.44029552261151</v>
      </c>
      <c r="S27">
        <f t="shared" si="11"/>
        <v>27.291269149055879</v>
      </c>
      <c r="T27">
        <f t="shared" si="12"/>
        <v>27.064</v>
      </c>
      <c r="U27">
        <f t="shared" si="13"/>
        <v>3.5926354113916101</v>
      </c>
      <c r="V27">
        <f t="shared" si="14"/>
        <v>55.210842564281137</v>
      </c>
      <c r="W27">
        <f t="shared" si="15"/>
        <v>1.8810010544832003</v>
      </c>
      <c r="X27">
        <f t="shared" si="16"/>
        <v>3.4069414033904293</v>
      </c>
      <c r="Y27">
        <f t="shared" si="17"/>
        <v>1.7116343569084098</v>
      </c>
      <c r="Z27">
        <f t="shared" si="18"/>
        <v>-171.51354002674964</v>
      </c>
      <c r="AA27">
        <f t="shared" si="19"/>
        <v>-109.33126462866971</v>
      </c>
      <c r="AB27">
        <f t="shared" si="20"/>
        <v>-10.44254986579703</v>
      </c>
      <c r="AC27">
        <f t="shared" si="21"/>
        <v>30.152941001395106</v>
      </c>
      <c r="AD27">
        <v>-4.1204901441918899E-2</v>
      </c>
      <c r="AE27">
        <v>4.6256111616177598E-2</v>
      </c>
      <c r="AF27">
        <v>3.4566254302806998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52690.599800534292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335</v>
      </c>
      <c r="AS27">
        <v>696.55773076923094</v>
      </c>
      <c r="AT27">
        <v>994.97900000000004</v>
      </c>
      <c r="AU27">
        <f t="shared" si="27"/>
        <v>0.29992720372065051</v>
      </c>
      <c r="AV27">
        <v>0.5</v>
      </c>
      <c r="AW27">
        <f t="shared" si="28"/>
        <v>1681.2048000837474</v>
      </c>
      <c r="AX27">
        <f t="shared" si="29"/>
        <v>40.347379766454011</v>
      </c>
      <c r="AY27">
        <f t="shared" si="30"/>
        <v>252.11952728542681</v>
      </c>
      <c r="AZ27">
        <f t="shared" si="31"/>
        <v>0.4576367943444033</v>
      </c>
      <c r="BA27">
        <f t="shared" si="32"/>
        <v>2.4593898235595293E-2</v>
      </c>
      <c r="BB27">
        <f t="shared" si="33"/>
        <v>-1</v>
      </c>
      <c r="BC27" t="s">
        <v>336</v>
      </c>
      <c r="BD27">
        <v>539.64</v>
      </c>
      <c r="BE27">
        <f t="shared" si="34"/>
        <v>455.33900000000006</v>
      </c>
      <c r="BF27">
        <f t="shared" si="35"/>
        <v>0.65538262532040759</v>
      </c>
      <c r="BG27">
        <f t="shared" si="36"/>
        <v>1.8437828922985695</v>
      </c>
      <c r="BH27">
        <f t="shared" si="37"/>
        <v>0.29992720372065046</v>
      </c>
      <c r="BI27" t="e">
        <f t="shared" si="38"/>
        <v>#DIV/0!</v>
      </c>
      <c r="BJ27">
        <v>2044</v>
      </c>
      <c r="BK27">
        <v>300</v>
      </c>
      <c r="BL27">
        <v>300</v>
      </c>
      <c r="BM27">
        <v>300</v>
      </c>
      <c r="BN27">
        <v>10318.200000000001</v>
      </c>
      <c r="BO27">
        <v>910.22</v>
      </c>
      <c r="BP27">
        <v>-6.8744799999999997E-3</v>
      </c>
      <c r="BQ27">
        <v>-1.0366200000000001</v>
      </c>
      <c r="BR27">
        <f t="shared" si="39"/>
        <v>2000.01</v>
      </c>
      <c r="BS27">
        <f t="shared" si="40"/>
        <v>1681.2048000837474</v>
      </c>
      <c r="BT27">
        <f t="shared" si="41"/>
        <v>0.84059819705088845</v>
      </c>
      <c r="BU27">
        <f t="shared" si="42"/>
        <v>0.19119639410177708</v>
      </c>
      <c r="BV27" t="s">
        <v>280</v>
      </c>
      <c r="BW27">
        <v>1566747443.5999999</v>
      </c>
      <c r="BX27">
        <v>947.226</v>
      </c>
      <c r="BY27">
        <v>1000.06</v>
      </c>
      <c r="BZ27">
        <v>18.903600000000001</v>
      </c>
      <c r="CA27">
        <v>14.325100000000001</v>
      </c>
      <c r="CB27">
        <v>500.03399999999999</v>
      </c>
      <c r="CC27">
        <v>99.404899999999998</v>
      </c>
      <c r="CD27">
        <v>0.100012</v>
      </c>
      <c r="CE27">
        <v>26.163</v>
      </c>
      <c r="CF27">
        <v>27.064</v>
      </c>
      <c r="CG27">
        <v>999.9</v>
      </c>
      <c r="CH27">
        <v>9996.25</v>
      </c>
      <c r="CI27">
        <v>0</v>
      </c>
      <c r="CJ27">
        <v>684.39499999999998</v>
      </c>
      <c r="CK27">
        <v>2000.01</v>
      </c>
      <c r="CL27">
        <v>0.98000900000000002</v>
      </c>
      <c r="CM27">
        <v>1.9991399999999999E-2</v>
      </c>
      <c r="CN27">
        <v>0</v>
      </c>
      <c r="CO27">
        <v>696.77599999999995</v>
      </c>
      <c r="CP27">
        <v>4.99986</v>
      </c>
      <c r="CQ27">
        <v>16387</v>
      </c>
      <c r="CR27">
        <v>16272.3</v>
      </c>
      <c r="CS27">
        <v>42.375</v>
      </c>
      <c r="CT27">
        <v>43.311999999999998</v>
      </c>
      <c r="CU27">
        <v>42.75</v>
      </c>
      <c r="CV27">
        <v>42.561999999999998</v>
      </c>
      <c r="CW27">
        <v>26.687000000000001</v>
      </c>
      <c r="CX27">
        <v>1955.13</v>
      </c>
      <c r="CY27">
        <v>39.880000000000003</v>
      </c>
      <c r="CZ27">
        <v>0</v>
      </c>
      <c r="DA27">
        <v>105</v>
      </c>
      <c r="DB27">
        <v>696.55773076923094</v>
      </c>
      <c r="DC27">
        <v>0.36461539867692799</v>
      </c>
      <c r="DD27">
        <v>-635.17606702307603</v>
      </c>
      <c r="DE27">
        <v>16484.3807692308</v>
      </c>
      <c r="DF27">
        <v>15</v>
      </c>
      <c r="DG27">
        <v>1566747470.5999999</v>
      </c>
      <c r="DH27" t="s">
        <v>337</v>
      </c>
      <c r="DI27">
        <v>24</v>
      </c>
      <c r="DJ27">
        <v>0.36599999999999999</v>
      </c>
      <c r="DK27">
        <v>7.9000000000000001E-2</v>
      </c>
      <c r="DL27">
        <v>1000</v>
      </c>
      <c r="DM27">
        <v>14</v>
      </c>
      <c r="DN27">
        <v>7.0000000000000007E-2</v>
      </c>
      <c r="DO27">
        <v>0.02</v>
      </c>
      <c r="DP27">
        <v>40.660858162894797</v>
      </c>
      <c r="DQ27">
        <v>0.247283936030504</v>
      </c>
      <c r="DR27">
        <v>0.116778483797118</v>
      </c>
      <c r="DS27">
        <v>1</v>
      </c>
      <c r="DT27">
        <v>0.23430284355272099</v>
      </c>
      <c r="DU27">
        <v>-5.2855731183880702E-3</v>
      </c>
      <c r="DV27">
        <v>1.07109518071731E-3</v>
      </c>
      <c r="DW27">
        <v>1</v>
      </c>
      <c r="DX27">
        <v>2</v>
      </c>
      <c r="DY27">
        <v>2</v>
      </c>
      <c r="DZ27" t="s">
        <v>307</v>
      </c>
      <c r="EA27">
        <v>1.86676</v>
      </c>
      <c r="EB27">
        <v>1.8632500000000001</v>
      </c>
      <c r="EC27">
        <v>1.8689</v>
      </c>
      <c r="ED27">
        <v>1.8669100000000001</v>
      </c>
      <c r="EE27">
        <v>1.8714900000000001</v>
      </c>
      <c r="EF27">
        <v>1.86402</v>
      </c>
      <c r="EG27">
        <v>1.8656900000000001</v>
      </c>
      <c r="EH27">
        <v>1.8655999999999999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0.36599999999999999</v>
      </c>
      <c r="EW27">
        <v>7.9000000000000001E-2</v>
      </c>
      <c r="EX27">
        <v>2</v>
      </c>
      <c r="EY27">
        <v>506.464</v>
      </c>
      <c r="EZ27">
        <v>555.58500000000004</v>
      </c>
      <c r="FA27">
        <v>22.527100000000001</v>
      </c>
      <c r="FB27">
        <v>27.11</v>
      </c>
      <c r="FC27">
        <v>30.0001</v>
      </c>
      <c r="FD27">
        <v>27.089700000000001</v>
      </c>
      <c r="FE27">
        <v>27.0838</v>
      </c>
      <c r="FF27">
        <v>46.0182</v>
      </c>
      <c r="FG27">
        <v>30.094999999999999</v>
      </c>
      <c r="FH27">
        <v>14.4757</v>
      </c>
      <c r="FI27">
        <v>22.4788</v>
      </c>
      <c r="FJ27">
        <v>1000</v>
      </c>
      <c r="FK27">
        <v>14.3506</v>
      </c>
      <c r="FL27">
        <v>101.74</v>
      </c>
      <c r="FM27">
        <v>102.328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2019-08-25T10:38:54Z</dcterms:created>
  <dcterms:modified xsi:type="dcterms:W3CDTF">2019-08-27T22:22:43Z</dcterms:modified>
</cp:coreProperties>
</file>