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B47D5D29-AB22-42FA-B955-7A3C340C82F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R27" i="1"/>
  <c r="BI27" i="1"/>
  <c r="BH27" i="1"/>
  <c r="BG27" i="1"/>
  <c r="BF27" i="1"/>
  <c r="BE27" i="1"/>
  <c r="AZ27" i="1" s="1"/>
  <c r="BB27" i="1"/>
  <c r="AU27" i="1"/>
  <c r="AP27" i="1"/>
  <c r="AO27" i="1"/>
  <c r="AK27" i="1"/>
  <c r="AI27" i="1" s="1"/>
  <c r="X27" i="1"/>
  <c r="V27" i="1" s="1"/>
  <c r="W27" i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V26" i="1" s="1"/>
  <c r="O26" i="1"/>
  <c r="BU25" i="1"/>
  <c r="BT25" i="1"/>
  <c r="BR25" i="1"/>
  <c r="BS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BU24" i="1"/>
  <c r="BT24" i="1"/>
  <c r="BR24" i="1"/>
  <c r="BS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/>
  <c r="O24" i="1"/>
  <c r="BU23" i="1"/>
  <c r="BT23" i="1"/>
  <c r="BR23" i="1"/>
  <c r="BS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BU21" i="1"/>
  <c r="BT21" i="1"/>
  <c r="BR21" i="1"/>
  <c r="BS21" i="1" s="1"/>
  <c r="AW21" i="1" s="1"/>
  <c r="AY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R20" i="1"/>
  <c r="BS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BU19" i="1"/>
  <c r="BT19" i="1"/>
  <c r="BR19" i="1"/>
  <c r="BS19" i="1" s="1"/>
  <c r="BI19" i="1"/>
  <c r="BH19" i="1"/>
  <c r="BG19" i="1"/>
  <c r="BF19" i="1"/>
  <c r="BE19" i="1"/>
  <c r="BB19" i="1"/>
  <c r="AZ19" i="1"/>
  <c r="AU19" i="1"/>
  <c r="AO19" i="1"/>
  <c r="AP19" i="1" s="1"/>
  <c r="AK19" i="1"/>
  <c r="AI19" i="1"/>
  <c r="M19" i="1" s="1"/>
  <c r="X19" i="1"/>
  <c r="W19" i="1"/>
  <c r="V19" i="1" s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/>
  <c r="O18" i="1"/>
  <c r="BU17" i="1"/>
  <c r="BT17" i="1"/>
  <c r="BS17" i="1" s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V17" i="1" s="1"/>
  <c r="W17" i="1"/>
  <c r="O17" i="1"/>
  <c r="R20" i="1" l="1"/>
  <c r="AW20" i="1"/>
  <c r="J24" i="1"/>
  <c r="I24" i="1"/>
  <c r="AX24" i="1" s="1"/>
  <c r="M24" i="1"/>
  <c r="H18" i="1"/>
  <c r="I18" i="1"/>
  <c r="AX18" i="1" s="1"/>
  <c r="BA18" i="1" s="1"/>
  <c r="J18" i="1"/>
  <c r="H25" i="1"/>
  <c r="J25" i="1"/>
  <c r="I25" i="1"/>
  <c r="AX25" i="1" s="1"/>
  <c r="V21" i="1"/>
  <c r="AY20" i="1"/>
  <c r="BS22" i="1"/>
  <c r="BS26" i="1"/>
  <c r="AW26" i="1" s="1"/>
  <c r="AY26" i="1" s="1"/>
  <c r="BS27" i="1"/>
  <c r="R27" i="1" s="1"/>
  <c r="BS18" i="1"/>
  <c r="R24" i="1"/>
  <c r="AW24" i="1"/>
  <c r="AY24" i="1" s="1"/>
  <c r="BA24" i="1"/>
  <c r="Z25" i="1"/>
  <c r="R17" i="1"/>
  <c r="AW17" i="1"/>
  <c r="AY17" i="1" s="1"/>
  <c r="AW25" i="1"/>
  <c r="AY25" i="1" s="1"/>
  <c r="R25" i="1"/>
  <c r="J27" i="1"/>
  <c r="I27" i="1"/>
  <c r="AX27" i="1" s="1"/>
  <c r="H27" i="1"/>
  <c r="AJ27" i="1"/>
  <c r="M27" i="1"/>
  <c r="I22" i="1"/>
  <c r="AX22" i="1" s="1"/>
  <c r="H22" i="1"/>
  <c r="AJ22" i="1"/>
  <c r="M22" i="1"/>
  <c r="J22" i="1"/>
  <c r="R18" i="1"/>
  <c r="AW18" i="1"/>
  <c r="AY18" i="1" s="1"/>
  <c r="R22" i="1"/>
  <c r="AW22" i="1"/>
  <c r="AY22" i="1" s="1"/>
  <c r="AY23" i="1"/>
  <c r="AW23" i="1"/>
  <c r="R23" i="1"/>
  <c r="Z18" i="1"/>
  <c r="M23" i="1"/>
  <c r="J23" i="1"/>
  <c r="AJ23" i="1"/>
  <c r="I23" i="1"/>
  <c r="AX23" i="1" s="1"/>
  <c r="BA23" i="1" s="1"/>
  <c r="H23" i="1"/>
  <c r="J17" i="1"/>
  <c r="I17" i="1"/>
  <c r="AX17" i="1" s="1"/>
  <c r="BA17" i="1" s="1"/>
  <c r="M17" i="1"/>
  <c r="H17" i="1"/>
  <c r="AJ17" i="1"/>
  <c r="J20" i="1"/>
  <c r="I20" i="1"/>
  <c r="AX20" i="1" s="1"/>
  <c r="BA20" i="1" s="1"/>
  <c r="H20" i="1"/>
  <c r="S20" i="1" s="1"/>
  <c r="T20" i="1" s="1"/>
  <c r="AJ20" i="1"/>
  <c r="M20" i="1"/>
  <c r="AW19" i="1"/>
  <c r="AY19" i="1" s="1"/>
  <c r="R19" i="1"/>
  <c r="AJ21" i="1"/>
  <c r="M21" i="1"/>
  <c r="I21" i="1"/>
  <c r="AX21" i="1" s="1"/>
  <c r="BA21" i="1" s="1"/>
  <c r="H21" i="1"/>
  <c r="J21" i="1"/>
  <c r="AJ19" i="1"/>
  <c r="H19" i="1"/>
  <c r="R21" i="1"/>
  <c r="H26" i="1"/>
  <c r="I19" i="1"/>
  <c r="AX19" i="1" s="1"/>
  <c r="BA19" i="1" s="1"/>
  <c r="AJ24" i="1"/>
  <c r="I26" i="1"/>
  <c r="AX26" i="1" s="1"/>
  <c r="M18" i="1"/>
  <c r="J19" i="1"/>
  <c r="H24" i="1"/>
  <c r="M25" i="1"/>
  <c r="J26" i="1"/>
  <c r="AJ25" i="1"/>
  <c r="AJ26" i="1"/>
  <c r="AJ18" i="1"/>
  <c r="BA26" i="1" l="1"/>
  <c r="AW27" i="1"/>
  <c r="AY27" i="1" s="1"/>
  <c r="R26" i="1"/>
  <c r="S26" i="1" s="1"/>
  <c r="T26" i="1" s="1"/>
  <c r="P26" i="1" s="1"/>
  <c r="N26" i="1" s="1"/>
  <c r="Q26" i="1" s="1"/>
  <c r="K26" i="1" s="1"/>
  <c r="L26" i="1" s="1"/>
  <c r="BA27" i="1"/>
  <c r="AB20" i="1"/>
  <c r="AA20" i="1"/>
  <c r="U20" i="1"/>
  <c r="Y20" i="1" s="1"/>
  <c r="Z19" i="1"/>
  <c r="S19" i="1"/>
  <c r="T19" i="1" s="1"/>
  <c r="S22" i="1"/>
  <c r="T22" i="1" s="1"/>
  <c r="Z17" i="1"/>
  <c r="S25" i="1"/>
  <c r="T25" i="1" s="1"/>
  <c r="Z27" i="1"/>
  <c r="Z21" i="1"/>
  <c r="P22" i="1"/>
  <c r="N22" i="1" s="1"/>
  <c r="Q22" i="1" s="1"/>
  <c r="K22" i="1" s="1"/>
  <c r="L22" i="1" s="1"/>
  <c r="Z22" i="1"/>
  <c r="Z24" i="1"/>
  <c r="P24" i="1"/>
  <c r="N24" i="1" s="1"/>
  <c r="Q24" i="1" s="1"/>
  <c r="K24" i="1" s="1"/>
  <c r="L24" i="1" s="1"/>
  <c r="Z26" i="1"/>
  <c r="BA22" i="1"/>
  <c r="BA25" i="1"/>
  <c r="S27" i="1"/>
  <c r="T27" i="1" s="1"/>
  <c r="S23" i="1"/>
  <c r="T23" i="1" s="1"/>
  <c r="P23" i="1" s="1"/>
  <c r="N23" i="1" s="1"/>
  <c r="Q23" i="1" s="1"/>
  <c r="K23" i="1" s="1"/>
  <c r="L23" i="1" s="1"/>
  <c r="S24" i="1"/>
  <c r="T24" i="1" s="1"/>
  <c r="S21" i="1"/>
  <c r="T21" i="1" s="1"/>
  <c r="Z20" i="1"/>
  <c r="P20" i="1"/>
  <c r="N20" i="1" s="1"/>
  <c r="Q20" i="1" s="1"/>
  <c r="K20" i="1" s="1"/>
  <c r="L20" i="1" s="1"/>
  <c r="Z23" i="1"/>
  <c r="S18" i="1"/>
  <c r="T18" i="1" s="1"/>
  <c r="S17" i="1"/>
  <c r="T17" i="1" s="1"/>
  <c r="P17" i="1" s="1"/>
  <c r="N17" i="1" s="1"/>
  <c r="Q17" i="1" s="1"/>
  <c r="K17" i="1" s="1"/>
  <c r="L17" i="1" s="1"/>
  <c r="U21" i="1" l="1"/>
  <c r="Y21" i="1" s="1"/>
  <c r="AB21" i="1"/>
  <c r="AA21" i="1"/>
  <c r="U19" i="1"/>
  <c r="Y19" i="1" s="1"/>
  <c r="AB19" i="1"/>
  <c r="AA19" i="1"/>
  <c r="AA27" i="1"/>
  <c r="U27" i="1"/>
  <c r="Y27" i="1" s="1"/>
  <c r="AB27" i="1"/>
  <c r="AB17" i="1"/>
  <c r="U17" i="1"/>
  <c r="Y17" i="1" s="1"/>
  <c r="AA17" i="1"/>
  <c r="U18" i="1"/>
  <c r="Y18" i="1" s="1"/>
  <c r="AB18" i="1"/>
  <c r="AA18" i="1"/>
  <c r="P18" i="1"/>
  <c r="N18" i="1" s="1"/>
  <c r="Q18" i="1" s="1"/>
  <c r="K18" i="1" s="1"/>
  <c r="L18" i="1" s="1"/>
  <c r="P27" i="1"/>
  <c r="N27" i="1" s="1"/>
  <c r="Q27" i="1" s="1"/>
  <c r="K27" i="1" s="1"/>
  <c r="L27" i="1" s="1"/>
  <c r="P19" i="1"/>
  <c r="N19" i="1" s="1"/>
  <c r="Q19" i="1" s="1"/>
  <c r="K19" i="1" s="1"/>
  <c r="L19" i="1" s="1"/>
  <c r="P21" i="1"/>
  <c r="N21" i="1" s="1"/>
  <c r="Q21" i="1" s="1"/>
  <c r="K21" i="1" s="1"/>
  <c r="L21" i="1" s="1"/>
  <c r="AA24" i="1"/>
  <c r="AB24" i="1"/>
  <c r="AC24" i="1" s="1"/>
  <c r="U24" i="1"/>
  <c r="Y24" i="1" s="1"/>
  <c r="U25" i="1"/>
  <c r="Y25" i="1" s="1"/>
  <c r="AB25" i="1"/>
  <c r="AA25" i="1"/>
  <c r="P25" i="1"/>
  <c r="N25" i="1" s="1"/>
  <c r="Q25" i="1" s="1"/>
  <c r="K25" i="1" s="1"/>
  <c r="L25" i="1" s="1"/>
  <c r="U23" i="1"/>
  <c r="Y23" i="1" s="1"/>
  <c r="AB23" i="1"/>
  <c r="AA23" i="1"/>
  <c r="AA22" i="1"/>
  <c r="U22" i="1"/>
  <c r="Y22" i="1" s="1"/>
  <c r="AB22" i="1"/>
  <c r="AC22" i="1" s="1"/>
  <c r="U26" i="1"/>
  <c r="Y26" i="1" s="1"/>
  <c r="AB26" i="1"/>
  <c r="AC26" i="1" s="1"/>
  <c r="AA26" i="1"/>
  <c r="AC20" i="1"/>
  <c r="AC19" i="1" l="1"/>
  <c r="AC25" i="1"/>
  <c r="AC18" i="1"/>
  <c r="AC23" i="1"/>
  <c r="AC17" i="1"/>
  <c r="AC21" i="1"/>
  <c r="AC27" i="1"/>
</calcChain>
</file>

<file path=xl/sharedStrings.xml><?xml version="1.0" encoding="utf-8"?>
<sst xmlns="http://schemas.openxmlformats.org/spreadsheetml/2006/main" count="1427" uniqueCount="343">
  <si>
    <t>File opened</t>
  </si>
  <si>
    <t>2019-08-25 10:39:04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</si>
  <si>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</si>
  <si>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</si>
  <si>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</si>
  <si>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</si>
  <si>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</si>
  <si>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</si>
  <si>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</si>
  <si>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</si>
  <si>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</si>
  <si>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</si>
  <si>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</si>
  <si>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{"co2bspan1": "0.992131", "co2bspan2": "0", "co2aspan2": "0", "co2bzero": "0.880288", "chamberpressurezero": "2.57337", "h2oaspan2": "0", "flowbzero": "0.20796", "ssb_ref": "36526.8", "h2oaspan1": "1.00223", "h2oaspanconc1": "12.19", "co2aspanconc1": "1002", "h2obspan2": "0", "flowmeterzero": "0.991801", "co2bspan2a": "0.163389", "h2obspanconc1": "20", "oxygen": "21", "co2aspan1": "0.992625", "tbzero": "0.197721", "h2obspan2a": "0.0975941", "tazero": "0.00774765", "co2azero": "0.869071", "h2oaspanconc2": "0", "h2obspan2b": "0.0963575", "co2aspan2a": "0.164928", "h2oaspan2b": "0.0662632", "ssa_ref": "36614.9", "h2oazero": "1.00263", "co2bspanconc1": "1002", "h2obspanconc2": "0", "co2aspan2b": "0.163711", "h2obspan1": "0.998578", "h2obzero": "1.01783", "h2oaspan2a": "0.0661155", "co2aspanconc2": "0", "flowazero": "0.4286", "co2bspan2b": "0.162103", "co2bspanconc2": "0"}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</si>
  <si>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</si>
  <si>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</si>
  <si>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</si>
  <si>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</si>
  <si>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</si>
  <si>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</si>
  <si>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</si>
  <si>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</si>
  <si>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</si>
  <si>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10:39:04</t>
  </si>
  <si>
    <t>Stability Definition:	gsw (GasEx): Slp&lt;1 Std&lt;0.5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</si>
  <si>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</si>
  <si>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</si>
  <si>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</si>
  <si>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</si>
  <si>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</si>
  <si>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</si>
  <si>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</si>
  <si>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</si>
  <si>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</si>
  <si>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</si>
  <si>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</si>
  <si>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</si>
  <si>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</si>
  <si>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</si>
  <si>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</si>
  <si>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</si>
  <si>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</si>
  <si>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</si>
  <si>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</si>
  <si>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</si>
  <si>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</si>
  <si>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</si>
  <si>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</si>
  <si>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</si>
  <si>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</si>
  <si>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</si>
  <si>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</si>
  <si>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</si>
  <si>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</si>
  <si>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</si>
  <si>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</si>
  <si>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</si>
  <si>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</si>
  <si>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</si>
  <si>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</si>
  <si>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</si>
  <si>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</si>
  <si>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</si>
  <si>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</si>
  <si>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</si>
  <si>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</si>
  <si>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</si>
  <si>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</si>
  <si>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</si>
  <si>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</si>
  <si>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</si>
  <si>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3.12702 76.3909 387.05 623.908 852.338 1060.9 1234.3 1404.94</t>
  </si>
  <si>
    <t>Fs_true</t>
  </si>
  <si>
    <t>-0.0857203 100.419 400.679 601.409 800.715 1000.85 1200.23 1400.68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</si>
  <si>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</si>
  <si>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</si>
  <si>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</si>
  <si>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</si>
  <si>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</si>
  <si>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</si>
  <si>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</si>
  <si>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</si>
  <si>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</si>
  <si>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</si>
  <si>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</si>
  <si>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</si>
  <si>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</si>
  <si>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</si>
  <si>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</si>
  <si>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</si>
  <si>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</si>
  <si>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</si>
  <si>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</si>
  <si>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</si>
  <si>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</si>
  <si>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</si>
  <si>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</si>
  <si>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</si>
  <si>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</si>
  <si>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</si>
  <si>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</si>
  <si>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</si>
  <si>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</si>
  <si>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</si>
  <si>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</si>
  <si>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</si>
  <si>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</si>
  <si>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</si>
  <si>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</si>
  <si>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</si>
  <si>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</si>
  <si>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</si>
  <si>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</si>
  <si>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</si>
  <si>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</si>
  <si>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</si>
  <si>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</si>
  <si>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</si>
  <si>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</si>
  <si>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</si>
  <si>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</si>
  <si>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</si>
  <si>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</si>
  <si>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</si>
  <si>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</si>
  <si>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</si>
  <si>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</si>
  <si>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</si>
  <si>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</si>
  <si>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</si>
  <si>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</si>
  <si>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</si>
  <si>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</si>
  <si>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</si>
  <si>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</si>
  <si>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</si>
  <si>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</si>
  <si>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</si>
  <si>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</si>
  <si>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</si>
  <si>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</si>
  <si>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</si>
  <si>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</si>
  <si>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</si>
  <si>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</si>
  <si>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</si>
  <si>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</si>
  <si>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</si>
  <si>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</si>
  <si>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</si>
  <si>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</si>
  <si>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</si>
  <si>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</si>
  <si>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</si>
  <si>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</si>
  <si>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</si>
  <si>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</si>
  <si>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</si>
  <si>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</si>
  <si>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</si>
  <si>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</si>
  <si>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</si>
  <si>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</si>
  <si>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</si>
  <si>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</si>
  <si>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</si>
  <si>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</si>
  <si>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</si>
  <si>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</si>
  <si>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</si>
  <si>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</si>
  <si>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</si>
  <si>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</si>
  <si>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</si>
  <si>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</si>
  <si>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</si>
  <si>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</si>
  <si>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</si>
  <si>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</si>
  <si>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</si>
  <si>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</si>
  <si>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</si>
  <si>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</si>
  <si>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</si>
  <si>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</si>
  <si>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</si>
  <si>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</si>
  <si>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</si>
  <si>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</si>
  <si>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</si>
  <si>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</si>
  <si>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</si>
  <si>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</si>
  <si>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</si>
  <si>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</si>
  <si>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</si>
  <si>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</si>
  <si>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</si>
  <si>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</si>
  <si>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</si>
  <si>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</si>
  <si>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</si>
  <si>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</si>
  <si>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</si>
  <si>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</si>
  <si>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</si>
  <si>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</si>
  <si>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</si>
  <si>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</si>
  <si>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</si>
  <si>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</si>
  <si>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</si>
  <si>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</si>
  <si>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</si>
  <si>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</si>
  <si>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</si>
  <si>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</si>
  <si>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</si>
  <si>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</si>
  <si>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</si>
  <si>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</si>
  <si>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</si>
  <si>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</si>
  <si>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</si>
  <si>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</si>
  <si>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</si>
  <si>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</si>
  <si>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</si>
  <si>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</si>
  <si>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</si>
  <si>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</si>
  <si>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</si>
  <si>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</si>
  <si>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</si>
  <si>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</si>
  <si>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</si>
  <si>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</si>
  <si>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</si>
  <si>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</si>
  <si>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</si>
  <si>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</si>
  <si>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</si>
  <si>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</si>
  <si>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</si>
  <si>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</si>
  <si>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</si>
  <si>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</si>
  <si>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</si>
  <si>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</si>
  <si>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</si>
  <si>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</si>
  <si>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</si>
  <si>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</si>
  <si>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</si>
  <si>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</si>
  <si>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</si>
  <si>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</si>
  <si>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</si>
  <si>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</si>
  <si>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</si>
  <si>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</si>
  <si>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</si>
  <si>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</si>
  <si>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</si>
  <si>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</si>
  <si>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</si>
  <si>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</si>
  <si>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</si>
  <si>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</si>
  <si>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</si>
  <si>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</si>
  <si>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</si>
  <si>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</si>
  <si>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</si>
  <si>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</si>
  <si>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</si>
  <si>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10:47:21</t>
  </si>
  <si>
    <t>10:47:21</t>
  </si>
  <si>
    <t>MPF-2046-20190825-10_47_22</t>
  </si>
  <si>
    <t>DARK-2047-20190825-10_47_30</t>
  </si>
  <si>
    <t>0: Broadleaf</t>
  </si>
  <si>
    <t>10:46:30</t>
  </si>
  <si>
    <t>1/2</t>
  </si>
  <si>
    <t>5</t>
  </si>
  <si>
    <t>11111111</t>
  </si>
  <si>
    <t>oooooooo</t>
  </si>
  <si>
    <t>off</t>
  </si>
  <si>
    <t>20190825 10:49:21</t>
  </si>
  <si>
    <t>10:49:21</t>
  </si>
  <si>
    <t>MPF-2048-20190825-10_49_23</t>
  </si>
  <si>
    <t>DARK-2049-20190825-10_49_30</t>
  </si>
  <si>
    <t>10:48:40</t>
  </si>
  <si>
    <t>20190825 10:51:22</t>
  </si>
  <si>
    <t>10:51:22</t>
  </si>
  <si>
    <t>MPF-2050-20190825-10_51_23</t>
  </si>
  <si>
    <t>DARK-2051-20190825-10_51_31</t>
  </si>
  <si>
    <t>10:51:53</t>
  </si>
  <si>
    <t>20190825 10:53:54</t>
  </si>
  <si>
    <t>10:53:54</t>
  </si>
  <si>
    <t>MPF-2052-20190825-10_53_56</t>
  </si>
  <si>
    <t>DARK-2053-20190825-10_54_03</t>
  </si>
  <si>
    <t>10:53:09</t>
  </si>
  <si>
    <t>20190825 10:55:50</t>
  </si>
  <si>
    <t>10:55:50</t>
  </si>
  <si>
    <t>MPF-2054-20190825-10_55_51</t>
  </si>
  <si>
    <t>DARK-2055-20190825-10_55_59</t>
  </si>
  <si>
    <t>10:55:06</t>
  </si>
  <si>
    <t>2/2</t>
  </si>
  <si>
    <t>20190825 10:57:50</t>
  </si>
  <si>
    <t>10:57:50</t>
  </si>
  <si>
    <t>MPF-2056-20190825-10_57_52</t>
  </si>
  <si>
    <t>DARK-2057-20190825-10_57_59</t>
  </si>
  <si>
    <t>10:58:29</t>
  </si>
  <si>
    <t>20190825 11:00:31</t>
  </si>
  <si>
    <t>11:00:31</t>
  </si>
  <si>
    <t>MPF-2058-20190825-11_00_32</t>
  </si>
  <si>
    <t>DARK-2059-20190825-11_00_40</t>
  </si>
  <si>
    <t>10:59:32</t>
  </si>
  <si>
    <t>20190825 11:01:41</t>
  </si>
  <si>
    <t>11:01:41</t>
  </si>
  <si>
    <t>MPF-2060-20190825-11_01_42</t>
  </si>
  <si>
    <t>DARK-2061-20190825-11_01_50</t>
  </si>
  <si>
    <t>11:02:13</t>
  </si>
  <si>
    <t>20190825 11:04:14</t>
  </si>
  <si>
    <t>11:04:14</t>
  </si>
  <si>
    <t>MPF-2062-20190825-11_04_16</t>
  </si>
  <si>
    <t>DARK-2063-20190825-11_04_23</t>
  </si>
  <si>
    <t>11:03:28</t>
  </si>
  <si>
    <t>20190825 11:06:15</t>
  </si>
  <si>
    <t>11:06:15</t>
  </si>
  <si>
    <t>MPF-2064-20190825-11_06_16</t>
  </si>
  <si>
    <t>DARK-2065-20190825-11_06_24</t>
  </si>
  <si>
    <t>11:05:36</t>
  </si>
  <si>
    <t>20190825 11:08:16</t>
  </si>
  <si>
    <t>11:08:16</t>
  </si>
  <si>
    <t>MPF-2066-20190825-11_08_17</t>
  </si>
  <si>
    <t>DARK-2067-20190825-11_08_25</t>
  </si>
  <si>
    <t>11:07:23</t>
  </si>
  <si>
    <t>20190825 11:10:07</t>
  </si>
  <si>
    <t>11:10:07</t>
  </si>
  <si>
    <t>MPF-2068-20190825-11_10_08</t>
  </si>
  <si>
    <t>DARK-2069-20190825-11_10_16</t>
  </si>
  <si>
    <t>11:09:20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</si>
</sst>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31.944713829227659</c:v>
                </c:pt>
                <c:pt idx="1">
                  <c:v>30.716249795063554</c:v>
                </c:pt>
                <c:pt idx="2">
                  <c:v>23.367118345924194</c:v>
                </c:pt>
                <c:pt idx="3">
                  <c:v>14.136431615393043</c:v>
                </c:pt>
                <c:pt idx="4">
                  <c:v>0.46787340816959094</c:v>
                </c:pt>
                <c:pt idx="5">
                  <c:v>38.702414637393517</c:v>
                </c:pt>
                <c:pt idx="6">
                  <c:v>40.56880606688965</c:v>
                </c:pt>
                <c:pt idx="7">
                  <c:v>41.911720702584098</c:v>
                </c:pt>
                <c:pt idx="8">
                  <c:v>42.145662391073593</c:v>
                </c:pt>
                <c:pt idx="9">
                  <c:v>42.378916746648493</c:v>
                </c:pt>
                <c:pt idx="10">
                  <c:v>42.282857181014087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96.196639715124036</c:v>
                </c:pt>
                <c:pt idx="1">
                  <c:v>47.463566517749207</c:v>
                </c:pt>
                <c:pt idx="2">
                  <c:v>30.922718420764248</c:v>
                </c:pt>
                <c:pt idx="3">
                  <c:v>13.760778624684196</c:v>
                </c:pt>
                <c:pt idx="4">
                  <c:v>-5.869394751853676</c:v>
                </c:pt>
                <c:pt idx="5">
                  <c:v>146.20476372053474</c:v>
                </c:pt>
                <c:pt idx="6">
                  <c:v>214.52042078833057</c:v>
                </c:pt>
                <c:pt idx="7">
                  <c:v>262.88743272260399</c:v>
                </c:pt>
                <c:pt idx="8">
                  <c:v>313.00051713809472</c:v>
                </c:pt>
                <c:pt idx="9">
                  <c:v>365.24423757437364</c:v>
                </c:pt>
                <c:pt idx="10">
                  <c:v>513.84711449834379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3-4A61-896C-84F9A322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13808"/>
        <c:axId val="435313152"/>
      </c:scatterChart>
      <c:valAx>
        <c:axId val="435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13152"/>
        <c:crosses val="autoZero"/>
        <c:crossBetween val="midCat"/>
      </c:valAx>
      <c:valAx>
        <c:axId val="435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10</xdr:row>
      <xdr:rowOff>119062</xdr:rowOff>
    </xdr:from>
    <xdr:to>
      <xdr:col>22</xdr:col>
      <xdr:colOff>257175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7EEB7-94D7-43C9-B672-CC6C97E7D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topLeftCell="A8" workbookViewId="0">
      <selection activeCell="L28" sqref="L28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1566748041.0999999</v>
      </c>
      <c r="C17">
        <v>0</v>
      </c>
      <c r="D17" t="s">
        <v>276</v>
      </c>
      <c r="E17" t="s">
        <v>277</v>
      </c>
      <c r="G17">
        <v>1566748041.0999999</v>
      </c>
      <c r="H17">
        <f t="shared" ref="H17:H27" si="0">CB17*AI17*(BZ17-CA17)/(100*$B$5*(1000-AI17*BZ17))</f>
        <v>3.3459904214249007E-3</v>
      </c>
      <c r="I17">
        <f t="shared" ref="I17:I27" si="1">CB17*AI17*(BY17-BX17*(1000-AI17*CA17)/(1000-AI17*BZ17))/(100*$B$5)</f>
        <v>31.944713829227659</v>
      </c>
      <c r="J17">
        <f t="shared" ref="J17:J27" si="2">BX17 - IF(AI17&gt;1, I17*$B$5*100/(AK17*CH17), 0)</f>
        <v>360.30700000000002</v>
      </c>
      <c r="K17">
        <f t="shared" ref="K17:K27" si="3">((Q17-H17/2)*J17-I17)/(Q17+H17/2)</f>
        <v>96.196639715124036</v>
      </c>
      <c r="L17">
        <f t="shared" ref="L17:L27" si="4">K17*(CC17+CD17)/1000</f>
        <v>9.5710353195800906</v>
      </c>
      <c r="M17">
        <f t="shared" ref="M17:M27" si="5">(BX17 - IF(AI17&gt;1, I17*$B$5*100/(AK17*CH17), 0))*(CC17+CD17)/1000</f>
        <v>35.848560127509003</v>
      </c>
      <c r="N17">
        <f t="shared" ref="N17:N27" si="6">2/((1/P17-1/O17)+SIGN(P17)*SQRT((1/P17-1/O17)*(1/P17-1/O17) + 4*$C$5/(($C$5+1)*($C$5+1))*(2*1/P17*1/O17-1/O17*1/O17)))</f>
        <v>0.2067361097296076</v>
      </c>
      <c r="O17">
        <f t="shared" ref="O17:O27" si="7">AF17+AE17*$B$5+AD17*$B$5*$B$5</f>
        <v>2.2619748317066302</v>
      </c>
      <c r="P17">
        <f t="shared" ref="P17:P27" si="8">H17*(1000-(1000*0.61365*EXP(17.502*T17/(240.97+T17))/(CC17+CD17)+BZ17)/2)/(1000*0.61365*EXP(17.502*T17/(240.97+T17))/(CC17+CD17)-BZ17)</f>
        <v>0.19678329956211937</v>
      </c>
      <c r="Q17">
        <f t="shared" ref="Q17:Q27" si="9">1/(($C$5+1)/(N17/1.6)+1/(O17/1.37)) + $C$5/(($C$5+1)/(N17/1.6) + $C$5/(O17/1.37))</f>
        <v>0.12384384390246458</v>
      </c>
      <c r="R17">
        <f t="shared" ref="R17:R27" si="10">(BS17*BU17)</f>
        <v>321.46113259103373</v>
      </c>
      <c r="S17">
        <f t="shared" ref="S17:S27" si="11">(CE17+(R17+2*0.95*0.0000000567*(((CE17+$B$7)+273)^4-(CE17+273)^4)-44100*H17)/(1.84*29.3*O17+8*0.95*0.0000000567*(CE17+273)^3))</f>
        <v>26.872756589218607</v>
      </c>
      <c r="T17">
        <f t="shared" ref="T17:T27" si="12">($C$7*CF17+$D$7*CG17+$E$7*S17)</f>
        <v>26.615200000000002</v>
      </c>
      <c r="U17">
        <f t="shared" ref="U17:U27" si="13">0.61365*EXP(17.502*T17/(240.97+T17))</f>
        <v>3.4990632627439253</v>
      </c>
      <c r="V17">
        <f t="shared" ref="V17:V27" si="14">(W17/X17*100)</f>
        <v>56.330068629654818</v>
      </c>
      <c r="W17">
        <f t="shared" ref="W17:W27" si="15">BZ17*(CC17+CD17)/1000</f>
        <v>1.8528161852600997</v>
      </c>
      <c r="X17">
        <f t="shared" ref="X17:X27" si="16">0.61365*EXP(17.502*CE17/(240.97+CE17))</f>
        <v>3.2892134349090596</v>
      </c>
      <c r="Y17">
        <f t="shared" ref="Y17:Y27" si="17">(U17-BZ17*(CC17+CD17)/1000)</f>
        <v>1.6462470774838256</v>
      </c>
      <c r="Z17">
        <f t="shared" ref="Z17:Z27" si="18">(-H17*44100)</f>
        <v>-147.55817758483812</v>
      </c>
      <c r="AA17">
        <f t="shared" ref="AA17:AA27" si="19">2*29.3*O17*0.92*(CE17-T17)</f>
        <v>-127.54498137609606</v>
      </c>
      <c r="AB17">
        <f t="shared" ref="AB17:AB27" si="20">2*0.95*0.0000000567*(((CE17+$B$7)+273)^4-(T17+273)^4)</f>
        <v>-12.05878692580626</v>
      </c>
      <c r="AC17">
        <f t="shared" ref="AC17:AC27" si="21">R17+AB17+Z17+AA17</f>
        <v>34.299186704293291</v>
      </c>
      <c r="AD17">
        <v>-4.1506906503647398E-2</v>
      </c>
      <c r="AE17">
        <v>4.6595138755064401E-2</v>
      </c>
      <c r="AF17">
        <v>3.47665263330755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53165.908802242411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717.03211538461505</v>
      </c>
      <c r="AT17">
        <v>947.66200000000003</v>
      </c>
      <c r="AU17">
        <f t="shared" ref="AU17:AU27" si="27">1-AS17/AT17</f>
        <v>0.24336723917956504</v>
      </c>
      <c r="AV17">
        <v>0.5</v>
      </c>
      <c r="AW17">
        <f t="shared" ref="AW17:AW27" si="28">BS17</f>
        <v>1681.3065000838053</v>
      </c>
      <c r="AX17">
        <f t="shared" ref="AX17:AX27" si="29">I17</f>
        <v>31.944713829227659</v>
      </c>
      <c r="AY17">
        <f t="shared" ref="AY17:AY27" si="30">AU17*AV17*AW17</f>
        <v>204.58746057002642</v>
      </c>
      <c r="AZ17">
        <f t="shared" ref="AZ17:AZ27" si="31">BE17/AT17</f>
        <v>0.41346176168296289</v>
      </c>
      <c r="BA17">
        <f t="shared" ref="BA17:BA27" si="32">(AX17-AQ17)/AW17</f>
        <v>1.9594710320566488E-2</v>
      </c>
      <c r="BB17">
        <f t="shared" ref="BB17:BB27" si="33">(AN17-AT17)/AT17</f>
        <v>-1</v>
      </c>
      <c r="BC17" t="s">
        <v>279</v>
      </c>
      <c r="BD17">
        <v>555.84</v>
      </c>
      <c r="BE17">
        <f t="shared" ref="BE17:BE27" si="34">AT17-BD17</f>
        <v>391.822</v>
      </c>
      <c r="BF17">
        <f t="shared" ref="BF17:BF27" si="35">(AT17-AS17)/(AT17-BD17)</f>
        <v>0.58860881883963889</v>
      </c>
      <c r="BG17">
        <f t="shared" ref="BG17:BG27" si="36">(AN17-AT17)/(AN17-BD17)</f>
        <v>1.7049186816350028</v>
      </c>
      <c r="BH17">
        <f t="shared" ref="BH17:BH27" si="37">(AT17-AS17)/(AT17-AM17)</f>
        <v>0.24336723917956504</v>
      </c>
      <c r="BI17" t="e">
        <f t="shared" ref="BI17:BI27" si="38">(AN17-AT17)/(AN17-AM17)</f>
        <v>#DIV/0!</v>
      </c>
      <c r="BJ17">
        <v>2046</v>
      </c>
      <c r="BK17">
        <v>300</v>
      </c>
      <c r="BL17">
        <v>300</v>
      </c>
      <c r="BM17">
        <v>300</v>
      </c>
      <c r="BN17">
        <v>10315.9</v>
      </c>
      <c r="BO17">
        <v>882.43700000000001</v>
      </c>
      <c r="BP17">
        <v>-6.8726999999999998E-3</v>
      </c>
      <c r="BQ17">
        <v>0.156921</v>
      </c>
      <c r="BR17">
        <f t="shared" ref="BR17:BR27" si="39">$B$11*CI17+$C$11*CJ17+$F$11*CK17</f>
        <v>2000.13</v>
      </c>
      <c r="BS17">
        <f t="shared" ref="BS17:BS27" si="40">BR17*BT17</f>
        <v>1681.3065000838053</v>
      </c>
      <c r="BT17">
        <f t="shared" ref="BT17:BT27" si="41">($B$11*$D$9+$C$11*$D$9+$F$11*((CX17+CP17)/MAX(CX17+CP17+CY17, 0.1)*$I$9+CY17/MAX(CX17+CP17+CY17, 0.1)*$J$9))/($B$11+$C$11+$F$11)</f>
        <v>0.84059861113217904</v>
      </c>
      <c r="BU17">
        <f t="shared" ref="BU17:BU27" si="42">($B$11*$K$9+$C$11*$K$9+$F$11*((CX17+CP17)/MAX(CX17+CP17+CY17, 0.1)*$P$9+CY17/MAX(CX17+CP17+CY17, 0.1)*$Q$9))/($B$11+$C$11+$F$11)</f>
        <v>0.19119722226435834</v>
      </c>
      <c r="BV17" t="s">
        <v>280</v>
      </c>
      <c r="BW17">
        <v>1566748041.0999999</v>
      </c>
      <c r="BX17">
        <v>360.30700000000002</v>
      </c>
      <c r="BY17">
        <v>400.06700000000001</v>
      </c>
      <c r="BZ17">
        <v>18.622299999999999</v>
      </c>
      <c r="CA17">
        <v>14.6839</v>
      </c>
      <c r="CB17">
        <v>500.25599999999997</v>
      </c>
      <c r="CC17">
        <v>99.394199999999998</v>
      </c>
      <c r="CD17">
        <v>0.100287</v>
      </c>
      <c r="CE17">
        <v>25.569299999999998</v>
      </c>
      <c r="CF17">
        <v>26.615200000000002</v>
      </c>
      <c r="CG17">
        <v>999.9</v>
      </c>
      <c r="CH17">
        <v>10070.6</v>
      </c>
      <c r="CI17">
        <v>0</v>
      </c>
      <c r="CJ17">
        <v>984.85299999999995</v>
      </c>
      <c r="CK17">
        <v>2000.13</v>
      </c>
      <c r="CL17">
        <v>0.97999499999999995</v>
      </c>
      <c r="CM17">
        <v>2.0004899999999999E-2</v>
      </c>
      <c r="CN17">
        <v>0</v>
      </c>
      <c r="CO17">
        <v>719.05499999999995</v>
      </c>
      <c r="CP17">
        <v>4.99986</v>
      </c>
      <c r="CQ17">
        <v>18068.8</v>
      </c>
      <c r="CR17">
        <v>16273.2</v>
      </c>
      <c r="CS17">
        <v>41.811999999999998</v>
      </c>
      <c r="CT17">
        <v>42.936999999999998</v>
      </c>
      <c r="CU17">
        <v>42.375</v>
      </c>
      <c r="CV17">
        <v>41.75</v>
      </c>
      <c r="CW17">
        <v>26.687000000000001</v>
      </c>
      <c r="CX17">
        <v>1955.22</v>
      </c>
      <c r="CY17">
        <v>39.909999999999997</v>
      </c>
      <c r="CZ17">
        <v>0</v>
      </c>
      <c r="DA17">
        <v>597.20000004768394</v>
      </c>
      <c r="DB17">
        <v>717.03211538461505</v>
      </c>
      <c r="DC17">
        <v>9.7838290733957596</v>
      </c>
      <c r="DD17">
        <v>1277.08718045982</v>
      </c>
      <c r="DE17">
        <v>17999.3615384615</v>
      </c>
      <c r="DF17">
        <v>15</v>
      </c>
      <c r="DG17">
        <v>1566747990.0999999</v>
      </c>
      <c r="DH17" t="s">
        <v>281</v>
      </c>
      <c r="DI17">
        <v>25</v>
      </c>
      <c r="DJ17">
        <v>-0.188</v>
      </c>
      <c r="DK17">
        <v>0.11600000000000001</v>
      </c>
      <c r="DL17">
        <v>400</v>
      </c>
      <c r="DM17">
        <v>16</v>
      </c>
      <c r="DN17">
        <v>0.08</v>
      </c>
      <c r="DO17">
        <v>0.05</v>
      </c>
      <c r="DP17">
        <v>26.9526124581845</v>
      </c>
      <c r="DQ17">
        <v>15.5088713325936</v>
      </c>
      <c r="DR17">
        <v>3.0617429109137002</v>
      </c>
      <c r="DS17">
        <v>0</v>
      </c>
      <c r="DT17">
        <v>0.16106887807640199</v>
      </c>
      <c r="DU17">
        <v>0.13594846247849199</v>
      </c>
      <c r="DV17">
        <v>2.6834087991961499E-2</v>
      </c>
      <c r="DW17">
        <v>1</v>
      </c>
      <c r="DX17">
        <v>1</v>
      </c>
      <c r="DY17">
        <v>2</v>
      </c>
      <c r="DZ17" t="s">
        <v>282</v>
      </c>
      <c r="EA17">
        <v>1.86676</v>
      </c>
      <c r="EB17">
        <v>1.8632500000000001</v>
      </c>
      <c r="EC17">
        <v>1.8689100000000001</v>
      </c>
      <c r="ED17">
        <v>1.8669100000000001</v>
      </c>
      <c r="EE17">
        <v>1.8714900000000001</v>
      </c>
      <c r="EF17">
        <v>1.8640600000000001</v>
      </c>
      <c r="EG17">
        <v>1.8656900000000001</v>
      </c>
      <c r="EH17">
        <v>1.8655999999999999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-0.188</v>
      </c>
      <c r="EW17">
        <v>0.11600000000000001</v>
      </c>
      <c r="EX17">
        <v>2</v>
      </c>
      <c r="EY17">
        <v>506.505</v>
      </c>
      <c r="EZ17">
        <v>552.44500000000005</v>
      </c>
      <c r="FA17">
        <v>22.989699999999999</v>
      </c>
      <c r="FB17">
        <v>27.1721</v>
      </c>
      <c r="FC17">
        <v>30</v>
      </c>
      <c r="FD17">
        <v>27.1752</v>
      </c>
      <c r="FE17">
        <v>27.170400000000001</v>
      </c>
      <c r="FF17">
        <v>22.021000000000001</v>
      </c>
      <c r="FG17">
        <v>38.0989</v>
      </c>
      <c r="FH17">
        <v>27.643000000000001</v>
      </c>
      <c r="FI17">
        <v>23.0961</v>
      </c>
      <c r="FJ17">
        <v>400</v>
      </c>
      <c r="FK17">
        <v>14.449199999999999</v>
      </c>
      <c r="FL17">
        <v>101.72199999999999</v>
      </c>
      <c r="FM17">
        <v>102.318</v>
      </c>
    </row>
    <row r="18" spans="1:169" x14ac:dyDescent="0.25">
      <c r="A18">
        <v>2</v>
      </c>
      <c r="B18">
        <v>1566748161.5999999</v>
      </c>
      <c r="C18">
        <v>120.5</v>
      </c>
      <c r="D18" t="s">
        <v>287</v>
      </c>
      <c r="E18" t="s">
        <v>288</v>
      </c>
      <c r="G18">
        <v>1566748161.5999999</v>
      </c>
      <c r="H18">
        <f t="shared" si="0"/>
        <v>4.065082224372565E-3</v>
      </c>
      <c r="I18">
        <f t="shared" si="1"/>
        <v>30.716249795063554</v>
      </c>
      <c r="J18">
        <f t="shared" si="2"/>
        <v>261.86399999999998</v>
      </c>
      <c r="K18">
        <f t="shared" si="3"/>
        <v>47.463566517749207</v>
      </c>
      <c r="L18">
        <f t="shared" si="4"/>
        <v>4.7225101633148423</v>
      </c>
      <c r="M18">
        <f t="shared" si="5"/>
        <v>26.054835153271195</v>
      </c>
      <c r="N18">
        <f t="shared" si="6"/>
        <v>0.24605247578580269</v>
      </c>
      <c r="O18">
        <f t="shared" si="7"/>
        <v>2.2471304647527517</v>
      </c>
      <c r="P18">
        <f t="shared" si="8"/>
        <v>0.23200482026374913</v>
      </c>
      <c r="Q18">
        <f t="shared" si="9"/>
        <v>0.14619826220518498</v>
      </c>
      <c r="R18">
        <f t="shared" si="10"/>
        <v>321.44357666988054</v>
      </c>
      <c r="S18">
        <f t="shared" si="11"/>
        <v>27.526837308868767</v>
      </c>
      <c r="T18">
        <f t="shared" si="12"/>
        <v>27.1599</v>
      </c>
      <c r="U18">
        <f t="shared" si="13"/>
        <v>3.6129108332193574</v>
      </c>
      <c r="V18">
        <f t="shared" si="14"/>
        <v>55.333136188191091</v>
      </c>
      <c r="W18">
        <f t="shared" si="15"/>
        <v>1.9180149132741</v>
      </c>
      <c r="X18">
        <f t="shared" si="16"/>
        <v>3.466304361912226</v>
      </c>
      <c r="Y18">
        <f t="shared" si="17"/>
        <v>1.6948959199452573</v>
      </c>
      <c r="Z18">
        <f t="shared" si="18"/>
        <v>-179.27012609483012</v>
      </c>
      <c r="AA18">
        <f t="shared" si="19"/>
        <v>-85.324041710772974</v>
      </c>
      <c r="AB18">
        <f t="shared" si="20"/>
        <v>-8.1786854208668327</v>
      </c>
      <c r="AC18">
        <f t="shared" si="21"/>
        <v>48.670723443410623</v>
      </c>
      <c r="AD18">
        <v>-4.11065397877333E-2</v>
      </c>
      <c r="AE18">
        <v>4.6145692042400099E-2</v>
      </c>
      <c r="AF18">
        <v>3.4500917448567501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52518.386286190784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712.21226923076904</v>
      </c>
      <c r="AT18">
        <v>934.04300000000001</v>
      </c>
      <c r="AU18">
        <f t="shared" si="27"/>
        <v>0.23749520179395489</v>
      </c>
      <c r="AV18">
        <v>0.5</v>
      </c>
      <c r="AW18">
        <f t="shared" si="28"/>
        <v>1681.2141000838101</v>
      </c>
      <c r="AX18">
        <f t="shared" si="29"/>
        <v>30.716249795063554</v>
      </c>
      <c r="AY18">
        <f t="shared" si="30"/>
        <v>199.64014097912337</v>
      </c>
      <c r="AZ18">
        <f t="shared" si="31"/>
        <v>0.40561622965966243</v>
      </c>
      <c r="BA18">
        <f t="shared" si="32"/>
        <v>1.8865086721246552E-2</v>
      </c>
      <c r="BB18">
        <f t="shared" si="33"/>
        <v>-1</v>
      </c>
      <c r="BC18" t="s">
        <v>290</v>
      </c>
      <c r="BD18">
        <v>555.17999999999995</v>
      </c>
      <c r="BE18">
        <f t="shared" si="34"/>
        <v>378.86300000000006</v>
      </c>
      <c r="BF18">
        <f t="shared" si="35"/>
        <v>0.58551700949744612</v>
      </c>
      <c r="BG18">
        <f t="shared" si="36"/>
        <v>1.6824147123455457</v>
      </c>
      <c r="BH18">
        <f t="shared" si="37"/>
        <v>0.23749520179395484</v>
      </c>
      <c r="BI18" t="e">
        <f t="shared" si="38"/>
        <v>#DIV/0!</v>
      </c>
      <c r="BJ18">
        <v>2048</v>
      </c>
      <c r="BK18">
        <v>300</v>
      </c>
      <c r="BL18">
        <v>300</v>
      </c>
      <c r="BM18">
        <v>300</v>
      </c>
      <c r="BN18">
        <v>10315.9</v>
      </c>
      <c r="BO18">
        <v>869.91</v>
      </c>
      <c r="BP18">
        <v>-6.8727700000000003E-3</v>
      </c>
      <c r="BQ18">
        <v>8.8378899999999996E-2</v>
      </c>
      <c r="BR18">
        <f t="shared" si="39"/>
        <v>2000.02</v>
      </c>
      <c r="BS18">
        <f t="shared" si="40"/>
        <v>1681.2141000838101</v>
      </c>
      <c r="BT18">
        <f t="shared" si="41"/>
        <v>0.84059864405546447</v>
      </c>
      <c r="BU18">
        <f t="shared" si="42"/>
        <v>0.19119728811092904</v>
      </c>
      <c r="BV18" t="s">
        <v>280</v>
      </c>
      <c r="BW18">
        <v>1566748161.5999999</v>
      </c>
      <c r="BX18">
        <v>261.86399999999998</v>
      </c>
      <c r="BY18">
        <v>299.99799999999999</v>
      </c>
      <c r="BZ18">
        <v>19.277000000000001</v>
      </c>
      <c r="CA18">
        <v>14.4933</v>
      </c>
      <c r="CB18">
        <v>500.03800000000001</v>
      </c>
      <c r="CC18">
        <v>99.397599999999997</v>
      </c>
      <c r="CD18">
        <v>9.9983299999999997E-2</v>
      </c>
      <c r="CE18">
        <v>26.4556</v>
      </c>
      <c r="CF18">
        <v>27.1599</v>
      </c>
      <c r="CG18">
        <v>999.9</v>
      </c>
      <c r="CH18">
        <v>9973.1200000000008</v>
      </c>
      <c r="CI18">
        <v>0</v>
      </c>
      <c r="CJ18">
        <v>842.99400000000003</v>
      </c>
      <c r="CK18">
        <v>2000.02</v>
      </c>
      <c r="CL18">
        <v>0.97999499999999995</v>
      </c>
      <c r="CM18">
        <v>2.0004899999999999E-2</v>
      </c>
      <c r="CN18">
        <v>0</v>
      </c>
      <c r="CO18">
        <v>712.12</v>
      </c>
      <c r="CP18">
        <v>4.99986</v>
      </c>
      <c r="CQ18">
        <v>17679</v>
      </c>
      <c r="CR18">
        <v>16272.3</v>
      </c>
      <c r="CS18">
        <v>41.811999999999998</v>
      </c>
      <c r="CT18">
        <v>42.936999999999998</v>
      </c>
      <c r="CU18">
        <v>42.375</v>
      </c>
      <c r="CV18">
        <v>41.811999999999998</v>
      </c>
      <c r="CW18">
        <v>26.687000000000001</v>
      </c>
      <c r="CX18">
        <v>1955.11</v>
      </c>
      <c r="CY18">
        <v>39.909999999999997</v>
      </c>
      <c r="CZ18">
        <v>0</v>
      </c>
      <c r="DA18">
        <v>119.799999952316</v>
      </c>
      <c r="DB18">
        <v>712.21226923076904</v>
      </c>
      <c r="DC18">
        <v>-2.63791455076634</v>
      </c>
      <c r="DD18">
        <v>231.91794989125</v>
      </c>
      <c r="DE18">
        <v>17625.8384615385</v>
      </c>
      <c r="DF18">
        <v>15</v>
      </c>
      <c r="DG18">
        <v>1566748120.0999999</v>
      </c>
      <c r="DH18" t="s">
        <v>291</v>
      </c>
      <c r="DI18">
        <v>26</v>
      </c>
      <c r="DJ18">
        <v>-0.27300000000000002</v>
      </c>
      <c r="DK18">
        <v>7.3999999999999996E-2</v>
      </c>
      <c r="DL18">
        <v>300</v>
      </c>
      <c r="DM18">
        <v>14</v>
      </c>
      <c r="DN18">
        <v>0.06</v>
      </c>
      <c r="DO18">
        <v>0.02</v>
      </c>
      <c r="DP18">
        <v>27.643934264136298</v>
      </c>
      <c r="DQ18">
        <v>22.520928418972499</v>
      </c>
      <c r="DR18">
        <v>7.8248411687578301</v>
      </c>
      <c r="DS18">
        <v>0</v>
      </c>
      <c r="DT18">
        <v>0.214583356443734</v>
      </c>
      <c r="DU18">
        <v>0.20238345100237601</v>
      </c>
      <c r="DV18">
        <v>6.28616937153956E-2</v>
      </c>
      <c r="DW18">
        <v>1</v>
      </c>
      <c r="DX18">
        <v>1</v>
      </c>
      <c r="DY18">
        <v>2</v>
      </c>
      <c r="DZ18" t="s">
        <v>282</v>
      </c>
      <c r="EA18">
        <v>1.8667499999999999</v>
      </c>
      <c r="EB18">
        <v>1.8632500000000001</v>
      </c>
      <c r="EC18">
        <v>1.8689</v>
      </c>
      <c r="ED18">
        <v>1.8669100000000001</v>
      </c>
      <c r="EE18">
        <v>1.8714900000000001</v>
      </c>
      <c r="EF18">
        <v>1.86405</v>
      </c>
      <c r="EG18">
        <v>1.8656900000000001</v>
      </c>
      <c r="EH18">
        <v>1.86557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-0.27300000000000002</v>
      </c>
      <c r="EW18">
        <v>7.3999999999999996E-2</v>
      </c>
      <c r="EX18">
        <v>2</v>
      </c>
      <c r="EY18">
        <v>506.27300000000002</v>
      </c>
      <c r="EZ18">
        <v>552.14099999999996</v>
      </c>
      <c r="FA18">
        <v>23.134</v>
      </c>
      <c r="FB18">
        <v>27.197900000000001</v>
      </c>
      <c r="FC18">
        <v>30.000499999999999</v>
      </c>
      <c r="FD18">
        <v>27.205200000000001</v>
      </c>
      <c r="FE18">
        <v>27.201499999999999</v>
      </c>
      <c r="FF18">
        <v>17.569700000000001</v>
      </c>
      <c r="FG18">
        <v>37.045099999999998</v>
      </c>
      <c r="FH18">
        <v>25.442799999999998</v>
      </c>
      <c r="FI18">
        <v>22.977799999999998</v>
      </c>
      <c r="FJ18">
        <v>300</v>
      </c>
      <c r="FK18">
        <v>14.4199</v>
      </c>
      <c r="FL18">
        <v>101.714</v>
      </c>
      <c r="FM18">
        <v>102.313</v>
      </c>
    </row>
    <row r="19" spans="1:169" x14ac:dyDescent="0.25">
      <c r="A19">
        <v>3</v>
      </c>
      <c r="B19">
        <v>1566748282.0999999</v>
      </c>
      <c r="C19">
        <v>241</v>
      </c>
      <c r="D19" t="s">
        <v>292</v>
      </c>
      <c r="E19" t="s">
        <v>293</v>
      </c>
      <c r="G19">
        <v>1566748282.0999999</v>
      </c>
      <c r="H19">
        <f t="shared" si="0"/>
        <v>4.6621806164878739E-3</v>
      </c>
      <c r="I19">
        <f t="shared" si="1"/>
        <v>23.367118345924194</v>
      </c>
      <c r="J19">
        <f t="shared" si="2"/>
        <v>171.059</v>
      </c>
      <c r="K19">
        <f t="shared" si="3"/>
        <v>30.922718420764248</v>
      </c>
      <c r="L19">
        <f t="shared" si="4"/>
        <v>3.0768220139477411</v>
      </c>
      <c r="M19">
        <f t="shared" si="5"/>
        <v>17.020434287901097</v>
      </c>
      <c r="N19">
        <f t="shared" si="6"/>
        <v>0.28869037998554153</v>
      </c>
      <c r="O19">
        <f t="shared" si="7"/>
        <v>2.2517661780397678</v>
      </c>
      <c r="P19">
        <f t="shared" si="8"/>
        <v>0.2695920236526605</v>
      </c>
      <c r="Q19">
        <f t="shared" si="9"/>
        <v>0.17010552658840783</v>
      </c>
      <c r="R19">
        <f t="shared" si="10"/>
        <v>321.41963677741279</v>
      </c>
      <c r="S19">
        <f t="shared" si="11"/>
        <v>27.0271395854679</v>
      </c>
      <c r="T19">
        <f t="shared" si="12"/>
        <v>26.914300000000001</v>
      </c>
      <c r="U19">
        <f t="shared" si="13"/>
        <v>3.5611839749042797</v>
      </c>
      <c r="V19">
        <f t="shared" si="14"/>
        <v>55.427544972921858</v>
      </c>
      <c r="W19">
        <f t="shared" si="15"/>
        <v>1.8875917241740299</v>
      </c>
      <c r="X19">
        <f t="shared" si="16"/>
        <v>3.4055120519881932</v>
      </c>
      <c r="Y19">
        <f t="shared" si="17"/>
        <v>1.6735922507302499</v>
      </c>
      <c r="Z19">
        <f t="shared" si="18"/>
        <v>-205.60216518711525</v>
      </c>
      <c r="AA19">
        <f t="shared" si="19"/>
        <v>-92.067650275660213</v>
      </c>
      <c r="AB19">
        <f t="shared" si="20"/>
        <v>-8.7829181323174819</v>
      </c>
      <c r="AC19">
        <f t="shared" si="21"/>
        <v>14.96690318231984</v>
      </c>
      <c r="AD19">
        <v>-4.1231312268556197E-2</v>
      </c>
      <c r="AE19">
        <v>4.6285760082793399E-2</v>
      </c>
      <c r="AF19">
        <v>3.4583788592110301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52724.147922140495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712.31453846153795</v>
      </c>
      <c r="AT19">
        <v>880.50900000000001</v>
      </c>
      <c r="AU19">
        <f t="shared" si="27"/>
        <v>0.19101958246702999</v>
      </c>
      <c r="AV19">
        <v>0.5</v>
      </c>
      <c r="AW19">
        <f t="shared" si="28"/>
        <v>1681.0881000838165</v>
      </c>
      <c r="AX19">
        <f t="shared" si="29"/>
        <v>23.367118345924194</v>
      </c>
      <c r="AY19">
        <f t="shared" si="30"/>
        <v>160.56037348415168</v>
      </c>
      <c r="AZ19">
        <f t="shared" si="31"/>
        <v>0.3507846029966758</v>
      </c>
      <c r="BA19">
        <f t="shared" si="32"/>
        <v>1.4494849106783449E-2</v>
      </c>
      <c r="BB19">
        <f t="shared" si="33"/>
        <v>-1</v>
      </c>
      <c r="BC19" t="s">
        <v>295</v>
      </c>
      <c r="BD19">
        <v>571.64</v>
      </c>
      <c r="BE19">
        <f t="shared" si="34"/>
        <v>308.86900000000003</v>
      </c>
      <c r="BF19">
        <f t="shared" si="35"/>
        <v>0.54454950654957945</v>
      </c>
      <c r="BG19">
        <f t="shared" si="36"/>
        <v>1.5403208312924219</v>
      </c>
      <c r="BH19">
        <f t="shared" si="37"/>
        <v>0.19101958246702994</v>
      </c>
      <c r="BI19" t="e">
        <f t="shared" si="38"/>
        <v>#DIV/0!</v>
      </c>
      <c r="BJ19">
        <v>2050</v>
      </c>
      <c r="BK19">
        <v>300</v>
      </c>
      <c r="BL19">
        <v>300</v>
      </c>
      <c r="BM19">
        <v>300</v>
      </c>
      <c r="BN19">
        <v>10314.9</v>
      </c>
      <c r="BO19">
        <v>837.447</v>
      </c>
      <c r="BP19">
        <v>-6.8716000000000003E-3</v>
      </c>
      <c r="BQ19">
        <v>0.66412400000000005</v>
      </c>
      <c r="BR19">
        <f t="shared" si="39"/>
        <v>1999.87</v>
      </c>
      <c r="BS19">
        <f t="shared" si="40"/>
        <v>1681.0881000838165</v>
      </c>
      <c r="BT19">
        <f t="shared" si="41"/>
        <v>0.84059868895669043</v>
      </c>
      <c r="BU19">
        <f t="shared" si="42"/>
        <v>0.19119737791338082</v>
      </c>
      <c r="BV19" t="s">
        <v>280</v>
      </c>
      <c r="BW19">
        <v>1566748282.0999999</v>
      </c>
      <c r="BX19">
        <v>171.059</v>
      </c>
      <c r="BY19">
        <v>200.054</v>
      </c>
      <c r="BZ19">
        <v>18.970700000000001</v>
      </c>
      <c r="CA19">
        <v>13.482699999999999</v>
      </c>
      <c r="CB19">
        <v>500.04399999999998</v>
      </c>
      <c r="CC19">
        <v>99.400499999999994</v>
      </c>
      <c r="CD19">
        <v>9.9872900000000001E-2</v>
      </c>
      <c r="CE19">
        <v>26.155899999999999</v>
      </c>
      <c r="CF19">
        <v>26.914300000000001</v>
      </c>
      <c r="CG19">
        <v>999.9</v>
      </c>
      <c r="CH19">
        <v>10003.1</v>
      </c>
      <c r="CI19">
        <v>0</v>
      </c>
      <c r="CJ19">
        <v>769.66899999999998</v>
      </c>
      <c r="CK19">
        <v>1999.87</v>
      </c>
      <c r="CL19">
        <v>0.97999499999999995</v>
      </c>
      <c r="CM19">
        <v>2.0004899999999999E-2</v>
      </c>
      <c r="CN19">
        <v>0</v>
      </c>
      <c r="CO19">
        <v>712.16700000000003</v>
      </c>
      <c r="CP19">
        <v>4.99986</v>
      </c>
      <c r="CQ19">
        <v>17355.400000000001</v>
      </c>
      <c r="CR19">
        <v>16271.1</v>
      </c>
      <c r="CS19">
        <v>41.811999999999998</v>
      </c>
      <c r="CT19">
        <v>43</v>
      </c>
      <c r="CU19">
        <v>42.375</v>
      </c>
      <c r="CV19">
        <v>41.811999999999998</v>
      </c>
      <c r="CW19">
        <v>26.687000000000001</v>
      </c>
      <c r="CX19">
        <v>1954.96</v>
      </c>
      <c r="CY19">
        <v>39.909999999999997</v>
      </c>
      <c r="CZ19">
        <v>0</v>
      </c>
      <c r="DA19">
        <v>119.90000009536701</v>
      </c>
      <c r="DB19">
        <v>712.31453846153795</v>
      </c>
      <c r="DC19">
        <v>-3.2216068194894101</v>
      </c>
      <c r="DD19">
        <v>-415.35726488235002</v>
      </c>
      <c r="DE19">
        <v>17409.6615384615</v>
      </c>
      <c r="DF19">
        <v>15</v>
      </c>
      <c r="DG19">
        <v>1566748313.5999999</v>
      </c>
      <c r="DH19" t="s">
        <v>296</v>
      </c>
      <c r="DI19">
        <v>27</v>
      </c>
      <c r="DJ19">
        <v>-0.224</v>
      </c>
      <c r="DK19">
        <v>6.0999999999999999E-2</v>
      </c>
      <c r="DL19">
        <v>200</v>
      </c>
      <c r="DM19">
        <v>13</v>
      </c>
      <c r="DN19">
        <v>0.04</v>
      </c>
      <c r="DO19">
        <v>0.02</v>
      </c>
      <c r="DP19">
        <v>22.824742299939</v>
      </c>
      <c r="DQ19">
        <v>1.55081238550976</v>
      </c>
      <c r="DR19">
        <v>0.30685972141814699</v>
      </c>
      <c r="DS19">
        <v>0</v>
      </c>
      <c r="DT19">
        <v>0.28051081594049199</v>
      </c>
      <c r="DU19">
        <v>3.4175056884248101E-2</v>
      </c>
      <c r="DV19">
        <v>6.8330066307430203E-3</v>
      </c>
      <c r="DW19">
        <v>1</v>
      </c>
      <c r="DX19">
        <v>1</v>
      </c>
      <c r="DY19">
        <v>2</v>
      </c>
      <c r="DZ19" t="s">
        <v>282</v>
      </c>
      <c r="EA19">
        <v>1.86676</v>
      </c>
      <c r="EB19">
        <v>1.8632500000000001</v>
      </c>
      <c r="EC19">
        <v>1.8689</v>
      </c>
      <c r="ED19">
        <v>1.8669</v>
      </c>
      <c r="EE19">
        <v>1.8714900000000001</v>
      </c>
      <c r="EF19">
        <v>1.8640300000000001</v>
      </c>
      <c r="EG19">
        <v>1.8656900000000001</v>
      </c>
      <c r="EH19">
        <v>1.86558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-0.224</v>
      </c>
      <c r="EW19">
        <v>6.0999999999999999E-2</v>
      </c>
      <c r="EX19">
        <v>2</v>
      </c>
      <c r="EY19">
        <v>507.31400000000002</v>
      </c>
      <c r="EZ19">
        <v>550.30899999999997</v>
      </c>
      <c r="FA19">
        <v>23.094100000000001</v>
      </c>
      <c r="FB19">
        <v>27.2883</v>
      </c>
      <c r="FC19">
        <v>30.000299999999999</v>
      </c>
      <c r="FD19">
        <v>27.260100000000001</v>
      </c>
      <c r="FE19">
        <v>27.254999999999999</v>
      </c>
      <c r="FF19">
        <v>12.9171</v>
      </c>
      <c r="FG19">
        <v>41.7712</v>
      </c>
      <c r="FH19">
        <v>22.425000000000001</v>
      </c>
      <c r="FI19">
        <v>23.145299999999999</v>
      </c>
      <c r="FJ19">
        <v>200</v>
      </c>
      <c r="FK19">
        <v>13.3985</v>
      </c>
      <c r="FL19">
        <v>101.702</v>
      </c>
      <c r="FM19">
        <v>102.30200000000001</v>
      </c>
    </row>
    <row r="20" spans="1:169" x14ac:dyDescent="0.25">
      <c r="A20">
        <v>4</v>
      </c>
      <c r="B20">
        <v>1566748434.8</v>
      </c>
      <c r="C20">
        <v>393.700000047684</v>
      </c>
      <c r="D20" t="s">
        <v>297</v>
      </c>
      <c r="E20" t="s">
        <v>298</v>
      </c>
      <c r="G20">
        <v>1566748434.8</v>
      </c>
      <c r="H20">
        <f t="shared" si="0"/>
        <v>5.6134969546471122E-3</v>
      </c>
      <c r="I20">
        <f t="shared" si="1"/>
        <v>14.136431615393043</v>
      </c>
      <c r="J20">
        <f t="shared" si="2"/>
        <v>82.495000000000005</v>
      </c>
      <c r="K20">
        <f t="shared" si="3"/>
        <v>13.760778624684196</v>
      </c>
      <c r="L20">
        <f t="shared" si="4"/>
        <v>1.3691425126062504</v>
      </c>
      <c r="M20">
        <f t="shared" si="5"/>
        <v>8.2079230149699995</v>
      </c>
      <c r="N20">
        <f t="shared" si="6"/>
        <v>0.36081695920128837</v>
      </c>
      <c r="O20">
        <f t="shared" si="7"/>
        <v>2.247872128690755</v>
      </c>
      <c r="P20">
        <f t="shared" si="8"/>
        <v>0.33145619471907667</v>
      </c>
      <c r="Q20">
        <f t="shared" si="9"/>
        <v>0.20959861168450281</v>
      </c>
      <c r="R20">
        <f t="shared" si="10"/>
        <v>321.44357666988054</v>
      </c>
      <c r="S20">
        <f t="shared" si="11"/>
        <v>26.960285741542506</v>
      </c>
      <c r="T20">
        <f t="shared" si="12"/>
        <v>26.884699999999999</v>
      </c>
      <c r="U20">
        <f t="shared" si="13"/>
        <v>3.5549936632987587</v>
      </c>
      <c r="V20">
        <f t="shared" si="14"/>
        <v>55.452381610845805</v>
      </c>
      <c r="W20">
        <f t="shared" si="15"/>
        <v>1.9162731763587997</v>
      </c>
      <c r="X20">
        <f t="shared" si="16"/>
        <v>3.455709422557967</v>
      </c>
      <c r="Y20">
        <f t="shared" si="17"/>
        <v>1.638720486939959</v>
      </c>
      <c r="Z20">
        <f t="shared" si="18"/>
        <v>-247.55521569993763</v>
      </c>
      <c r="AA20">
        <f t="shared" si="19"/>
        <v>-58.29108273915022</v>
      </c>
      <c r="AB20">
        <f t="shared" si="20"/>
        <v>-5.5764733965449027</v>
      </c>
      <c r="AC20">
        <f t="shared" si="21"/>
        <v>10.020804834247805</v>
      </c>
      <c r="AD20">
        <v>-4.1126486431323203E-2</v>
      </c>
      <c r="AE20">
        <v>4.6168083897251702E-2</v>
      </c>
      <c r="AF20">
        <v>3.4514171368348801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52551.917517350623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721.66996153846196</v>
      </c>
      <c r="AT20">
        <v>830.58799999999997</v>
      </c>
      <c r="AU20">
        <f t="shared" si="27"/>
        <v>0.13113365285982703</v>
      </c>
      <c r="AV20">
        <v>0.5</v>
      </c>
      <c r="AW20">
        <f t="shared" si="28"/>
        <v>1681.2141000838101</v>
      </c>
      <c r="AX20">
        <f t="shared" si="29"/>
        <v>14.136431615393043</v>
      </c>
      <c r="AY20">
        <f t="shared" si="30"/>
        <v>110.23187309171843</v>
      </c>
      <c r="AZ20">
        <f t="shared" si="31"/>
        <v>0.29363294437193882</v>
      </c>
      <c r="BA20">
        <f t="shared" si="32"/>
        <v>9.0032742496261951E-3</v>
      </c>
      <c r="BB20">
        <f t="shared" si="33"/>
        <v>-1</v>
      </c>
      <c r="BC20" t="s">
        <v>300</v>
      </c>
      <c r="BD20">
        <v>586.70000000000005</v>
      </c>
      <c r="BE20">
        <f t="shared" si="34"/>
        <v>243.88799999999992</v>
      </c>
      <c r="BF20">
        <f t="shared" si="35"/>
        <v>0.44659039584373988</v>
      </c>
      <c r="BG20">
        <f t="shared" si="36"/>
        <v>1.4156945628089312</v>
      </c>
      <c r="BH20">
        <f t="shared" si="37"/>
        <v>0.13113365285982703</v>
      </c>
      <c r="BI20" t="e">
        <f t="shared" si="38"/>
        <v>#DIV/0!</v>
      </c>
      <c r="BJ20">
        <v>2052</v>
      </c>
      <c r="BK20">
        <v>300</v>
      </c>
      <c r="BL20">
        <v>300</v>
      </c>
      <c r="BM20">
        <v>300</v>
      </c>
      <c r="BN20">
        <v>10315.200000000001</v>
      </c>
      <c r="BO20">
        <v>804.24599999999998</v>
      </c>
      <c r="BP20">
        <v>-6.8719000000000002E-3</v>
      </c>
      <c r="BQ20">
        <v>5.7067899999999998E-2</v>
      </c>
      <c r="BR20">
        <f t="shared" si="39"/>
        <v>2000.02</v>
      </c>
      <c r="BS20">
        <f t="shared" si="40"/>
        <v>1681.2141000838101</v>
      </c>
      <c r="BT20">
        <f t="shared" si="41"/>
        <v>0.84059864405546447</v>
      </c>
      <c r="BU20">
        <f t="shared" si="42"/>
        <v>0.19119728811092904</v>
      </c>
      <c r="BV20" t="s">
        <v>280</v>
      </c>
      <c r="BW20">
        <v>1566748434.8</v>
      </c>
      <c r="BX20">
        <v>82.495000000000005</v>
      </c>
      <c r="BY20">
        <v>100.014</v>
      </c>
      <c r="BZ20">
        <v>19.259799999999998</v>
      </c>
      <c r="CA20">
        <v>12.653499999999999</v>
      </c>
      <c r="CB20">
        <v>500.012</v>
      </c>
      <c r="CC20">
        <v>99.396000000000001</v>
      </c>
      <c r="CD20">
        <v>0.100006</v>
      </c>
      <c r="CE20">
        <v>26.403700000000001</v>
      </c>
      <c r="CF20">
        <v>26.884699999999999</v>
      </c>
      <c r="CG20">
        <v>999.9</v>
      </c>
      <c r="CH20">
        <v>9978.1200000000008</v>
      </c>
      <c r="CI20">
        <v>0</v>
      </c>
      <c r="CJ20">
        <v>843.58799999999997</v>
      </c>
      <c r="CK20">
        <v>2000.02</v>
      </c>
      <c r="CL20">
        <v>0.97999499999999995</v>
      </c>
      <c r="CM20">
        <v>2.0004899999999999E-2</v>
      </c>
      <c r="CN20">
        <v>0</v>
      </c>
      <c r="CO20">
        <v>721.24099999999999</v>
      </c>
      <c r="CP20">
        <v>4.99986</v>
      </c>
      <c r="CQ20">
        <v>17861.8</v>
      </c>
      <c r="CR20">
        <v>16272.3</v>
      </c>
      <c r="CS20">
        <v>41.811999999999998</v>
      </c>
      <c r="CT20">
        <v>42.875</v>
      </c>
      <c r="CU20">
        <v>42.375</v>
      </c>
      <c r="CV20">
        <v>41.811999999999998</v>
      </c>
      <c r="CW20">
        <v>26.687000000000001</v>
      </c>
      <c r="CX20">
        <v>1955.11</v>
      </c>
      <c r="CY20">
        <v>39.909999999999997</v>
      </c>
      <c r="CZ20">
        <v>0</v>
      </c>
      <c r="DA20">
        <v>152</v>
      </c>
      <c r="DB20">
        <v>721.66996153846196</v>
      </c>
      <c r="DC20">
        <v>-5.6619145102052304</v>
      </c>
      <c r="DD20">
        <v>43.364101721339701</v>
      </c>
      <c r="DE20">
        <v>17893.4153846154</v>
      </c>
      <c r="DF20">
        <v>15</v>
      </c>
      <c r="DG20">
        <v>1566748389.2</v>
      </c>
      <c r="DH20" t="s">
        <v>301</v>
      </c>
      <c r="DI20">
        <v>28</v>
      </c>
      <c r="DJ20">
        <v>-0.20100000000000001</v>
      </c>
      <c r="DK20">
        <v>6.2E-2</v>
      </c>
      <c r="DL20">
        <v>100</v>
      </c>
      <c r="DM20">
        <v>13</v>
      </c>
      <c r="DN20">
        <v>0.08</v>
      </c>
      <c r="DO20">
        <v>0.01</v>
      </c>
      <c r="DP20">
        <v>13.743537428692701</v>
      </c>
      <c r="DQ20">
        <v>1.14545369915688</v>
      </c>
      <c r="DR20">
        <v>0.236328206706307</v>
      </c>
      <c r="DS20">
        <v>0</v>
      </c>
      <c r="DT20">
        <v>0.34559425400678501</v>
      </c>
      <c r="DU20">
        <v>5.9795987062748399E-2</v>
      </c>
      <c r="DV20">
        <v>1.29476405175456E-2</v>
      </c>
      <c r="DW20">
        <v>1</v>
      </c>
      <c r="DX20">
        <v>1</v>
      </c>
      <c r="DY20">
        <v>2</v>
      </c>
      <c r="DZ20" t="s">
        <v>282</v>
      </c>
      <c r="EA20">
        <v>1.86676</v>
      </c>
      <c r="EB20">
        <v>1.8632500000000001</v>
      </c>
      <c r="EC20">
        <v>1.8689</v>
      </c>
      <c r="ED20">
        <v>1.8669100000000001</v>
      </c>
      <c r="EE20">
        <v>1.8714900000000001</v>
      </c>
      <c r="EF20">
        <v>1.86402</v>
      </c>
      <c r="EG20">
        <v>1.8656900000000001</v>
      </c>
      <c r="EH20">
        <v>1.86558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-0.20100000000000001</v>
      </c>
      <c r="EW20">
        <v>6.2E-2</v>
      </c>
      <c r="EX20">
        <v>2</v>
      </c>
      <c r="EY20">
        <v>507.64299999999997</v>
      </c>
      <c r="EZ20">
        <v>548.91499999999996</v>
      </c>
      <c r="FA20">
        <v>23.9345</v>
      </c>
      <c r="FB20">
        <v>27.3338</v>
      </c>
      <c r="FC20">
        <v>30.0002</v>
      </c>
      <c r="FD20">
        <v>27.3124</v>
      </c>
      <c r="FE20">
        <v>27.302299999999999</v>
      </c>
      <c r="FF20">
        <v>8.0916200000000007</v>
      </c>
      <c r="FG20">
        <v>45.532800000000002</v>
      </c>
      <c r="FH20">
        <v>19.422999999999998</v>
      </c>
      <c r="FI20">
        <v>23.977599999999999</v>
      </c>
      <c r="FJ20">
        <v>100</v>
      </c>
      <c r="FK20">
        <v>12.5291</v>
      </c>
      <c r="FL20">
        <v>101.69199999999999</v>
      </c>
      <c r="FM20">
        <v>102.297</v>
      </c>
    </row>
    <row r="21" spans="1:169" x14ac:dyDescent="0.25">
      <c r="A21">
        <v>5</v>
      </c>
      <c r="B21">
        <v>1566748550.3</v>
      </c>
      <c r="C21">
        <v>509.200000047684</v>
      </c>
      <c r="D21" t="s">
        <v>302</v>
      </c>
      <c r="E21" t="s">
        <v>303</v>
      </c>
      <c r="G21">
        <v>1566748550.3</v>
      </c>
      <c r="H21">
        <f t="shared" si="0"/>
        <v>6.5376629542547183E-3</v>
      </c>
      <c r="I21">
        <f t="shared" si="1"/>
        <v>0.46787340816959094</v>
      </c>
      <c r="J21">
        <f t="shared" si="2"/>
        <v>-4.1214199999999996</v>
      </c>
      <c r="K21">
        <f t="shared" si="3"/>
        <v>-5.869394751853676</v>
      </c>
      <c r="L21">
        <f t="shared" si="4"/>
        <v>-0.58398392971928215</v>
      </c>
      <c r="M21">
        <f t="shared" si="5"/>
        <v>-0.41006665071616</v>
      </c>
      <c r="N21">
        <f t="shared" si="6"/>
        <v>0.43472484664775551</v>
      </c>
      <c r="O21">
        <f t="shared" si="7"/>
        <v>2.2506548094472176</v>
      </c>
      <c r="P21">
        <f t="shared" si="8"/>
        <v>0.39289707717053579</v>
      </c>
      <c r="Q21">
        <f t="shared" si="9"/>
        <v>0.24898249700978262</v>
      </c>
      <c r="R21">
        <f t="shared" si="10"/>
        <v>321.45155663404012</v>
      </c>
      <c r="S21">
        <f t="shared" si="11"/>
        <v>27.019279927975983</v>
      </c>
      <c r="T21">
        <f t="shared" si="12"/>
        <v>26.956099999999999</v>
      </c>
      <c r="U21">
        <f t="shared" si="13"/>
        <v>3.5699417246863221</v>
      </c>
      <c r="V21">
        <f t="shared" si="14"/>
        <v>55.51730136971851</v>
      </c>
      <c r="W21">
        <f t="shared" si="15"/>
        <v>1.9603685652991998</v>
      </c>
      <c r="X21">
        <f t="shared" si="16"/>
        <v>3.5310948423881205</v>
      </c>
      <c r="Y21">
        <f t="shared" si="17"/>
        <v>1.6095731593871223</v>
      </c>
      <c r="Z21">
        <f t="shared" si="18"/>
        <v>-288.31093628263307</v>
      </c>
      <c r="AA21">
        <f t="shared" si="19"/>
        <v>-22.580871918375479</v>
      </c>
      <c r="AB21">
        <f t="shared" si="20"/>
        <v>-2.1622799843826614</v>
      </c>
      <c r="AC21">
        <f t="shared" si="21"/>
        <v>8.397468448648894</v>
      </c>
      <c r="AD21">
        <v>-4.1201378057636497E-2</v>
      </c>
      <c r="AE21">
        <v>4.6252156308655201E-2</v>
      </c>
      <c r="AF21">
        <v>3.4563914816702002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52579.41096592079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755.78284615384598</v>
      </c>
      <c r="AT21">
        <v>793.94</v>
      </c>
      <c r="AU21">
        <f t="shared" si="27"/>
        <v>4.8060500599735545E-2</v>
      </c>
      <c r="AV21">
        <v>0.5</v>
      </c>
      <c r="AW21">
        <f t="shared" si="28"/>
        <v>1681.2561000838082</v>
      </c>
      <c r="AX21">
        <f t="shared" si="29"/>
        <v>0.46787340816959094</v>
      </c>
      <c r="AY21">
        <f t="shared" si="30"/>
        <v>40.401004903193453</v>
      </c>
      <c r="AZ21">
        <f t="shared" si="31"/>
        <v>0.2205456331712724</v>
      </c>
      <c r="BA21">
        <f t="shared" si="32"/>
        <v>8.7308138724161036E-4</v>
      </c>
      <c r="BB21">
        <f t="shared" si="33"/>
        <v>-1</v>
      </c>
      <c r="BC21" t="s">
        <v>305</v>
      </c>
      <c r="BD21">
        <v>618.84</v>
      </c>
      <c r="BE21">
        <f t="shared" si="34"/>
        <v>175.10000000000002</v>
      </c>
      <c r="BF21">
        <f t="shared" si="35"/>
        <v>0.21791635548917229</v>
      </c>
      <c r="BG21">
        <f t="shared" si="36"/>
        <v>1.2829487428091269</v>
      </c>
      <c r="BH21">
        <f t="shared" si="37"/>
        <v>4.8060500599735587E-2</v>
      </c>
      <c r="BI21" t="e">
        <f t="shared" si="38"/>
        <v>#DIV/0!</v>
      </c>
      <c r="BJ21">
        <v>2054</v>
      </c>
      <c r="BK21">
        <v>300</v>
      </c>
      <c r="BL21">
        <v>300</v>
      </c>
      <c r="BM21">
        <v>300</v>
      </c>
      <c r="BN21">
        <v>10315.4</v>
      </c>
      <c r="BO21">
        <v>780.505</v>
      </c>
      <c r="BP21">
        <v>-6.8710200000000003E-3</v>
      </c>
      <c r="BQ21">
        <v>-0.79852299999999998</v>
      </c>
      <c r="BR21">
        <f t="shared" si="39"/>
        <v>2000.07</v>
      </c>
      <c r="BS21">
        <f t="shared" si="40"/>
        <v>1681.2561000838082</v>
      </c>
      <c r="BT21">
        <f t="shared" si="41"/>
        <v>0.84059862908988592</v>
      </c>
      <c r="BU21">
        <f t="shared" si="42"/>
        <v>0.19119725817977179</v>
      </c>
      <c r="BV21" t="s">
        <v>280</v>
      </c>
      <c r="BW21">
        <v>1566748550.3</v>
      </c>
      <c r="BX21">
        <v>-4.1214199999999996</v>
      </c>
      <c r="BY21">
        <v>-3.5924100000000001</v>
      </c>
      <c r="BZ21">
        <v>19.7029</v>
      </c>
      <c r="CA21">
        <v>12.0138</v>
      </c>
      <c r="CB21">
        <v>500.09899999999999</v>
      </c>
      <c r="CC21">
        <v>99.3964</v>
      </c>
      <c r="CD21">
        <v>0.100048</v>
      </c>
      <c r="CE21">
        <v>26.77</v>
      </c>
      <c r="CF21">
        <v>26.956099999999999</v>
      </c>
      <c r="CG21">
        <v>999.9</v>
      </c>
      <c r="CH21">
        <v>9996.25</v>
      </c>
      <c r="CI21">
        <v>0</v>
      </c>
      <c r="CJ21">
        <v>798.04300000000001</v>
      </c>
      <c r="CK21">
        <v>2000.07</v>
      </c>
      <c r="CL21">
        <v>0.97999499999999995</v>
      </c>
      <c r="CM21">
        <v>2.0004899999999999E-2</v>
      </c>
      <c r="CN21">
        <v>0</v>
      </c>
      <c r="CO21">
        <v>755.62800000000004</v>
      </c>
      <c r="CP21">
        <v>4.99986</v>
      </c>
      <c r="CQ21">
        <v>18389.400000000001</v>
      </c>
      <c r="CR21">
        <v>16272.7</v>
      </c>
      <c r="CS21">
        <v>41.811999999999998</v>
      </c>
      <c r="CT21">
        <v>42.875</v>
      </c>
      <c r="CU21">
        <v>42.311999999999998</v>
      </c>
      <c r="CV21">
        <v>41.686999999999998</v>
      </c>
      <c r="CW21">
        <v>26.687000000000001</v>
      </c>
      <c r="CX21">
        <v>1955.16</v>
      </c>
      <c r="CY21">
        <v>39.909999999999997</v>
      </c>
      <c r="CZ21">
        <v>0</v>
      </c>
      <c r="DA21">
        <v>115.10000014305101</v>
      </c>
      <c r="DB21">
        <v>755.78284615384598</v>
      </c>
      <c r="DC21">
        <v>-1.6523760862530701</v>
      </c>
      <c r="DD21">
        <v>186.47863178319699</v>
      </c>
      <c r="DE21">
        <v>18425.196153846198</v>
      </c>
      <c r="DF21">
        <v>15</v>
      </c>
      <c r="DG21">
        <v>1566748506.2</v>
      </c>
      <c r="DH21" t="s">
        <v>306</v>
      </c>
      <c r="DI21">
        <v>29</v>
      </c>
      <c r="DJ21">
        <v>-0.47799999999999998</v>
      </c>
      <c r="DK21">
        <v>4.9000000000000002E-2</v>
      </c>
      <c r="DL21">
        <v>-4</v>
      </c>
      <c r="DM21">
        <v>12</v>
      </c>
      <c r="DN21">
        <v>0.26</v>
      </c>
      <c r="DO21">
        <v>0.01</v>
      </c>
      <c r="DP21">
        <v>0.44190920111979198</v>
      </c>
      <c r="DQ21">
        <v>0.24504318827138</v>
      </c>
      <c r="DR21">
        <v>6.7804293238335506E-2</v>
      </c>
      <c r="DS21">
        <v>1</v>
      </c>
      <c r="DT21">
        <v>0.40401562065243901</v>
      </c>
      <c r="DU21">
        <v>0.18938822955484799</v>
      </c>
      <c r="DV21">
        <v>6.1462341281413299E-2</v>
      </c>
      <c r="DW21">
        <v>1</v>
      </c>
      <c r="DX21">
        <v>2</v>
      </c>
      <c r="DY21">
        <v>2</v>
      </c>
      <c r="DZ21" t="s">
        <v>307</v>
      </c>
      <c r="EA21">
        <v>1.86677</v>
      </c>
      <c r="EB21">
        <v>1.8633500000000001</v>
      </c>
      <c r="EC21">
        <v>1.8689199999999999</v>
      </c>
      <c r="ED21">
        <v>1.86693</v>
      </c>
      <c r="EE21">
        <v>1.87154</v>
      </c>
      <c r="EF21">
        <v>1.8641399999999999</v>
      </c>
      <c r="EG21">
        <v>1.86572</v>
      </c>
      <c r="EH21">
        <v>1.8656900000000001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-0.47799999999999998</v>
      </c>
      <c r="EW21">
        <v>4.9000000000000002E-2</v>
      </c>
      <c r="EX21">
        <v>2</v>
      </c>
      <c r="EY21">
        <v>508.38</v>
      </c>
      <c r="EZ21">
        <v>547.58799999999997</v>
      </c>
      <c r="FA21">
        <v>24.5321</v>
      </c>
      <c r="FB21">
        <v>27.35</v>
      </c>
      <c r="FC21">
        <v>30.000299999999999</v>
      </c>
      <c r="FD21">
        <v>27.339200000000002</v>
      </c>
      <c r="FE21">
        <v>27.328399999999998</v>
      </c>
      <c r="FF21">
        <v>0</v>
      </c>
      <c r="FG21">
        <v>47.354300000000002</v>
      </c>
      <c r="FH21">
        <v>16.416599999999999</v>
      </c>
      <c r="FI21">
        <v>24.5549</v>
      </c>
      <c r="FJ21">
        <v>0</v>
      </c>
      <c r="FK21">
        <v>11.9001</v>
      </c>
      <c r="FL21">
        <v>101.688</v>
      </c>
      <c r="FM21">
        <v>102.297</v>
      </c>
    </row>
    <row r="22" spans="1:169" x14ac:dyDescent="0.25">
      <c r="A22">
        <v>7</v>
      </c>
      <c r="B22">
        <v>1566748831.3</v>
      </c>
      <c r="C22">
        <v>790.20000004768394</v>
      </c>
      <c r="D22" t="s">
        <v>313</v>
      </c>
      <c r="E22" t="s">
        <v>314</v>
      </c>
      <c r="G22">
        <v>1566748831.3</v>
      </c>
      <c r="H22">
        <f t="shared" si="0"/>
        <v>5.3085570827053523E-3</v>
      </c>
      <c r="I22">
        <f t="shared" si="1"/>
        <v>38.702414637393517</v>
      </c>
      <c r="J22">
        <f t="shared" si="2"/>
        <v>351.30500000000001</v>
      </c>
      <c r="K22">
        <f t="shared" si="3"/>
        <v>146.20476372053474</v>
      </c>
      <c r="L22">
        <f t="shared" si="4"/>
        <v>14.545862232936337</v>
      </c>
      <c r="M22">
        <f t="shared" si="5"/>
        <v>34.951215006300004</v>
      </c>
      <c r="N22">
        <f t="shared" si="6"/>
        <v>0.3341955725760789</v>
      </c>
      <c r="O22">
        <f t="shared" si="7"/>
        <v>2.2467192506179607</v>
      </c>
      <c r="P22">
        <f t="shared" si="8"/>
        <v>0.3088325521176446</v>
      </c>
      <c r="Q22">
        <f t="shared" si="9"/>
        <v>0.19513845938634583</v>
      </c>
      <c r="R22">
        <f t="shared" si="10"/>
        <v>321.46272858386635</v>
      </c>
      <c r="S22">
        <f t="shared" si="11"/>
        <v>27.189664652522939</v>
      </c>
      <c r="T22">
        <f t="shared" si="12"/>
        <v>26.977</v>
      </c>
      <c r="U22">
        <f t="shared" si="13"/>
        <v>3.5743276455636157</v>
      </c>
      <c r="V22">
        <f t="shared" si="14"/>
        <v>54.894583307549574</v>
      </c>
      <c r="W22">
        <f t="shared" si="15"/>
        <v>1.9113356541240001</v>
      </c>
      <c r="X22">
        <f t="shared" si="16"/>
        <v>3.481829242451207</v>
      </c>
      <c r="Y22">
        <f t="shared" si="17"/>
        <v>1.6629919914396156</v>
      </c>
      <c r="Z22">
        <f t="shared" si="18"/>
        <v>-234.10736734730602</v>
      </c>
      <c r="AA22">
        <f t="shared" si="19"/>
        <v>-53.973357143438861</v>
      </c>
      <c r="AB22">
        <f t="shared" si="20"/>
        <v>-5.1717545360689074</v>
      </c>
      <c r="AC22">
        <f t="shared" si="21"/>
        <v>28.210249557052535</v>
      </c>
      <c r="AD22">
        <v>-4.10954829657844E-2</v>
      </c>
      <c r="AE22">
        <v>4.6133279791131597E-2</v>
      </c>
      <c r="AF22">
        <v>3.4493569586394099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52491.368795619266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315</v>
      </c>
      <c r="AS22">
        <v>703.80684615384598</v>
      </c>
      <c r="AT22">
        <v>984.23099999999999</v>
      </c>
      <c r="AU22">
        <f t="shared" si="27"/>
        <v>0.2849170101796773</v>
      </c>
      <c r="AV22">
        <v>0.5</v>
      </c>
      <c r="AW22">
        <f t="shared" si="28"/>
        <v>1681.314900083805</v>
      </c>
      <c r="AX22">
        <f t="shared" si="29"/>
        <v>38.702414637393517</v>
      </c>
      <c r="AY22">
        <f t="shared" si="30"/>
        <v>239.51760725121031</v>
      </c>
      <c r="AZ22">
        <f t="shared" si="31"/>
        <v>0.45268946009625793</v>
      </c>
      <c r="BA22">
        <f t="shared" si="32"/>
        <v>2.3613907564498805E-2</v>
      </c>
      <c r="BB22">
        <f t="shared" si="33"/>
        <v>-1</v>
      </c>
      <c r="BC22" t="s">
        <v>316</v>
      </c>
      <c r="BD22">
        <v>538.67999999999995</v>
      </c>
      <c r="BE22">
        <f t="shared" si="34"/>
        <v>445.55100000000004</v>
      </c>
      <c r="BF22">
        <f t="shared" si="35"/>
        <v>0.62938732905134087</v>
      </c>
      <c r="BG22">
        <f t="shared" si="36"/>
        <v>1.8271162842503901</v>
      </c>
      <c r="BH22">
        <f t="shared" si="37"/>
        <v>0.28491701017967735</v>
      </c>
      <c r="BI22" t="e">
        <f t="shared" si="38"/>
        <v>#DIV/0!</v>
      </c>
      <c r="BJ22">
        <v>2058</v>
      </c>
      <c r="BK22">
        <v>300</v>
      </c>
      <c r="BL22">
        <v>300</v>
      </c>
      <c r="BM22">
        <v>300</v>
      </c>
      <c r="BN22">
        <v>10315</v>
      </c>
      <c r="BO22">
        <v>898.85599999999999</v>
      </c>
      <c r="BP22">
        <v>-6.8723999999999999E-3</v>
      </c>
      <c r="BQ22">
        <v>-2.2033100000000001</v>
      </c>
      <c r="BR22">
        <f t="shared" si="39"/>
        <v>2000.14</v>
      </c>
      <c r="BS22">
        <f t="shared" si="40"/>
        <v>1681.314900083805</v>
      </c>
      <c r="BT22">
        <f t="shared" si="41"/>
        <v>0.84059860813933274</v>
      </c>
      <c r="BU22">
        <f t="shared" si="42"/>
        <v>0.19119721627866562</v>
      </c>
      <c r="BV22" t="s">
        <v>280</v>
      </c>
      <c r="BW22">
        <v>1566748831.3</v>
      </c>
      <c r="BX22">
        <v>351.30500000000001</v>
      </c>
      <c r="BY22">
        <v>399.97500000000002</v>
      </c>
      <c r="BZ22">
        <v>19.211400000000001</v>
      </c>
      <c r="CA22">
        <v>12.9649</v>
      </c>
      <c r="CB22">
        <v>500.11099999999999</v>
      </c>
      <c r="CC22">
        <v>99.389499999999998</v>
      </c>
      <c r="CD22">
        <v>0.10016</v>
      </c>
      <c r="CE22">
        <v>26.531400000000001</v>
      </c>
      <c r="CF22">
        <v>26.977</v>
      </c>
      <c r="CG22">
        <v>999.9</v>
      </c>
      <c r="CH22">
        <v>9971.25</v>
      </c>
      <c r="CI22">
        <v>0</v>
      </c>
      <c r="CJ22">
        <v>796.13400000000001</v>
      </c>
      <c r="CK22">
        <v>2000.14</v>
      </c>
      <c r="CL22">
        <v>0.97999800000000004</v>
      </c>
      <c r="CM22">
        <v>2.00018E-2</v>
      </c>
      <c r="CN22">
        <v>0</v>
      </c>
      <c r="CO22">
        <v>703.923</v>
      </c>
      <c r="CP22">
        <v>4.99986</v>
      </c>
      <c r="CQ22">
        <v>17333.2</v>
      </c>
      <c r="CR22">
        <v>16273.3</v>
      </c>
      <c r="CS22">
        <v>41.75</v>
      </c>
      <c r="CT22">
        <v>42.686999999999998</v>
      </c>
      <c r="CU22">
        <v>42.186999999999998</v>
      </c>
      <c r="CV22">
        <v>41.625</v>
      </c>
      <c r="CW22">
        <v>26.687000000000001</v>
      </c>
      <c r="CX22">
        <v>1955.23</v>
      </c>
      <c r="CY22">
        <v>39.909999999999997</v>
      </c>
      <c r="CZ22">
        <v>0</v>
      </c>
      <c r="DA22">
        <v>160.200000047684</v>
      </c>
      <c r="DB22">
        <v>703.80684615384598</v>
      </c>
      <c r="DC22">
        <v>2.3556923079965202</v>
      </c>
      <c r="DD22">
        <v>133.969229989089</v>
      </c>
      <c r="DE22">
        <v>17284.1615384615</v>
      </c>
      <c r="DF22">
        <v>15</v>
      </c>
      <c r="DG22">
        <v>1566748772.3</v>
      </c>
      <c r="DH22" t="s">
        <v>317</v>
      </c>
      <c r="DI22">
        <v>31</v>
      </c>
      <c r="DJ22">
        <v>-0.126</v>
      </c>
      <c r="DK22">
        <v>5.5E-2</v>
      </c>
      <c r="DL22">
        <v>400</v>
      </c>
      <c r="DM22">
        <v>13</v>
      </c>
      <c r="DN22">
        <v>0.03</v>
      </c>
      <c r="DO22">
        <v>0.01</v>
      </c>
      <c r="DP22">
        <v>38.373968565270097</v>
      </c>
      <c r="DQ22">
        <v>1.00247436950057</v>
      </c>
      <c r="DR22">
        <v>0.20024002660596901</v>
      </c>
      <c r="DS22">
        <v>0</v>
      </c>
      <c r="DT22">
        <v>0.33762240230905499</v>
      </c>
      <c r="DU22">
        <v>-1.17699302286678E-2</v>
      </c>
      <c r="DV22">
        <v>2.4152624656902798E-3</v>
      </c>
      <c r="DW22">
        <v>1</v>
      </c>
      <c r="DX22">
        <v>1</v>
      </c>
      <c r="DY22">
        <v>2</v>
      </c>
      <c r="DZ22" t="s">
        <v>282</v>
      </c>
      <c r="EA22">
        <v>1.86676</v>
      </c>
      <c r="EB22">
        <v>1.8632599999999999</v>
      </c>
      <c r="EC22">
        <v>1.8689</v>
      </c>
      <c r="ED22">
        <v>1.8669100000000001</v>
      </c>
      <c r="EE22">
        <v>1.8714900000000001</v>
      </c>
      <c r="EF22">
        <v>1.8640300000000001</v>
      </c>
      <c r="EG22">
        <v>1.8656900000000001</v>
      </c>
      <c r="EH22">
        <v>1.86561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-0.126</v>
      </c>
      <c r="EW22">
        <v>5.5E-2</v>
      </c>
      <c r="EX22">
        <v>2</v>
      </c>
      <c r="EY22">
        <v>507.64100000000002</v>
      </c>
      <c r="EZ22">
        <v>549.11500000000001</v>
      </c>
      <c r="FA22">
        <v>24.096900000000002</v>
      </c>
      <c r="FB22">
        <v>27.389399999999998</v>
      </c>
      <c r="FC22">
        <v>30.000299999999999</v>
      </c>
      <c r="FD22">
        <v>27.377300000000002</v>
      </c>
      <c r="FE22">
        <v>27.369800000000001</v>
      </c>
      <c r="FF22">
        <v>22.061499999999999</v>
      </c>
      <c r="FG22">
        <v>40.866300000000003</v>
      </c>
      <c r="FH22">
        <v>9.5878099999999993</v>
      </c>
      <c r="FI22">
        <v>24.0501</v>
      </c>
      <c r="FJ22">
        <v>400</v>
      </c>
      <c r="FK22">
        <v>13.006500000000001</v>
      </c>
      <c r="FL22">
        <v>101.684</v>
      </c>
      <c r="FM22">
        <v>102.29600000000001</v>
      </c>
    </row>
    <row r="23" spans="1:169" x14ac:dyDescent="0.25">
      <c r="A23">
        <v>8</v>
      </c>
      <c r="B23">
        <v>1566748901.3</v>
      </c>
      <c r="C23">
        <v>860.20000004768394</v>
      </c>
      <c r="D23" t="s">
        <v>318</v>
      </c>
      <c r="E23" t="s">
        <v>319</v>
      </c>
      <c r="G23">
        <v>1566748901.3</v>
      </c>
      <c r="H23">
        <f t="shared" si="0"/>
        <v>4.9892216704565152E-3</v>
      </c>
      <c r="I23">
        <f t="shared" si="1"/>
        <v>40.56880606688965</v>
      </c>
      <c r="J23">
        <f t="shared" si="2"/>
        <v>448.66199999999998</v>
      </c>
      <c r="K23">
        <f t="shared" si="3"/>
        <v>214.52042078833057</v>
      </c>
      <c r="L23">
        <f t="shared" si="4"/>
        <v>21.342033647328172</v>
      </c>
      <c r="M23">
        <f t="shared" si="5"/>
        <v>44.636121191118001</v>
      </c>
      <c r="N23">
        <f t="shared" si="6"/>
        <v>0.30720489768471049</v>
      </c>
      <c r="O23">
        <f t="shared" si="7"/>
        <v>2.2467773737281305</v>
      </c>
      <c r="P23">
        <f t="shared" si="8"/>
        <v>0.28563205448461215</v>
      </c>
      <c r="Q23">
        <f t="shared" si="9"/>
        <v>0.18033186699125484</v>
      </c>
      <c r="R23">
        <f t="shared" si="10"/>
        <v>321.45315262687211</v>
      </c>
      <c r="S23">
        <f t="shared" si="11"/>
        <v>27.39882534649761</v>
      </c>
      <c r="T23">
        <f t="shared" si="12"/>
        <v>27.148800000000001</v>
      </c>
      <c r="U23">
        <f t="shared" si="13"/>
        <v>3.6105589434023035</v>
      </c>
      <c r="V23">
        <f t="shared" si="14"/>
        <v>54.84050073611175</v>
      </c>
      <c r="W23">
        <f t="shared" si="15"/>
        <v>1.9210976195899998</v>
      </c>
      <c r="X23">
        <f t="shared" si="16"/>
        <v>3.5030636004477289</v>
      </c>
      <c r="Y23">
        <f t="shared" si="17"/>
        <v>1.6894613238123037</v>
      </c>
      <c r="Z23">
        <f t="shared" si="18"/>
        <v>-220.02467566713233</v>
      </c>
      <c r="AA23">
        <f t="shared" si="19"/>
        <v>-62.284152203384302</v>
      </c>
      <c r="AB23">
        <f t="shared" si="20"/>
        <v>-5.9761622656510918</v>
      </c>
      <c r="AC23">
        <f t="shared" si="21"/>
        <v>33.168162490704368</v>
      </c>
      <c r="AD23">
        <v>-4.10970456829821E-2</v>
      </c>
      <c r="AE23">
        <v>4.6135034078087701E-2</v>
      </c>
      <c r="AF23">
        <v>3.4494608138469598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52475.151885583065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320</v>
      </c>
      <c r="AS23">
        <v>708.42019230769199</v>
      </c>
      <c r="AT23">
        <v>1006.39</v>
      </c>
      <c r="AU23">
        <f t="shared" si="27"/>
        <v>0.29607787010235398</v>
      </c>
      <c r="AV23">
        <v>0.5</v>
      </c>
      <c r="AW23">
        <f t="shared" si="28"/>
        <v>1681.2645000838074</v>
      </c>
      <c r="AX23">
        <f t="shared" si="29"/>
        <v>40.56880606688965</v>
      </c>
      <c r="AY23">
        <f t="shared" si="30"/>
        <v>248.89260613175631</v>
      </c>
      <c r="AZ23">
        <f t="shared" si="31"/>
        <v>0.46376653186140565</v>
      </c>
      <c r="BA23">
        <f t="shared" si="32"/>
        <v>2.4724727171017726E-2</v>
      </c>
      <c r="BB23">
        <f t="shared" si="33"/>
        <v>-1</v>
      </c>
      <c r="BC23" t="s">
        <v>321</v>
      </c>
      <c r="BD23">
        <v>539.66</v>
      </c>
      <c r="BE23">
        <f t="shared" si="34"/>
        <v>466.73</v>
      </c>
      <c r="BF23">
        <f t="shared" si="35"/>
        <v>0.63842008804299699</v>
      </c>
      <c r="BG23">
        <f t="shared" si="36"/>
        <v>1.864859355890746</v>
      </c>
      <c r="BH23">
        <f t="shared" si="37"/>
        <v>0.29607787010235398</v>
      </c>
      <c r="BI23" t="e">
        <f t="shared" si="38"/>
        <v>#DIV/0!</v>
      </c>
      <c r="BJ23">
        <v>2060</v>
      </c>
      <c r="BK23">
        <v>300</v>
      </c>
      <c r="BL23">
        <v>300</v>
      </c>
      <c r="BM23">
        <v>300</v>
      </c>
      <c r="BN23">
        <v>10314.9</v>
      </c>
      <c r="BO23">
        <v>917.89</v>
      </c>
      <c r="BP23">
        <v>-6.8725100000000001E-3</v>
      </c>
      <c r="BQ23">
        <v>-2.6956199999999999</v>
      </c>
      <c r="BR23">
        <f t="shared" si="39"/>
        <v>2000.08</v>
      </c>
      <c r="BS23">
        <f t="shared" si="40"/>
        <v>1681.2645000838074</v>
      </c>
      <c r="BT23">
        <f t="shared" si="41"/>
        <v>0.84059862609685987</v>
      </c>
      <c r="BU23">
        <f t="shared" si="42"/>
        <v>0.19119725219371989</v>
      </c>
      <c r="BV23" t="s">
        <v>280</v>
      </c>
      <c r="BW23">
        <v>1566748901.3</v>
      </c>
      <c r="BX23">
        <v>448.66199999999998</v>
      </c>
      <c r="BY23">
        <v>500.01799999999997</v>
      </c>
      <c r="BZ23">
        <v>19.309999999999999</v>
      </c>
      <c r="CA23">
        <v>13.44</v>
      </c>
      <c r="CB23">
        <v>500.12400000000002</v>
      </c>
      <c r="CC23">
        <v>99.387</v>
      </c>
      <c r="CD23">
        <v>0.100189</v>
      </c>
      <c r="CE23">
        <v>26.634599999999999</v>
      </c>
      <c r="CF23">
        <v>27.148800000000001</v>
      </c>
      <c r="CG23">
        <v>999.9</v>
      </c>
      <c r="CH23">
        <v>9971.8799999999992</v>
      </c>
      <c r="CI23">
        <v>0</v>
      </c>
      <c r="CJ23">
        <v>780.05700000000002</v>
      </c>
      <c r="CK23">
        <v>2000.08</v>
      </c>
      <c r="CL23">
        <v>0.97999800000000004</v>
      </c>
      <c r="CM23">
        <v>2.00018E-2</v>
      </c>
      <c r="CN23">
        <v>0</v>
      </c>
      <c r="CO23">
        <v>708.97</v>
      </c>
      <c r="CP23">
        <v>4.99986</v>
      </c>
      <c r="CQ23">
        <v>17438.8</v>
      </c>
      <c r="CR23">
        <v>16272.8</v>
      </c>
      <c r="CS23">
        <v>41.75</v>
      </c>
      <c r="CT23">
        <v>42.686999999999998</v>
      </c>
      <c r="CU23">
        <v>42.25</v>
      </c>
      <c r="CV23">
        <v>41.625</v>
      </c>
      <c r="CW23">
        <v>26.687000000000001</v>
      </c>
      <c r="CX23">
        <v>1955.17</v>
      </c>
      <c r="CY23">
        <v>39.909999999999997</v>
      </c>
      <c r="CZ23">
        <v>0</v>
      </c>
      <c r="DA23">
        <v>69.600000143051105</v>
      </c>
      <c r="DB23">
        <v>708.42019230769199</v>
      </c>
      <c r="DC23">
        <v>2.5190085261083901</v>
      </c>
      <c r="DD23">
        <v>328.52991455542099</v>
      </c>
      <c r="DE23">
        <v>17447.242307692301</v>
      </c>
      <c r="DF23">
        <v>15</v>
      </c>
      <c r="DG23">
        <v>1566748933.3</v>
      </c>
      <c r="DH23" t="s">
        <v>322</v>
      </c>
      <c r="DI23">
        <v>32</v>
      </c>
      <c r="DJ23">
        <v>-0.13600000000000001</v>
      </c>
      <c r="DK23">
        <v>6.6000000000000003E-2</v>
      </c>
      <c r="DL23">
        <v>500</v>
      </c>
      <c r="DM23">
        <v>14</v>
      </c>
      <c r="DN23">
        <v>0.03</v>
      </c>
      <c r="DO23">
        <v>0.02</v>
      </c>
      <c r="DP23">
        <v>40.142313912727403</v>
      </c>
      <c r="DQ23">
        <v>-2.3894510770923999E-2</v>
      </c>
      <c r="DR23">
        <v>0.40457782329138098</v>
      </c>
      <c r="DS23">
        <v>1</v>
      </c>
      <c r="DT23">
        <v>0.31282513182598998</v>
      </c>
      <c r="DU23">
        <v>-2.0072645152722401E-2</v>
      </c>
      <c r="DV23">
        <v>4.11703339879605E-3</v>
      </c>
      <c r="DW23">
        <v>1</v>
      </c>
      <c r="DX23">
        <v>2</v>
      </c>
      <c r="DY23">
        <v>2</v>
      </c>
      <c r="DZ23" t="s">
        <v>307</v>
      </c>
      <c r="EA23">
        <v>1.86676</v>
      </c>
      <c r="EB23">
        <v>1.86327</v>
      </c>
      <c r="EC23">
        <v>1.8689</v>
      </c>
      <c r="ED23">
        <v>1.8669199999999999</v>
      </c>
      <c r="EE23">
        <v>1.87151</v>
      </c>
      <c r="EF23">
        <v>1.8640300000000001</v>
      </c>
      <c r="EG23">
        <v>1.8656900000000001</v>
      </c>
      <c r="EH23">
        <v>1.86558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-0.13600000000000001</v>
      </c>
      <c r="EW23">
        <v>6.6000000000000003E-2</v>
      </c>
      <c r="EX23">
        <v>2</v>
      </c>
      <c r="EY23">
        <v>507.53100000000001</v>
      </c>
      <c r="EZ23">
        <v>550.09400000000005</v>
      </c>
      <c r="FA23">
        <v>23.7134</v>
      </c>
      <c r="FB23">
        <v>27.3825</v>
      </c>
      <c r="FC23">
        <v>30.000399999999999</v>
      </c>
      <c r="FD23">
        <v>27.376300000000001</v>
      </c>
      <c r="FE23">
        <v>27.3721</v>
      </c>
      <c r="FF23">
        <v>26.3444</v>
      </c>
      <c r="FG23">
        <v>37.4114</v>
      </c>
      <c r="FH23">
        <v>7.6938300000000002</v>
      </c>
      <c r="FI23">
        <v>23.571100000000001</v>
      </c>
      <c r="FJ23">
        <v>500</v>
      </c>
      <c r="FK23">
        <v>13.547599999999999</v>
      </c>
      <c r="FL23">
        <v>101.684</v>
      </c>
      <c r="FM23">
        <v>102.29900000000001</v>
      </c>
    </row>
    <row r="24" spans="1:169" x14ac:dyDescent="0.25">
      <c r="A24">
        <v>9</v>
      </c>
      <c r="B24">
        <v>1566749054.8</v>
      </c>
      <c r="C24">
        <v>1013.70000004768</v>
      </c>
      <c r="D24" t="s">
        <v>323</v>
      </c>
      <c r="E24" t="s">
        <v>324</v>
      </c>
      <c r="G24">
        <v>1566749054.8</v>
      </c>
      <c r="H24">
        <f t="shared" si="0"/>
        <v>4.3305948905574421E-3</v>
      </c>
      <c r="I24">
        <f t="shared" si="1"/>
        <v>41.911720702584098</v>
      </c>
      <c r="J24">
        <f t="shared" si="2"/>
        <v>546.94500000000005</v>
      </c>
      <c r="K24">
        <f t="shared" si="3"/>
        <v>262.88743272260399</v>
      </c>
      <c r="L24">
        <f t="shared" si="4"/>
        <v>26.151299965198245</v>
      </c>
      <c r="M24">
        <f t="shared" si="5"/>
        <v>54.408545175904507</v>
      </c>
      <c r="N24">
        <f t="shared" si="6"/>
        <v>0.25938924015198322</v>
      </c>
      <c r="O24">
        <f t="shared" si="7"/>
        <v>2.2489247628728539</v>
      </c>
      <c r="P24">
        <f t="shared" si="8"/>
        <v>0.24384076040297412</v>
      </c>
      <c r="Q24">
        <f t="shared" si="9"/>
        <v>0.15371971681226487</v>
      </c>
      <c r="R24">
        <f t="shared" si="10"/>
        <v>321.4398229658878</v>
      </c>
      <c r="S24">
        <f t="shared" si="11"/>
        <v>27.183985935060893</v>
      </c>
      <c r="T24">
        <f t="shared" si="12"/>
        <v>27.0335</v>
      </c>
      <c r="U24">
        <f t="shared" si="13"/>
        <v>3.5862078755907398</v>
      </c>
      <c r="V24">
        <f t="shared" si="14"/>
        <v>54.702668879507442</v>
      </c>
      <c r="W24">
        <f t="shared" si="15"/>
        <v>1.86793271177275</v>
      </c>
      <c r="X24">
        <f t="shared" si="16"/>
        <v>3.4147012385944291</v>
      </c>
      <c r="Y24">
        <f t="shared" si="17"/>
        <v>1.7182751638179898</v>
      </c>
      <c r="Z24">
        <f t="shared" si="18"/>
        <v>-190.97923467358319</v>
      </c>
      <c r="AA24">
        <f t="shared" si="19"/>
        <v>-100.87503447091319</v>
      </c>
      <c r="AB24">
        <f t="shared" si="20"/>
        <v>-9.6432259439428183</v>
      </c>
      <c r="AC24">
        <f t="shared" si="21"/>
        <v>19.942327877448605</v>
      </c>
      <c r="AD24">
        <v>-4.1154806640613502E-2</v>
      </c>
      <c r="AE24">
        <v>4.6199875813166702E-2</v>
      </c>
      <c r="AF24">
        <v>3.4532985470559399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52621.776443028248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325</v>
      </c>
      <c r="AS24">
        <v>712.61407692307705</v>
      </c>
      <c r="AT24">
        <v>1025.57</v>
      </c>
      <c r="AU24">
        <f t="shared" si="27"/>
        <v>0.30515315685611211</v>
      </c>
      <c r="AV24">
        <v>0.5</v>
      </c>
      <c r="AW24">
        <f t="shared" si="28"/>
        <v>1681.1970000837898</v>
      </c>
      <c r="AX24">
        <f t="shared" si="29"/>
        <v>41.911720702584098</v>
      </c>
      <c r="AY24">
        <f t="shared" si="30"/>
        <v>256.51128593629693</v>
      </c>
      <c r="AZ24">
        <f t="shared" si="31"/>
        <v>0.47274198738262618</v>
      </c>
      <c r="BA24">
        <f t="shared" si="32"/>
        <v>2.5524504683535246E-2</v>
      </c>
      <c r="BB24">
        <f t="shared" si="33"/>
        <v>-1</v>
      </c>
      <c r="BC24" t="s">
        <v>326</v>
      </c>
      <c r="BD24">
        <v>540.74</v>
      </c>
      <c r="BE24">
        <f t="shared" si="34"/>
        <v>484.82999999999993</v>
      </c>
      <c r="BF24">
        <f t="shared" si="35"/>
        <v>0.64549620088881243</v>
      </c>
      <c r="BG24">
        <f t="shared" si="36"/>
        <v>1.896604652883086</v>
      </c>
      <c r="BH24">
        <f t="shared" si="37"/>
        <v>0.30515315685611211</v>
      </c>
      <c r="BI24" t="e">
        <f t="shared" si="38"/>
        <v>#DIV/0!</v>
      </c>
      <c r="BJ24">
        <v>2062</v>
      </c>
      <c r="BK24">
        <v>300</v>
      </c>
      <c r="BL24">
        <v>300</v>
      </c>
      <c r="BM24">
        <v>300</v>
      </c>
      <c r="BN24">
        <v>10314.6</v>
      </c>
      <c r="BO24">
        <v>933.96500000000003</v>
      </c>
      <c r="BP24">
        <v>-6.8723400000000002E-3</v>
      </c>
      <c r="BQ24">
        <v>-2.1563699999999999</v>
      </c>
      <c r="BR24">
        <f t="shared" si="39"/>
        <v>2000</v>
      </c>
      <c r="BS24">
        <f t="shared" si="40"/>
        <v>1681.1970000837898</v>
      </c>
      <c r="BT24">
        <f t="shared" si="41"/>
        <v>0.84059850004189496</v>
      </c>
      <c r="BU24">
        <f t="shared" si="42"/>
        <v>0.19119700008378998</v>
      </c>
      <c r="BV24" t="s">
        <v>280</v>
      </c>
      <c r="BW24">
        <v>1566749054.8</v>
      </c>
      <c r="BX24">
        <v>546.94500000000005</v>
      </c>
      <c r="BY24">
        <v>600.08000000000004</v>
      </c>
      <c r="BZ24">
        <v>18.7775</v>
      </c>
      <c r="CA24">
        <v>13.6785</v>
      </c>
      <c r="CB24">
        <v>500.01299999999998</v>
      </c>
      <c r="CC24">
        <v>99.377200000000002</v>
      </c>
      <c r="CD24">
        <v>9.99781E-2</v>
      </c>
      <c r="CE24">
        <v>26.201499999999999</v>
      </c>
      <c r="CF24">
        <v>27.0335</v>
      </c>
      <c r="CG24">
        <v>999.9</v>
      </c>
      <c r="CH24">
        <v>9986.8799999999992</v>
      </c>
      <c r="CI24">
        <v>0</v>
      </c>
      <c r="CJ24">
        <v>788.26599999999996</v>
      </c>
      <c r="CK24">
        <v>2000</v>
      </c>
      <c r="CL24">
        <v>0.97999800000000004</v>
      </c>
      <c r="CM24">
        <v>2.00018E-2</v>
      </c>
      <c r="CN24">
        <v>0</v>
      </c>
      <c r="CO24">
        <v>712.553</v>
      </c>
      <c r="CP24">
        <v>4.99986</v>
      </c>
      <c r="CQ24">
        <v>17565.7</v>
      </c>
      <c r="CR24">
        <v>16272.1</v>
      </c>
      <c r="CS24">
        <v>41.625</v>
      </c>
      <c r="CT24">
        <v>42.686999999999998</v>
      </c>
      <c r="CU24">
        <v>42.186999999999998</v>
      </c>
      <c r="CV24">
        <v>41.625</v>
      </c>
      <c r="CW24">
        <v>26.687000000000001</v>
      </c>
      <c r="CX24">
        <v>1955.1</v>
      </c>
      <c r="CY24">
        <v>39.9</v>
      </c>
      <c r="CZ24">
        <v>0</v>
      </c>
      <c r="DA24">
        <v>153.200000047684</v>
      </c>
      <c r="DB24">
        <v>712.61407692307705</v>
      </c>
      <c r="DC24">
        <v>-0.39856410894156702</v>
      </c>
      <c r="DD24">
        <v>527.77435909999497</v>
      </c>
      <c r="DE24">
        <v>17507.876923076899</v>
      </c>
      <c r="DF24">
        <v>15</v>
      </c>
      <c r="DG24">
        <v>1566749008.8</v>
      </c>
      <c r="DH24" t="s">
        <v>327</v>
      </c>
      <c r="DI24">
        <v>33</v>
      </c>
      <c r="DJ24">
        <v>-6.3E-2</v>
      </c>
      <c r="DK24">
        <v>7.0000000000000007E-2</v>
      </c>
      <c r="DL24">
        <v>600</v>
      </c>
      <c r="DM24">
        <v>14</v>
      </c>
      <c r="DN24">
        <v>0.03</v>
      </c>
      <c r="DO24">
        <v>0.02</v>
      </c>
      <c r="DP24">
        <v>41.586641629090799</v>
      </c>
      <c r="DQ24">
        <v>1.87199735776382</v>
      </c>
      <c r="DR24">
        <v>1.2532839305107499</v>
      </c>
      <c r="DS24">
        <v>0</v>
      </c>
      <c r="DT24">
        <v>0.26539592793216898</v>
      </c>
      <c r="DU24">
        <v>1.9384225038938201E-3</v>
      </c>
      <c r="DV24">
        <v>1.02481013752434E-2</v>
      </c>
      <c r="DW24">
        <v>1</v>
      </c>
      <c r="DX24">
        <v>1</v>
      </c>
      <c r="DY24">
        <v>2</v>
      </c>
      <c r="DZ24" t="s">
        <v>282</v>
      </c>
      <c r="EA24">
        <v>1.8667499999999999</v>
      </c>
      <c r="EB24">
        <v>1.8632500000000001</v>
      </c>
      <c r="EC24">
        <v>1.8689</v>
      </c>
      <c r="ED24">
        <v>1.8669100000000001</v>
      </c>
      <c r="EE24">
        <v>1.8714900000000001</v>
      </c>
      <c r="EF24">
        <v>1.8640099999999999</v>
      </c>
      <c r="EG24">
        <v>1.8656900000000001</v>
      </c>
      <c r="EH24">
        <v>1.86558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-6.3E-2</v>
      </c>
      <c r="EW24">
        <v>7.0000000000000007E-2</v>
      </c>
      <c r="EX24">
        <v>2</v>
      </c>
      <c r="EY24">
        <v>506.62200000000001</v>
      </c>
      <c r="EZ24">
        <v>549.59900000000005</v>
      </c>
      <c r="FA24">
        <v>23.0242</v>
      </c>
      <c r="FB24">
        <v>27.3825</v>
      </c>
      <c r="FC24">
        <v>30.0001</v>
      </c>
      <c r="FD24">
        <v>27.378599999999999</v>
      </c>
      <c r="FE24">
        <v>27.374400000000001</v>
      </c>
      <c r="FF24">
        <v>30.4892</v>
      </c>
      <c r="FG24">
        <v>36.663600000000002</v>
      </c>
      <c r="FH24">
        <v>6.1903800000000002</v>
      </c>
      <c r="FI24">
        <v>23.021999999999998</v>
      </c>
      <c r="FJ24">
        <v>600</v>
      </c>
      <c r="FK24">
        <v>13.7872</v>
      </c>
      <c r="FL24">
        <v>101.688</v>
      </c>
      <c r="FM24">
        <v>102.30200000000001</v>
      </c>
    </row>
    <row r="25" spans="1:169" x14ac:dyDescent="0.25">
      <c r="A25">
        <v>10</v>
      </c>
      <c r="B25">
        <v>1566749175.4000001</v>
      </c>
      <c r="C25">
        <v>1134.3000001907301</v>
      </c>
      <c r="D25" t="s">
        <v>328</v>
      </c>
      <c r="E25" t="s">
        <v>329</v>
      </c>
      <c r="G25">
        <v>1566749175.4000001</v>
      </c>
      <c r="H25">
        <f t="shared" si="0"/>
        <v>3.7425281399678751E-3</v>
      </c>
      <c r="I25">
        <f t="shared" si="1"/>
        <v>42.145662391073593</v>
      </c>
      <c r="J25">
        <f t="shared" si="2"/>
        <v>646.40300000000002</v>
      </c>
      <c r="K25">
        <f t="shared" si="3"/>
        <v>313.00051713809472</v>
      </c>
      <c r="L25">
        <f t="shared" si="4"/>
        <v>31.134329521003988</v>
      </c>
      <c r="M25">
        <f t="shared" si="5"/>
        <v>64.298053528411003</v>
      </c>
      <c r="N25">
        <f t="shared" si="6"/>
        <v>0.22063574221084511</v>
      </c>
      <c r="O25">
        <f t="shared" si="7"/>
        <v>2.2588499668548137</v>
      </c>
      <c r="P25">
        <f t="shared" si="8"/>
        <v>0.20932412771788361</v>
      </c>
      <c r="Q25">
        <f t="shared" si="9"/>
        <v>0.13179553836589333</v>
      </c>
      <c r="R25">
        <f t="shared" si="10"/>
        <v>321.44620693722914</v>
      </c>
      <c r="S25">
        <f t="shared" si="11"/>
        <v>26.977515607765447</v>
      </c>
      <c r="T25">
        <f t="shared" si="12"/>
        <v>26.994299999999999</v>
      </c>
      <c r="U25">
        <f t="shared" si="13"/>
        <v>3.5779616542643544</v>
      </c>
      <c r="V25">
        <f t="shared" si="14"/>
        <v>55.407650812092477</v>
      </c>
      <c r="W25">
        <f t="shared" si="15"/>
        <v>1.8480233187082002</v>
      </c>
      <c r="X25">
        <f t="shared" si="16"/>
        <v>3.3353215514866719</v>
      </c>
      <c r="Y25">
        <f t="shared" si="17"/>
        <v>1.7299383355561542</v>
      </c>
      <c r="Z25">
        <f t="shared" si="18"/>
        <v>-165.04549097258328</v>
      </c>
      <c r="AA25">
        <f t="shared" si="19"/>
        <v>-144.95368583738531</v>
      </c>
      <c r="AB25">
        <f t="shared" si="20"/>
        <v>-13.76595957764053</v>
      </c>
      <c r="AC25">
        <f t="shared" si="21"/>
        <v>-2.3189294503799545</v>
      </c>
      <c r="AD25">
        <v>-4.1422426379379297E-2</v>
      </c>
      <c r="AE25">
        <v>4.6500302414707997E-2</v>
      </c>
      <c r="AF25">
        <v>3.4710555020242202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53020.062918147771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330</v>
      </c>
      <c r="AS25">
        <v>713.04957692307698</v>
      </c>
      <c r="AT25">
        <v>1030.42</v>
      </c>
      <c r="AU25">
        <f t="shared" si="27"/>
        <v>0.30800103169282722</v>
      </c>
      <c r="AV25">
        <v>0.5</v>
      </c>
      <c r="AW25">
        <f t="shared" si="28"/>
        <v>1681.2306000837882</v>
      </c>
      <c r="AX25">
        <f t="shared" si="29"/>
        <v>42.145662391073593</v>
      </c>
      <c r="AY25">
        <f t="shared" si="30"/>
        <v>258.91037966967889</v>
      </c>
      <c r="AZ25">
        <f t="shared" si="31"/>
        <v>0.47264222355932539</v>
      </c>
      <c r="BA25">
        <f t="shared" si="32"/>
        <v>2.5663143645448354E-2</v>
      </c>
      <c r="BB25">
        <f t="shared" si="33"/>
        <v>-1</v>
      </c>
      <c r="BC25" t="s">
        <v>331</v>
      </c>
      <c r="BD25">
        <v>543.4</v>
      </c>
      <c r="BE25">
        <f t="shared" si="34"/>
        <v>487.0200000000001</v>
      </c>
      <c r="BF25">
        <f t="shared" si="35"/>
        <v>0.6516578848444069</v>
      </c>
      <c r="BG25">
        <f t="shared" si="36"/>
        <v>1.8962458594037543</v>
      </c>
      <c r="BH25">
        <f t="shared" si="37"/>
        <v>0.30800103169282728</v>
      </c>
      <c r="BI25" t="e">
        <f t="shared" si="38"/>
        <v>#DIV/0!</v>
      </c>
      <c r="BJ25">
        <v>2064</v>
      </c>
      <c r="BK25">
        <v>300</v>
      </c>
      <c r="BL25">
        <v>300</v>
      </c>
      <c r="BM25">
        <v>300</v>
      </c>
      <c r="BN25">
        <v>10313.5</v>
      </c>
      <c r="BO25">
        <v>938.17700000000002</v>
      </c>
      <c r="BP25">
        <v>-6.8714400000000004E-3</v>
      </c>
      <c r="BQ25">
        <v>-2.73956</v>
      </c>
      <c r="BR25">
        <f t="shared" si="39"/>
        <v>2000.04</v>
      </c>
      <c r="BS25">
        <f t="shared" si="40"/>
        <v>1681.2306000837882</v>
      </c>
      <c r="BT25">
        <f t="shared" si="41"/>
        <v>0.84059848807213267</v>
      </c>
      <c r="BU25">
        <f t="shared" si="42"/>
        <v>0.19119697614426545</v>
      </c>
      <c r="BV25" t="s">
        <v>280</v>
      </c>
      <c r="BW25">
        <v>1566749175.4000001</v>
      </c>
      <c r="BX25">
        <v>646.40300000000002</v>
      </c>
      <c r="BY25">
        <v>699.87599999999998</v>
      </c>
      <c r="BZ25">
        <v>18.578600000000002</v>
      </c>
      <c r="CA25">
        <v>14.1714</v>
      </c>
      <c r="CB25">
        <v>500.04500000000002</v>
      </c>
      <c r="CC25">
        <v>99.370500000000007</v>
      </c>
      <c r="CD25">
        <v>0.100037</v>
      </c>
      <c r="CE25">
        <v>25.803999999999998</v>
      </c>
      <c r="CF25">
        <v>26.994299999999999</v>
      </c>
      <c r="CG25">
        <v>999.9</v>
      </c>
      <c r="CH25">
        <v>10052.5</v>
      </c>
      <c r="CI25">
        <v>0</v>
      </c>
      <c r="CJ25">
        <v>774.15099999999995</v>
      </c>
      <c r="CK25">
        <v>2000.04</v>
      </c>
      <c r="CL25">
        <v>0.98000100000000001</v>
      </c>
      <c r="CM25">
        <v>1.9998700000000001E-2</v>
      </c>
      <c r="CN25">
        <v>0</v>
      </c>
      <c r="CO25">
        <v>713.13400000000001</v>
      </c>
      <c r="CP25">
        <v>4.99986</v>
      </c>
      <c r="CQ25">
        <v>17341.8</v>
      </c>
      <c r="CR25">
        <v>16272.5</v>
      </c>
      <c r="CS25">
        <v>41.811999999999998</v>
      </c>
      <c r="CT25">
        <v>42.875</v>
      </c>
      <c r="CU25">
        <v>42.311999999999998</v>
      </c>
      <c r="CV25">
        <v>41.811999999999998</v>
      </c>
      <c r="CW25">
        <v>26.687000000000001</v>
      </c>
      <c r="CX25">
        <v>1955.14</v>
      </c>
      <c r="CY25">
        <v>39.9</v>
      </c>
      <c r="CZ25">
        <v>0</v>
      </c>
      <c r="DA25">
        <v>120.30000019073501</v>
      </c>
      <c r="DB25">
        <v>713.04957692307698</v>
      </c>
      <c r="DC25">
        <v>1.2614358820949301</v>
      </c>
      <c r="DD25">
        <v>555.00854643874504</v>
      </c>
      <c r="DE25">
        <v>17369.992307692301</v>
      </c>
      <c r="DF25">
        <v>15</v>
      </c>
      <c r="DG25">
        <v>1566749136.8</v>
      </c>
      <c r="DH25" t="s">
        <v>332</v>
      </c>
      <c r="DI25">
        <v>34</v>
      </c>
      <c r="DJ25">
        <v>3.3000000000000002E-2</v>
      </c>
      <c r="DK25">
        <v>7.4999999999999997E-2</v>
      </c>
      <c r="DL25">
        <v>700</v>
      </c>
      <c r="DM25">
        <v>14</v>
      </c>
      <c r="DN25">
        <v>0.04</v>
      </c>
      <c r="DO25">
        <v>0.02</v>
      </c>
      <c r="DP25">
        <v>36.295872497823296</v>
      </c>
      <c r="DQ25">
        <v>44.892434060427398</v>
      </c>
      <c r="DR25">
        <v>13.657986520240501</v>
      </c>
      <c r="DS25">
        <v>0</v>
      </c>
      <c r="DT25">
        <v>0.18994955622114401</v>
      </c>
      <c r="DU25">
        <v>0.24612078087987799</v>
      </c>
      <c r="DV25">
        <v>7.3124108104858795E-2</v>
      </c>
      <c r="DW25">
        <v>1</v>
      </c>
      <c r="DX25">
        <v>1</v>
      </c>
      <c r="DY25">
        <v>2</v>
      </c>
      <c r="DZ25" t="s">
        <v>282</v>
      </c>
      <c r="EA25">
        <v>1.86673</v>
      </c>
      <c r="EB25">
        <v>1.8632500000000001</v>
      </c>
      <c r="EC25">
        <v>1.8689</v>
      </c>
      <c r="ED25">
        <v>1.8669100000000001</v>
      </c>
      <c r="EE25">
        <v>1.8714900000000001</v>
      </c>
      <c r="EF25">
        <v>1.8640099999999999</v>
      </c>
      <c r="EG25">
        <v>1.86568</v>
      </c>
      <c r="EH25">
        <v>1.86557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3.3000000000000002E-2</v>
      </c>
      <c r="EW25">
        <v>7.4999999999999997E-2</v>
      </c>
      <c r="EX25">
        <v>2</v>
      </c>
      <c r="EY25">
        <v>506.23099999999999</v>
      </c>
      <c r="EZ25">
        <v>549.36400000000003</v>
      </c>
      <c r="FA25">
        <v>21.186499999999999</v>
      </c>
      <c r="FB25">
        <v>27.439499999999999</v>
      </c>
      <c r="FC25">
        <v>30.0002</v>
      </c>
      <c r="FD25">
        <v>27.418099999999999</v>
      </c>
      <c r="FE25">
        <v>27.4146</v>
      </c>
      <c r="FF25">
        <v>34.538699999999999</v>
      </c>
      <c r="FG25">
        <v>34.456899999999997</v>
      </c>
      <c r="FH25">
        <v>4.3220999999999998</v>
      </c>
      <c r="FI25">
        <v>21.1967</v>
      </c>
      <c r="FJ25">
        <v>700</v>
      </c>
      <c r="FK25">
        <v>14.128299999999999</v>
      </c>
      <c r="FL25">
        <v>101.679</v>
      </c>
      <c r="FM25">
        <v>102.289</v>
      </c>
    </row>
    <row r="26" spans="1:169" x14ac:dyDescent="0.25">
      <c r="A26">
        <v>11</v>
      </c>
      <c r="B26">
        <v>1566749296.3</v>
      </c>
      <c r="C26">
        <v>1255.2000000476801</v>
      </c>
      <c r="D26" t="s">
        <v>333</v>
      </c>
      <c r="E26" t="s">
        <v>334</v>
      </c>
      <c r="G26">
        <v>1566749296.3</v>
      </c>
      <c r="H26">
        <f t="shared" si="0"/>
        <v>3.3436765911018223E-3</v>
      </c>
      <c r="I26">
        <f t="shared" si="1"/>
        <v>42.378916746648493</v>
      </c>
      <c r="J26">
        <f t="shared" si="2"/>
        <v>746.14</v>
      </c>
      <c r="K26">
        <f t="shared" si="3"/>
        <v>365.24423757437364</v>
      </c>
      <c r="L26">
        <f t="shared" si="4"/>
        <v>36.329702996329374</v>
      </c>
      <c r="M26">
        <f t="shared" si="5"/>
        <v>74.216214261727998</v>
      </c>
      <c r="N26">
        <f t="shared" si="6"/>
        <v>0.19338401568310407</v>
      </c>
      <c r="O26">
        <f t="shared" si="7"/>
        <v>2.253649386504597</v>
      </c>
      <c r="P26">
        <f t="shared" si="8"/>
        <v>0.18461539561766674</v>
      </c>
      <c r="Q26">
        <f t="shared" si="9"/>
        <v>0.1161393111710837</v>
      </c>
      <c r="R26">
        <f t="shared" si="10"/>
        <v>321.45259090857144</v>
      </c>
      <c r="S26">
        <f t="shared" si="11"/>
        <v>27.062849517523091</v>
      </c>
      <c r="T26">
        <f t="shared" si="12"/>
        <v>26.986699999999999</v>
      </c>
      <c r="U26">
        <f t="shared" si="13"/>
        <v>3.5763648141214421</v>
      </c>
      <c r="V26">
        <f t="shared" si="14"/>
        <v>54.840997108392351</v>
      </c>
      <c r="W26">
        <f t="shared" si="15"/>
        <v>1.8237649435420802</v>
      </c>
      <c r="X26">
        <f t="shared" si="16"/>
        <v>3.3255502994182216</v>
      </c>
      <c r="Y26">
        <f t="shared" si="17"/>
        <v>1.752599870579362</v>
      </c>
      <c r="Z26">
        <f t="shared" si="18"/>
        <v>-147.45613766759035</v>
      </c>
      <c r="AA26">
        <f t="shared" si="19"/>
        <v>-149.71075448263545</v>
      </c>
      <c r="AB26">
        <f t="shared" si="20"/>
        <v>-14.246465748183407</v>
      </c>
      <c r="AC26">
        <f t="shared" si="21"/>
        <v>10.039233010162206</v>
      </c>
      <c r="AD26">
        <v>-4.1282066218131498E-2</v>
      </c>
      <c r="AE26">
        <v>4.6342735837481899E-2</v>
      </c>
      <c r="AF26">
        <v>3.4617473553324398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52856.565211927424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335</v>
      </c>
      <c r="AS26">
        <v>712.89284615384599</v>
      </c>
      <c r="AT26">
        <v>1034.02</v>
      </c>
      <c r="AU26">
        <f t="shared" si="27"/>
        <v>0.31056184004773024</v>
      </c>
      <c r="AV26">
        <v>0.5</v>
      </c>
      <c r="AW26">
        <f t="shared" si="28"/>
        <v>1681.2642000837864</v>
      </c>
      <c r="AX26">
        <f t="shared" si="29"/>
        <v>42.378916746648493</v>
      </c>
      <c r="AY26">
        <f t="shared" si="30"/>
        <v>261.068251792198</v>
      </c>
      <c r="AZ26">
        <f t="shared" si="31"/>
        <v>0.47505850950658596</v>
      </c>
      <c r="BA26">
        <f t="shared" si="32"/>
        <v>2.5801368246874401E-2</v>
      </c>
      <c r="BB26">
        <f t="shared" si="33"/>
        <v>-1</v>
      </c>
      <c r="BC26" t="s">
        <v>336</v>
      </c>
      <c r="BD26">
        <v>542.79999999999995</v>
      </c>
      <c r="BE26">
        <f t="shared" si="34"/>
        <v>491.22</v>
      </c>
      <c r="BF26">
        <f t="shared" si="35"/>
        <v>0.65373387452903786</v>
      </c>
      <c r="BG26">
        <f t="shared" si="36"/>
        <v>1.9049742078113487</v>
      </c>
      <c r="BH26">
        <f t="shared" si="37"/>
        <v>0.31056184004773019</v>
      </c>
      <c r="BI26" t="e">
        <f t="shared" si="38"/>
        <v>#DIV/0!</v>
      </c>
      <c r="BJ26">
        <v>2066</v>
      </c>
      <c r="BK26">
        <v>300</v>
      </c>
      <c r="BL26">
        <v>300</v>
      </c>
      <c r="BM26">
        <v>300</v>
      </c>
      <c r="BN26">
        <v>10313.299999999999</v>
      </c>
      <c r="BO26">
        <v>939.976</v>
      </c>
      <c r="BP26">
        <v>-6.8706499999999998E-3</v>
      </c>
      <c r="BQ26">
        <v>-2.2748400000000002</v>
      </c>
      <c r="BR26">
        <f t="shared" si="39"/>
        <v>2000.08</v>
      </c>
      <c r="BS26">
        <f t="shared" si="40"/>
        <v>1681.2642000837864</v>
      </c>
      <c r="BT26">
        <f t="shared" si="41"/>
        <v>0.8405984761028491</v>
      </c>
      <c r="BU26">
        <f t="shared" si="42"/>
        <v>0.19119695220569841</v>
      </c>
      <c r="BV26" t="s">
        <v>280</v>
      </c>
      <c r="BW26">
        <v>1566749296.3</v>
      </c>
      <c r="BX26">
        <v>746.14</v>
      </c>
      <c r="BY26">
        <v>799.97699999999998</v>
      </c>
      <c r="BZ26">
        <v>18.3354</v>
      </c>
      <c r="CA26">
        <v>14.397399999999999</v>
      </c>
      <c r="CB26">
        <v>500.10700000000003</v>
      </c>
      <c r="CC26">
        <v>99.366900000000001</v>
      </c>
      <c r="CD26">
        <v>9.99752E-2</v>
      </c>
      <c r="CE26">
        <v>25.7545</v>
      </c>
      <c r="CF26">
        <v>26.986699999999999</v>
      </c>
      <c r="CG26">
        <v>999.9</v>
      </c>
      <c r="CH26">
        <v>10018.799999999999</v>
      </c>
      <c r="CI26">
        <v>0</v>
      </c>
      <c r="CJ26">
        <v>744.33399999999995</v>
      </c>
      <c r="CK26">
        <v>2000.08</v>
      </c>
      <c r="CL26">
        <v>0.98000100000000001</v>
      </c>
      <c r="CM26">
        <v>1.9998700000000001E-2</v>
      </c>
      <c r="CN26">
        <v>0</v>
      </c>
      <c r="CO26">
        <v>713.46600000000001</v>
      </c>
      <c r="CP26">
        <v>4.99986</v>
      </c>
      <c r="CQ26">
        <v>17296.3</v>
      </c>
      <c r="CR26">
        <v>16272.8</v>
      </c>
      <c r="CS26">
        <v>41.811999999999998</v>
      </c>
      <c r="CT26">
        <v>42.936999999999998</v>
      </c>
      <c r="CU26">
        <v>42.311999999999998</v>
      </c>
      <c r="CV26">
        <v>41.811999999999998</v>
      </c>
      <c r="CW26">
        <v>26.687000000000001</v>
      </c>
      <c r="CX26">
        <v>1955.18</v>
      </c>
      <c r="CY26">
        <v>39.9</v>
      </c>
      <c r="CZ26">
        <v>0</v>
      </c>
      <c r="DA26">
        <v>120.40000009536701</v>
      </c>
      <c r="DB26">
        <v>712.89284615384599</v>
      </c>
      <c r="DC26">
        <v>1.7249914501183099</v>
      </c>
      <c r="DD26">
        <v>-361.29914368202901</v>
      </c>
      <c r="DE26">
        <v>17324.484615384601</v>
      </c>
      <c r="DF26">
        <v>15</v>
      </c>
      <c r="DG26">
        <v>1566749243.8</v>
      </c>
      <c r="DH26" t="s">
        <v>337</v>
      </c>
      <c r="DI26">
        <v>35</v>
      </c>
      <c r="DJ26">
        <v>-1.2999999999999999E-2</v>
      </c>
      <c r="DK26">
        <v>7.4999999999999997E-2</v>
      </c>
      <c r="DL26">
        <v>800</v>
      </c>
      <c r="DM26">
        <v>14</v>
      </c>
      <c r="DN26">
        <v>0.03</v>
      </c>
      <c r="DO26">
        <v>0.02</v>
      </c>
      <c r="DP26">
        <v>42.2448684807771</v>
      </c>
      <c r="DQ26">
        <v>0.47860398054617997</v>
      </c>
      <c r="DR26">
        <v>0.109461106167298</v>
      </c>
      <c r="DS26">
        <v>0</v>
      </c>
      <c r="DT26">
        <v>0.200320621973191</v>
      </c>
      <c r="DU26">
        <v>-2.1668465452653801E-2</v>
      </c>
      <c r="DV26">
        <v>4.9823195711904099E-3</v>
      </c>
      <c r="DW26">
        <v>1</v>
      </c>
      <c r="DX26">
        <v>1</v>
      </c>
      <c r="DY26">
        <v>2</v>
      </c>
      <c r="DZ26" t="s">
        <v>282</v>
      </c>
      <c r="EA26">
        <v>1.86676</v>
      </c>
      <c r="EB26">
        <v>1.8632500000000001</v>
      </c>
      <c r="EC26">
        <v>1.8689</v>
      </c>
      <c r="ED26">
        <v>1.8669100000000001</v>
      </c>
      <c r="EE26">
        <v>1.8714900000000001</v>
      </c>
      <c r="EF26">
        <v>1.8640099999999999</v>
      </c>
      <c r="EG26">
        <v>1.8656900000000001</v>
      </c>
      <c r="EH26">
        <v>1.8655999999999999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-1.2999999999999999E-2</v>
      </c>
      <c r="EW26">
        <v>7.4999999999999997E-2</v>
      </c>
      <c r="EX26">
        <v>2</v>
      </c>
      <c r="EY26">
        <v>506.23899999999998</v>
      </c>
      <c r="EZ26">
        <v>549.495</v>
      </c>
      <c r="FA26">
        <v>21.973600000000001</v>
      </c>
      <c r="FB26">
        <v>27.5106</v>
      </c>
      <c r="FC26">
        <v>29.998999999999999</v>
      </c>
      <c r="FD26">
        <v>27.4787</v>
      </c>
      <c r="FE26">
        <v>27.471299999999999</v>
      </c>
      <c r="FF26">
        <v>38.480200000000004</v>
      </c>
      <c r="FG26">
        <v>33.095100000000002</v>
      </c>
      <c r="FH26">
        <v>2.8132600000000001</v>
      </c>
      <c r="FI26">
        <v>22.041</v>
      </c>
      <c r="FJ26">
        <v>800</v>
      </c>
      <c r="FK26">
        <v>14.484999999999999</v>
      </c>
      <c r="FL26">
        <v>101.664</v>
      </c>
      <c r="FM26">
        <v>102.274</v>
      </c>
    </row>
    <row r="27" spans="1:169" x14ac:dyDescent="0.25">
      <c r="A27">
        <v>12</v>
      </c>
      <c r="B27">
        <v>1566749407.3</v>
      </c>
      <c r="C27">
        <v>1366.2000000476801</v>
      </c>
      <c r="D27" t="s">
        <v>338</v>
      </c>
      <c r="E27" t="s">
        <v>339</v>
      </c>
      <c r="G27">
        <v>1566749407.3</v>
      </c>
      <c r="H27">
        <f t="shared" si="0"/>
        <v>3.0020046677837879E-3</v>
      </c>
      <c r="I27">
        <f t="shared" si="1"/>
        <v>42.282857181014087</v>
      </c>
      <c r="J27">
        <f t="shared" si="2"/>
        <v>945.84199999999998</v>
      </c>
      <c r="K27">
        <f t="shared" si="3"/>
        <v>513.84711449834379</v>
      </c>
      <c r="L27">
        <f t="shared" si="4"/>
        <v>51.110091563193713</v>
      </c>
      <c r="M27">
        <f t="shared" si="5"/>
        <v>94.078705241946196</v>
      </c>
      <c r="N27">
        <f t="shared" si="6"/>
        <v>0.17064237539597499</v>
      </c>
      <c r="O27">
        <f t="shared" si="7"/>
        <v>2.2513373918684296</v>
      </c>
      <c r="P27">
        <f t="shared" si="8"/>
        <v>0.16376872984004912</v>
      </c>
      <c r="Q27">
        <f t="shared" si="9"/>
        <v>0.10294995482871794</v>
      </c>
      <c r="R27">
        <f t="shared" si="10"/>
        <v>321.44301495155838</v>
      </c>
      <c r="S27">
        <f t="shared" si="11"/>
        <v>27.094114526528578</v>
      </c>
      <c r="T27">
        <f t="shared" si="12"/>
        <v>27.046399999999998</v>
      </c>
      <c r="U27">
        <f t="shared" si="13"/>
        <v>3.5889251811352572</v>
      </c>
      <c r="V27">
        <f t="shared" si="14"/>
        <v>54.853369646537985</v>
      </c>
      <c r="W27">
        <f t="shared" si="15"/>
        <v>1.8151768641822303</v>
      </c>
      <c r="X27">
        <f t="shared" si="16"/>
        <v>3.3091437697971822</v>
      </c>
      <c r="Y27">
        <f t="shared" si="17"/>
        <v>1.7737483169530268</v>
      </c>
      <c r="Z27">
        <f t="shared" si="18"/>
        <v>-132.38840584926504</v>
      </c>
      <c r="AA27">
        <f t="shared" si="19"/>
        <v>-166.92580175225586</v>
      </c>
      <c r="AB27">
        <f t="shared" si="20"/>
        <v>-15.899089566097333</v>
      </c>
      <c r="AC27">
        <f t="shared" si="21"/>
        <v>6.2297177839401172</v>
      </c>
      <c r="AD27">
        <v>-4.1219761521131E-2</v>
      </c>
      <c r="AE27">
        <v>4.62727933569076E-2</v>
      </c>
      <c r="AF27">
        <v>3.4576120464877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52794.783552860623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340</v>
      </c>
      <c r="AS27">
        <v>712.39580769230804</v>
      </c>
      <c r="AT27">
        <v>1036.1199999999999</v>
      </c>
      <c r="AU27">
        <f t="shared" si="27"/>
        <v>0.31243889926619683</v>
      </c>
      <c r="AV27">
        <v>0.5</v>
      </c>
      <c r="AW27">
        <f t="shared" si="28"/>
        <v>1681.213800083789</v>
      </c>
      <c r="AX27">
        <f t="shared" si="29"/>
        <v>42.282857181014087</v>
      </c>
      <c r="AY27">
        <f t="shared" si="30"/>
        <v>262.63829456465947</v>
      </c>
      <c r="AZ27">
        <f t="shared" si="31"/>
        <v>4.6769486159904261</v>
      </c>
      <c r="BA27">
        <f t="shared" si="32"/>
        <v>2.5745004697711224E-2</v>
      </c>
      <c r="BB27">
        <f t="shared" si="33"/>
        <v>-1</v>
      </c>
      <c r="BC27" t="s">
        <v>341</v>
      </c>
      <c r="BD27">
        <v>-3809.76</v>
      </c>
      <c r="BE27">
        <f t="shared" si="34"/>
        <v>4845.88</v>
      </c>
      <c r="BF27">
        <f t="shared" si="35"/>
        <v>6.6804005115209592E-2</v>
      </c>
      <c r="BG27">
        <f t="shared" si="36"/>
        <v>-0.27196463819243205</v>
      </c>
      <c r="BH27">
        <f t="shared" si="37"/>
        <v>0.31243889926619683</v>
      </c>
      <c r="BI27" t="e">
        <f t="shared" si="38"/>
        <v>#DIV/0!</v>
      </c>
      <c r="BJ27">
        <v>2068</v>
      </c>
      <c r="BK27">
        <v>300</v>
      </c>
      <c r="BL27">
        <v>300</v>
      </c>
      <c r="BM27">
        <v>300</v>
      </c>
      <c r="BN27">
        <v>10313</v>
      </c>
      <c r="BO27">
        <v>940.25</v>
      </c>
      <c r="BP27">
        <v>-6.87121E-3</v>
      </c>
      <c r="BQ27">
        <v>-2.7956500000000002</v>
      </c>
      <c r="BR27">
        <f t="shared" si="39"/>
        <v>2000.02</v>
      </c>
      <c r="BS27">
        <f t="shared" si="40"/>
        <v>1681.213800083789</v>
      </c>
      <c r="BT27">
        <f t="shared" si="41"/>
        <v>0.84059849405695397</v>
      </c>
      <c r="BU27">
        <f t="shared" si="42"/>
        <v>0.19119698811390803</v>
      </c>
      <c r="BV27" t="s">
        <v>280</v>
      </c>
      <c r="BW27">
        <v>1566749407.3</v>
      </c>
      <c r="BX27">
        <v>945.84199999999998</v>
      </c>
      <c r="BY27">
        <v>1000</v>
      </c>
      <c r="BZ27">
        <v>18.249300000000002</v>
      </c>
      <c r="CA27">
        <v>14.7119</v>
      </c>
      <c r="CB27">
        <v>499.89600000000002</v>
      </c>
      <c r="CC27">
        <v>99.365700000000004</v>
      </c>
      <c r="CD27">
        <v>9.9861099999999994E-2</v>
      </c>
      <c r="CE27">
        <v>25.671099999999999</v>
      </c>
      <c r="CF27">
        <v>27.046399999999998</v>
      </c>
      <c r="CG27">
        <v>999.9</v>
      </c>
      <c r="CH27">
        <v>10003.799999999999</v>
      </c>
      <c r="CI27">
        <v>0</v>
      </c>
      <c r="CJ27">
        <v>753.82500000000005</v>
      </c>
      <c r="CK27">
        <v>2000.02</v>
      </c>
      <c r="CL27">
        <v>0.98000100000000001</v>
      </c>
      <c r="CM27">
        <v>1.9998700000000001E-2</v>
      </c>
      <c r="CN27">
        <v>0</v>
      </c>
      <c r="CO27">
        <v>712.41499999999996</v>
      </c>
      <c r="CP27">
        <v>4.99986</v>
      </c>
      <c r="CQ27">
        <v>17394.7</v>
      </c>
      <c r="CR27">
        <v>16272.3</v>
      </c>
      <c r="CS27">
        <v>41.811999999999998</v>
      </c>
      <c r="CT27">
        <v>42.936999999999998</v>
      </c>
      <c r="CU27">
        <v>42.375</v>
      </c>
      <c r="CV27">
        <v>41.811999999999998</v>
      </c>
      <c r="CW27">
        <v>26.687000000000001</v>
      </c>
      <c r="CX27">
        <v>1955.12</v>
      </c>
      <c r="CY27">
        <v>39.9</v>
      </c>
      <c r="CZ27">
        <v>0</v>
      </c>
      <c r="DA27">
        <v>110.40000009536701</v>
      </c>
      <c r="DB27">
        <v>712.39580769230804</v>
      </c>
      <c r="DC27">
        <v>-1.04461538033727</v>
      </c>
      <c r="DD27">
        <v>269.21367548473899</v>
      </c>
      <c r="DE27">
        <v>17375.1192307692</v>
      </c>
      <c r="DF27">
        <v>15</v>
      </c>
      <c r="DG27">
        <v>1566749360.3</v>
      </c>
      <c r="DH27" t="s">
        <v>342</v>
      </c>
      <c r="DI27">
        <v>36</v>
      </c>
      <c r="DJ27">
        <v>0.38700000000000001</v>
      </c>
      <c r="DK27">
        <v>8.4000000000000005E-2</v>
      </c>
      <c r="DL27">
        <v>1000</v>
      </c>
      <c r="DM27">
        <v>14</v>
      </c>
      <c r="DN27">
        <v>0.04</v>
      </c>
      <c r="DO27">
        <v>0.02</v>
      </c>
      <c r="DP27">
        <v>42.373035149081602</v>
      </c>
      <c r="DQ27">
        <v>2.1624821978044401E-2</v>
      </c>
      <c r="DR27">
        <v>0.101695692410116</v>
      </c>
      <c r="DS27">
        <v>1</v>
      </c>
      <c r="DT27">
        <v>0.175221976310411</v>
      </c>
      <c r="DU27">
        <v>-8.3331892170443993E-3</v>
      </c>
      <c r="DV27">
        <v>1.8772271922116899E-3</v>
      </c>
      <c r="DW27">
        <v>1</v>
      </c>
      <c r="DX27">
        <v>2</v>
      </c>
      <c r="DY27">
        <v>2</v>
      </c>
      <c r="DZ27" t="s">
        <v>307</v>
      </c>
      <c r="EA27">
        <v>1.86676</v>
      </c>
      <c r="EB27">
        <v>1.8632500000000001</v>
      </c>
      <c r="EC27">
        <v>1.8689</v>
      </c>
      <c r="ED27">
        <v>1.8669100000000001</v>
      </c>
      <c r="EE27">
        <v>1.8714900000000001</v>
      </c>
      <c r="EF27">
        <v>1.86402</v>
      </c>
      <c r="EG27">
        <v>1.8656699999999999</v>
      </c>
      <c r="EH27">
        <v>1.86557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0.38700000000000001</v>
      </c>
      <c r="EW27">
        <v>8.4000000000000005E-2</v>
      </c>
      <c r="EX27">
        <v>2</v>
      </c>
      <c r="EY27">
        <v>505.70100000000002</v>
      </c>
      <c r="EZ27">
        <v>550.40499999999997</v>
      </c>
      <c r="FA27">
        <v>21.7468</v>
      </c>
      <c r="FB27">
        <v>27.508199999999999</v>
      </c>
      <c r="FC27">
        <v>30.0001</v>
      </c>
      <c r="FD27">
        <v>27.492599999999999</v>
      </c>
      <c r="FE27">
        <v>27.486699999999999</v>
      </c>
      <c r="FF27">
        <v>46.079700000000003</v>
      </c>
      <c r="FG27">
        <v>31.827300000000001</v>
      </c>
      <c r="FH27">
        <v>1.6950400000000001</v>
      </c>
      <c r="FI27">
        <v>21.705100000000002</v>
      </c>
      <c r="FJ27">
        <v>1000</v>
      </c>
      <c r="FK27">
        <v>14.7996</v>
      </c>
      <c r="FL27">
        <v>101.66200000000001</v>
      </c>
      <c r="FM27">
        <v>102.27800000000001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2019-08-25T11:14:46Z</dcterms:created>
  <dcterms:modified xsi:type="dcterms:W3CDTF">2019-08-27T22:23:08Z</dcterms:modified>
</cp:coreProperties>
</file>