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ng12\Downloads\C4_photosynthesis\A-Ci curve\"/>
    </mc:Choice>
  </mc:AlternateContent>
  <bookViews>
    <workbookView xWindow="810" yWindow="-120" windowWidth="24240" windowHeight="13140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G26" i="1" l="1"/>
  <c r="CF26" i="1"/>
  <c r="CE26" i="1" s="1"/>
  <c r="CD26" i="1"/>
  <c r="BK26" i="1"/>
  <c r="BJ26" i="1"/>
  <c r="BI26" i="1"/>
  <c r="BH26" i="1"/>
  <c r="BG26" i="1"/>
  <c r="BB26" i="1" s="1"/>
  <c r="BD26" i="1"/>
  <c r="AW26" i="1"/>
  <c r="AQ26" i="1"/>
  <c r="AR26" i="1" s="1"/>
  <c r="AM26" i="1"/>
  <c r="AK26" i="1" s="1"/>
  <c r="L26" i="1" s="1"/>
  <c r="Z26" i="1"/>
  <c r="Y26" i="1"/>
  <c r="X26" i="1"/>
  <c r="Q26" i="1"/>
  <c r="CG25" i="1"/>
  <c r="CF25" i="1"/>
  <c r="CD25" i="1"/>
  <c r="BK25" i="1"/>
  <c r="BJ25" i="1"/>
  <c r="BI25" i="1"/>
  <c r="BH25" i="1"/>
  <c r="BG25" i="1"/>
  <c r="BB25" i="1" s="1"/>
  <c r="BD25" i="1"/>
  <c r="AW25" i="1"/>
  <c r="AQ25" i="1"/>
  <c r="AR25" i="1" s="1"/>
  <c r="AM25" i="1"/>
  <c r="AK25" i="1" s="1"/>
  <c r="O25" i="1" s="1"/>
  <c r="Z25" i="1"/>
  <c r="Y25" i="1"/>
  <c r="X25" i="1"/>
  <c r="Q25" i="1"/>
  <c r="CG24" i="1"/>
  <c r="CF24" i="1"/>
  <c r="CD24" i="1"/>
  <c r="BK24" i="1"/>
  <c r="BJ24" i="1"/>
  <c r="BI24" i="1"/>
  <c r="BH24" i="1"/>
  <c r="BG24" i="1"/>
  <c r="BB24" i="1" s="1"/>
  <c r="BD24" i="1"/>
  <c r="AW24" i="1"/>
  <c r="AQ24" i="1"/>
  <c r="AR24" i="1" s="1"/>
  <c r="AM24" i="1"/>
  <c r="AK24" i="1" s="1"/>
  <c r="Z24" i="1"/>
  <c r="Y24" i="1"/>
  <c r="Q24" i="1"/>
  <c r="CG23" i="1"/>
  <c r="CF23" i="1"/>
  <c r="CD23" i="1"/>
  <c r="BK23" i="1"/>
  <c r="BJ23" i="1"/>
  <c r="BI23" i="1"/>
  <c r="BH23" i="1"/>
  <c r="BG23" i="1"/>
  <c r="BB23" i="1" s="1"/>
  <c r="BD23" i="1"/>
  <c r="AW23" i="1"/>
  <c r="AQ23" i="1"/>
  <c r="AR23" i="1" s="1"/>
  <c r="AM23" i="1"/>
  <c r="AK23" i="1" s="1"/>
  <c r="L23" i="1" s="1"/>
  <c r="Z23" i="1"/>
  <c r="Y23" i="1"/>
  <c r="Q23" i="1"/>
  <c r="CG22" i="1"/>
  <c r="CF22" i="1"/>
  <c r="CD22" i="1"/>
  <c r="BK22" i="1"/>
  <c r="BJ22" i="1"/>
  <c r="BI22" i="1"/>
  <c r="BH22" i="1"/>
  <c r="BG22" i="1"/>
  <c r="BB22" i="1" s="1"/>
  <c r="BD22" i="1"/>
  <c r="AW22" i="1"/>
  <c r="AQ22" i="1"/>
  <c r="AR22" i="1" s="1"/>
  <c r="AM22" i="1"/>
  <c r="AK22" i="1" s="1"/>
  <c r="O22" i="1" s="1"/>
  <c r="Z22" i="1"/>
  <c r="Y22" i="1"/>
  <c r="Q22" i="1"/>
  <c r="CG21" i="1"/>
  <c r="CF21" i="1"/>
  <c r="CD21" i="1"/>
  <c r="BK21" i="1"/>
  <c r="BJ21" i="1"/>
  <c r="BI21" i="1"/>
  <c r="BH21" i="1"/>
  <c r="BG21" i="1"/>
  <c r="BB21" i="1" s="1"/>
  <c r="BD21" i="1"/>
  <c r="AW21" i="1"/>
  <c r="AR21" i="1"/>
  <c r="AQ21" i="1"/>
  <c r="AM21" i="1"/>
  <c r="AK21" i="1" s="1"/>
  <c r="Z21" i="1"/>
  <c r="Y21" i="1"/>
  <c r="Q21" i="1"/>
  <c r="CG20" i="1"/>
  <c r="CF20" i="1"/>
  <c r="CD20" i="1"/>
  <c r="CE20" i="1" s="1"/>
  <c r="AY20" i="1" s="1"/>
  <c r="BK20" i="1"/>
  <c r="BJ20" i="1"/>
  <c r="BI20" i="1"/>
  <c r="BH20" i="1"/>
  <c r="BG20" i="1"/>
  <c r="BB20" i="1" s="1"/>
  <c r="BD20" i="1"/>
  <c r="AW20" i="1"/>
  <c r="AQ20" i="1"/>
  <c r="AR20" i="1" s="1"/>
  <c r="AM20" i="1"/>
  <c r="AK20" i="1"/>
  <c r="L20" i="1" s="1"/>
  <c r="Z20" i="1"/>
  <c r="Y20" i="1"/>
  <c r="X20" i="1" s="1"/>
  <c r="Q20" i="1"/>
  <c r="CG19" i="1"/>
  <c r="CF19" i="1"/>
  <c r="CD19" i="1"/>
  <c r="BK19" i="1"/>
  <c r="BJ19" i="1"/>
  <c r="BI19" i="1"/>
  <c r="BH19" i="1"/>
  <c r="BG19" i="1"/>
  <c r="BB19" i="1" s="1"/>
  <c r="BD19" i="1"/>
  <c r="AW19" i="1"/>
  <c r="AQ19" i="1"/>
  <c r="AR19" i="1" s="1"/>
  <c r="AM19" i="1"/>
  <c r="AK19" i="1" s="1"/>
  <c r="O19" i="1" s="1"/>
  <c r="Z19" i="1"/>
  <c r="Y19" i="1"/>
  <c r="Q19" i="1"/>
  <c r="CG18" i="1"/>
  <c r="CF18" i="1"/>
  <c r="CD18" i="1"/>
  <c r="BK18" i="1"/>
  <c r="BJ18" i="1"/>
  <c r="BI18" i="1"/>
  <c r="BH18" i="1"/>
  <c r="BG18" i="1"/>
  <c r="BD18" i="1"/>
  <c r="BB18" i="1"/>
  <c r="AW18" i="1"/>
  <c r="AQ18" i="1"/>
  <c r="AR18" i="1" s="1"/>
  <c r="AM18" i="1"/>
  <c r="AK18" i="1" s="1"/>
  <c r="Z18" i="1"/>
  <c r="X18" i="1" s="1"/>
  <c r="Y18" i="1"/>
  <c r="Q18" i="1"/>
  <c r="CG17" i="1"/>
  <c r="CF17" i="1"/>
  <c r="CD17" i="1"/>
  <c r="BK17" i="1"/>
  <c r="BJ17" i="1"/>
  <c r="BI17" i="1"/>
  <c r="BH17" i="1"/>
  <c r="BG17" i="1"/>
  <c r="BD17" i="1"/>
  <c r="BB17" i="1"/>
  <c r="AW17" i="1"/>
  <c r="AQ17" i="1"/>
  <c r="AR17" i="1" s="1"/>
  <c r="AM17" i="1"/>
  <c r="AK17" i="1" s="1"/>
  <c r="Z17" i="1"/>
  <c r="Y17" i="1"/>
  <c r="Q17" i="1"/>
  <c r="CE18" i="1" l="1"/>
  <c r="AY18" i="1" s="1"/>
  <c r="BA18" i="1" s="1"/>
  <c r="CE21" i="1"/>
  <c r="AY21" i="1" s="1"/>
  <c r="CE23" i="1"/>
  <c r="T23" i="1" s="1"/>
  <c r="X17" i="1"/>
  <c r="X19" i="1"/>
  <c r="X21" i="1"/>
  <c r="X23" i="1"/>
  <c r="L17" i="1"/>
  <c r="AL17" i="1"/>
  <c r="K22" i="1"/>
  <c r="AZ22" i="1" s="1"/>
  <c r="CE22" i="1"/>
  <c r="T22" i="1" s="1"/>
  <c r="X22" i="1"/>
  <c r="CE24" i="1"/>
  <c r="AY24" i="1" s="1"/>
  <c r="BA24" i="1" s="1"/>
  <c r="AL22" i="1"/>
  <c r="CE25" i="1"/>
  <c r="AY25" i="1" s="1"/>
  <c r="BA25" i="1" s="1"/>
  <c r="BA20" i="1"/>
  <c r="CE17" i="1"/>
  <c r="T20" i="1"/>
  <c r="CE19" i="1"/>
  <c r="T19" i="1" s="1"/>
  <c r="L22" i="1"/>
  <c r="AL23" i="1"/>
  <c r="X24" i="1"/>
  <c r="J18" i="1"/>
  <c r="AL18" i="1"/>
  <c r="O18" i="1"/>
  <c r="K18" i="1"/>
  <c r="AZ18" i="1" s="1"/>
  <c r="L18" i="1"/>
  <c r="J24" i="1"/>
  <c r="AL24" i="1"/>
  <c r="O24" i="1"/>
  <c r="L24" i="1"/>
  <c r="K24" i="1"/>
  <c r="AZ24" i="1" s="1"/>
  <c r="AY22" i="1"/>
  <c r="BA22" i="1" s="1"/>
  <c r="T17" i="1"/>
  <c r="AY17" i="1"/>
  <c r="BA17" i="1" s="1"/>
  <c r="AY19" i="1"/>
  <c r="BA19" i="1" s="1"/>
  <c r="BC22" i="1"/>
  <c r="T26" i="1"/>
  <c r="AY26" i="1"/>
  <c r="BA26" i="1" s="1"/>
  <c r="BA21" i="1"/>
  <c r="AL21" i="1"/>
  <c r="J21" i="1"/>
  <c r="O21" i="1"/>
  <c r="L21" i="1"/>
  <c r="K21" i="1"/>
  <c r="AZ21" i="1" s="1"/>
  <c r="BC21" i="1" s="1"/>
  <c r="O17" i="1"/>
  <c r="AL19" i="1"/>
  <c r="J22" i="1"/>
  <c r="O23" i="1"/>
  <c r="AL25" i="1"/>
  <c r="J19" i="1"/>
  <c r="O20" i="1"/>
  <c r="T21" i="1"/>
  <c r="J25" i="1"/>
  <c r="O26" i="1"/>
  <c r="K25" i="1"/>
  <c r="AZ25" i="1" s="1"/>
  <c r="K19" i="1"/>
  <c r="AZ19" i="1" s="1"/>
  <c r="BC19" i="1" s="1"/>
  <c r="J17" i="1"/>
  <c r="L19" i="1"/>
  <c r="AL20" i="1"/>
  <c r="J23" i="1"/>
  <c r="L25" i="1"/>
  <c r="AL26" i="1"/>
  <c r="K17" i="1"/>
  <c r="AZ17" i="1" s="1"/>
  <c r="J20" i="1"/>
  <c r="K23" i="1"/>
  <c r="AZ23" i="1" s="1"/>
  <c r="J26" i="1"/>
  <c r="K20" i="1"/>
  <c r="AZ20" i="1" s="1"/>
  <c r="BC20" i="1" s="1"/>
  <c r="K26" i="1"/>
  <c r="AZ26" i="1" s="1"/>
  <c r="BC26" i="1" s="1"/>
  <c r="T18" i="1" l="1"/>
  <c r="U18" i="1" s="1"/>
  <c r="V18" i="1" s="1"/>
  <c r="R18" i="1" s="1"/>
  <c r="P18" i="1" s="1"/>
  <c r="S18" i="1" s="1"/>
  <c r="M18" i="1" s="1"/>
  <c r="N18" i="1" s="1"/>
  <c r="AY23" i="1"/>
  <c r="BA23" i="1" s="1"/>
  <c r="T24" i="1"/>
  <c r="BC17" i="1"/>
  <c r="T25" i="1"/>
  <c r="BC18" i="1"/>
  <c r="AB23" i="1"/>
  <c r="U21" i="1"/>
  <c r="V21" i="1" s="1"/>
  <c r="R21" i="1" s="1"/>
  <c r="P21" i="1" s="1"/>
  <c r="S21" i="1" s="1"/>
  <c r="M21" i="1" s="1"/>
  <c r="N21" i="1" s="1"/>
  <c r="AB21" i="1"/>
  <c r="U19" i="1"/>
  <c r="V19" i="1" s="1"/>
  <c r="BC24" i="1"/>
  <c r="AB26" i="1"/>
  <c r="AB19" i="1"/>
  <c r="U22" i="1"/>
  <c r="V22" i="1" s="1"/>
  <c r="R22" i="1" s="1"/>
  <c r="P22" i="1" s="1"/>
  <c r="S22" i="1" s="1"/>
  <c r="M22" i="1" s="1"/>
  <c r="N22" i="1" s="1"/>
  <c r="AB20" i="1"/>
  <c r="U20" i="1"/>
  <c r="V20" i="1" s="1"/>
  <c r="R20" i="1" s="1"/>
  <c r="P20" i="1" s="1"/>
  <c r="S20" i="1" s="1"/>
  <c r="M20" i="1" s="1"/>
  <c r="N20" i="1" s="1"/>
  <c r="U26" i="1"/>
  <c r="V26" i="1" s="1"/>
  <c r="R26" i="1" s="1"/>
  <c r="P26" i="1" s="1"/>
  <c r="S26" i="1" s="1"/>
  <c r="M26" i="1" s="1"/>
  <c r="N26" i="1" s="1"/>
  <c r="AB24" i="1"/>
  <c r="AB25" i="1"/>
  <c r="AB17" i="1"/>
  <c r="U17" i="1"/>
  <c r="V17" i="1" s="1"/>
  <c r="R17" i="1" s="1"/>
  <c r="P17" i="1" s="1"/>
  <c r="S17" i="1" s="1"/>
  <c r="M17" i="1" s="1"/>
  <c r="N17" i="1" s="1"/>
  <c r="BC25" i="1"/>
  <c r="AB22" i="1"/>
  <c r="U25" i="1"/>
  <c r="V25" i="1" s="1"/>
  <c r="R25" i="1" s="1"/>
  <c r="P25" i="1" s="1"/>
  <c r="S25" i="1" s="1"/>
  <c r="M25" i="1" s="1"/>
  <c r="N25" i="1" s="1"/>
  <c r="U24" i="1"/>
  <c r="V24" i="1" s="1"/>
  <c r="R24" i="1" s="1"/>
  <c r="P24" i="1" s="1"/>
  <c r="S24" i="1" s="1"/>
  <c r="M24" i="1" s="1"/>
  <c r="N24" i="1" s="1"/>
  <c r="AB18" i="1"/>
  <c r="U23" i="1"/>
  <c r="V23" i="1" s="1"/>
  <c r="BC23" i="1" l="1"/>
  <c r="W23" i="1"/>
  <c r="AA23" i="1" s="1"/>
  <c r="AD23" i="1"/>
  <c r="AC23" i="1"/>
  <c r="W20" i="1"/>
  <c r="AA20" i="1" s="1"/>
  <c r="AC20" i="1"/>
  <c r="AD20" i="1"/>
  <c r="W22" i="1"/>
  <c r="AA22" i="1" s="1"/>
  <c r="AD22" i="1"/>
  <c r="AC22" i="1"/>
  <c r="W19" i="1"/>
  <c r="AA19" i="1" s="1"/>
  <c r="AD19" i="1"/>
  <c r="AC19" i="1"/>
  <c r="W26" i="1"/>
  <c r="AA26" i="1" s="1"/>
  <c r="AD26" i="1"/>
  <c r="AC26" i="1"/>
  <c r="AC21" i="1"/>
  <c r="W21" i="1"/>
  <c r="AA21" i="1" s="1"/>
  <c r="AD21" i="1"/>
  <c r="W24" i="1"/>
  <c r="AA24" i="1" s="1"/>
  <c r="AD24" i="1"/>
  <c r="AC24" i="1"/>
  <c r="AC17" i="1"/>
  <c r="AD17" i="1"/>
  <c r="W17" i="1"/>
  <c r="AA17" i="1" s="1"/>
  <c r="W18" i="1"/>
  <c r="AA18" i="1" s="1"/>
  <c r="AD18" i="1"/>
  <c r="AC18" i="1"/>
  <c r="R23" i="1"/>
  <c r="P23" i="1" s="1"/>
  <c r="S23" i="1" s="1"/>
  <c r="M23" i="1" s="1"/>
  <c r="N23" i="1" s="1"/>
  <c r="W25" i="1"/>
  <c r="AA25" i="1" s="1"/>
  <c r="AD25" i="1"/>
  <c r="AC25" i="1"/>
  <c r="R19" i="1"/>
  <c r="P19" i="1" s="1"/>
  <c r="S19" i="1" s="1"/>
  <c r="M19" i="1" s="1"/>
  <c r="N19" i="1" s="1"/>
  <c r="AE26" i="1" l="1"/>
  <c r="AE25" i="1"/>
  <c r="AE21" i="1"/>
  <c r="AE20" i="1"/>
  <c r="AE23" i="1"/>
  <c r="AE19" i="1"/>
  <c r="AE18" i="1"/>
  <c r="AE24" i="1"/>
  <c r="AE22" i="1"/>
  <c r="AE17" i="1"/>
</calcChain>
</file>

<file path=xl/sharedStrings.xml><?xml version="1.0" encoding="utf-8"?>
<sst xmlns="http://schemas.openxmlformats.org/spreadsheetml/2006/main" count="1004" uniqueCount="407">
  <si>
    <t>File opened</t>
  </si>
  <si>
    <t>2019-08-25 11:00:44</t>
  </si>
  <si>
    <t>Console s/n</t>
  </si>
  <si>
    <t>68C-831449</t>
  </si>
  <si>
    <t>Console ver</t>
  </si>
  <si>
    <t>Bluestem v.1.3.17</t>
  </si>
  <si>
    <t>Scripts ver</t>
  </si>
  <si>
    <t>2018.12  1.3.16, Nov 2018</t>
  </si>
  <si>
    <t>Head s/n</t>
  </si>
  <si>
    <t>68H-581449</t>
  </si>
  <si>
    <t>Head ver</t>
  </si>
  <si>
    <t>1.3.1</t>
  </si>
  <si>
    <t>Head cal</t>
  </si>
  <si>
    <t>{"flowmeterzero": "0.997758", "co2bzero": "0.939118", "h2obspanconc2": "0", "co2bspanconc1": "2500", "flowazero": "0.32914", "h2oaspan2": "0", "co2azero": "0.918824", "oxygen": "21", "h2oaspan2b": "0.0687974", "chamberpressurezero": "2.57628", "flowbzero": "0.27412", "h2oaspanconc2": "0", "h2oazero": "1.0301", "co2aspanconc2": "296.4", "h2obspanconc1": "12.25", "h2obspan2b": "0.0678932", "co2aspanconc1": "2500", "co2bspan2a": "0.288907", "h2obspan2": "0", "ssb_ref": "27541.6", "tazero": "0.0570469", "co2aspan2a": "0.291121", "h2obzero": "1.03166", "tbzero": "0.0746346", "co2bspan2b": "0.286587", "h2oaspan2a": "0.0685548", "co2bspan1": "1.00038", "co2bspan2": "-0.0291294", "ssa_ref": "29445.5", "h2obspan2a": "0.0678321", "h2oaspanconc1": "12.25", "h2oaspan1": "1.00354", "h2obspan1": "1.0009", "co2bspanconc2": "296.4", "co2aspan2": "-0.0277198", "co2aspan1": "1.00001", "co2aspan2b": "0.288774"}</t>
  </si>
  <si>
    <t>Chamber type</t>
  </si>
  <si>
    <t>6800-01A</t>
  </si>
  <si>
    <t>Chamber s/n</t>
  </si>
  <si>
    <t>MPF-651358</t>
  </si>
  <si>
    <t>Chamber rev</t>
  </si>
  <si>
    <t>0</t>
  </si>
  <si>
    <t>Chamber cal</t>
  </si>
  <si>
    <t>Fluorometer</t>
  </si>
  <si>
    <t>Flr. Version</t>
  </si>
  <si>
    <t>11:00:44</t>
  </si>
  <si>
    <t>Stability Definition:	gsw (GasEx): Slp&lt;0.1 Std&lt;1 Per=15	A (GasEx): Slp&lt;0.2 Std&lt;1 Per=15</t>
  </si>
  <si>
    <t>11:06:09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</si>
  <si>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</si>
  <si>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</si>
  <si>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</si>
  <si>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</si>
  <si>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</si>
  <si>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</si>
  <si>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</si>
  <si>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</si>
  <si>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</si>
  <si>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</si>
  <si>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</si>
  <si>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</si>
  <si>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</si>
  <si>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</si>
  <si>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</si>
  <si>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</si>
  <si>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</si>
  <si>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</si>
  <si>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</si>
  <si>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</si>
  <si>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</si>
  <si>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</si>
  <si>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</si>
  <si>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</si>
  <si>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</si>
  <si>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</si>
  <si>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</si>
  <si>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</si>
  <si>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</si>
  <si>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</si>
  <si>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</si>
  <si>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</si>
  <si>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</si>
  <si>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</si>
  <si>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</si>
  <si>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</si>
  <si>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</si>
  <si>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</si>
  <si>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</si>
  <si>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</si>
  <si>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</si>
  <si>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</si>
  <si>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</si>
  <si>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</si>
  <si>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3.52769 78.6416 376.795 615.748 865.838 1037.56 1202.97 1297.99</t>
  </si>
  <si>
    <t>Fs_true</t>
  </si>
  <si>
    <t>-0.02189 99.5473 402.54 601.194 800.717 1000.39 1200.15 1401.01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</si>
  <si>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</si>
  <si>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</si>
  <si>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</si>
  <si>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</si>
  <si>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</si>
  <si>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</si>
  <si>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</si>
  <si>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</si>
  <si>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</si>
  <si>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</si>
  <si>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</si>
  <si>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</si>
  <si>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</si>
  <si>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</si>
  <si>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</si>
  <si>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</si>
  <si>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</si>
  <si>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</si>
  <si>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</si>
  <si>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</si>
  <si>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</si>
  <si>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</si>
  <si>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</si>
  <si>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</si>
  <si>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treatment</t>
  </si>
  <si>
    <t>genotype</t>
  </si>
  <si>
    <t>plot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</si>
  <si>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</si>
  <si>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</si>
  <si>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</si>
  <si>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</si>
  <si>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</si>
  <si>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</si>
  <si>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</si>
  <si>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</si>
  <si>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</si>
  <si>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</si>
  <si>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</si>
  <si>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</si>
  <si>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</si>
  <si>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</si>
  <si>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</si>
  <si>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</si>
  <si>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</si>
  <si>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</si>
  <si>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</si>
  <si>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</si>
  <si>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</si>
  <si>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</si>
  <si>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</si>
  <si>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</si>
  <si>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</si>
  <si>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</si>
  <si>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</si>
  <si>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</si>
  <si>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</si>
  <si>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</si>
  <si>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</si>
  <si>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</si>
  <si>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</si>
  <si>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</si>
  <si>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</si>
  <si>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</si>
  <si>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</si>
  <si>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</si>
  <si>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</si>
  <si>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</si>
  <si>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</si>
  <si>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</si>
  <si>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</si>
  <si>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</si>
  <si>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</si>
  <si>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</si>
  <si>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</si>
  <si>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</si>
  <si>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</si>
  <si>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</si>
  <si>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</si>
  <si>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</si>
  <si>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</si>
  <si>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</si>
  <si>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</si>
  <si>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</si>
  <si>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</si>
  <si>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</si>
  <si>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</si>
  <si>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</si>
  <si>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</si>
  <si>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</si>
  <si>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</si>
  <si>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</si>
  <si>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</si>
  <si>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</si>
  <si>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</si>
  <si>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</si>
  <si>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</si>
  <si>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</si>
  <si>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</si>
  <si>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</si>
  <si>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</si>
  <si>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</si>
  <si>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</si>
  <si>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</si>
  <si>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</si>
  <si>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</si>
  <si>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</si>
  <si>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</si>
  <si>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</si>
  <si>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</si>
  <si>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</si>
  <si>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</si>
  <si>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</si>
  <si>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</si>
  <si>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</si>
  <si>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</si>
  <si>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</si>
  <si>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</si>
  <si>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</si>
  <si>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</si>
  <si>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</si>
  <si>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</si>
  <si>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</si>
  <si>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</si>
  <si>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</si>
  <si>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</si>
  <si>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</si>
  <si>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</si>
  <si>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</si>
  <si>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</si>
  <si>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</si>
  <si>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</si>
  <si>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</si>
  <si>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</si>
  <si>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</si>
  <si>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</si>
  <si>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</si>
  <si>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</si>
  <si>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</si>
  <si>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</si>
  <si>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</si>
  <si>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</si>
  <si>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</si>
  <si>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</si>
  <si>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</si>
  <si>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</si>
  <si>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</si>
  <si>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</si>
  <si>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</si>
  <si>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</si>
  <si>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</si>
  <si>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</si>
  <si>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</si>
  <si>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</si>
  <si>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</si>
  <si>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</si>
  <si>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</si>
  <si>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</si>
  <si>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</si>
  <si>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</si>
  <si>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</si>
  <si>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</si>
  <si>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</si>
  <si>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</si>
  <si>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</si>
  <si>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</si>
  <si>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</si>
  <si>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</si>
  <si>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</si>
  <si>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</si>
  <si>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</si>
  <si>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</si>
  <si>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</si>
  <si>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</si>
  <si>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</si>
  <si>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</si>
  <si>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</si>
  <si>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</si>
  <si>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</si>
  <si>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</si>
  <si>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</si>
  <si>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</si>
  <si>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</si>
  <si>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</si>
  <si>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</si>
  <si>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</si>
  <si>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</si>
  <si>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</si>
  <si>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</si>
  <si>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</si>
  <si>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</si>
  <si>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</si>
  <si>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</si>
  <si>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</si>
  <si>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</si>
  <si>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</si>
  <si>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</si>
  <si>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</si>
  <si>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</si>
  <si>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</si>
  <si>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</si>
  <si>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</si>
  <si>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</si>
  <si>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</si>
  <si>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</si>
  <si>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</si>
  <si>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</si>
  <si>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</si>
  <si>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</si>
  <si>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</si>
  <si>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</si>
  <si>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</si>
  <si>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</si>
  <si>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</si>
  <si>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</si>
  <si>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</si>
  <si>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</si>
  <si>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</si>
  <si>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</si>
  <si>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</si>
  <si>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</si>
  <si>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</si>
  <si>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</si>
  <si>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</si>
  <si>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</si>
  <si>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</si>
  <si>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</si>
  <si>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</si>
  <si>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</si>
  <si>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</si>
  <si>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</si>
  <si>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</si>
  <si>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</si>
  <si>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</si>
  <si>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</si>
  <si>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</si>
  <si>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</si>
  <si>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</si>
  <si>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</si>
  <si>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</si>
  <si>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</si>
  <si>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</si>
  <si>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</si>
  <si>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</si>
  <si>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</si>
  <si>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</si>
  <si>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</si>
  <si>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</si>
  <si>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</si>
  <si>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</si>
  <si>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</si>
  <si>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</si>
  <si>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</si>
  <si>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</si>
  <si>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</si>
  <si>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</si>
  <si>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</si>
  <si>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</si>
  <si>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</si>
  <si>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</si>
  <si>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</si>
  <si>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</si>
  <si>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</si>
  <si>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</si>
  <si>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</si>
  <si>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</si>
  <si>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</si>
  <si>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</si>
  <si>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</si>
  <si>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</si>
  <si>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</si>
  <si>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</si>
  <si>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</si>
  <si>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</si>
  <si>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20190826 11:10:19</t>
  </si>
  <si>
    <t>11:10:19</t>
  </si>
  <si>
    <t>ambient</t>
  </si>
  <si>
    <t>WT</t>
  </si>
  <si>
    <t>2</t>
  </si>
  <si>
    <t>MPF-1167-20190826-11_09_47</t>
  </si>
  <si>
    <t>DARK-1168-20190826-11_09_49</t>
  </si>
  <si>
    <t>-</t>
  </si>
  <si>
    <t>0: Broadleaf</t>
  </si>
  <si>
    <t>11:09:43</t>
  </si>
  <si>
    <t>2/2</t>
  </si>
  <si>
    <t>5</t>
  </si>
  <si>
    <t>11111111</t>
  </si>
  <si>
    <t>oooooooo</t>
  </si>
  <si>
    <t>off</t>
  </si>
  <si>
    <t>20190826 11:12:07</t>
  </si>
  <si>
    <t>11:12:07</t>
  </si>
  <si>
    <t>MPF-1169-20190826-11_11_34</t>
  </si>
  <si>
    <t>DARK-1170-20190826-11_11_36</t>
  </si>
  <si>
    <t>11:11:34</t>
  </si>
  <si>
    <t>20190826 11:14:07</t>
  </si>
  <si>
    <t>11:14:07</t>
  </si>
  <si>
    <t>MPF-1171-20190826-11_13_35</t>
  </si>
  <si>
    <t>DARK-1172-20190826-11_13_37</t>
  </si>
  <si>
    <t>11:13:19</t>
  </si>
  <si>
    <t>1/2</t>
  </si>
  <si>
    <t>20190826 11:15:54</t>
  </si>
  <si>
    <t>11:15:54</t>
  </si>
  <si>
    <t>MPF-1173-20190826-11_15_21</t>
  </si>
  <si>
    <t>DARK-1174-20190826-11_15_23</t>
  </si>
  <si>
    <t>11:15:19</t>
  </si>
  <si>
    <t>20190826 11:17:28</t>
  </si>
  <si>
    <t>11:17:28</t>
  </si>
  <si>
    <t>MPF-1175-20190826-11_16_55</t>
  </si>
  <si>
    <t>DARK-1176-20190826-11_16_57</t>
  </si>
  <si>
    <t>11:16:52</t>
  </si>
  <si>
    <t>11:19:58</t>
  </si>
  <si>
    <t>20190826 11:22:59</t>
  </si>
  <si>
    <t>11:22:59</t>
  </si>
  <si>
    <t>MPF-1181-20190826-11_22_27</t>
  </si>
  <si>
    <t>DARK-1182-20190826-11_22_29</t>
  </si>
  <si>
    <t>20190826 11:24:41</t>
  </si>
  <si>
    <t>11:24:41</t>
  </si>
  <si>
    <t>MPF-1183-20190826-11_24_08</t>
  </si>
  <si>
    <t>DARK-1184-20190826-11_24_10</t>
  </si>
  <si>
    <t>11:24:03</t>
  </si>
  <si>
    <t>20190826 11:26:18</t>
  </si>
  <si>
    <t>11:26:18</t>
  </si>
  <si>
    <t>MPF-1185-20190826-11_25_46</t>
  </si>
  <si>
    <t>DARK-1186-20190826-11_25_48</t>
  </si>
  <si>
    <t>11:25:40</t>
  </si>
  <si>
    <t>20190826 11:27:53</t>
  </si>
  <si>
    <t>11:27:53</t>
  </si>
  <si>
    <t>MPF-1187-20190826-11_27_20</t>
  </si>
  <si>
    <t>DARK-1188-20190826-11_27_22</t>
  </si>
  <si>
    <t>11:27:15</t>
  </si>
  <si>
    <t>20190826 11:29:53</t>
  </si>
  <si>
    <t>11:29:53</t>
  </si>
  <si>
    <t>MPF-1189-20190826-11_29_21</t>
  </si>
  <si>
    <t>DARK-1190-20190826-11_29_23</t>
  </si>
  <si>
    <t>11:28:56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</si>
</sst>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26"/>
  <sheetViews>
    <sheetView tabSelected="1" workbookViewId="0">
      <selection activeCell="W6" sqref="W6"/>
    </sheetView>
  </sheetViews>
  <sheetFormatPr defaultRowHeight="15" x14ac:dyDescent="0.25"/>
  <sheetData>
    <row r="2" spans="1:234" x14ac:dyDescent="0.25">
      <c r="A2" t="s">
        <v>27</v>
      </c>
      <c r="B2" t="s">
        <v>28</v>
      </c>
      <c r="C2" t="s">
        <v>29</v>
      </c>
      <c r="D2" t="s">
        <v>30</v>
      </c>
    </row>
    <row r="3" spans="1:234" x14ac:dyDescent="0.25">
      <c r="B3">
        <v>4</v>
      </c>
      <c r="C3">
        <v>21</v>
      </c>
      <c r="D3" t="s">
        <v>31</v>
      </c>
    </row>
    <row r="4" spans="1:234" x14ac:dyDescent="0.25">
      <c r="A4" t="s">
        <v>32</v>
      </c>
      <c r="B4" t="s">
        <v>33</v>
      </c>
    </row>
    <row r="5" spans="1:234" x14ac:dyDescent="0.25">
      <c r="B5">
        <v>2</v>
      </c>
    </row>
    <row r="6" spans="1:234" x14ac:dyDescent="0.25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234" x14ac:dyDescent="0.25">
      <c r="B7">
        <v>0</v>
      </c>
      <c r="C7">
        <v>1</v>
      </c>
      <c r="D7">
        <v>0</v>
      </c>
      <c r="E7">
        <v>0</v>
      </c>
    </row>
    <row r="8" spans="1:234" x14ac:dyDescent="0.25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234" x14ac:dyDescent="0.25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4" x14ac:dyDescent="0.25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23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4" x14ac:dyDescent="0.25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234" x14ac:dyDescent="0.25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234" x14ac:dyDescent="0.25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76</v>
      </c>
      <c r="J14" t="s">
        <v>76</v>
      </c>
      <c r="K14" t="s">
        <v>76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76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  <c r="AF14" t="s">
        <v>76</v>
      </c>
      <c r="AG14" t="s">
        <v>76</v>
      </c>
      <c r="AH14" t="s">
        <v>76</v>
      </c>
      <c r="AI14" t="s">
        <v>77</v>
      </c>
      <c r="AJ14" t="s">
        <v>77</v>
      </c>
      <c r="AK14" t="s">
        <v>77</v>
      </c>
      <c r="AL14" t="s">
        <v>77</v>
      </c>
      <c r="AM14" t="s">
        <v>77</v>
      </c>
      <c r="AN14" t="s">
        <v>78</v>
      </c>
      <c r="AO14" t="s">
        <v>78</v>
      </c>
      <c r="AP14" t="s">
        <v>78</v>
      </c>
      <c r="AQ14" t="s">
        <v>78</v>
      </c>
      <c r="AR14" t="s">
        <v>78</v>
      </c>
      <c r="AS14" t="s">
        <v>78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78</v>
      </c>
      <c r="BK14" t="s">
        <v>78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80</v>
      </c>
      <c r="BU14" t="s">
        <v>80</v>
      </c>
      <c r="BV14" t="s">
        <v>80</v>
      </c>
      <c r="BW14" t="s">
        <v>80</v>
      </c>
      <c r="BX14" t="s">
        <v>80</v>
      </c>
      <c r="BY14" t="s">
        <v>80</v>
      </c>
      <c r="BZ14" t="s">
        <v>80</v>
      </c>
      <c r="CA14" t="s">
        <v>80</v>
      </c>
      <c r="CB14" t="s">
        <v>80</v>
      </c>
      <c r="CC14" t="s">
        <v>80</v>
      </c>
      <c r="CD14" t="s">
        <v>81</v>
      </c>
      <c r="CE14" t="s">
        <v>81</v>
      </c>
      <c r="CF14" t="s">
        <v>81</v>
      </c>
      <c r="CG14" t="s">
        <v>81</v>
      </c>
      <c r="CH14" t="s">
        <v>32</v>
      </c>
      <c r="CI14" t="s">
        <v>32</v>
      </c>
      <c r="CJ14" t="s">
        <v>32</v>
      </c>
      <c r="CK14" t="s">
        <v>82</v>
      </c>
      <c r="CL14" t="s">
        <v>82</v>
      </c>
      <c r="CM14" t="s">
        <v>82</v>
      </c>
      <c r="CN14" t="s">
        <v>82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83</v>
      </c>
      <c r="DB14" t="s">
        <v>83</v>
      </c>
      <c r="DC14" t="s">
        <v>83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84</v>
      </c>
      <c r="DN14" t="s">
        <v>84</v>
      </c>
      <c r="DO14" t="s">
        <v>84</v>
      </c>
      <c r="DP14" t="s">
        <v>84</v>
      </c>
      <c r="DQ14" t="s">
        <v>84</v>
      </c>
      <c r="DR14" t="s">
        <v>84</v>
      </c>
      <c r="DS14" t="s">
        <v>84</v>
      </c>
      <c r="DT14" t="s">
        <v>84</v>
      </c>
      <c r="DU14" t="s">
        <v>84</v>
      </c>
      <c r="DV14" t="s">
        <v>84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85</v>
      </c>
      <c r="EE14" t="s">
        <v>85</v>
      </c>
      <c r="EF14" t="s">
        <v>85</v>
      </c>
      <c r="EG14" t="s">
        <v>85</v>
      </c>
      <c r="EH14" t="s">
        <v>85</v>
      </c>
      <c r="EI14" t="s">
        <v>86</v>
      </c>
      <c r="EJ14" t="s">
        <v>86</v>
      </c>
      <c r="EK14" t="s">
        <v>86</v>
      </c>
      <c r="EL14" t="s">
        <v>86</v>
      </c>
      <c r="EM14" t="s">
        <v>86</v>
      </c>
      <c r="EN14" t="s">
        <v>86</v>
      </c>
      <c r="EO14" t="s">
        <v>86</v>
      </c>
      <c r="EP14" t="s">
        <v>86</v>
      </c>
      <c r="EQ14" t="s">
        <v>86</v>
      </c>
      <c r="ER14" t="s">
        <v>87</v>
      </c>
      <c r="ES14" t="s">
        <v>87</v>
      </c>
      <c r="ET14" t="s">
        <v>87</v>
      </c>
      <c r="EU14" t="s">
        <v>87</v>
      </c>
      <c r="EV14" t="s">
        <v>87</v>
      </c>
      <c r="EW14" t="s">
        <v>87</v>
      </c>
      <c r="EX14" t="s">
        <v>87</v>
      </c>
      <c r="EY14" t="s">
        <v>87</v>
      </c>
      <c r="EZ14" t="s">
        <v>87</v>
      </c>
      <c r="FA14" t="s">
        <v>87</v>
      </c>
      <c r="FB14" t="s">
        <v>87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  <c r="FN14" t="s">
        <v>88</v>
      </c>
      <c r="FO14" t="s">
        <v>88</v>
      </c>
      <c r="FP14" t="s">
        <v>88</v>
      </c>
      <c r="FQ14" t="s">
        <v>88</v>
      </c>
      <c r="FR14" t="s">
        <v>88</v>
      </c>
      <c r="FS14" t="s">
        <v>88</v>
      </c>
      <c r="FT14" t="s">
        <v>88</v>
      </c>
      <c r="FU14" t="s">
        <v>89</v>
      </c>
      <c r="FV14" t="s">
        <v>89</v>
      </c>
      <c r="FW14" t="s">
        <v>89</v>
      </c>
      <c r="FX14" t="s">
        <v>89</v>
      </c>
      <c r="FY14" t="s">
        <v>89</v>
      </c>
      <c r="FZ14" t="s">
        <v>89</v>
      </c>
      <c r="GA14" t="s">
        <v>89</v>
      </c>
      <c r="GB14" t="s">
        <v>89</v>
      </c>
      <c r="GC14" t="s">
        <v>89</v>
      </c>
      <c r="GD14" t="s">
        <v>89</v>
      </c>
      <c r="GE14" t="s">
        <v>89</v>
      </c>
      <c r="GF14" t="s">
        <v>89</v>
      </c>
      <c r="GG14" t="s">
        <v>89</v>
      </c>
      <c r="GH14" t="s">
        <v>89</v>
      </c>
      <c r="GI14" t="s">
        <v>89</v>
      </c>
      <c r="GJ14" t="s">
        <v>89</v>
      </c>
      <c r="GK14" t="s">
        <v>89</v>
      </c>
      <c r="GL14" t="s">
        <v>89</v>
      </c>
      <c r="GM14" t="s">
        <v>89</v>
      </c>
      <c r="GN14" t="s">
        <v>90</v>
      </c>
      <c r="GO14" t="s">
        <v>90</v>
      </c>
      <c r="GP14" t="s">
        <v>90</v>
      </c>
      <c r="GQ14" t="s">
        <v>90</v>
      </c>
      <c r="GR14" t="s">
        <v>90</v>
      </c>
      <c r="GS14" t="s">
        <v>90</v>
      </c>
      <c r="GT14" t="s">
        <v>90</v>
      </c>
      <c r="GU14" t="s">
        <v>90</v>
      </c>
      <c r="GV14" t="s">
        <v>90</v>
      </c>
      <c r="GW14" t="s">
        <v>90</v>
      </c>
      <c r="GX14" t="s">
        <v>90</v>
      </c>
      <c r="GY14" t="s">
        <v>90</v>
      </c>
      <c r="GZ14" t="s">
        <v>90</v>
      </c>
      <c r="HA14" t="s">
        <v>90</v>
      </c>
      <c r="HB14" t="s">
        <v>90</v>
      </c>
      <c r="HC14" t="s">
        <v>90</v>
      </c>
      <c r="HD14" t="s">
        <v>90</v>
      </c>
      <c r="HE14" t="s">
        <v>90</v>
      </c>
      <c r="HF14" t="s">
        <v>90</v>
      </c>
      <c r="HG14" t="s">
        <v>91</v>
      </c>
      <c r="HH14" t="s">
        <v>91</v>
      </c>
      <c r="HI14" t="s">
        <v>91</v>
      </c>
      <c r="HJ14" t="s">
        <v>91</v>
      </c>
      <c r="HK14" t="s">
        <v>91</v>
      </c>
      <c r="HL14" t="s">
        <v>91</v>
      </c>
      <c r="HM14" t="s">
        <v>91</v>
      </c>
      <c r="HN14" t="s">
        <v>91</v>
      </c>
      <c r="HO14" t="s">
        <v>91</v>
      </c>
      <c r="HP14" t="s">
        <v>91</v>
      </c>
      <c r="HQ14" t="s">
        <v>91</v>
      </c>
      <c r="HR14" t="s">
        <v>91</v>
      </c>
      <c r="HS14" t="s">
        <v>91</v>
      </c>
      <c r="HT14" t="s">
        <v>91</v>
      </c>
      <c r="HU14" t="s">
        <v>91</v>
      </c>
      <c r="HV14" t="s">
        <v>91</v>
      </c>
      <c r="HW14" t="s">
        <v>91</v>
      </c>
      <c r="HX14" t="s">
        <v>91</v>
      </c>
      <c r="HY14" t="s">
        <v>91</v>
      </c>
      <c r="HZ14" t="s">
        <v>91</v>
      </c>
    </row>
    <row r="15" spans="1:234" x14ac:dyDescent="0.25">
      <c r="A15" t="s">
        <v>92</v>
      </c>
      <c r="B15" t="s">
        <v>93</v>
      </c>
      <c r="C15" t="s">
        <v>94</v>
      </c>
      <c r="D15" t="s">
        <v>95</v>
      </c>
      <c r="E15" t="s">
        <v>96</v>
      </c>
      <c r="F15" t="s">
        <v>97</v>
      </c>
      <c r="G15" t="s">
        <v>98</v>
      </c>
      <c r="H15" t="s">
        <v>99</v>
      </c>
      <c r="I15" t="s">
        <v>100</v>
      </c>
      <c r="J15" t="s">
        <v>101</v>
      </c>
      <c r="K15" t="s">
        <v>102</v>
      </c>
      <c r="L15" t="s">
        <v>103</v>
      </c>
      <c r="M15" t="s">
        <v>104</v>
      </c>
      <c r="N15" t="s">
        <v>105</v>
      </c>
      <c r="O15" t="s">
        <v>106</v>
      </c>
      <c r="P15" t="s">
        <v>107</v>
      </c>
      <c r="Q15" t="s">
        <v>108</v>
      </c>
      <c r="R15" t="s">
        <v>109</v>
      </c>
      <c r="S15" t="s">
        <v>110</v>
      </c>
      <c r="T15" t="s">
        <v>111</v>
      </c>
      <c r="U15" t="s">
        <v>112</v>
      </c>
      <c r="V15" t="s">
        <v>113</v>
      </c>
      <c r="W15" t="s">
        <v>114</v>
      </c>
      <c r="X15" t="s">
        <v>115</v>
      </c>
      <c r="Y15" t="s">
        <v>116</v>
      </c>
      <c r="Z15" t="s">
        <v>117</v>
      </c>
      <c r="AA15" t="s">
        <v>118</v>
      </c>
      <c r="AB15" t="s">
        <v>119</v>
      </c>
      <c r="AC15" t="s">
        <v>120</v>
      </c>
      <c r="AD15" t="s">
        <v>121</v>
      </c>
      <c r="AE15" t="s">
        <v>122</v>
      </c>
      <c r="AF15" t="s">
        <v>123</v>
      </c>
      <c r="AG15" t="s">
        <v>124</v>
      </c>
      <c r="AH15" t="s">
        <v>125</v>
      </c>
      <c r="AI15" t="s">
        <v>77</v>
      </c>
      <c r="AJ15" t="s">
        <v>126</v>
      </c>
      <c r="AK15" t="s">
        <v>127</v>
      </c>
      <c r="AL15" t="s">
        <v>128</v>
      </c>
      <c r="AM15" t="s">
        <v>129</v>
      </c>
      <c r="AN15" t="s">
        <v>130</v>
      </c>
      <c r="AO15" t="s">
        <v>131</v>
      </c>
      <c r="AP15" t="s">
        <v>132</v>
      </c>
      <c r="AQ15" t="s">
        <v>133</v>
      </c>
      <c r="AR15" t="s">
        <v>134</v>
      </c>
      <c r="AS15" t="s">
        <v>135</v>
      </c>
      <c r="AT15" t="s">
        <v>136</v>
      </c>
      <c r="AU15" t="s">
        <v>137</v>
      </c>
      <c r="AV15" t="s">
        <v>138</v>
      </c>
      <c r="AW15" t="s">
        <v>139</v>
      </c>
      <c r="AX15" t="s">
        <v>140</v>
      </c>
      <c r="AY15" t="s">
        <v>141</v>
      </c>
      <c r="AZ15" t="s">
        <v>142</v>
      </c>
      <c r="BA15" t="s">
        <v>143</v>
      </c>
      <c r="BB15" t="s">
        <v>144</v>
      </c>
      <c r="BC15" t="s">
        <v>145</v>
      </c>
      <c r="BD15" t="s">
        <v>146</v>
      </c>
      <c r="BE15" t="s">
        <v>147</v>
      </c>
      <c r="BF15" t="s">
        <v>148</v>
      </c>
      <c r="BG15" t="s">
        <v>149</v>
      </c>
      <c r="BH15" t="s">
        <v>150</v>
      </c>
      <c r="BI15" t="s">
        <v>151</v>
      </c>
      <c r="BJ15" t="s">
        <v>152</v>
      </c>
      <c r="BK15" t="s">
        <v>153</v>
      </c>
      <c r="BL15" t="s">
        <v>154</v>
      </c>
      <c r="BM15" t="s">
        <v>155</v>
      </c>
      <c r="BN15" t="s">
        <v>156</v>
      </c>
      <c r="BO15" t="s">
        <v>157</v>
      </c>
      <c r="BP15" t="s">
        <v>158</v>
      </c>
      <c r="BQ15" t="s">
        <v>159</v>
      </c>
      <c r="BR15" t="s">
        <v>160</v>
      </c>
      <c r="BS15" t="s">
        <v>161</v>
      </c>
      <c r="BT15" t="s">
        <v>154</v>
      </c>
      <c r="BU15" t="s">
        <v>162</v>
      </c>
      <c r="BV15" t="s">
        <v>131</v>
      </c>
      <c r="BW15" t="s">
        <v>163</v>
      </c>
      <c r="BX15" t="s">
        <v>164</v>
      </c>
      <c r="BY15" t="s">
        <v>165</v>
      </c>
      <c r="BZ15" t="s">
        <v>166</v>
      </c>
      <c r="CA15" t="s">
        <v>167</v>
      </c>
      <c r="CB15" t="s">
        <v>168</v>
      </c>
      <c r="CC15" t="s">
        <v>169</v>
      </c>
      <c r="CD15" t="s">
        <v>170</v>
      </c>
      <c r="CE15" t="s">
        <v>171</v>
      </c>
      <c r="CF15" t="s">
        <v>172</v>
      </c>
      <c r="CG15" t="s">
        <v>173</v>
      </c>
      <c r="CH15" t="s">
        <v>174</v>
      </c>
      <c r="CI15" t="s">
        <v>175</v>
      </c>
      <c r="CJ15" t="s">
        <v>176</v>
      </c>
      <c r="CK15" t="s">
        <v>100</v>
      </c>
      <c r="CL15" t="s">
        <v>177</v>
      </c>
      <c r="CM15" t="s">
        <v>178</v>
      </c>
      <c r="CN15" t="s">
        <v>179</v>
      </c>
      <c r="CO15" t="s">
        <v>180</v>
      </c>
      <c r="CP15" t="s">
        <v>181</v>
      </c>
      <c r="CQ15" t="s">
        <v>182</v>
      </c>
      <c r="CR15" t="s">
        <v>183</v>
      </c>
      <c r="CS15" t="s">
        <v>184</v>
      </c>
      <c r="CT15" t="s">
        <v>185</v>
      </c>
      <c r="CU15" t="s">
        <v>186</v>
      </c>
      <c r="CV15" t="s">
        <v>187</v>
      </c>
      <c r="CW15" t="s">
        <v>188</v>
      </c>
      <c r="CX15" t="s">
        <v>189</v>
      </c>
      <c r="CY15" t="s">
        <v>190</v>
      </c>
      <c r="CZ15" t="s">
        <v>191</v>
      </c>
      <c r="DA15" t="s">
        <v>192</v>
      </c>
      <c r="DB15" t="s">
        <v>193</v>
      </c>
      <c r="DC15" t="s">
        <v>194</v>
      </c>
      <c r="DD15" t="s">
        <v>195</v>
      </c>
      <c r="DE15" t="s">
        <v>196</v>
      </c>
      <c r="DF15" t="s">
        <v>197</v>
      </c>
      <c r="DG15" t="s">
        <v>198</v>
      </c>
      <c r="DH15" t="s">
        <v>199</v>
      </c>
      <c r="DI15" t="s">
        <v>200</v>
      </c>
      <c r="DJ15" t="s">
        <v>201</v>
      </c>
      <c r="DK15" t="s">
        <v>202</v>
      </c>
      <c r="DL15" t="s">
        <v>203</v>
      </c>
      <c r="DM15" t="s">
        <v>204</v>
      </c>
      <c r="DN15" t="s">
        <v>205</v>
      </c>
      <c r="DO15" t="s">
        <v>206</v>
      </c>
      <c r="DP15" t="s">
        <v>207</v>
      </c>
      <c r="DQ15" t="s">
        <v>208</v>
      </c>
      <c r="DR15" t="s">
        <v>209</v>
      </c>
      <c r="DS15" t="s">
        <v>210</v>
      </c>
      <c r="DT15" t="s">
        <v>211</v>
      </c>
      <c r="DU15" t="s">
        <v>212</v>
      </c>
      <c r="DV15" t="s">
        <v>213</v>
      </c>
      <c r="DW15" t="s">
        <v>214</v>
      </c>
      <c r="DX15" t="s">
        <v>215</v>
      </c>
      <c r="DY15" t="s">
        <v>216</v>
      </c>
      <c r="DZ15" t="s">
        <v>217</v>
      </c>
      <c r="EA15" t="s">
        <v>218</v>
      </c>
      <c r="EB15" t="s">
        <v>219</v>
      </c>
      <c r="EC15" t="s">
        <v>220</v>
      </c>
      <c r="ED15" t="s">
        <v>221</v>
      </c>
      <c r="EE15" t="s">
        <v>222</v>
      </c>
      <c r="EF15" t="s">
        <v>223</v>
      </c>
      <c r="EG15" t="s">
        <v>224</v>
      </c>
      <c r="EH15" t="s">
        <v>225</v>
      </c>
      <c r="EI15" t="s">
        <v>93</v>
      </c>
      <c r="EJ15" t="s">
        <v>96</v>
      </c>
      <c r="EK15" t="s">
        <v>226</v>
      </c>
      <c r="EL15" t="s">
        <v>227</v>
      </c>
      <c r="EM15" t="s">
        <v>228</v>
      </c>
      <c r="EN15" t="s">
        <v>229</v>
      </c>
      <c r="EO15" t="s">
        <v>230</v>
      </c>
      <c r="EP15" t="s">
        <v>231</v>
      </c>
      <c r="EQ15" t="s">
        <v>232</v>
      </c>
      <c r="ER15" t="s">
        <v>233</v>
      </c>
      <c r="ES15" t="s">
        <v>234</v>
      </c>
      <c r="ET15" t="s">
        <v>235</v>
      </c>
      <c r="EU15" t="s">
        <v>236</v>
      </c>
      <c r="EV15" t="s">
        <v>237</v>
      </c>
      <c r="EW15" t="s">
        <v>238</v>
      </c>
      <c r="EX15" t="s">
        <v>239</v>
      </c>
      <c r="EY15" t="s">
        <v>240</v>
      </c>
      <c r="EZ15" t="s">
        <v>241</v>
      </c>
      <c r="FA15" t="s">
        <v>242</v>
      </c>
      <c r="FB15" t="s">
        <v>243</v>
      </c>
      <c r="FC15" t="s">
        <v>244</v>
      </c>
      <c r="FD15" t="s">
        <v>245</v>
      </c>
      <c r="FE15" t="s">
        <v>246</v>
      </c>
      <c r="FF15" t="s">
        <v>247</v>
      </c>
      <c r="FG15" t="s">
        <v>248</v>
      </c>
      <c r="FH15" t="s">
        <v>249</v>
      </c>
      <c r="FI15" t="s">
        <v>250</v>
      </c>
      <c r="FJ15" t="s">
        <v>251</v>
      </c>
      <c r="FK15" t="s">
        <v>252</v>
      </c>
      <c r="FL15" t="s">
        <v>253</v>
      </c>
      <c r="FM15" t="s">
        <v>254</v>
      </c>
      <c r="FN15" t="s">
        <v>255</v>
      </c>
      <c r="FO15" t="s">
        <v>256</v>
      </c>
      <c r="FP15" t="s">
        <v>257</v>
      </c>
      <c r="FQ15" t="s">
        <v>258</v>
      </c>
      <c r="FR15" t="s">
        <v>259</v>
      </c>
      <c r="FS15" t="s">
        <v>260</v>
      </c>
      <c r="FT15" t="s">
        <v>261</v>
      </c>
      <c r="FU15" t="s">
        <v>262</v>
      </c>
      <c r="FV15" t="s">
        <v>263</v>
      </c>
      <c r="FW15" t="s">
        <v>264</v>
      </c>
      <c r="FX15" t="s">
        <v>265</v>
      </c>
      <c r="FY15" t="s">
        <v>266</v>
      </c>
      <c r="FZ15" t="s">
        <v>267</v>
      </c>
      <c r="GA15" t="s">
        <v>268</v>
      </c>
      <c r="GB15" t="s">
        <v>269</v>
      </c>
      <c r="GC15" t="s">
        <v>270</v>
      </c>
      <c r="GD15" t="s">
        <v>271</v>
      </c>
      <c r="GE15" t="s">
        <v>272</v>
      </c>
      <c r="GF15" t="s">
        <v>273</v>
      </c>
      <c r="GG15" t="s">
        <v>274</v>
      </c>
      <c r="GH15" t="s">
        <v>275</v>
      </c>
      <c r="GI15" t="s">
        <v>276</v>
      </c>
      <c r="GJ15" t="s">
        <v>277</v>
      </c>
      <c r="GK15" t="s">
        <v>278</v>
      </c>
      <c r="GL15" t="s">
        <v>279</v>
      </c>
      <c r="GM15" t="s">
        <v>280</v>
      </c>
      <c r="GN15" t="s">
        <v>281</v>
      </c>
      <c r="GO15" t="s">
        <v>282</v>
      </c>
      <c r="GP15" t="s">
        <v>283</v>
      </c>
      <c r="GQ15" t="s">
        <v>284</v>
      </c>
      <c r="GR15" t="s">
        <v>285</v>
      </c>
      <c r="GS15" t="s">
        <v>286</v>
      </c>
      <c r="GT15" t="s">
        <v>287</v>
      </c>
      <c r="GU15" t="s">
        <v>288</v>
      </c>
      <c r="GV15" t="s">
        <v>289</v>
      </c>
      <c r="GW15" t="s">
        <v>290</v>
      </c>
      <c r="GX15" t="s">
        <v>291</v>
      </c>
      <c r="GY15" t="s">
        <v>292</v>
      </c>
      <c r="GZ15" t="s">
        <v>293</v>
      </c>
      <c r="HA15" t="s">
        <v>294</v>
      </c>
      <c r="HB15" t="s">
        <v>295</v>
      </c>
      <c r="HC15" t="s">
        <v>296</v>
      </c>
      <c r="HD15" t="s">
        <v>297</v>
      </c>
      <c r="HE15" t="s">
        <v>298</v>
      </c>
      <c r="HF15" t="s">
        <v>299</v>
      </c>
      <c r="HG15" t="s">
        <v>300</v>
      </c>
      <c r="HH15" t="s">
        <v>301</v>
      </c>
      <c r="HI15" t="s">
        <v>302</v>
      </c>
      <c r="HJ15" t="s">
        <v>303</v>
      </c>
      <c r="HK15" t="s">
        <v>304</v>
      </c>
      <c r="HL15" t="s">
        <v>305</v>
      </c>
      <c r="HM15" t="s">
        <v>306</v>
      </c>
      <c r="HN15" t="s">
        <v>307</v>
      </c>
      <c r="HO15" t="s">
        <v>308</v>
      </c>
      <c r="HP15" t="s">
        <v>309</v>
      </c>
      <c r="HQ15" t="s">
        <v>310</v>
      </c>
      <c r="HR15" t="s">
        <v>311</v>
      </c>
      <c r="HS15" t="s">
        <v>312</v>
      </c>
      <c r="HT15" t="s">
        <v>313</v>
      </c>
      <c r="HU15" t="s">
        <v>314</v>
      </c>
      <c r="HV15" t="s">
        <v>315</v>
      </c>
      <c r="HW15" t="s">
        <v>316</v>
      </c>
      <c r="HX15" t="s">
        <v>317</v>
      </c>
      <c r="HY15" t="s">
        <v>318</v>
      </c>
      <c r="HZ15" t="s">
        <v>319</v>
      </c>
    </row>
    <row r="16" spans="1:234" x14ac:dyDescent="0.25">
      <c r="B16" t="s">
        <v>320</v>
      </c>
      <c r="C16" t="s">
        <v>320</v>
      </c>
      <c r="I16" t="s">
        <v>320</v>
      </c>
      <c r="J16" t="s">
        <v>321</v>
      </c>
      <c r="K16" t="s">
        <v>322</v>
      </c>
      <c r="L16" t="s">
        <v>323</v>
      </c>
      <c r="M16" t="s">
        <v>323</v>
      </c>
      <c r="N16" t="s">
        <v>182</v>
      </c>
      <c r="O16" t="s">
        <v>182</v>
      </c>
      <c r="P16" t="s">
        <v>321</v>
      </c>
      <c r="Q16" t="s">
        <v>321</v>
      </c>
      <c r="R16" t="s">
        <v>321</v>
      </c>
      <c r="S16" t="s">
        <v>321</v>
      </c>
      <c r="T16" t="s">
        <v>324</v>
      </c>
      <c r="U16" t="s">
        <v>325</v>
      </c>
      <c r="V16" t="s">
        <v>325</v>
      </c>
      <c r="W16" t="s">
        <v>326</v>
      </c>
      <c r="X16" t="s">
        <v>327</v>
      </c>
      <c r="Y16" t="s">
        <v>326</v>
      </c>
      <c r="Z16" t="s">
        <v>326</v>
      </c>
      <c r="AA16" t="s">
        <v>326</v>
      </c>
      <c r="AB16" t="s">
        <v>324</v>
      </c>
      <c r="AC16" t="s">
        <v>324</v>
      </c>
      <c r="AD16" t="s">
        <v>324</v>
      </c>
      <c r="AE16" t="s">
        <v>324</v>
      </c>
      <c r="AI16" t="s">
        <v>328</v>
      </c>
      <c r="AJ16" t="s">
        <v>327</v>
      </c>
      <c r="AL16" t="s">
        <v>327</v>
      </c>
      <c r="AM16" t="s">
        <v>328</v>
      </c>
      <c r="AS16" t="s">
        <v>322</v>
      </c>
      <c r="AY16" t="s">
        <v>322</v>
      </c>
      <c r="AZ16" t="s">
        <v>322</v>
      </c>
      <c r="BA16" t="s">
        <v>322</v>
      </c>
      <c r="BC16" t="s">
        <v>329</v>
      </c>
      <c r="BM16" t="s">
        <v>330</v>
      </c>
      <c r="BN16" t="s">
        <v>330</v>
      </c>
      <c r="BO16" t="s">
        <v>330</v>
      </c>
      <c r="BP16" t="s">
        <v>322</v>
      </c>
      <c r="BR16" t="s">
        <v>331</v>
      </c>
      <c r="BU16" t="s">
        <v>330</v>
      </c>
      <c r="BZ16" t="s">
        <v>320</v>
      </c>
      <c r="CA16" t="s">
        <v>320</v>
      </c>
      <c r="CB16" t="s">
        <v>320</v>
      </c>
      <c r="CC16" t="s">
        <v>320</v>
      </c>
      <c r="CD16" t="s">
        <v>322</v>
      </c>
      <c r="CE16" t="s">
        <v>322</v>
      </c>
      <c r="CG16" t="s">
        <v>332</v>
      </c>
      <c r="CH16" t="s">
        <v>333</v>
      </c>
      <c r="CK16" t="s">
        <v>320</v>
      </c>
      <c r="CL16" t="s">
        <v>323</v>
      </c>
      <c r="CM16" t="s">
        <v>323</v>
      </c>
      <c r="CN16" t="s">
        <v>334</v>
      </c>
      <c r="CO16" t="s">
        <v>334</v>
      </c>
      <c r="CP16" t="s">
        <v>328</v>
      </c>
      <c r="CQ16" t="s">
        <v>326</v>
      </c>
      <c r="CR16" t="s">
        <v>326</v>
      </c>
      <c r="CS16" t="s">
        <v>325</v>
      </c>
      <c r="CT16" t="s">
        <v>325</v>
      </c>
      <c r="CU16" t="s">
        <v>325</v>
      </c>
      <c r="CV16" t="s">
        <v>325</v>
      </c>
      <c r="CW16" t="s">
        <v>325</v>
      </c>
      <c r="CX16" t="s">
        <v>335</v>
      </c>
      <c r="CY16" t="s">
        <v>322</v>
      </c>
      <c r="CZ16" t="s">
        <v>322</v>
      </c>
      <c r="DA16" t="s">
        <v>323</v>
      </c>
      <c r="DB16" t="s">
        <v>323</v>
      </c>
      <c r="DC16" t="s">
        <v>323</v>
      </c>
      <c r="DD16" t="s">
        <v>334</v>
      </c>
      <c r="DE16" t="s">
        <v>323</v>
      </c>
      <c r="DF16" t="s">
        <v>323</v>
      </c>
      <c r="DG16" t="s">
        <v>334</v>
      </c>
      <c r="DH16" t="s">
        <v>334</v>
      </c>
      <c r="DI16" t="s">
        <v>326</v>
      </c>
      <c r="DJ16" t="s">
        <v>326</v>
      </c>
      <c r="DK16" t="s">
        <v>325</v>
      </c>
      <c r="DL16" t="s">
        <v>325</v>
      </c>
      <c r="DM16" t="s">
        <v>322</v>
      </c>
      <c r="DR16" t="s">
        <v>322</v>
      </c>
      <c r="DU16" t="s">
        <v>325</v>
      </c>
      <c r="DV16" t="s">
        <v>325</v>
      </c>
      <c r="DW16" t="s">
        <v>325</v>
      </c>
      <c r="DX16" t="s">
        <v>325</v>
      </c>
      <c r="DY16" t="s">
        <v>325</v>
      </c>
      <c r="DZ16" t="s">
        <v>322</v>
      </c>
      <c r="EA16" t="s">
        <v>322</v>
      </c>
      <c r="EB16" t="s">
        <v>322</v>
      </c>
      <c r="EC16" t="s">
        <v>320</v>
      </c>
      <c r="EE16" t="s">
        <v>336</v>
      </c>
      <c r="EF16" t="s">
        <v>336</v>
      </c>
      <c r="EH16" t="s">
        <v>320</v>
      </c>
      <c r="EI16" t="s">
        <v>337</v>
      </c>
      <c r="EL16" t="s">
        <v>338</v>
      </c>
      <c r="EM16" t="s">
        <v>339</v>
      </c>
      <c r="EN16" t="s">
        <v>338</v>
      </c>
      <c r="EO16" t="s">
        <v>339</v>
      </c>
      <c r="EP16" t="s">
        <v>327</v>
      </c>
      <c r="EQ16" t="s">
        <v>327</v>
      </c>
      <c r="ER16" t="s">
        <v>322</v>
      </c>
      <c r="ES16" t="s">
        <v>340</v>
      </c>
      <c r="ET16" t="s">
        <v>322</v>
      </c>
      <c r="EV16" t="s">
        <v>321</v>
      </c>
      <c r="EW16" t="s">
        <v>341</v>
      </c>
      <c r="EX16" t="s">
        <v>321</v>
      </c>
      <c r="FC16" t="s">
        <v>342</v>
      </c>
      <c r="FD16" t="s">
        <v>342</v>
      </c>
      <c r="FQ16" t="s">
        <v>342</v>
      </c>
      <c r="FR16" t="s">
        <v>342</v>
      </c>
      <c r="FS16" t="s">
        <v>343</v>
      </c>
      <c r="FT16" t="s">
        <v>343</v>
      </c>
      <c r="FU16" t="s">
        <v>325</v>
      </c>
      <c r="FV16" t="s">
        <v>325</v>
      </c>
      <c r="FW16" t="s">
        <v>327</v>
      </c>
      <c r="FX16" t="s">
        <v>325</v>
      </c>
      <c r="FY16" t="s">
        <v>334</v>
      </c>
      <c r="FZ16" t="s">
        <v>327</v>
      </c>
      <c r="GA16" t="s">
        <v>327</v>
      </c>
      <c r="GC16" t="s">
        <v>342</v>
      </c>
      <c r="GD16" t="s">
        <v>342</v>
      </c>
      <c r="GE16" t="s">
        <v>342</v>
      </c>
      <c r="GF16" t="s">
        <v>342</v>
      </c>
      <c r="GG16" t="s">
        <v>342</v>
      </c>
      <c r="GH16" t="s">
        <v>342</v>
      </c>
      <c r="GI16" t="s">
        <v>342</v>
      </c>
      <c r="GJ16" t="s">
        <v>344</v>
      </c>
      <c r="GK16" t="s">
        <v>344</v>
      </c>
      <c r="GL16" t="s">
        <v>344</v>
      </c>
      <c r="GM16" t="s">
        <v>345</v>
      </c>
      <c r="GN16" t="s">
        <v>342</v>
      </c>
      <c r="GO16" t="s">
        <v>342</v>
      </c>
      <c r="GP16" t="s">
        <v>342</v>
      </c>
      <c r="GQ16" t="s">
        <v>342</v>
      </c>
      <c r="GR16" t="s">
        <v>342</v>
      </c>
      <c r="GS16" t="s">
        <v>342</v>
      </c>
      <c r="GT16" t="s">
        <v>342</v>
      </c>
      <c r="GU16" t="s">
        <v>342</v>
      </c>
      <c r="GV16" t="s">
        <v>342</v>
      </c>
      <c r="GW16" t="s">
        <v>342</v>
      </c>
      <c r="GX16" t="s">
        <v>342</v>
      </c>
      <c r="GY16" t="s">
        <v>342</v>
      </c>
      <c r="HF16" t="s">
        <v>342</v>
      </c>
      <c r="HG16" t="s">
        <v>327</v>
      </c>
      <c r="HH16" t="s">
        <v>327</v>
      </c>
      <c r="HI16" t="s">
        <v>338</v>
      </c>
      <c r="HJ16" t="s">
        <v>339</v>
      </c>
      <c r="HL16" t="s">
        <v>328</v>
      </c>
      <c r="HM16" t="s">
        <v>328</v>
      </c>
      <c r="HN16" t="s">
        <v>325</v>
      </c>
      <c r="HO16" t="s">
        <v>325</v>
      </c>
      <c r="HP16" t="s">
        <v>325</v>
      </c>
      <c r="HQ16" t="s">
        <v>325</v>
      </c>
      <c r="HR16" t="s">
        <v>325</v>
      </c>
      <c r="HS16" t="s">
        <v>327</v>
      </c>
      <c r="HT16" t="s">
        <v>327</v>
      </c>
      <c r="HU16" t="s">
        <v>327</v>
      </c>
      <c r="HV16" t="s">
        <v>325</v>
      </c>
      <c r="HW16" t="s">
        <v>323</v>
      </c>
      <c r="HX16" t="s">
        <v>334</v>
      </c>
      <c r="HY16" t="s">
        <v>327</v>
      </c>
      <c r="HZ16" t="s">
        <v>327</v>
      </c>
    </row>
    <row r="17" spans="1:234" x14ac:dyDescent="0.25">
      <c r="A17">
        <v>1</v>
      </c>
      <c r="B17">
        <v>1566835819.5999999</v>
      </c>
      <c r="C17">
        <v>0</v>
      </c>
      <c r="D17" t="s">
        <v>346</v>
      </c>
      <c r="E17" t="s">
        <v>347</v>
      </c>
      <c r="F17" t="s">
        <v>348</v>
      </c>
      <c r="G17" t="s">
        <v>349</v>
      </c>
      <c r="H17" t="s">
        <v>350</v>
      </c>
      <c r="I17">
        <v>1566835819.5999999</v>
      </c>
      <c r="J17">
        <f t="shared" ref="J17:J26" si="0">CP17*AK17*(CN17-CO17)/(100*CH17*(1000-AK17*CN17))</f>
        <v>2.3216912373193311E-3</v>
      </c>
      <c r="K17">
        <f t="shared" ref="K17:K26" si="1">CP17*AK17*(CM17-CL17*(1000-AK17*CO17)/(1000-AK17*CN17))/(100*CH17)</f>
        <v>22.638427400167714</v>
      </c>
      <c r="L17">
        <f t="shared" ref="L17:L26" si="2">CL17 - IF(AK17&gt;1, K17*CH17*100/(AM17*CX17), 0)</f>
        <v>371.846</v>
      </c>
      <c r="M17">
        <f t="shared" ref="M17:M26" si="3">((S17-J17/2)*L17-K17)/(S17+J17/2)</f>
        <v>90.255117827088867</v>
      </c>
      <c r="N17">
        <f t="shared" ref="N17:N26" si="4">M17*(CQ17+CR17)/1000</f>
        <v>8.9750274922971869</v>
      </c>
      <c r="O17">
        <f t="shared" ref="O17:O26" si="5">(CL17 - IF(AK17&gt;1, K17*CH17*100/(AM17*CX17), 0))*(CQ17+CR17)/1000</f>
        <v>36.976607568054</v>
      </c>
      <c r="P17">
        <f t="shared" ref="P17:P26" si="6">2/((1/R17-1/Q17)+SIGN(R17)*SQRT((1/R17-1/Q17)*(1/R17-1/Q17) + 4*CI17/((CI17+1)*(CI17+1))*(2*1/R17*1/Q17-1/Q17*1/Q17)))</f>
        <v>0.13544955311001647</v>
      </c>
      <c r="Q17">
        <f t="shared" ref="Q17:Q26" si="7">AH17+AG17*CH17+AF17*CH17*CH17</f>
        <v>2.245484272680486</v>
      </c>
      <c r="R17">
        <f t="shared" ref="R17:R26" si="8">J17*(1000-(1000*0.61365*EXP(17.502*V17/(240.97+V17))/(CQ17+CR17)+CN17)/2)/(1000*0.61365*EXP(17.502*V17/(240.97+V17))/(CQ17+CR17)-CN17)</f>
        <v>0.13106870040287144</v>
      </c>
      <c r="S17">
        <f t="shared" ref="S17:S26" si="9">1/((CI17+1)/(P17/1.6)+1/(Q17/1.37)) + CI17/((CI17+1)/(P17/1.6) + CI17/(Q17/1.37))</f>
        <v>8.2299736693691949E-2</v>
      </c>
      <c r="T17">
        <f t="shared" ref="T17:T26" si="10">(CE17*CG17)</f>
        <v>330.42570697709891</v>
      </c>
      <c r="U17">
        <f t="shared" ref="U17:U26" si="11">(CS17+(T17+2*0.95*0.0000000567*(((CS17+$B$7)+273)^4-(CS17+273)^4)-44100*J17)/(1.84*29.3*Q17+8*0.95*0.0000000567*(CS17+273)^3))</f>
        <v>27.79533179108925</v>
      </c>
      <c r="V17">
        <f t="shared" ref="V17:V26" si="12">($C$7*CT17+$D$7*CU17+$E$7*U17)</f>
        <v>27.008199999999999</v>
      </c>
      <c r="W17">
        <f t="shared" ref="W17:W26" si="13">0.61365*EXP(17.502*V17/(240.97+V17))</f>
        <v>3.5808838010031123</v>
      </c>
      <c r="X17">
        <f t="shared" ref="X17:X26" si="14">(Y17/Z17*100)</f>
        <v>55.104912059580421</v>
      </c>
      <c r="Y17">
        <f t="shared" ref="Y17:Y26" si="15">CN17*(CQ17+CR17)/1000</f>
        <v>1.8676942695180001</v>
      </c>
      <c r="Z17">
        <f t="shared" ref="Z17:Z26" si="16">0.61365*EXP(17.502*CS17/(240.97+CS17))</f>
        <v>3.3893426188551312</v>
      </c>
      <c r="AA17">
        <f t="shared" ref="AA17:AA26" si="17">(W17-CN17*(CQ17+CR17)/1000)</f>
        <v>1.7131895314851122</v>
      </c>
      <c r="AB17">
        <f t="shared" ref="AB17:AB26" si="18">(-J17*44100)</f>
        <v>-102.3865835657825</v>
      </c>
      <c r="AC17">
        <f t="shared" ref="AC17:AC26" si="19">2*29.3*Q17*0.92*(CS17-V17)</f>
        <v>-112.92341367584237</v>
      </c>
      <c r="AD17">
        <f t="shared" ref="AD17:AD26" si="20">2*0.95*0.0000000567*(((CS17+$B$7)+273)^4-(V17+273)^4)</f>
        <v>-10.803352507914715</v>
      </c>
      <c r="AE17">
        <f t="shared" ref="AE17:AE26" si="21">T17+AD17+AB17+AC17</f>
        <v>104.31235722755932</v>
      </c>
      <c r="AF17">
        <v>-4.1062287540208499E-2</v>
      </c>
      <c r="AG17">
        <v>4.6096015017843703E-2</v>
      </c>
      <c r="AH17">
        <v>3.4471505340209299</v>
      </c>
      <c r="AI17">
        <v>0</v>
      </c>
      <c r="AJ17">
        <v>0</v>
      </c>
      <c r="AK17">
        <f t="shared" ref="AK17:AK26" si="22">IF(AI17*$H$13&gt;=AM17,1,(AM17/(AM17-AI17*$H$13)))</f>
        <v>1</v>
      </c>
      <c r="AL17">
        <f t="shared" ref="AL17:AL26" si="23">(AK17-1)*100</f>
        <v>0</v>
      </c>
      <c r="AM17">
        <f t="shared" ref="AM17:AM26" si="24">MAX(0,($B$13+$C$13*CX17)/(1+$D$13*CX17)*CQ17/(CS17+273)*$E$13)</f>
        <v>52529.599085616734</v>
      </c>
      <c r="AN17">
        <v>0</v>
      </c>
      <c r="AO17">
        <v>153.529411764706</v>
      </c>
      <c r="AP17">
        <v>602.07899999999995</v>
      </c>
      <c r="AQ17">
        <f t="shared" ref="AQ17:AQ26" si="25">AP17-AO17</f>
        <v>448.54958823529398</v>
      </c>
      <c r="AR17">
        <f t="shared" ref="AR17:AR26" si="26">AQ17/AP17</f>
        <v>0.74500121783901119</v>
      </c>
      <c r="AS17">
        <v>58.562583744446698</v>
      </c>
      <c r="AT17" t="s">
        <v>351</v>
      </c>
      <c r="AU17">
        <v>681.07565384615395</v>
      </c>
      <c r="AV17">
        <v>819.56799999999998</v>
      </c>
      <c r="AW17">
        <f t="shared" ref="AW17:AW26" si="27">1-AU17/AV17</f>
        <v>0.16898212979746163</v>
      </c>
      <c r="AX17">
        <v>0.5</v>
      </c>
      <c r="AY17">
        <f t="shared" ref="AY17:AY26" si="28">CE17</f>
        <v>1685.9687995810039</v>
      </c>
      <c r="AZ17">
        <f t="shared" ref="AZ17:AZ26" si="29">K17</f>
        <v>22.638427400167714</v>
      </c>
      <c r="BA17">
        <f t="shared" ref="BA17:BA26" si="30">AW17*AX17*AY17</f>
        <v>142.44929926263387</v>
      </c>
      <c r="BB17">
        <f t="shared" ref="BB17:BB26" si="31">BG17/AV17</f>
        <v>0.38084454249067801</v>
      </c>
      <c r="BC17">
        <f t="shared" ref="BC17:BC26" si="32">(AZ17-AS17)/AY17</f>
        <v>-2.130772310448855E-2</v>
      </c>
      <c r="BD17">
        <f t="shared" ref="BD17:BD26" si="33">(AP17-AV17)/AV17</f>
        <v>-0.26537029264197726</v>
      </c>
      <c r="BE17" t="s">
        <v>352</v>
      </c>
      <c r="BF17">
        <v>507.44</v>
      </c>
      <c r="BG17">
        <f t="shared" ref="BG17:BG26" si="34">AV17-BF17</f>
        <v>312.12799999999999</v>
      </c>
      <c r="BH17">
        <f t="shared" ref="BH17:BH26" si="35">(AV17-AU17)/(AV17-BF17)</f>
        <v>0.44370369256794018</v>
      </c>
      <c r="BI17">
        <f t="shared" ref="BI17:BI26" si="36">(AP17-AV17)/(AP17-BF17)</f>
        <v>-2.298090639165673</v>
      </c>
      <c r="BJ17">
        <f t="shared" ref="BJ17:BJ26" si="37">(AV17-AU17)/(AV17-AO17)</f>
        <v>0.207934417915318</v>
      </c>
      <c r="BK17">
        <f t="shared" ref="BK17:BK26" si="38">(AP17-AV17)/(AP17-AO17)</f>
        <v>-0.4848716969190765</v>
      </c>
      <c r="BL17">
        <v>1167</v>
      </c>
      <c r="BM17">
        <v>300</v>
      </c>
      <c r="BN17">
        <v>300</v>
      </c>
      <c r="BO17">
        <v>300</v>
      </c>
      <c r="BP17">
        <v>10527.2</v>
      </c>
      <c r="BQ17">
        <v>780.60599999999999</v>
      </c>
      <c r="BR17">
        <v>-7.0479200000000001E-3</v>
      </c>
      <c r="BS17">
        <v>-2.5230100000000002</v>
      </c>
      <c r="BT17" t="s">
        <v>353</v>
      </c>
      <c r="BU17" t="s">
        <v>353</v>
      </c>
      <c r="BV17" t="s">
        <v>353</v>
      </c>
      <c r="BW17" t="s">
        <v>353</v>
      </c>
      <c r="BX17" t="s">
        <v>353</v>
      </c>
      <c r="BY17" t="s">
        <v>353</v>
      </c>
      <c r="BZ17" t="s">
        <v>353</v>
      </c>
      <c r="CA17" t="s">
        <v>353</v>
      </c>
      <c r="CB17" t="s">
        <v>353</v>
      </c>
      <c r="CC17" t="s">
        <v>353</v>
      </c>
      <c r="CD17">
        <f t="shared" ref="CD17:CD26" si="39">$B$11*CY17+$C$11*CZ17+$F$11*DM17</f>
        <v>1999.98</v>
      </c>
      <c r="CE17">
        <f t="shared" ref="CE17:CE26" si="40">CD17*CF17</f>
        <v>1685.9687995810039</v>
      </c>
      <c r="CF17">
        <f t="shared" ref="CF17:CF26" si="41">($B$11*$D$9+$C$11*$D$9+$F$11*((DZ17+DR17)/MAX(DZ17+DR17+EA17, 0.1)*$I$9+EA17/MAX(DZ17+DR17+EA17, 0.1)*$J$9))/($B$11+$C$11+$F$11)</f>
        <v>0.84299282971879907</v>
      </c>
      <c r="CG17">
        <f t="shared" ref="CG17:CG26" si="42">($B$11*$K$9+$C$11*$K$9+$F$11*((DZ17+DR17)/MAX(DZ17+DR17+EA17, 0.1)*$P$9+EA17/MAX(DZ17+DR17+EA17, 0.1)*$Q$9))/($B$11+$C$11+$F$11)</f>
        <v>0.19598565943759821</v>
      </c>
      <c r="CH17">
        <v>6</v>
      </c>
      <c r="CI17">
        <v>0.5</v>
      </c>
      <c r="CJ17" t="s">
        <v>354</v>
      </c>
      <c r="CK17">
        <v>1566835819.5999999</v>
      </c>
      <c r="CL17">
        <v>371.846</v>
      </c>
      <c r="CM17">
        <v>400.04599999999999</v>
      </c>
      <c r="CN17">
        <v>18.782</v>
      </c>
      <c r="CO17">
        <v>16.048500000000001</v>
      </c>
      <c r="CP17">
        <v>500.03699999999998</v>
      </c>
      <c r="CQ17">
        <v>99.340400000000002</v>
      </c>
      <c r="CR17">
        <v>0.100249</v>
      </c>
      <c r="CS17">
        <v>26.075399999999998</v>
      </c>
      <c r="CT17">
        <v>27.008199999999999</v>
      </c>
      <c r="CU17">
        <v>999.9</v>
      </c>
      <c r="CV17">
        <v>0</v>
      </c>
      <c r="CW17">
        <v>0</v>
      </c>
      <c r="CX17">
        <v>9968.1200000000008</v>
      </c>
      <c r="CY17">
        <v>0</v>
      </c>
      <c r="CZ17">
        <v>821.78300000000002</v>
      </c>
      <c r="DA17">
        <v>-28.200800000000001</v>
      </c>
      <c r="DB17">
        <v>378.96300000000002</v>
      </c>
      <c r="DC17">
        <v>406.57100000000003</v>
      </c>
      <c r="DD17">
        <v>2.7335400000000001</v>
      </c>
      <c r="DE17">
        <v>348.137</v>
      </c>
      <c r="DF17">
        <v>400.04599999999999</v>
      </c>
      <c r="DG17">
        <v>18.712</v>
      </c>
      <c r="DH17">
        <v>16.048500000000001</v>
      </c>
      <c r="DI17">
        <v>1.86581</v>
      </c>
      <c r="DJ17">
        <v>1.59426</v>
      </c>
      <c r="DK17">
        <v>16.349299999999999</v>
      </c>
      <c r="DL17">
        <v>13.903499999999999</v>
      </c>
      <c r="DM17">
        <v>1999.98</v>
      </c>
      <c r="DN17">
        <v>0.89999099999999999</v>
      </c>
      <c r="DO17">
        <v>0.100009</v>
      </c>
      <c r="DP17">
        <v>0</v>
      </c>
      <c r="DQ17">
        <v>681.15099999999995</v>
      </c>
      <c r="DR17">
        <v>5.00014</v>
      </c>
      <c r="DS17">
        <v>16639.900000000001</v>
      </c>
      <c r="DT17">
        <v>16922.599999999999</v>
      </c>
      <c r="DU17">
        <v>45.375</v>
      </c>
      <c r="DV17">
        <v>46.061999999999998</v>
      </c>
      <c r="DW17">
        <v>45.875</v>
      </c>
      <c r="DX17">
        <v>45.25</v>
      </c>
      <c r="DY17">
        <v>47</v>
      </c>
      <c r="DZ17">
        <v>1795.46</v>
      </c>
      <c r="EA17">
        <v>199.52</v>
      </c>
      <c r="EB17">
        <v>0</v>
      </c>
      <c r="EC17">
        <v>628.29999995231606</v>
      </c>
      <c r="ED17">
        <v>681.07565384615395</v>
      </c>
      <c r="EE17">
        <v>-1.3131282008873799</v>
      </c>
      <c r="EF17">
        <v>1215.0153818133499</v>
      </c>
      <c r="EG17">
        <v>16532.469230769198</v>
      </c>
      <c r="EH17">
        <v>15</v>
      </c>
      <c r="EI17">
        <v>1566835783.5999999</v>
      </c>
      <c r="EJ17" t="s">
        <v>355</v>
      </c>
      <c r="EK17">
        <v>11</v>
      </c>
      <c r="EL17">
        <v>23.709</v>
      </c>
      <c r="EM17">
        <v>7.0000000000000007E-2</v>
      </c>
      <c r="EN17">
        <v>400</v>
      </c>
      <c r="EO17">
        <v>16</v>
      </c>
      <c r="EP17">
        <v>0.17</v>
      </c>
      <c r="EQ17">
        <v>0.13</v>
      </c>
      <c r="ER17">
        <v>22.528019725191601</v>
      </c>
      <c r="ES17">
        <v>-0.25221029238496201</v>
      </c>
      <c r="ET17">
        <v>8.3031597837153498E-2</v>
      </c>
      <c r="EU17">
        <v>1</v>
      </c>
      <c r="EV17">
        <v>0.13522643732779099</v>
      </c>
      <c r="EW17">
        <v>2.27577136602987E-2</v>
      </c>
      <c r="EX17">
        <v>4.2351526444370999E-3</v>
      </c>
      <c r="EY17">
        <v>1</v>
      </c>
      <c r="EZ17">
        <v>2</v>
      </c>
      <c r="FA17">
        <v>2</v>
      </c>
      <c r="FB17" t="s">
        <v>356</v>
      </c>
      <c r="FC17">
        <v>2.915</v>
      </c>
      <c r="FD17">
        <v>2.7246899999999998</v>
      </c>
      <c r="FE17">
        <v>8.28985E-2</v>
      </c>
      <c r="FF17">
        <v>9.1525800000000004E-2</v>
      </c>
      <c r="FG17">
        <v>9.5572299999999999E-2</v>
      </c>
      <c r="FH17">
        <v>8.4400100000000006E-2</v>
      </c>
      <c r="FI17">
        <v>24191.3</v>
      </c>
      <c r="FJ17">
        <v>22044.7</v>
      </c>
      <c r="FK17">
        <v>24350.6</v>
      </c>
      <c r="FL17">
        <v>22915.8</v>
      </c>
      <c r="FM17">
        <v>30953</v>
      </c>
      <c r="FN17">
        <v>29317.200000000001</v>
      </c>
      <c r="FO17">
        <v>35269.199999999997</v>
      </c>
      <c r="FP17">
        <v>33057.699999999997</v>
      </c>
      <c r="FQ17">
        <v>2.0143</v>
      </c>
      <c r="FR17">
        <v>1.8769</v>
      </c>
      <c r="FS17">
        <v>0.12127300000000001</v>
      </c>
      <c r="FT17">
        <v>0</v>
      </c>
      <c r="FU17">
        <v>25.021799999999999</v>
      </c>
      <c r="FV17">
        <v>999.9</v>
      </c>
      <c r="FW17">
        <v>46.264000000000003</v>
      </c>
      <c r="FX17">
        <v>30.988</v>
      </c>
      <c r="FY17">
        <v>20.996500000000001</v>
      </c>
      <c r="FZ17">
        <v>60.553800000000003</v>
      </c>
      <c r="GA17">
        <v>24.198699999999999</v>
      </c>
      <c r="GB17">
        <v>1</v>
      </c>
      <c r="GC17">
        <v>9.6021300000000004E-2</v>
      </c>
      <c r="GD17">
        <v>2.3708499999999999</v>
      </c>
      <c r="GE17">
        <v>20.1767</v>
      </c>
      <c r="GF17">
        <v>5.2529300000000001</v>
      </c>
      <c r="GG17">
        <v>12.0519</v>
      </c>
      <c r="GH17">
        <v>4.9816000000000003</v>
      </c>
      <c r="GI17">
        <v>3.2999299999999998</v>
      </c>
      <c r="GJ17">
        <v>9999</v>
      </c>
      <c r="GK17">
        <v>9999</v>
      </c>
      <c r="GL17">
        <v>9999</v>
      </c>
      <c r="GM17">
        <v>430.6</v>
      </c>
      <c r="GN17">
        <v>1.87927</v>
      </c>
      <c r="GO17">
        <v>1.87714</v>
      </c>
      <c r="GP17">
        <v>1.87469</v>
      </c>
      <c r="GQ17">
        <v>1.87503</v>
      </c>
      <c r="GR17">
        <v>1.87538</v>
      </c>
      <c r="GS17">
        <v>1.8742399999999999</v>
      </c>
      <c r="GT17">
        <v>1.87107</v>
      </c>
      <c r="GU17">
        <v>1.8755500000000001</v>
      </c>
      <c r="GV17" t="s">
        <v>357</v>
      </c>
      <c r="GW17" t="s">
        <v>19</v>
      </c>
      <c r="GX17" t="s">
        <v>19</v>
      </c>
      <c r="GY17" t="s">
        <v>19</v>
      </c>
      <c r="GZ17" t="s">
        <v>358</v>
      </c>
      <c r="HA17" t="s">
        <v>359</v>
      </c>
      <c r="HB17" t="s">
        <v>360</v>
      </c>
      <c r="HC17" t="s">
        <v>360</v>
      </c>
      <c r="HD17" t="s">
        <v>360</v>
      </c>
      <c r="HE17" t="s">
        <v>360</v>
      </c>
      <c r="HF17">
        <v>0</v>
      </c>
      <c r="HG17">
        <v>100</v>
      </c>
      <c r="HH17">
        <v>100</v>
      </c>
      <c r="HI17">
        <v>23.709</v>
      </c>
      <c r="HJ17">
        <v>7.0000000000000007E-2</v>
      </c>
      <c r="HK17">
        <v>2</v>
      </c>
      <c r="HL17">
        <v>506.61700000000002</v>
      </c>
      <c r="HM17">
        <v>484.80799999999999</v>
      </c>
      <c r="HN17">
        <v>21.455300000000001</v>
      </c>
      <c r="HO17">
        <v>28.3934</v>
      </c>
      <c r="HP17">
        <v>29.9999</v>
      </c>
      <c r="HQ17">
        <v>28.415400000000002</v>
      </c>
      <c r="HR17">
        <v>28.407</v>
      </c>
      <c r="HS17">
        <v>20.026299999999999</v>
      </c>
      <c r="HT17">
        <v>28.353999999999999</v>
      </c>
      <c r="HU17">
        <v>4.1559699999999999</v>
      </c>
      <c r="HV17">
        <v>21.4604</v>
      </c>
      <c r="HW17">
        <v>400</v>
      </c>
      <c r="HX17">
        <v>16.019600000000001</v>
      </c>
      <c r="HY17">
        <v>101.23699999999999</v>
      </c>
      <c r="HZ17">
        <v>101.616</v>
      </c>
    </row>
    <row r="18" spans="1:234" x14ac:dyDescent="0.25">
      <c r="A18">
        <v>2</v>
      </c>
      <c r="B18">
        <v>1566835927.0999999</v>
      </c>
      <c r="C18">
        <v>107.5</v>
      </c>
      <c r="D18" t="s">
        <v>361</v>
      </c>
      <c r="E18" t="s">
        <v>362</v>
      </c>
      <c r="F18" t="s">
        <v>348</v>
      </c>
      <c r="G18" t="s">
        <v>349</v>
      </c>
      <c r="H18" t="s">
        <v>350</v>
      </c>
      <c r="I18">
        <v>1566835927.0999999</v>
      </c>
      <c r="J18">
        <f t="shared" si="0"/>
        <v>2.3585746596580712E-3</v>
      </c>
      <c r="K18">
        <f t="shared" si="1"/>
        <v>18.469703354003276</v>
      </c>
      <c r="L18">
        <f t="shared" si="2"/>
        <v>277.084</v>
      </c>
      <c r="M18">
        <f t="shared" si="3"/>
        <v>53.744729954350625</v>
      </c>
      <c r="N18">
        <f t="shared" si="4"/>
        <v>5.344392661271641</v>
      </c>
      <c r="O18">
        <f t="shared" si="5"/>
        <v>27.553319133123999</v>
      </c>
      <c r="P18">
        <f t="shared" si="6"/>
        <v>0.13907432624024221</v>
      </c>
      <c r="Q18">
        <f t="shared" si="7"/>
        <v>2.2505469293033693</v>
      </c>
      <c r="R18">
        <f t="shared" si="8"/>
        <v>0.13447017168403513</v>
      </c>
      <c r="S18">
        <f t="shared" si="9"/>
        <v>8.4444824592320999E-2</v>
      </c>
      <c r="T18">
        <f t="shared" si="10"/>
        <v>330.42673820671496</v>
      </c>
      <c r="U18">
        <f t="shared" si="11"/>
        <v>27.69838404722119</v>
      </c>
      <c r="V18">
        <f t="shared" si="12"/>
        <v>26.965900000000001</v>
      </c>
      <c r="W18">
        <f t="shared" si="13"/>
        <v>3.5719976955578714</v>
      </c>
      <c r="X18">
        <f t="shared" si="14"/>
        <v>55.605351382661375</v>
      </c>
      <c r="Y18">
        <f t="shared" si="15"/>
        <v>1.8756133139886997</v>
      </c>
      <c r="Z18">
        <f t="shared" si="16"/>
        <v>3.3730805890987421</v>
      </c>
      <c r="AA18">
        <f t="shared" si="17"/>
        <v>1.6963843815691717</v>
      </c>
      <c r="AB18">
        <f t="shared" si="18"/>
        <v>-104.01314249092094</v>
      </c>
      <c r="AC18">
        <f t="shared" si="19"/>
        <v>-117.90993814592007</v>
      </c>
      <c r="AD18">
        <f t="shared" si="20"/>
        <v>-11.248073939228355</v>
      </c>
      <c r="AE18">
        <f t="shared" si="21"/>
        <v>97.255583630645631</v>
      </c>
      <c r="AF18">
        <v>-4.11984730670652E-2</v>
      </c>
      <c r="AG18">
        <v>4.62488952022478E-2</v>
      </c>
      <c r="AH18">
        <v>3.4561985885042299</v>
      </c>
      <c r="AI18">
        <v>0</v>
      </c>
      <c r="AJ18">
        <v>0</v>
      </c>
      <c r="AK18">
        <f t="shared" si="22"/>
        <v>1</v>
      </c>
      <c r="AL18">
        <f t="shared" si="23"/>
        <v>0</v>
      </c>
      <c r="AM18">
        <f t="shared" si="24"/>
        <v>52711.073711604971</v>
      </c>
      <c r="AN18">
        <v>0</v>
      </c>
      <c r="AO18">
        <v>153.529411764706</v>
      </c>
      <c r="AP18">
        <v>602.07899999999995</v>
      </c>
      <c r="AQ18">
        <f t="shared" si="25"/>
        <v>448.54958823529398</v>
      </c>
      <c r="AR18">
        <f t="shared" si="26"/>
        <v>0.74500121783901119</v>
      </c>
      <c r="AS18">
        <v>58.562583744446698</v>
      </c>
      <c r="AT18" t="s">
        <v>363</v>
      </c>
      <c r="AU18">
        <v>667.44123076923097</v>
      </c>
      <c r="AV18">
        <v>778.66700000000003</v>
      </c>
      <c r="AW18">
        <f t="shared" si="27"/>
        <v>0.14284125207665033</v>
      </c>
      <c r="AX18">
        <v>0.5</v>
      </c>
      <c r="AY18">
        <f t="shared" si="28"/>
        <v>1685.9768995810268</v>
      </c>
      <c r="AZ18">
        <f t="shared" si="29"/>
        <v>18.469703354003276</v>
      </c>
      <c r="BA18">
        <f t="shared" si="30"/>
        <v>120.41352565423142</v>
      </c>
      <c r="BB18">
        <f t="shared" si="31"/>
        <v>0.34341637696216742</v>
      </c>
      <c r="BC18">
        <f t="shared" si="32"/>
        <v>-2.3780207427756984E-2</v>
      </c>
      <c r="BD18">
        <f t="shared" si="33"/>
        <v>-0.22678243716505267</v>
      </c>
      <c r="BE18" t="s">
        <v>364</v>
      </c>
      <c r="BF18">
        <v>511.26</v>
      </c>
      <c r="BG18">
        <f t="shared" si="34"/>
        <v>267.40700000000004</v>
      </c>
      <c r="BH18">
        <f t="shared" si="35"/>
        <v>0.41594187598218835</v>
      </c>
      <c r="BI18">
        <f t="shared" si="36"/>
        <v>-1.9443948953412848</v>
      </c>
      <c r="BJ18">
        <f t="shared" si="37"/>
        <v>0.17792206279700631</v>
      </c>
      <c r="BK18">
        <f t="shared" si="38"/>
        <v>-0.39368668399572349</v>
      </c>
      <c r="BL18">
        <v>1169</v>
      </c>
      <c r="BM18">
        <v>300</v>
      </c>
      <c r="BN18">
        <v>300</v>
      </c>
      <c r="BO18">
        <v>300</v>
      </c>
      <c r="BP18">
        <v>10528.6</v>
      </c>
      <c r="BQ18">
        <v>748.09199999999998</v>
      </c>
      <c r="BR18">
        <v>-7.0507900000000004E-3</v>
      </c>
      <c r="BS18">
        <v>-3.5136699999999998</v>
      </c>
      <c r="BT18" t="s">
        <v>353</v>
      </c>
      <c r="BU18" t="s">
        <v>353</v>
      </c>
      <c r="BV18" t="s">
        <v>353</v>
      </c>
      <c r="BW18" t="s">
        <v>353</v>
      </c>
      <c r="BX18" t="s">
        <v>353</v>
      </c>
      <c r="BY18" t="s">
        <v>353</v>
      </c>
      <c r="BZ18" t="s">
        <v>353</v>
      </c>
      <c r="CA18" t="s">
        <v>353</v>
      </c>
      <c r="CB18" t="s">
        <v>353</v>
      </c>
      <c r="CC18" t="s">
        <v>353</v>
      </c>
      <c r="CD18">
        <f t="shared" si="39"/>
        <v>1999.99</v>
      </c>
      <c r="CE18">
        <f t="shared" si="40"/>
        <v>1685.9768995810268</v>
      </c>
      <c r="CF18">
        <f t="shared" si="41"/>
        <v>0.84299266475383716</v>
      </c>
      <c r="CG18">
        <f t="shared" si="42"/>
        <v>0.19598532950767447</v>
      </c>
      <c r="CH18">
        <v>6</v>
      </c>
      <c r="CI18">
        <v>0.5</v>
      </c>
      <c r="CJ18" t="s">
        <v>354</v>
      </c>
      <c r="CK18">
        <v>1566835927.0999999</v>
      </c>
      <c r="CL18">
        <v>277.084</v>
      </c>
      <c r="CM18">
        <v>300.03100000000001</v>
      </c>
      <c r="CN18">
        <v>18.861699999999999</v>
      </c>
      <c r="CO18">
        <v>16.084900000000001</v>
      </c>
      <c r="CP18">
        <v>500.01900000000001</v>
      </c>
      <c r="CQ18">
        <v>99.340199999999996</v>
      </c>
      <c r="CR18">
        <v>0.10011100000000001</v>
      </c>
      <c r="CS18">
        <v>25.9941</v>
      </c>
      <c r="CT18">
        <v>26.965900000000001</v>
      </c>
      <c r="CU18">
        <v>999.9</v>
      </c>
      <c r="CV18">
        <v>0</v>
      </c>
      <c r="CW18">
        <v>0</v>
      </c>
      <c r="CX18">
        <v>10001.200000000001</v>
      </c>
      <c r="CY18">
        <v>0</v>
      </c>
      <c r="CZ18">
        <v>814.32399999999996</v>
      </c>
      <c r="DA18">
        <v>-22.947099999999999</v>
      </c>
      <c r="DB18">
        <v>282.411</v>
      </c>
      <c r="DC18">
        <v>304.93599999999998</v>
      </c>
      <c r="DD18">
        <v>2.7768199999999998</v>
      </c>
      <c r="DE18">
        <v>255.625</v>
      </c>
      <c r="DF18">
        <v>300.03100000000001</v>
      </c>
      <c r="DG18">
        <v>18.791699999999999</v>
      </c>
      <c r="DH18">
        <v>16.084900000000001</v>
      </c>
      <c r="DI18">
        <v>1.8737299999999999</v>
      </c>
      <c r="DJ18">
        <v>1.59788</v>
      </c>
      <c r="DK18">
        <v>16.415800000000001</v>
      </c>
      <c r="DL18">
        <v>13.9383</v>
      </c>
      <c r="DM18">
        <v>1999.99</v>
      </c>
      <c r="DN18">
        <v>0.89999399999999996</v>
      </c>
      <c r="DO18">
        <v>0.100006</v>
      </c>
      <c r="DP18">
        <v>0</v>
      </c>
      <c r="DQ18">
        <v>667.42</v>
      </c>
      <c r="DR18">
        <v>5.00014</v>
      </c>
      <c r="DS18">
        <v>16363.5</v>
      </c>
      <c r="DT18">
        <v>16922.7</v>
      </c>
      <c r="DU18">
        <v>45.375</v>
      </c>
      <c r="DV18">
        <v>45.936999999999998</v>
      </c>
      <c r="DW18">
        <v>45.875</v>
      </c>
      <c r="DX18">
        <v>45.186999999999998</v>
      </c>
      <c r="DY18">
        <v>47</v>
      </c>
      <c r="DZ18">
        <v>1795.48</v>
      </c>
      <c r="EA18">
        <v>199.51</v>
      </c>
      <c r="EB18">
        <v>0</v>
      </c>
      <c r="EC18">
        <v>107.200000047684</v>
      </c>
      <c r="ED18">
        <v>667.44123076923097</v>
      </c>
      <c r="EE18">
        <v>-1.88970941557318</v>
      </c>
      <c r="EF18">
        <v>0.112820497289763</v>
      </c>
      <c r="EG18">
        <v>16365.2269230769</v>
      </c>
      <c r="EH18">
        <v>15</v>
      </c>
      <c r="EI18">
        <v>1566835894.5999999</v>
      </c>
      <c r="EJ18" t="s">
        <v>365</v>
      </c>
      <c r="EK18">
        <v>12</v>
      </c>
      <c r="EL18">
        <v>21.459</v>
      </c>
      <c r="EM18">
        <v>7.0000000000000007E-2</v>
      </c>
      <c r="EN18">
        <v>300</v>
      </c>
      <c r="EO18">
        <v>16</v>
      </c>
      <c r="EP18">
        <v>0.1</v>
      </c>
      <c r="EQ18">
        <v>0.04</v>
      </c>
      <c r="ER18">
        <v>18.3331915139979</v>
      </c>
      <c r="ES18">
        <v>0.137811827178077</v>
      </c>
      <c r="ET18">
        <v>6.3619642366266105E-2</v>
      </c>
      <c r="EU18">
        <v>1</v>
      </c>
      <c r="EV18">
        <v>0.13298298211835399</v>
      </c>
      <c r="EW18">
        <v>5.3980333093732701E-2</v>
      </c>
      <c r="EX18">
        <v>7.8273588421904593E-3</v>
      </c>
      <c r="EY18">
        <v>1</v>
      </c>
      <c r="EZ18">
        <v>2</v>
      </c>
      <c r="FA18">
        <v>2</v>
      </c>
      <c r="FB18" t="s">
        <v>356</v>
      </c>
      <c r="FC18">
        <v>2.9149799999999999</v>
      </c>
      <c r="FD18">
        <v>2.7248399999999999</v>
      </c>
      <c r="FE18">
        <v>6.4439499999999997E-2</v>
      </c>
      <c r="FF18">
        <v>7.2921799999999995E-2</v>
      </c>
      <c r="FG18">
        <v>9.58754E-2</v>
      </c>
      <c r="FH18">
        <v>8.4547899999999995E-2</v>
      </c>
      <c r="FI18">
        <v>24680.400000000001</v>
      </c>
      <c r="FJ18">
        <v>22498.5</v>
      </c>
      <c r="FK18">
        <v>24352.7</v>
      </c>
      <c r="FL18">
        <v>22918</v>
      </c>
      <c r="FM18">
        <v>30945.1</v>
      </c>
      <c r="FN18">
        <v>29315.3</v>
      </c>
      <c r="FO18">
        <v>35272.199999999997</v>
      </c>
      <c r="FP18">
        <v>33060.9</v>
      </c>
      <c r="FQ18">
        <v>2.0147499999999998</v>
      </c>
      <c r="FR18">
        <v>1.8758999999999999</v>
      </c>
      <c r="FS18">
        <v>0.118949</v>
      </c>
      <c r="FT18">
        <v>0</v>
      </c>
      <c r="FU18">
        <v>25.017399999999999</v>
      </c>
      <c r="FV18">
        <v>999.9</v>
      </c>
      <c r="FW18">
        <v>46.167000000000002</v>
      </c>
      <c r="FX18">
        <v>31.068000000000001</v>
      </c>
      <c r="FY18">
        <v>21.0474</v>
      </c>
      <c r="FZ18">
        <v>60.643799999999999</v>
      </c>
      <c r="GA18">
        <v>24.0745</v>
      </c>
      <c r="GB18">
        <v>1</v>
      </c>
      <c r="GC18">
        <v>9.1303400000000007E-2</v>
      </c>
      <c r="GD18">
        <v>0.77076800000000001</v>
      </c>
      <c r="GE18">
        <v>20.189699999999998</v>
      </c>
      <c r="GF18">
        <v>5.2500900000000001</v>
      </c>
      <c r="GG18">
        <v>12.0517</v>
      </c>
      <c r="GH18">
        <v>4.9805999999999999</v>
      </c>
      <c r="GI18">
        <v>3.2993299999999999</v>
      </c>
      <c r="GJ18">
        <v>9999</v>
      </c>
      <c r="GK18">
        <v>9999</v>
      </c>
      <c r="GL18">
        <v>9999</v>
      </c>
      <c r="GM18">
        <v>430.6</v>
      </c>
      <c r="GN18">
        <v>1.87927</v>
      </c>
      <c r="GO18">
        <v>1.87714</v>
      </c>
      <c r="GP18">
        <v>1.87469</v>
      </c>
      <c r="GQ18">
        <v>1.8750500000000001</v>
      </c>
      <c r="GR18">
        <v>1.8754</v>
      </c>
      <c r="GS18">
        <v>1.8742399999999999</v>
      </c>
      <c r="GT18">
        <v>1.8711199999999999</v>
      </c>
      <c r="GU18">
        <v>1.8755599999999999</v>
      </c>
      <c r="GV18" t="s">
        <v>357</v>
      </c>
      <c r="GW18" t="s">
        <v>19</v>
      </c>
      <c r="GX18" t="s">
        <v>19</v>
      </c>
      <c r="GY18" t="s">
        <v>19</v>
      </c>
      <c r="GZ18" t="s">
        <v>358</v>
      </c>
      <c r="HA18" t="s">
        <v>359</v>
      </c>
      <c r="HB18" t="s">
        <v>360</v>
      </c>
      <c r="HC18" t="s">
        <v>360</v>
      </c>
      <c r="HD18" t="s">
        <v>360</v>
      </c>
      <c r="HE18" t="s">
        <v>360</v>
      </c>
      <c r="HF18">
        <v>0</v>
      </c>
      <c r="HG18">
        <v>100</v>
      </c>
      <c r="HH18">
        <v>100</v>
      </c>
      <c r="HI18">
        <v>21.459</v>
      </c>
      <c r="HJ18">
        <v>7.0000000000000007E-2</v>
      </c>
      <c r="HK18">
        <v>2</v>
      </c>
      <c r="HL18">
        <v>506.55799999999999</v>
      </c>
      <c r="HM18">
        <v>483.762</v>
      </c>
      <c r="HN18">
        <v>21.0962</v>
      </c>
      <c r="HO18">
        <v>28.350100000000001</v>
      </c>
      <c r="HP18">
        <v>29.998000000000001</v>
      </c>
      <c r="HQ18">
        <v>28.3749</v>
      </c>
      <c r="HR18">
        <v>28.366299999999999</v>
      </c>
      <c r="HS18">
        <v>15.9092</v>
      </c>
      <c r="HT18">
        <v>29.058499999999999</v>
      </c>
      <c r="HU18">
        <v>3.2858399999999999</v>
      </c>
      <c r="HV18">
        <v>21.374300000000002</v>
      </c>
      <c r="HW18">
        <v>300</v>
      </c>
      <c r="HX18">
        <v>15.914899999999999</v>
      </c>
      <c r="HY18">
        <v>101.246</v>
      </c>
      <c r="HZ18">
        <v>101.626</v>
      </c>
    </row>
    <row r="19" spans="1:234" x14ac:dyDescent="0.25">
      <c r="A19">
        <v>3</v>
      </c>
      <c r="B19">
        <v>1566836047.5999999</v>
      </c>
      <c r="C19">
        <v>228</v>
      </c>
      <c r="D19" t="s">
        <v>366</v>
      </c>
      <c r="E19" t="s">
        <v>367</v>
      </c>
      <c r="F19" t="s">
        <v>348</v>
      </c>
      <c r="G19" t="s">
        <v>349</v>
      </c>
      <c r="H19" t="s">
        <v>350</v>
      </c>
      <c r="I19">
        <v>1566836047.5999999</v>
      </c>
      <c r="J19">
        <f t="shared" si="0"/>
        <v>3.0780873806971259E-3</v>
      </c>
      <c r="K19">
        <f t="shared" si="1"/>
        <v>14.941734013510596</v>
      </c>
      <c r="L19">
        <f t="shared" si="2"/>
        <v>181.35</v>
      </c>
      <c r="M19">
        <f t="shared" si="3"/>
        <v>44.564907400892693</v>
      </c>
      <c r="N19">
        <f t="shared" si="4"/>
        <v>4.4313768594535974</v>
      </c>
      <c r="O19">
        <f t="shared" si="5"/>
        <v>18.032802945884999</v>
      </c>
      <c r="P19">
        <f t="shared" si="6"/>
        <v>0.1858233639358664</v>
      </c>
      <c r="Q19">
        <f t="shared" si="7"/>
        <v>2.2579486963301618</v>
      </c>
      <c r="R19">
        <f t="shared" si="8"/>
        <v>0.17772625162911643</v>
      </c>
      <c r="S19">
        <f t="shared" si="9"/>
        <v>0.11177699730124979</v>
      </c>
      <c r="T19">
        <f t="shared" si="10"/>
        <v>330.42514238583277</v>
      </c>
      <c r="U19">
        <f t="shared" si="11"/>
        <v>27.503177303180944</v>
      </c>
      <c r="V19">
        <f t="shared" si="12"/>
        <v>26.8843</v>
      </c>
      <c r="W19">
        <f t="shared" si="13"/>
        <v>3.5549100748088125</v>
      </c>
      <c r="X19">
        <f t="shared" si="14"/>
        <v>55.57129481179858</v>
      </c>
      <c r="Y19">
        <f t="shared" si="15"/>
        <v>1.8798065981294596</v>
      </c>
      <c r="Z19">
        <f t="shared" si="16"/>
        <v>3.3826935371863063</v>
      </c>
      <c r="AA19">
        <f t="shared" si="17"/>
        <v>1.6751034766793529</v>
      </c>
      <c r="AB19">
        <f t="shared" si="18"/>
        <v>-135.74365348874326</v>
      </c>
      <c r="AC19">
        <f t="shared" si="19"/>
        <v>-102.509279411148</v>
      </c>
      <c r="AD19">
        <f t="shared" si="20"/>
        <v>-9.745222915617429</v>
      </c>
      <c r="AE19">
        <f t="shared" si="21"/>
        <v>82.426986570324075</v>
      </c>
      <c r="AF19">
        <v>-4.1398080560870403E-2</v>
      </c>
      <c r="AG19">
        <v>4.6472972100620999E-2</v>
      </c>
      <c r="AH19">
        <v>3.4694417639177701</v>
      </c>
      <c r="AI19">
        <v>0</v>
      </c>
      <c r="AJ19">
        <v>0</v>
      </c>
      <c r="AK19">
        <f t="shared" si="22"/>
        <v>1</v>
      </c>
      <c r="AL19">
        <f t="shared" si="23"/>
        <v>0</v>
      </c>
      <c r="AM19">
        <f t="shared" si="24"/>
        <v>52947.247168622933</v>
      </c>
      <c r="AN19">
        <v>0</v>
      </c>
      <c r="AO19">
        <v>153.529411764706</v>
      </c>
      <c r="AP19">
        <v>602.07899999999995</v>
      </c>
      <c r="AQ19">
        <f t="shared" si="25"/>
        <v>448.54958823529398</v>
      </c>
      <c r="AR19">
        <f t="shared" si="26"/>
        <v>0.74500121783901119</v>
      </c>
      <c r="AS19">
        <v>58.562583744446698</v>
      </c>
      <c r="AT19" t="s">
        <v>368</v>
      </c>
      <c r="AU19">
        <v>663.01761538461506</v>
      </c>
      <c r="AV19">
        <v>749.69</v>
      </c>
      <c r="AW19">
        <f t="shared" si="27"/>
        <v>0.1156109653528592</v>
      </c>
      <c r="AX19">
        <v>0.5</v>
      </c>
      <c r="AY19">
        <f t="shared" si="28"/>
        <v>1685.9684995810248</v>
      </c>
      <c r="AZ19">
        <f t="shared" si="29"/>
        <v>14.941734013510596</v>
      </c>
      <c r="BA19">
        <f t="shared" si="30"/>
        <v>97.458222895536935</v>
      </c>
      <c r="BB19">
        <f t="shared" si="31"/>
        <v>0.31091517827368648</v>
      </c>
      <c r="BC19">
        <f t="shared" si="32"/>
        <v>-2.5872873509662959E-2</v>
      </c>
      <c r="BD19">
        <f t="shared" si="33"/>
        <v>-0.19689605036748536</v>
      </c>
      <c r="BE19" t="s">
        <v>369</v>
      </c>
      <c r="BF19">
        <v>516.6</v>
      </c>
      <c r="BG19">
        <f t="shared" si="34"/>
        <v>233.09000000000003</v>
      </c>
      <c r="BH19">
        <f t="shared" si="35"/>
        <v>0.37184085381348403</v>
      </c>
      <c r="BI19">
        <f t="shared" si="36"/>
        <v>-1.7268685876063152</v>
      </c>
      <c r="BJ19">
        <f t="shared" si="37"/>
        <v>0.14538429128960959</v>
      </c>
      <c r="BK19">
        <f t="shared" si="38"/>
        <v>-0.3290851309901735</v>
      </c>
      <c r="BL19">
        <v>1171</v>
      </c>
      <c r="BM19">
        <v>300</v>
      </c>
      <c r="BN19">
        <v>300</v>
      </c>
      <c r="BO19">
        <v>300</v>
      </c>
      <c r="BP19">
        <v>10530.3</v>
      </c>
      <c r="BQ19">
        <v>725.08399999999995</v>
      </c>
      <c r="BR19">
        <v>-7.0518500000000001E-3</v>
      </c>
      <c r="BS19">
        <v>-2.4594100000000001</v>
      </c>
      <c r="BT19" t="s">
        <v>353</v>
      </c>
      <c r="BU19" t="s">
        <v>353</v>
      </c>
      <c r="BV19" t="s">
        <v>353</v>
      </c>
      <c r="BW19" t="s">
        <v>353</v>
      </c>
      <c r="BX19" t="s">
        <v>353</v>
      </c>
      <c r="BY19" t="s">
        <v>353</v>
      </c>
      <c r="BZ19" t="s">
        <v>353</v>
      </c>
      <c r="CA19" t="s">
        <v>353</v>
      </c>
      <c r="CB19" t="s">
        <v>353</v>
      </c>
      <c r="CC19" t="s">
        <v>353</v>
      </c>
      <c r="CD19">
        <f t="shared" si="39"/>
        <v>1999.98</v>
      </c>
      <c r="CE19">
        <f t="shared" si="40"/>
        <v>1685.9684995810248</v>
      </c>
      <c r="CF19">
        <f t="shared" si="41"/>
        <v>0.84299267971730962</v>
      </c>
      <c r="CG19">
        <f t="shared" si="42"/>
        <v>0.1959853594346192</v>
      </c>
      <c r="CH19">
        <v>6</v>
      </c>
      <c r="CI19">
        <v>0.5</v>
      </c>
      <c r="CJ19" t="s">
        <v>354</v>
      </c>
      <c r="CK19">
        <v>1566836047.5999999</v>
      </c>
      <c r="CL19">
        <v>181.35</v>
      </c>
      <c r="CM19">
        <v>199.94800000000001</v>
      </c>
      <c r="CN19">
        <v>18.904599999999999</v>
      </c>
      <c r="CO19">
        <v>15.2811</v>
      </c>
      <c r="CP19">
        <v>500.05200000000002</v>
      </c>
      <c r="CQ19">
        <v>99.336799999999997</v>
      </c>
      <c r="CR19">
        <v>9.9665100000000006E-2</v>
      </c>
      <c r="CS19">
        <v>26.042200000000001</v>
      </c>
      <c r="CT19">
        <v>26.8843</v>
      </c>
      <c r="CU19">
        <v>999.9</v>
      </c>
      <c r="CV19">
        <v>0</v>
      </c>
      <c r="CW19">
        <v>0</v>
      </c>
      <c r="CX19">
        <v>10050</v>
      </c>
      <c r="CY19">
        <v>0</v>
      </c>
      <c r="CZ19">
        <v>813.197</v>
      </c>
      <c r="DA19">
        <v>-18.597899999999999</v>
      </c>
      <c r="DB19">
        <v>184.845</v>
      </c>
      <c r="DC19">
        <v>203.05099999999999</v>
      </c>
      <c r="DD19">
        <v>3.6234600000000001</v>
      </c>
      <c r="DE19">
        <v>162.20599999999999</v>
      </c>
      <c r="DF19">
        <v>199.94800000000001</v>
      </c>
      <c r="DG19">
        <v>18.836600000000001</v>
      </c>
      <c r="DH19">
        <v>15.2811</v>
      </c>
      <c r="DI19">
        <v>1.87792</v>
      </c>
      <c r="DJ19">
        <v>1.5179800000000001</v>
      </c>
      <c r="DK19">
        <v>16.450900000000001</v>
      </c>
      <c r="DL19">
        <v>13.150399999999999</v>
      </c>
      <c r="DM19">
        <v>1999.98</v>
      </c>
      <c r="DN19">
        <v>0.89999600000000002</v>
      </c>
      <c r="DO19">
        <v>0.100004</v>
      </c>
      <c r="DP19">
        <v>0</v>
      </c>
      <c r="DQ19">
        <v>662.59</v>
      </c>
      <c r="DR19">
        <v>5.00014</v>
      </c>
      <c r="DS19">
        <v>16257.8</v>
      </c>
      <c r="DT19">
        <v>16922.599999999999</v>
      </c>
      <c r="DU19">
        <v>45.186999999999998</v>
      </c>
      <c r="DV19">
        <v>45.75</v>
      </c>
      <c r="DW19">
        <v>45.686999999999998</v>
      </c>
      <c r="DX19">
        <v>44.936999999999998</v>
      </c>
      <c r="DY19">
        <v>46.811999999999998</v>
      </c>
      <c r="DZ19">
        <v>1795.47</v>
      </c>
      <c r="EA19">
        <v>199.51</v>
      </c>
      <c r="EB19">
        <v>0</v>
      </c>
      <c r="EC19">
        <v>119.799999952316</v>
      </c>
      <c r="ED19">
        <v>663.01761538461506</v>
      </c>
      <c r="EE19">
        <v>-1.73825641733022</v>
      </c>
      <c r="EF19">
        <v>-24.335042678447198</v>
      </c>
      <c r="EG19">
        <v>16263.1076923077</v>
      </c>
      <c r="EH19">
        <v>15</v>
      </c>
      <c r="EI19">
        <v>1566835999.5999999</v>
      </c>
      <c r="EJ19" t="s">
        <v>370</v>
      </c>
      <c r="EK19">
        <v>13</v>
      </c>
      <c r="EL19">
        <v>19.143999999999998</v>
      </c>
      <c r="EM19">
        <v>6.8000000000000005E-2</v>
      </c>
      <c r="EN19">
        <v>200</v>
      </c>
      <c r="EO19">
        <v>16</v>
      </c>
      <c r="EP19">
        <v>0.11</v>
      </c>
      <c r="EQ19">
        <v>0.03</v>
      </c>
      <c r="ER19">
        <v>14.6234583710804</v>
      </c>
      <c r="ES19">
        <v>1.7712855962712899</v>
      </c>
      <c r="ET19">
        <v>0.22320484887607001</v>
      </c>
      <c r="EU19">
        <v>0</v>
      </c>
      <c r="EV19">
        <v>0.18064186863460299</v>
      </c>
      <c r="EW19">
        <v>2.01645591406895E-2</v>
      </c>
      <c r="EX19">
        <v>2.6383130433902799E-3</v>
      </c>
      <c r="EY19">
        <v>1</v>
      </c>
      <c r="EZ19">
        <v>1</v>
      </c>
      <c r="FA19">
        <v>2</v>
      </c>
      <c r="FB19" t="s">
        <v>371</v>
      </c>
      <c r="FC19">
        <v>2.9151199999999999</v>
      </c>
      <c r="FD19">
        <v>2.7248299999999999</v>
      </c>
      <c r="FE19">
        <v>4.3264999999999998E-2</v>
      </c>
      <c r="FF19">
        <v>5.1689100000000002E-2</v>
      </c>
      <c r="FG19">
        <v>9.6051499999999998E-2</v>
      </c>
      <c r="FH19">
        <v>8.1460500000000005E-2</v>
      </c>
      <c r="FI19">
        <v>25243</v>
      </c>
      <c r="FJ19">
        <v>23016.400000000001</v>
      </c>
      <c r="FK19">
        <v>24356.3</v>
      </c>
      <c r="FL19">
        <v>22920.3</v>
      </c>
      <c r="FM19">
        <v>30943.1</v>
      </c>
      <c r="FN19">
        <v>29416.799999999999</v>
      </c>
      <c r="FO19">
        <v>35277.1</v>
      </c>
      <c r="FP19">
        <v>33063.9</v>
      </c>
      <c r="FQ19">
        <v>2.0165500000000001</v>
      </c>
      <c r="FR19">
        <v>1.8756299999999999</v>
      </c>
      <c r="FS19">
        <v>0.127058</v>
      </c>
      <c r="FT19">
        <v>0</v>
      </c>
      <c r="FU19">
        <v>24.802399999999999</v>
      </c>
      <c r="FV19">
        <v>999.9</v>
      </c>
      <c r="FW19">
        <v>45.921999999999997</v>
      </c>
      <c r="FX19">
        <v>31.149000000000001</v>
      </c>
      <c r="FY19">
        <v>21.034500000000001</v>
      </c>
      <c r="FZ19">
        <v>60.4938</v>
      </c>
      <c r="GA19">
        <v>24.0625</v>
      </c>
      <c r="GB19">
        <v>1</v>
      </c>
      <c r="GC19">
        <v>8.4296200000000002E-2</v>
      </c>
      <c r="GD19">
        <v>1.2455499999999999</v>
      </c>
      <c r="GE19">
        <v>20.188500000000001</v>
      </c>
      <c r="GF19">
        <v>5.2526299999999999</v>
      </c>
      <c r="GG19">
        <v>12.051600000000001</v>
      </c>
      <c r="GH19">
        <v>4.9816500000000001</v>
      </c>
      <c r="GI19">
        <v>3.3</v>
      </c>
      <c r="GJ19">
        <v>9999</v>
      </c>
      <c r="GK19">
        <v>9999</v>
      </c>
      <c r="GL19">
        <v>9999</v>
      </c>
      <c r="GM19">
        <v>430.7</v>
      </c>
      <c r="GN19">
        <v>1.87927</v>
      </c>
      <c r="GO19">
        <v>1.87714</v>
      </c>
      <c r="GP19">
        <v>1.87469</v>
      </c>
      <c r="GQ19">
        <v>1.87503</v>
      </c>
      <c r="GR19">
        <v>1.8754200000000001</v>
      </c>
      <c r="GS19">
        <v>1.8742399999999999</v>
      </c>
      <c r="GT19">
        <v>1.87114</v>
      </c>
      <c r="GU19">
        <v>1.8755999999999999</v>
      </c>
      <c r="GV19" t="s">
        <v>357</v>
      </c>
      <c r="GW19" t="s">
        <v>19</v>
      </c>
      <c r="GX19" t="s">
        <v>19</v>
      </c>
      <c r="GY19" t="s">
        <v>19</v>
      </c>
      <c r="GZ19" t="s">
        <v>358</v>
      </c>
      <c r="HA19" t="s">
        <v>359</v>
      </c>
      <c r="HB19" t="s">
        <v>360</v>
      </c>
      <c r="HC19" t="s">
        <v>360</v>
      </c>
      <c r="HD19" t="s">
        <v>360</v>
      </c>
      <c r="HE19" t="s">
        <v>360</v>
      </c>
      <c r="HF19">
        <v>0</v>
      </c>
      <c r="HG19">
        <v>100</v>
      </c>
      <c r="HH19">
        <v>100</v>
      </c>
      <c r="HI19">
        <v>19.143999999999998</v>
      </c>
      <c r="HJ19">
        <v>6.8000000000000005E-2</v>
      </c>
      <c r="HK19">
        <v>2</v>
      </c>
      <c r="HL19">
        <v>507.13499999999999</v>
      </c>
      <c r="HM19">
        <v>482.98500000000001</v>
      </c>
      <c r="HN19">
        <v>22.2333</v>
      </c>
      <c r="HO19">
        <v>28.264700000000001</v>
      </c>
      <c r="HP19">
        <v>29.999600000000001</v>
      </c>
      <c r="HQ19">
        <v>28.3079</v>
      </c>
      <c r="HR19">
        <v>28.2986</v>
      </c>
      <c r="HS19">
        <v>11.6432</v>
      </c>
      <c r="HT19">
        <v>32.939599999999999</v>
      </c>
      <c r="HU19">
        <v>1.39886</v>
      </c>
      <c r="HV19">
        <v>22.288699999999999</v>
      </c>
      <c r="HW19">
        <v>200</v>
      </c>
      <c r="HX19">
        <v>15.177099999999999</v>
      </c>
      <c r="HY19">
        <v>101.261</v>
      </c>
      <c r="HZ19">
        <v>101.636</v>
      </c>
    </row>
    <row r="20" spans="1:234" x14ac:dyDescent="0.25">
      <c r="A20">
        <v>4</v>
      </c>
      <c r="B20">
        <v>1566836154.0999999</v>
      </c>
      <c r="C20">
        <v>334.5</v>
      </c>
      <c r="D20" t="s">
        <v>372</v>
      </c>
      <c r="E20" t="s">
        <v>373</v>
      </c>
      <c r="F20" t="s">
        <v>348</v>
      </c>
      <c r="G20" t="s">
        <v>349</v>
      </c>
      <c r="H20" t="s">
        <v>350</v>
      </c>
      <c r="I20">
        <v>1566836154.0999999</v>
      </c>
      <c r="J20">
        <f t="shared" si="0"/>
        <v>3.6769618608412684E-3</v>
      </c>
      <c r="K20">
        <f t="shared" si="1"/>
        <v>8.8547741851035049</v>
      </c>
      <c r="L20">
        <f t="shared" si="2"/>
        <v>89.006600000000006</v>
      </c>
      <c r="M20">
        <f t="shared" si="3"/>
        <v>21.273233480071308</v>
      </c>
      <c r="N20">
        <f t="shared" si="4"/>
        <v>2.1152611267986616</v>
      </c>
      <c r="O20">
        <f t="shared" si="5"/>
        <v>8.8501920117076001</v>
      </c>
      <c r="P20">
        <f t="shared" si="6"/>
        <v>0.2240540056411702</v>
      </c>
      <c r="Q20">
        <f t="shared" si="7"/>
        <v>2.2502493780355239</v>
      </c>
      <c r="R20">
        <f t="shared" si="8"/>
        <v>0.21235707395293305</v>
      </c>
      <c r="S20">
        <f t="shared" si="9"/>
        <v>0.13372318579944864</v>
      </c>
      <c r="T20">
        <f t="shared" si="10"/>
        <v>330.40645917385945</v>
      </c>
      <c r="U20">
        <f t="shared" si="11"/>
        <v>27.589477311839747</v>
      </c>
      <c r="V20">
        <f t="shared" si="12"/>
        <v>27.021699999999999</v>
      </c>
      <c r="W20">
        <f t="shared" si="13"/>
        <v>3.5837238511633465</v>
      </c>
      <c r="X20">
        <f t="shared" si="14"/>
        <v>55.522425933628348</v>
      </c>
      <c r="Y20">
        <f t="shared" si="15"/>
        <v>1.9096005528314</v>
      </c>
      <c r="Z20">
        <f t="shared" si="16"/>
        <v>3.4393319829254962</v>
      </c>
      <c r="AA20">
        <f t="shared" si="17"/>
        <v>1.6741232983319465</v>
      </c>
      <c r="AB20">
        <f t="shared" si="18"/>
        <v>-162.15401806309993</v>
      </c>
      <c r="AC20">
        <f t="shared" si="19"/>
        <v>-84.738837961352758</v>
      </c>
      <c r="AD20">
        <f t="shared" si="20"/>
        <v>-8.100356018047643</v>
      </c>
      <c r="AE20">
        <f t="shared" si="21"/>
        <v>75.413247131359114</v>
      </c>
      <c r="AF20">
        <v>-4.1190461275866397E-2</v>
      </c>
      <c r="AG20">
        <v>4.6239901264755703E-2</v>
      </c>
      <c r="AH20">
        <v>3.4556665763781802</v>
      </c>
      <c r="AI20">
        <v>0</v>
      </c>
      <c r="AJ20">
        <v>0</v>
      </c>
      <c r="AK20">
        <f t="shared" si="22"/>
        <v>1</v>
      </c>
      <c r="AL20">
        <f t="shared" si="23"/>
        <v>0</v>
      </c>
      <c r="AM20">
        <f t="shared" si="24"/>
        <v>52643.137837947812</v>
      </c>
      <c r="AN20">
        <v>0</v>
      </c>
      <c r="AO20">
        <v>153.529411764706</v>
      </c>
      <c r="AP20">
        <v>602.07899999999995</v>
      </c>
      <c r="AQ20">
        <f t="shared" si="25"/>
        <v>448.54958823529398</v>
      </c>
      <c r="AR20">
        <f t="shared" si="26"/>
        <v>0.74500121783901119</v>
      </c>
      <c r="AS20">
        <v>58.562583744446698</v>
      </c>
      <c r="AT20" t="s">
        <v>374</v>
      </c>
      <c r="AU20">
        <v>671.14307692307705</v>
      </c>
      <c r="AV20">
        <v>728.53599999999994</v>
      </c>
      <c r="AW20">
        <f t="shared" si="27"/>
        <v>7.8778431095955281E-2</v>
      </c>
      <c r="AX20">
        <v>0.5</v>
      </c>
      <c r="AY20">
        <f t="shared" si="28"/>
        <v>1685.8754995810436</v>
      </c>
      <c r="AZ20">
        <f t="shared" si="29"/>
        <v>8.8547741851035049</v>
      </c>
      <c r="BA20">
        <f t="shared" si="30"/>
        <v>66.405313440052211</v>
      </c>
      <c r="BB20">
        <f t="shared" si="31"/>
        <v>0.25304995223297133</v>
      </c>
      <c r="BC20">
        <f t="shared" si="32"/>
        <v>-2.9484863841781946E-2</v>
      </c>
      <c r="BD20">
        <f t="shared" si="33"/>
        <v>-0.17357687197338223</v>
      </c>
      <c r="BE20" t="s">
        <v>375</v>
      </c>
      <c r="BF20">
        <v>544.17999999999995</v>
      </c>
      <c r="BG20">
        <f t="shared" si="34"/>
        <v>184.35599999999999</v>
      </c>
      <c r="BH20">
        <f t="shared" si="35"/>
        <v>0.31131573193670342</v>
      </c>
      <c r="BI20">
        <f t="shared" si="36"/>
        <v>-2.1840964438073196</v>
      </c>
      <c r="BJ20">
        <f t="shared" si="37"/>
        <v>9.9812635630946167E-2</v>
      </c>
      <c r="BK20">
        <f t="shared" si="38"/>
        <v>-0.28192423606387285</v>
      </c>
      <c r="BL20">
        <v>1173</v>
      </c>
      <c r="BM20">
        <v>300</v>
      </c>
      <c r="BN20">
        <v>300</v>
      </c>
      <c r="BO20">
        <v>300</v>
      </c>
      <c r="BP20">
        <v>10531.6</v>
      </c>
      <c r="BQ20">
        <v>710.35</v>
      </c>
      <c r="BR20">
        <v>-7.0526199999999999E-3</v>
      </c>
      <c r="BS20">
        <v>-1.3742700000000001</v>
      </c>
      <c r="BT20" t="s">
        <v>353</v>
      </c>
      <c r="BU20" t="s">
        <v>353</v>
      </c>
      <c r="BV20" t="s">
        <v>353</v>
      </c>
      <c r="BW20" t="s">
        <v>353</v>
      </c>
      <c r="BX20" t="s">
        <v>353</v>
      </c>
      <c r="BY20" t="s">
        <v>353</v>
      </c>
      <c r="BZ20" t="s">
        <v>353</v>
      </c>
      <c r="CA20" t="s">
        <v>353</v>
      </c>
      <c r="CB20" t="s">
        <v>353</v>
      </c>
      <c r="CC20" t="s">
        <v>353</v>
      </c>
      <c r="CD20">
        <f t="shared" si="39"/>
        <v>1999.87</v>
      </c>
      <c r="CE20">
        <f t="shared" si="40"/>
        <v>1685.8754995810436</v>
      </c>
      <c r="CF20">
        <f t="shared" si="41"/>
        <v>0.84299254430590176</v>
      </c>
      <c r="CG20">
        <f t="shared" si="42"/>
        <v>0.19598508861180355</v>
      </c>
      <c r="CH20">
        <v>6</v>
      </c>
      <c r="CI20">
        <v>0.5</v>
      </c>
      <c r="CJ20" t="s">
        <v>354</v>
      </c>
      <c r="CK20">
        <v>1566836154.0999999</v>
      </c>
      <c r="CL20">
        <v>89.006600000000006</v>
      </c>
      <c r="CM20">
        <v>100.024</v>
      </c>
      <c r="CN20">
        <v>19.204899999999999</v>
      </c>
      <c r="CO20">
        <v>14.877700000000001</v>
      </c>
      <c r="CP20">
        <v>500.048</v>
      </c>
      <c r="CQ20">
        <v>99.332800000000006</v>
      </c>
      <c r="CR20">
        <v>0.100186</v>
      </c>
      <c r="CS20">
        <v>26.3232</v>
      </c>
      <c r="CT20">
        <v>27.021699999999999</v>
      </c>
      <c r="CU20">
        <v>999.9</v>
      </c>
      <c r="CV20">
        <v>0</v>
      </c>
      <c r="CW20">
        <v>0</v>
      </c>
      <c r="CX20">
        <v>10000</v>
      </c>
      <c r="CY20">
        <v>0</v>
      </c>
      <c r="CZ20">
        <v>819.68100000000004</v>
      </c>
      <c r="DA20">
        <v>-11.017200000000001</v>
      </c>
      <c r="DB20">
        <v>90.749499999999998</v>
      </c>
      <c r="DC20">
        <v>101.53400000000001</v>
      </c>
      <c r="DD20">
        <v>4.3271300000000004</v>
      </c>
      <c r="DE20">
        <v>71.618600000000001</v>
      </c>
      <c r="DF20">
        <v>100.024</v>
      </c>
      <c r="DG20">
        <v>19.148900000000001</v>
      </c>
      <c r="DH20">
        <v>14.877700000000001</v>
      </c>
      <c r="DI20">
        <v>1.90767</v>
      </c>
      <c r="DJ20">
        <v>1.4778500000000001</v>
      </c>
      <c r="DK20">
        <v>16.6982</v>
      </c>
      <c r="DL20">
        <v>12.7409</v>
      </c>
      <c r="DM20">
        <v>1999.87</v>
      </c>
      <c r="DN20">
        <v>0.89999899999999999</v>
      </c>
      <c r="DO20">
        <v>0.10000100000000001</v>
      </c>
      <c r="DP20">
        <v>0</v>
      </c>
      <c r="DQ20">
        <v>670.62</v>
      </c>
      <c r="DR20">
        <v>5.00014</v>
      </c>
      <c r="DS20">
        <v>16410.099999999999</v>
      </c>
      <c r="DT20">
        <v>16921.7</v>
      </c>
      <c r="DU20">
        <v>45</v>
      </c>
      <c r="DV20">
        <v>45.5</v>
      </c>
      <c r="DW20">
        <v>45.5</v>
      </c>
      <c r="DX20">
        <v>44.75</v>
      </c>
      <c r="DY20">
        <v>46.625</v>
      </c>
      <c r="DZ20">
        <v>1795.38</v>
      </c>
      <c r="EA20">
        <v>199.49</v>
      </c>
      <c r="EB20">
        <v>0</v>
      </c>
      <c r="EC20">
        <v>106.10000014305101</v>
      </c>
      <c r="ED20">
        <v>671.14307692307705</v>
      </c>
      <c r="EE20">
        <v>-3.4470427443067</v>
      </c>
      <c r="EF20">
        <v>-25.743589787266298</v>
      </c>
      <c r="EG20">
        <v>16413.3692307692</v>
      </c>
      <c r="EH20">
        <v>15</v>
      </c>
      <c r="EI20">
        <v>1566836119.0999999</v>
      </c>
      <c r="EJ20" t="s">
        <v>376</v>
      </c>
      <c r="EK20">
        <v>14</v>
      </c>
      <c r="EL20">
        <v>17.388000000000002</v>
      </c>
      <c r="EM20">
        <v>5.6000000000000001E-2</v>
      </c>
      <c r="EN20">
        <v>100</v>
      </c>
      <c r="EO20">
        <v>15</v>
      </c>
      <c r="EP20">
        <v>0.21</v>
      </c>
      <c r="EQ20">
        <v>0.02</v>
      </c>
      <c r="ER20">
        <v>8.7340263948541903</v>
      </c>
      <c r="ES20">
        <v>0.25112018389006202</v>
      </c>
      <c r="ET20">
        <v>4.1865921552398599E-2</v>
      </c>
      <c r="EU20">
        <v>1</v>
      </c>
      <c r="EV20">
        <v>0.21677612030316801</v>
      </c>
      <c r="EW20">
        <v>8.2624640780033495E-2</v>
      </c>
      <c r="EX20">
        <v>1.32095503117054E-2</v>
      </c>
      <c r="EY20">
        <v>1</v>
      </c>
      <c r="EZ20">
        <v>2</v>
      </c>
      <c r="FA20">
        <v>2</v>
      </c>
      <c r="FB20" t="s">
        <v>356</v>
      </c>
      <c r="FC20">
        <v>2.9151899999999999</v>
      </c>
      <c r="FD20">
        <v>2.7248999999999999</v>
      </c>
      <c r="FE20">
        <v>1.99767E-2</v>
      </c>
      <c r="FF20">
        <v>2.7308900000000001E-2</v>
      </c>
      <c r="FG20">
        <v>9.7211800000000001E-2</v>
      </c>
      <c r="FH20">
        <v>7.9896300000000003E-2</v>
      </c>
      <c r="FI20">
        <v>25862.2</v>
      </c>
      <c r="FJ20">
        <v>23613</v>
      </c>
      <c r="FK20">
        <v>24360.6</v>
      </c>
      <c r="FL20">
        <v>22924.7</v>
      </c>
      <c r="FM20">
        <v>30908.7</v>
      </c>
      <c r="FN20">
        <v>29472.1</v>
      </c>
      <c r="FO20">
        <v>35283.699999999997</v>
      </c>
      <c r="FP20">
        <v>33069.800000000003</v>
      </c>
      <c r="FQ20">
        <v>2.0179200000000002</v>
      </c>
      <c r="FR20">
        <v>1.8755999999999999</v>
      </c>
      <c r="FS20">
        <v>0.13114500000000001</v>
      </c>
      <c r="FT20">
        <v>0</v>
      </c>
      <c r="FU20">
        <v>24.8733</v>
      </c>
      <c r="FV20">
        <v>999.9</v>
      </c>
      <c r="FW20">
        <v>45.750999999999998</v>
      </c>
      <c r="FX20">
        <v>31.239000000000001</v>
      </c>
      <c r="FY20">
        <v>21.064900000000002</v>
      </c>
      <c r="FZ20">
        <v>61.343800000000002</v>
      </c>
      <c r="GA20">
        <v>24.302900000000001</v>
      </c>
      <c r="GB20">
        <v>1</v>
      </c>
      <c r="GC20">
        <v>7.6694600000000002E-2</v>
      </c>
      <c r="GD20">
        <v>1.5245299999999999</v>
      </c>
      <c r="GE20">
        <v>20.185099999999998</v>
      </c>
      <c r="GF20">
        <v>5.2496400000000003</v>
      </c>
      <c r="GG20">
        <v>12.051299999999999</v>
      </c>
      <c r="GH20">
        <v>4.9806499999999998</v>
      </c>
      <c r="GI20">
        <v>3.2992499999999998</v>
      </c>
      <c r="GJ20">
        <v>9999</v>
      </c>
      <c r="GK20">
        <v>9999</v>
      </c>
      <c r="GL20">
        <v>9999</v>
      </c>
      <c r="GM20">
        <v>430.7</v>
      </c>
      <c r="GN20">
        <v>1.87927</v>
      </c>
      <c r="GO20">
        <v>1.87714</v>
      </c>
      <c r="GP20">
        <v>1.87469</v>
      </c>
      <c r="GQ20">
        <v>1.8750199999999999</v>
      </c>
      <c r="GR20">
        <v>1.8754299999999999</v>
      </c>
      <c r="GS20">
        <v>1.8742399999999999</v>
      </c>
      <c r="GT20">
        <v>1.87113</v>
      </c>
      <c r="GU20">
        <v>1.8755900000000001</v>
      </c>
      <c r="GV20" t="s">
        <v>357</v>
      </c>
      <c r="GW20" t="s">
        <v>19</v>
      </c>
      <c r="GX20" t="s">
        <v>19</v>
      </c>
      <c r="GY20" t="s">
        <v>19</v>
      </c>
      <c r="GZ20" t="s">
        <v>358</v>
      </c>
      <c r="HA20" t="s">
        <v>359</v>
      </c>
      <c r="HB20" t="s">
        <v>360</v>
      </c>
      <c r="HC20" t="s">
        <v>360</v>
      </c>
      <c r="HD20" t="s">
        <v>360</v>
      </c>
      <c r="HE20" t="s">
        <v>360</v>
      </c>
      <c r="HF20">
        <v>0</v>
      </c>
      <c r="HG20">
        <v>100</v>
      </c>
      <c r="HH20">
        <v>100</v>
      </c>
      <c r="HI20">
        <v>17.388000000000002</v>
      </c>
      <c r="HJ20">
        <v>5.6000000000000001E-2</v>
      </c>
      <c r="HK20">
        <v>2</v>
      </c>
      <c r="HL20">
        <v>507.25700000000001</v>
      </c>
      <c r="HM20">
        <v>482.20499999999998</v>
      </c>
      <c r="HN20">
        <v>22.654699999999998</v>
      </c>
      <c r="HO20">
        <v>28.145499999999998</v>
      </c>
      <c r="HP20">
        <v>29.9998</v>
      </c>
      <c r="HQ20">
        <v>28.219899999999999</v>
      </c>
      <c r="HR20">
        <v>28.210599999999999</v>
      </c>
      <c r="HS20">
        <v>7.2340600000000004</v>
      </c>
      <c r="HT20">
        <v>35.066400000000002</v>
      </c>
      <c r="HU20">
        <v>0</v>
      </c>
      <c r="HV20">
        <v>22.6526</v>
      </c>
      <c r="HW20">
        <v>100</v>
      </c>
      <c r="HX20">
        <v>14.762</v>
      </c>
      <c r="HY20">
        <v>101.279</v>
      </c>
      <c r="HZ20">
        <v>101.654</v>
      </c>
    </row>
    <row r="21" spans="1:234" x14ac:dyDescent="0.25">
      <c r="A21">
        <v>5</v>
      </c>
      <c r="B21">
        <v>1566836248.0999999</v>
      </c>
      <c r="C21">
        <v>428.5</v>
      </c>
      <c r="D21" t="s">
        <v>377</v>
      </c>
      <c r="E21" t="s">
        <v>378</v>
      </c>
      <c r="F21" t="s">
        <v>348</v>
      </c>
      <c r="G21" t="s">
        <v>349</v>
      </c>
      <c r="H21" t="s">
        <v>350</v>
      </c>
      <c r="I21">
        <v>1566836248.0999999</v>
      </c>
      <c r="J21">
        <f t="shared" si="0"/>
        <v>4.0991804113698011E-3</v>
      </c>
      <c r="K21">
        <f t="shared" si="1"/>
        <v>0.39666083598419088</v>
      </c>
      <c r="L21">
        <f t="shared" si="2"/>
        <v>2.4863499999999998</v>
      </c>
      <c r="M21">
        <f t="shared" si="3"/>
        <v>-0.19893149139537156</v>
      </c>
      <c r="N21">
        <f t="shared" si="4"/>
        <v>-1.9779572785291813E-2</v>
      </c>
      <c r="O21">
        <f t="shared" si="5"/>
        <v>0.24721546322179999</v>
      </c>
      <c r="P21">
        <f t="shared" si="6"/>
        <v>0.25181929171596318</v>
      </c>
      <c r="Q21">
        <f t="shared" si="7"/>
        <v>2.2500975395000014</v>
      </c>
      <c r="R21">
        <f t="shared" si="8"/>
        <v>0.23714470535083743</v>
      </c>
      <c r="S21">
        <f t="shared" si="9"/>
        <v>0.14946258254183009</v>
      </c>
      <c r="T21">
        <f t="shared" si="10"/>
        <v>330.43950477383703</v>
      </c>
      <c r="U21">
        <f t="shared" si="11"/>
        <v>27.497814129709663</v>
      </c>
      <c r="V21">
        <f t="shared" si="12"/>
        <v>27.0747</v>
      </c>
      <c r="W21">
        <f t="shared" si="13"/>
        <v>3.5948926988525121</v>
      </c>
      <c r="X21">
        <f t="shared" si="14"/>
        <v>55.779364205778222</v>
      </c>
      <c r="Y21">
        <f t="shared" si="15"/>
        <v>1.9239027512660001</v>
      </c>
      <c r="Z21">
        <f t="shared" si="16"/>
        <v>3.4491299401844051</v>
      </c>
      <c r="AA21">
        <f t="shared" si="17"/>
        <v>1.670989947586512</v>
      </c>
      <c r="AB21">
        <f t="shared" si="18"/>
        <v>-180.77385614140823</v>
      </c>
      <c r="AC21">
        <f t="shared" si="19"/>
        <v>-85.315394937880143</v>
      </c>
      <c r="AD21">
        <f t="shared" si="20"/>
        <v>-8.1601529016826415</v>
      </c>
      <c r="AE21">
        <f t="shared" si="21"/>
        <v>56.190100792866019</v>
      </c>
      <c r="AF21">
        <v>-4.1186373278584099E-2</v>
      </c>
      <c r="AG21">
        <v>4.6235312129678102E-2</v>
      </c>
      <c r="AH21">
        <v>3.4553951047509601</v>
      </c>
      <c r="AI21">
        <v>0</v>
      </c>
      <c r="AJ21">
        <v>0</v>
      </c>
      <c r="AK21">
        <f t="shared" si="22"/>
        <v>1</v>
      </c>
      <c r="AL21">
        <f t="shared" si="23"/>
        <v>0</v>
      </c>
      <c r="AM21">
        <f t="shared" si="24"/>
        <v>52629.571638718255</v>
      </c>
      <c r="AN21">
        <v>0</v>
      </c>
      <c r="AO21">
        <v>153.529411764706</v>
      </c>
      <c r="AP21">
        <v>602.07899999999995</v>
      </c>
      <c r="AQ21">
        <f t="shared" si="25"/>
        <v>448.54958823529398</v>
      </c>
      <c r="AR21">
        <f t="shared" si="26"/>
        <v>0.74500121783901119</v>
      </c>
      <c r="AS21">
        <v>58.562583744446698</v>
      </c>
      <c r="AT21" t="s">
        <v>379</v>
      </c>
      <c r="AU21">
        <v>697.33773076923103</v>
      </c>
      <c r="AV21">
        <v>720.36699999999996</v>
      </c>
      <c r="AW21">
        <f t="shared" si="27"/>
        <v>3.1968800945585962E-2</v>
      </c>
      <c r="AX21">
        <v>0.5</v>
      </c>
      <c r="AY21">
        <f t="shared" si="28"/>
        <v>1686.0440995810436</v>
      </c>
      <c r="AZ21">
        <f t="shared" si="29"/>
        <v>0.39666083598419088</v>
      </c>
      <c r="BA21">
        <f t="shared" si="30"/>
        <v>26.950404102493049</v>
      </c>
      <c r="BB21">
        <f t="shared" si="31"/>
        <v>0.21376187415581221</v>
      </c>
      <c r="BC21">
        <f t="shared" si="32"/>
        <v>-3.4498458802421514E-2</v>
      </c>
      <c r="BD21">
        <f t="shared" si="33"/>
        <v>-0.1642051898546158</v>
      </c>
      <c r="BE21" t="s">
        <v>380</v>
      </c>
      <c r="BF21">
        <v>566.38</v>
      </c>
      <c r="BG21">
        <f t="shared" si="34"/>
        <v>153.98699999999997</v>
      </c>
      <c r="BH21">
        <f t="shared" si="35"/>
        <v>0.14955333392279177</v>
      </c>
      <c r="BI21">
        <f t="shared" si="36"/>
        <v>-3.3134821703689221</v>
      </c>
      <c r="BJ21">
        <f t="shared" si="37"/>
        <v>4.0627632515452546E-2</v>
      </c>
      <c r="BK21">
        <f t="shared" si="38"/>
        <v>-0.26371220284779329</v>
      </c>
      <c r="BL21">
        <v>1175</v>
      </c>
      <c r="BM21">
        <v>300</v>
      </c>
      <c r="BN21">
        <v>300</v>
      </c>
      <c r="BO21">
        <v>300</v>
      </c>
      <c r="BP21">
        <v>10532.4</v>
      </c>
      <c r="BQ21">
        <v>709.52800000000002</v>
      </c>
      <c r="BR21">
        <v>-7.0524899999999998E-3</v>
      </c>
      <c r="BS21">
        <v>-1.28369</v>
      </c>
      <c r="BT21" t="s">
        <v>353</v>
      </c>
      <c r="BU21" t="s">
        <v>353</v>
      </c>
      <c r="BV21" t="s">
        <v>353</v>
      </c>
      <c r="BW21" t="s">
        <v>353</v>
      </c>
      <c r="BX21" t="s">
        <v>353</v>
      </c>
      <c r="BY21" t="s">
        <v>353</v>
      </c>
      <c r="BZ21" t="s">
        <v>353</v>
      </c>
      <c r="CA21" t="s">
        <v>353</v>
      </c>
      <c r="CB21" t="s">
        <v>353</v>
      </c>
      <c r="CC21" t="s">
        <v>353</v>
      </c>
      <c r="CD21">
        <f t="shared" si="39"/>
        <v>2000.07</v>
      </c>
      <c r="CE21">
        <f t="shared" si="40"/>
        <v>1686.0440995810436</v>
      </c>
      <c r="CF21">
        <f t="shared" si="41"/>
        <v>0.84299254505144505</v>
      </c>
      <c r="CG21">
        <f t="shared" si="42"/>
        <v>0.19598509010289009</v>
      </c>
      <c r="CH21">
        <v>6</v>
      </c>
      <c r="CI21">
        <v>0.5</v>
      </c>
      <c r="CJ21" t="s">
        <v>354</v>
      </c>
      <c r="CK21">
        <v>1566836248.0999999</v>
      </c>
      <c r="CL21">
        <v>2.4863499999999998</v>
      </c>
      <c r="CM21">
        <v>2.9745900000000001</v>
      </c>
      <c r="CN21">
        <v>19.349499999999999</v>
      </c>
      <c r="CO21">
        <v>14.525499999999999</v>
      </c>
      <c r="CP21">
        <v>499.983</v>
      </c>
      <c r="CQ21">
        <v>99.329099999999997</v>
      </c>
      <c r="CR21">
        <v>9.9968000000000001E-2</v>
      </c>
      <c r="CS21">
        <v>26.371400000000001</v>
      </c>
      <c r="CT21">
        <v>27.0747</v>
      </c>
      <c r="CU21">
        <v>999.9</v>
      </c>
      <c r="CV21">
        <v>0</v>
      </c>
      <c r="CW21">
        <v>0</v>
      </c>
      <c r="CX21">
        <v>9999.3799999999992</v>
      </c>
      <c r="CY21">
        <v>0</v>
      </c>
      <c r="CZ21">
        <v>848.81</v>
      </c>
      <c r="DA21">
        <v>-0.48824000000000001</v>
      </c>
      <c r="DB21">
        <v>2.5354000000000001</v>
      </c>
      <c r="DC21">
        <v>3.0184299999999999</v>
      </c>
      <c r="DD21">
        <v>4.8239200000000002</v>
      </c>
      <c r="DE21">
        <v>-14.2637</v>
      </c>
      <c r="DF21">
        <v>2.9745900000000001</v>
      </c>
      <c r="DG21">
        <v>19.304500000000001</v>
      </c>
      <c r="DH21">
        <v>14.525499999999999</v>
      </c>
      <c r="DI21">
        <v>1.9219599999999999</v>
      </c>
      <c r="DJ21">
        <v>1.4428099999999999</v>
      </c>
      <c r="DK21">
        <v>16.8157</v>
      </c>
      <c r="DL21">
        <v>12.3752</v>
      </c>
      <c r="DM21">
        <v>2000.07</v>
      </c>
      <c r="DN21">
        <v>0.89999899999999999</v>
      </c>
      <c r="DO21">
        <v>0.10000100000000001</v>
      </c>
      <c r="DP21">
        <v>0</v>
      </c>
      <c r="DQ21">
        <v>697.26</v>
      </c>
      <c r="DR21">
        <v>5.00014</v>
      </c>
      <c r="DS21">
        <v>16935.099999999999</v>
      </c>
      <c r="DT21">
        <v>16923.400000000001</v>
      </c>
      <c r="DU21">
        <v>44.936999999999998</v>
      </c>
      <c r="DV21">
        <v>45.5</v>
      </c>
      <c r="DW21">
        <v>45.436999999999998</v>
      </c>
      <c r="DX21">
        <v>44.686999999999998</v>
      </c>
      <c r="DY21">
        <v>46.625</v>
      </c>
      <c r="DZ21">
        <v>1795.56</v>
      </c>
      <c r="EA21">
        <v>199.51</v>
      </c>
      <c r="EB21">
        <v>0</v>
      </c>
      <c r="EC21">
        <v>93.700000047683702</v>
      </c>
      <c r="ED21">
        <v>697.33773076923103</v>
      </c>
      <c r="EE21">
        <v>-0.48516238844264098</v>
      </c>
      <c r="EF21">
        <v>-343.99316179373301</v>
      </c>
      <c r="EG21">
        <v>16974.3</v>
      </c>
      <c r="EH21">
        <v>15</v>
      </c>
      <c r="EI21">
        <v>1566836212.5999999</v>
      </c>
      <c r="EJ21" t="s">
        <v>381</v>
      </c>
      <c r="EK21">
        <v>15</v>
      </c>
      <c r="EL21">
        <v>16.75</v>
      </c>
      <c r="EM21">
        <v>4.4999999999999998E-2</v>
      </c>
      <c r="EN21">
        <v>3</v>
      </c>
      <c r="EO21">
        <v>15</v>
      </c>
      <c r="EP21">
        <v>0.25</v>
      </c>
      <c r="EQ21">
        <v>0.02</v>
      </c>
      <c r="ER21">
        <v>0.38910105318941901</v>
      </c>
      <c r="ES21">
        <v>0.29024467002800802</v>
      </c>
      <c r="ET21">
        <v>5.3781653394413799E-2</v>
      </c>
      <c r="EU21">
        <v>1</v>
      </c>
      <c r="EV21">
        <v>0.24899422949331801</v>
      </c>
      <c r="EW21">
        <v>5.9114734678886602E-2</v>
      </c>
      <c r="EX21">
        <v>1.1353518815530201E-2</v>
      </c>
      <c r="EY21">
        <v>1</v>
      </c>
      <c r="EZ21">
        <v>2</v>
      </c>
      <c r="FA21">
        <v>2</v>
      </c>
      <c r="FB21" t="s">
        <v>356</v>
      </c>
      <c r="FC21">
        <v>2.9150800000000001</v>
      </c>
      <c r="FD21">
        <v>2.7246800000000002</v>
      </c>
      <c r="FE21">
        <v>-4.0517599999999997E-3</v>
      </c>
      <c r="FF21">
        <v>8.3547700000000005E-4</v>
      </c>
      <c r="FG21">
        <v>9.7790500000000002E-2</v>
      </c>
      <c r="FH21">
        <v>7.8514100000000003E-2</v>
      </c>
      <c r="FI21">
        <v>26499</v>
      </c>
      <c r="FJ21">
        <v>24258.2</v>
      </c>
      <c r="FK21">
        <v>24363</v>
      </c>
      <c r="FL21">
        <v>22927</v>
      </c>
      <c r="FM21">
        <v>30891.8</v>
      </c>
      <c r="FN21">
        <v>29519.200000000001</v>
      </c>
      <c r="FO21">
        <v>35287.4</v>
      </c>
      <c r="FP21">
        <v>33073.1</v>
      </c>
      <c r="FQ21">
        <v>2.01877</v>
      </c>
      <c r="FR21">
        <v>1.8754</v>
      </c>
      <c r="FS21">
        <v>0.11984300000000001</v>
      </c>
      <c r="FT21">
        <v>0</v>
      </c>
      <c r="FU21">
        <v>25.111899999999999</v>
      </c>
      <c r="FV21">
        <v>999.9</v>
      </c>
      <c r="FW21">
        <v>45.677999999999997</v>
      </c>
      <c r="FX21">
        <v>31.29</v>
      </c>
      <c r="FY21">
        <v>21.091000000000001</v>
      </c>
      <c r="FZ21">
        <v>60.973700000000001</v>
      </c>
      <c r="GA21">
        <v>24.262799999999999</v>
      </c>
      <c r="GB21">
        <v>1</v>
      </c>
      <c r="GC21">
        <v>7.5139700000000004E-2</v>
      </c>
      <c r="GD21">
        <v>2.84463</v>
      </c>
      <c r="GE21">
        <v>20.167400000000001</v>
      </c>
      <c r="GF21">
        <v>5.2484400000000004</v>
      </c>
      <c r="GG21">
        <v>12.0517</v>
      </c>
      <c r="GH21">
        <v>4.9804500000000003</v>
      </c>
      <c r="GI21">
        <v>3.29895</v>
      </c>
      <c r="GJ21">
        <v>9999</v>
      </c>
      <c r="GK21">
        <v>9999</v>
      </c>
      <c r="GL21">
        <v>9999</v>
      </c>
      <c r="GM21">
        <v>430.7</v>
      </c>
      <c r="GN21">
        <v>1.87927</v>
      </c>
      <c r="GO21">
        <v>1.87714</v>
      </c>
      <c r="GP21">
        <v>1.87469</v>
      </c>
      <c r="GQ21">
        <v>1.8751</v>
      </c>
      <c r="GR21">
        <v>1.8754599999999999</v>
      </c>
      <c r="GS21">
        <v>1.87425</v>
      </c>
      <c r="GT21">
        <v>1.8711800000000001</v>
      </c>
      <c r="GU21">
        <v>1.87561</v>
      </c>
      <c r="GV21" t="s">
        <v>357</v>
      </c>
      <c r="GW21" t="s">
        <v>19</v>
      </c>
      <c r="GX21" t="s">
        <v>19</v>
      </c>
      <c r="GY21" t="s">
        <v>19</v>
      </c>
      <c r="GZ21" t="s">
        <v>358</v>
      </c>
      <c r="HA21" t="s">
        <v>359</v>
      </c>
      <c r="HB21" t="s">
        <v>360</v>
      </c>
      <c r="HC21" t="s">
        <v>360</v>
      </c>
      <c r="HD21" t="s">
        <v>360</v>
      </c>
      <c r="HE21" t="s">
        <v>360</v>
      </c>
      <c r="HF21">
        <v>0</v>
      </c>
      <c r="HG21">
        <v>100</v>
      </c>
      <c r="HH21">
        <v>100</v>
      </c>
      <c r="HI21">
        <v>16.75</v>
      </c>
      <c r="HJ21">
        <v>4.4999999999999998E-2</v>
      </c>
      <c r="HK21">
        <v>2</v>
      </c>
      <c r="HL21">
        <v>507.2</v>
      </c>
      <c r="HM21">
        <v>481.48200000000003</v>
      </c>
      <c r="HN21">
        <v>21.6205</v>
      </c>
      <c r="HO21">
        <v>28.071300000000001</v>
      </c>
      <c r="HP21">
        <v>30</v>
      </c>
      <c r="HQ21">
        <v>28.150400000000001</v>
      </c>
      <c r="HR21">
        <v>28.143000000000001</v>
      </c>
      <c r="HS21">
        <v>0</v>
      </c>
      <c r="HT21">
        <v>36.849899999999998</v>
      </c>
      <c r="HU21">
        <v>0</v>
      </c>
      <c r="HV21">
        <v>21.558199999999999</v>
      </c>
      <c r="HW21">
        <v>0</v>
      </c>
      <c r="HX21">
        <v>14.3774</v>
      </c>
      <c r="HY21">
        <v>101.289</v>
      </c>
      <c r="HZ21">
        <v>101.664</v>
      </c>
    </row>
    <row r="22" spans="1:234" x14ac:dyDescent="0.25">
      <c r="A22">
        <v>8</v>
      </c>
      <c r="B22">
        <v>1566836579.5</v>
      </c>
      <c r="C22">
        <v>759.90000009536698</v>
      </c>
      <c r="D22" t="s">
        <v>383</v>
      </c>
      <c r="E22" t="s">
        <v>384</v>
      </c>
      <c r="F22" t="s">
        <v>348</v>
      </c>
      <c r="G22" t="s">
        <v>349</v>
      </c>
      <c r="H22" t="s">
        <v>350</v>
      </c>
      <c r="I22">
        <v>1566836579.5</v>
      </c>
      <c r="J22">
        <f t="shared" si="0"/>
        <v>3.3965647153005379E-3</v>
      </c>
      <c r="K22">
        <f t="shared" si="1"/>
        <v>25.063924490211893</v>
      </c>
      <c r="L22">
        <f t="shared" si="2"/>
        <v>468.00299999999999</v>
      </c>
      <c r="M22">
        <f t="shared" si="3"/>
        <v>247.27073408859906</v>
      </c>
      <c r="N22">
        <f t="shared" si="4"/>
        <v>24.583119805595548</v>
      </c>
      <c r="O22">
        <f t="shared" si="5"/>
        <v>46.527842693490008</v>
      </c>
      <c r="P22">
        <f t="shared" si="6"/>
        <v>0.19845015191822163</v>
      </c>
      <c r="Q22">
        <f t="shared" si="7"/>
        <v>2.2498271151816263</v>
      </c>
      <c r="R22">
        <f t="shared" si="8"/>
        <v>0.18921297500409931</v>
      </c>
      <c r="S22">
        <f t="shared" si="9"/>
        <v>0.11905219721820415</v>
      </c>
      <c r="T22">
        <f t="shared" si="10"/>
        <v>330.46935873202352</v>
      </c>
      <c r="U22">
        <f t="shared" si="11"/>
        <v>27.638999791795644</v>
      </c>
      <c r="V22">
        <f t="shared" si="12"/>
        <v>27.1372</v>
      </c>
      <c r="W22">
        <f t="shared" si="13"/>
        <v>3.6081025407019585</v>
      </c>
      <c r="X22">
        <f t="shared" si="14"/>
        <v>54.590497847742526</v>
      </c>
      <c r="Y22">
        <f t="shared" si="15"/>
        <v>1.872644187663</v>
      </c>
      <c r="Z22">
        <f t="shared" si="16"/>
        <v>3.4303482501404576</v>
      </c>
      <c r="AA22">
        <f t="shared" si="17"/>
        <v>1.7354583530389585</v>
      </c>
      <c r="AB22">
        <f t="shared" si="18"/>
        <v>-149.78850394475373</v>
      </c>
      <c r="AC22">
        <f t="shared" si="19"/>
        <v>-104.10550675792052</v>
      </c>
      <c r="AD22">
        <f t="shared" si="20"/>
        <v>-9.9570772885125436</v>
      </c>
      <c r="AE22">
        <f t="shared" si="21"/>
        <v>66.618270740836721</v>
      </c>
      <c r="AF22">
        <v>-4.1179093176220601E-2</v>
      </c>
      <c r="AG22">
        <v>4.6227139577003001E-2</v>
      </c>
      <c r="AH22">
        <v>3.45491163206355</v>
      </c>
      <c r="AI22">
        <v>0</v>
      </c>
      <c r="AJ22">
        <v>0</v>
      </c>
      <c r="AK22">
        <f t="shared" si="22"/>
        <v>1</v>
      </c>
      <c r="AL22">
        <f t="shared" si="23"/>
        <v>0</v>
      </c>
      <c r="AM22">
        <f t="shared" si="24"/>
        <v>52636.667988497036</v>
      </c>
      <c r="AN22">
        <v>0</v>
      </c>
      <c r="AO22">
        <v>153.529411764706</v>
      </c>
      <c r="AP22">
        <v>602.07899999999995</v>
      </c>
      <c r="AQ22">
        <f t="shared" si="25"/>
        <v>448.54958823529398</v>
      </c>
      <c r="AR22">
        <f t="shared" si="26"/>
        <v>0.74500121783901119</v>
      </c>
      <c r="AS22">
        <v>58.562583744446698</v>
      </c>
      <c r="AT22" t="s">
        <v>385</v>
      </c>
      <c r="AU22">
        <v>645.77665384615398</v>
      </c>
      <c r="AV22">
        <v>773.12400000000002</v>
      </c>
      <c r="AW22">
        <f t="shared" si="27"/>
        <v>0.16471787986641995</v>
      </c>
      <c r="AX22">
        <v>0.5</v>
      </c>
      <c r="AY22">
        <f t="shared" si="28"/>
        <v>1686.1958995810394</v>
      </c>
      <c r="AZ22">
        <f t="shared" si="29"/>
        <v>25.063924490211893</v>
      </c>
      <c r="BA22">
        <f t="shared" si="30"/>
        <v>138.87330680921977</v>
      </c>
      <c r="BB22">
        <f t="shared" si="31"/>
        <v>0.3569466217579586</v>
      </c>
      <c r="BC22">
        <f t="shared" si="32"/>
        <v>-1.9866410102502355E-2</v>
      </c>
      <c r="BD22">
        <f t="shared" si="33"/>
        <v>-0.22123876635572051</v>
      </c>
      <c r="BE22" t="s">
        <v>386</v>
      </c>
      <c r="BF22">
        <v>497.16</v>
      </c>
      <c r="BG22">
        <f t="shared" si="34"/>
        <v>275.964</v>
      </c>
      <c r="BH22">
        <f t="shared" si="35"/>
        <v>0.46146361900047123</v>
      </c>
      <c r="BI22">
        <f t="shared" si="36"/>
        <v>-1.6302576273125</v>
      </c>
      <c r="BJ22">
        <f t="shared" si="37"/>
        <v>0.20553334159446415</v>
      </c>
      <c r="BK22">
        <f t="shared" si="38"/>
        <v>-0.38132907595107551</v>
      </c>
      <c r="BL22">
        <v>1181</v>
      </c>
      <c r="BM22">
        <v>300</v>
      </c>
      <c r="BN22">
        <v>300</v>
      </c>
      <c r="BO22">
        <v>300</v>
      </c>
      <c r="BP22">
        <v>10534.7</v>
      </c>
      <c r="BQ22">
        <v>739.09199999999998</v>
      </c>
      <c r="BR22">
        <v>-7.0551800000000003E-3</v>
      </c>
      <c r="BS22">
        <v>-4.22614</v>
      </c>
      <c r="BT22" t="s">
        <v>353</v>
      </c>
      <c r="BU22" t="s">
        <v>353</v>
      </c>
      <c r="BV22" t="s">
        <v>353</v>
      </c>
      <c r="BW22" t="s">
        <v>353</v>
      </c>
      <c r="BX22" t="s">
        <v>353</v>
      </c>
      <c r="BY22" t="s">
        <v>353</v>
      </c>
      <c r="BZ22" t="s">
        <v>353</v>
      </c>
      <c r="CA22" t="s">
        <v>353</v>
      </c>
      <c r="CB22" t="s">
        <v>353</v>
      </c>
      <c r="CC22" t="s">
        <v>353</v>
      </c>
      <c r="CD22">
        <f t="shared" si="39"/>
        <v>2000.25</v>
      </c>
      <c r="CE22">
        <f t="shared" si="40"/>
        <v>1686.1958995810394</v>
      </c>
      <c r="CF22">
        <f t="shared" si="41"/>
        <v>0.8429925757185549</v>
      </c>
      <c r="CG22">
        <f t="shared" si="42"/>
        <v>0.19598515143710976</v>
      </c>
      <c r="CH22">
        <v>6</v>
      </c>
      <c r="CI22">
        <v>0.5</v>
      </c>
      <c r="CJ22" t="s">
        <v>354</v>
      </c>
      <c r="CK22">
        <v>1566836579.5</v>
      </c>
      <c r="CL22">
        <v>468.00299999999999</v>
      </c>
      <c r="CM22">
        <v>499.988</v>
      </c>
      <c r="CN22">
        <v>18.836099999999998</v>
      </c>
      <c r="CO22">
        <v>14.8369</v>
      </c>
      <c r="CP22">
        <v>499.988</v>
      </c>
      <c r="CQ22">
        <v>99.317800000000005</v>
      </c>
      <c r="CR22">
        <v>0.10002999999999999</v>
      </c>
      <c r="CS22">
        <v>26.2789</v>
      </c>
      <c r="CT22">
        <v>27.1372</v>
      </c>
      <c r="CU22">
        <v>999.9</v>
      </c>
      <c r="CV22">
        <v>0</v>
      </c>
      <c r="CW22">
        <v>0</v>
      </c>
      <c r="CX22">
        <v>9998.75</v>
      </c>
      <c r="CY22">
        <v>0</v>
      </c>
      <c r="CZ22">
        <v>880.46699999999998</v>
      </c>
      <c r="DA22">
        <v>-31.984999999999999</v>
      </c>
      <c r="DB22">
        <v>476.988</v>
      </c>
      <c r="DC22">
        <v>507.51799999999997</v>
      </c>
      <c r="DD22">
        <v>3.9992299999999998</v>
      </c>
      <c r="DE22">
        <v>444.197</v>
      </c>
      <c r="DF22">
        <v>499.988</v>
      </c>
      <c r="DG22">
        <v>18.8001</v>
      </c>
      <c r="DH22">
        <v>14.8369</v>
      </c>
      <c r="DI22">
        <v>1.87076</v>
      </c>
      <c r="DJ22">
        <v>1.47357</v>
      </c>
      <c r="DK22">
        <v>16.390899999999998</v>
      </c>
      <c r="DL22">
        <v>12.6966</v>
      </c>
      <c r="DM22">
        <v>2000.25</v>
      </c>
      <c r="DN22">
        <v>0.89999899999999999</v>
      </c>
      <c r="DO22">
        <v>0.10000100000000001</v>
      </c>
      <c r="DP22">
        <v>0</v>
      </c>
      <c r="DQ22">
        <v>646.41800000000001</v>
      </c>
      <c r="DR22">
        <v>5.00014</v>
      </c>
      <c r="DS22">
        <v>16009</v>
      </c>
      <c r="DT22">
        <v>16924.900000000001</v>
      </c>
      <c r="DU22">
        <v>44.875</v>
      </c>
      <c r="DV22">
        <v>45.5</v>
      </c>
      <c r="DW22">
        <v>45.311999999999998</v>
      </c>
      <c r="DX22">
        <v>44.625</v>
      </c>
      <c r="DY22">
        <v>46.5</v>
      </c>
      <c r="DZ22">
        <v>1795.72</v>
      </c>
      <c r="EA22">
        <v>199.53</v>
      </c>
      <c r="EB22">
        <v>0</v>
      </c>
      <c r="EC22">
        <v>60</v>
      </c>
      <c r="ED22">
        <v>645.77665384615398</v>
      </c>
      <c r="EE22">
        <v>3.5234530035901099</v>
      </c>
      <c r="EF22">
        <v>93.162393278291603</v>
      </c>
      <c r="EG22">
        <v>15997.7384615385</v>
      </c>
      <c r="EH22">
        <v>15</v>
      </c>
      <c r="EI22">
        <v>1566836398</v>
      </c>
      <c r="EJ22" t="s">
        <v>382</v>
      </c>
      <c r="EK22">
        <v>16</v>
      </c>
      <c r="EL22">
        <v>23.806000000000001</v>
      </c>
      <c r="EM22">
        <v>3.5999999999999997E-2</v>
      </c>
      <c r="EN22">
        <v>400</v>
      </c>
      <c r="EO22">
        <v>14</v>
      </c>
      <c r="EP22">
        <v>0.08</v>
      </c>
      <c r="EQ22">
        <v>0.02</v>
      </c>
      <c r="ER22">
        <v>24.907105145143301</v>
      </c>
      <c r="ES22">
        <v>0.17957563322603801</v>
      </c>
      <c r="ET22">
        <v>0.121666123222408</v>
      </c>
      <c r="EU22">
        <v>1</v>
      </c>
      <c r="EV22">
        <v>0.202543052306636</v>
      </c>
      <c r="EW22">
        <v>-1.9128253229487701E-2</v>
      </c>
      <c r="EX22">
        <v>2.5100662468283599E-3</v>
      </c>
      <c r="EY22">
        <v>1</v>
      </c>
      <c r="EZ22">
        <v>2</v>
      </c>
      <c r="FA22">
        <v>2</v>
      </c>
      <c r="FB22" t="s">
        <v>356</v>
      </c>
      <c r="FC22">
        <v>2.9151500000000001</v>
      </c>
      <c r="FD22">
        <v>2.7247400000000002</v>
      </c>
      <c r="FE22">
        <v>0.10005699999999999</v>
      </c>
      <c r="FF22">
        <v>0.108182</v>
      </c>
      <c r="FG22">
        <v>9.5968499999999998E-2</v>
      </c>
      <c r="FH22">
        <v>7.9763899999999999E-2</v>
      </c>
      <c r="FI22">
        <v>23754.6</v>
      </c>
      <c r="FJ22">
        <v>21654.6</v>
      </c>
      <c r="FK22">
        <v>24365.4</v>
      </c>
      <c r="FL22">
        <v>22928.9</v>
      </c>
      <c r="FM22">
        <v>30959.200000000001</v>
      </c>
      <c r="FN22">
        <v>29482.400000000001</v>
      </c>
      <c r="FO22">
        <v>35292.400000000001</v>
      </c>
      <c r="FP22">
        <v>33076.300000000003</v>
      </c>
      <c r="FQ22">
        <v>2.0201699999999998</v>
      </c>
      <c r="FR22">
        <v>1.8770500000000001</v>
      </c>
      <c r="FS22">
        <v>0.11860999999999999</v>
      </c>
      <c r="FT22">
        <v>0</v>
      </c>
      <c r="FU22">
        <v>25.194800000000001</v>
      </c>
      <c r="FV22">
        <v>999.9</v>
      </c>
      <c r="FW22">
        <v>45.500999999999998</v>
      </c>
      <c r="FX22">
        <v>31.510999999999999</v>
      </c>
      <c r="FY22">
        <v>21.2776</v>
      </c>
      <c r="FZ22">
        <v>60.693800000000003</v>
      </c>
      <c r="GA22">
        <v>24.270800000000001</v>
      </c>
      <c r="GB22">
        <v>1</v>
      </c>
      <c r="GC22">
        <v>6.8864300000000003E-2</v>
      </c>
      <c r="GD22">
        <v>3.1143999999999998</v>
      </c>
      <c r="GE22">
        <v>20.1632</v>
      </c>
      <c r="GF22">
        <v>5.2532300000000003</v>
      </c>
      <c r="GG22">
        <v>12.0519</v>
      </c>
      <c r="GH22">
        <v>4.9817</v>
      </c>
      <c r="GI22">
        <v>3.3</v>
      </c>
      <c r="GJ22">
        <v>9999</v>
      </c>
      <c r="GK22">
        <v>9999</v>
      </c>
      <c r="GL22">
        <v>9999</v>
      </c>
      <c r="GM22">
        <v>430.8</v>
      </c>
      <c r="GN22">
        <v>1.87927</v>
      </c>
      <c r="GO22">
        <v>1.87714</v>
      </c>
      <c r="GP22">
        <v>1.87469</v>
      </c>
      <c r="GQ22">
        <v>1.87503</v>
      </c>
      <c r="GR22">
        <v>1.8753599999999999</v>
      </c>
      <c r="GS22">
        <v>1.8742399999999999</v>
      </c>
      <c r="GT22">
        <v>1.8710800000000001</v>
      </c>
      <c r="GU22">
        <v>1.8755500000000001</v>
      </c>
      <c r="GV22" t="s">
        <v>357</v>
      </c>
      <c r="GW22" t="s">
        <v>19</v>
      </c>
      <c r="GX22" t="s">
        <v>19</v>
      </c>
      <c r="GY22" t="s">
        <v>19</v>
      </c>
      <c r="GZ22" t="s">
        <v>358</v>
      </c>
      <c r="HA22" t="s">
        <v>359</v>
      </c>
      <c r="HB22" t="s">
        <v>360</v>
      </c>
      <c r="HC22" t="s">
        <v>360</v>
      </c>
      <c r="HD22" t="s">
        <v>360</v>
      </c>
      <c r="HE22" t="s">
        <v>360</v>
      </c>
      <c r="HF22">
        <v>0</v>
      </c>
      <c r="HG22">
        <v>100</v>
      </c>
      <c r="HH22">
        <v>100</v>
      </c>
      <c r="HI22">
        <v>23.806000000000001</v>
      </c>
      <c r="HJ22">
        <v>3.5999999999999997E-2</v>
      </c>
      <c r="HK22">
        <v>2</v>
      </c>
      <c r="HL22">
        <v>506.84399999999999</v>
      </c>
      <c r="HM22">
        <v>481.39600000000002</v>
      </c>
      <c r="HN22">
        <v>21.6907</v>
      </c>
      <c r="HO22">
        <v>27.973199999999999</v>
      </c>
      <c r="HP22">
        <v>30.000399999999999</v>
      </c>
      <c r="HQ22">
        <v>28.0059</v>
      </c>
      <c r="HR22">
        <v>28.002099999999999</v>
      </c>
      <c r="HS22">
        <v>24.025600000000001</v>
      </c>
      <c r="HT22">
        <v>35.264600000000002</v>
      </c>
      <c r="HU22">
        <v>0</v>
      </c>
      <c r="HV22">
        <v>21.599599999999999</v>
      </c>
      <c r="HW22">
        <v>500</v>
      </c>
      <c r="HX22">
        <v>14.916</v>
      </c>
      <c r="HY22">
        <v>101.30200000000001</v>
      </c>
      <c r="HZ22">
        <v>101.67400000000001</v>
      </c>
    </row>
    <row r="23" spans="1:234" x14ac:dyDescent="0.25">
      <c r="A23">
        <v>9</v>
      </c>
      <c r="B23">
        <v>1566836681</v>
      </c>
      <c r="C23">
        <v>861.40000009536698</v>
      </c>
      <c r="D23" t="s">
        <v>387</v>
      </c>
      <c r="E23" t="s">
        <v>388</v>
      </c>
      <c r="F23" t="s">
        <v>348</v>
      </c>
      <c r="G23" t="s">
        <v>349</v>
      </c>
      <c r="H23" t="s">
        <v>350</v>
      </c>
      <c r="I23">
        <v>1566836681</v>
      </c>
      <c r="J23">
        <f t="shared" si="0"/>
        <v>2.7465374972816823E-3</v>
      </c>
      <c r="K23">
        <f t="shared" si="1"/>
        <v>24.114488473859691</v>
      </c>
      <c r="L23">
        <f t="shared" si="2"/>
        <v>569.20500000000004</v>
      </c>
      <c r="M23">
        <f t="shared" si="3"/>
        <v>307.79190071174094</v>
      </c>
      <c r="N23">
        <f t="shared" si="4"/>
        <v>30.600626323610818</v>
      </c>
      <c r="O23">
        <f t="shared" si="5"/>
        <v>56.590278906797998</v>
      </c>
      <c r="P23">
        <f t="shared" si="6"/>
        <v>0.16019196329249694</v>
      </c>
      <c r="Q23">
        <f t="shared" si="7"/>
        <v>2.2536920216393908</v>
      </c>
      <c r="R23">
        <f t="shared" si="8"/>
        <v>0.15412441708165403</v>
      </c>
      <c r="S23">
        <f t="shared" si="9"/>
        <v>9.685375744060562E-2</v>
      </c>
      <c r="T23">
        <f t="shared" si="10"/>
        <v>330.39415924570216</v>
      </c>
      <c r="U23">
        <f t="shared" si="11"/>
        <v>27.56524786429436</v>
      </c>
      <c r="V23">
        <f t="shared" si="12"/>
        <v>27.012499999999999</v>
      </c>
      <c r="W23">
        <f t="shared" si="13"/>
        <v>3.581788196265403</v>
      </c>
      <c r="X23">
        <f t="shared" si="14"/>
        <v>55.107062982848632</v>
      </c>
      <c r="Y23">
        <f t="shared" si="15"/>
        <v>1.8585746645575199</v>
      </c>
      <c r="Z23">
        <f t="shared" si="16"/>
        <v>3.3726614411223066</v>
      </c>
      <c r="AA23">
        <f t="shared" si="17"/>
        <v>1.7232135317078832</v>
      </c>
      <c r="AB23">
        <f t="shared" si="18"/>
        <v>-121.12230363012219</v>
      </c>
      <c r="AC23">
        <f t="shared" si="19"/>
        <v>-123.9918156781704</v>
      </c>
      <c r="AD23">
        <f t="shared" si="20"/>
        <v>-11.814386891914491</v>
      </c>
      <c r="AE23">
        <f t="shared" si="21"/>
        <v>73.465653045495102</v>
      </c>
      <c r="AF23">
        <v>-4.12832157143425E-2</v>
      </c>
      <c r="AG23">
        <v>4.6344026247680199E-2</v>
      </c>
      <c r="AH23">
        <v>3.4618236298696399</v>
      </c>
      <c r="AI23">
        <v>0</v>
      </c>
      <c r="AJ23">
        <v>0</v>
      </c>
      <c r="AK23">
        <f t="shared" si="22"/>
        <v>1</v>
      </c>
      <c r="AL23">
        <f t="shared" si="23"/>
        <v>0</v>
      </c>
      <c r="AM23">
        <f t="shared" si="24"/>
        <v>52814.959417409082</v>
      </c>
      <c r="AN23">
        <v>0</v>
      </c>
      <c r="AO23">
        <v>153.529411764706</v>
      </c>
      <c r="AP23">
        <v>602.07899999999995</v>
      </c>
      <c r="AQ23">
        <f t="shared" si="25"/>
        <v>448.54958823529398</v>
      </c>
      <c r="AR23">
        <f t="shared" si="26"/>
        <v>0.74500121783901119</v>
      </c>
      <c r="AS23">
        <v>58.562583744446698</v>
      </c>
      <c r="AT23" t="s">
        <v>389</v>
      </c>
      <c r="AU23">
        <v>644.98915384615395</v>
      </c>
      <c r="AV23">
        <v>779.06399999999996</v>
      </c>
      <c r="AW23">
        <f t="shared" si="27"/>
        <v>0.17209734521662667</v>
      </c>
      <c r="AX23">
        <v>0.5</v>
      </c>
      <c r="AY23">
        <f t="shared" si="28"/>
        <v>1685.8160995810713</v>
      </c>
      <c r="AZ23">
        <f t="shared" si="29"/>
        <v>24.114488473859691</v>
      </c>
      <c r="BA23">
        <f t="shared" si="30"/>
        <v>145.06223763067536</v>
      </c>
      <c r="BB23">
        <f t="shared" si="31"/>
        <v>0.36305618023679692</v>
      </c>
      <c r="BC23">
        <f t="shared" si="32"/>
        <v>-2.0434076575225155E-2</v>
      </c>
      <c r="BD23">
        <f t="shared" si="33"/>
        <v>-0.22717645790333019</v>
      </c>
      <c r="BE23" t="s">
        <v>390</v>
      </c>
      <c r="BF23">
        <v>496.22</v>
      </c>
      <c r="BG23">
        <f t="shared" si="34"/>
        <v>282.84399999999994</v>
      </c>
      <c r="BH23">
        <f t="shared" si="35"/>
        <v>0.4740240067098685</v>
      </c>
      <c r="BI23">
        <f t="shared" si="36"/>
        <v>-1.6718937454538598</v>
      </c>
      <c r="BJ23">
        <f t="shared" si="37"/>
        <v>0.21433642307787773</v>
      </c>
      <c r="BK23">
        <f t="shared" si="38"/>
        <v>-0.39457175893595886</v>
      </c>
      <c r="BL23">
        <v>1183</v>
      </c>
      <c r="BM23">
        <v>300</v>
      </c>
      <c r="BN23">
        <v>300</v>
      </c>
      <c r="BO23">
        <v>300</v>
      </c>
      <c r="BP23">
        <v>10535.5</v>
      </c>
      <c r="BQ23">
        <v>741.73</v>
      </c>
      <c r="BR23">
        <v>-7.0556600000000001E-3</v>
      </c>
      <c r="BS23">
        <v>-5.07477</v>
      </c>
      <c r="BT23" t="s">
        <v>353</v>
      </c>
      <c r="BU23" t="s">
        <v>353</v>
      </c>
      <c r="BV23" t="s">
        <v>353</v>
      </c>
      <c r="BW23" t="s">
        <v>353</v>
      </c>
      <c r="BX23" t="s">
        <v>353</v>
      </c>
      <c r="BY23" t="s">
        <v>353</v>
      </c>
      <c r="BZ23" t="s">
        <v>353</v>
      </c>
      <c r="CA23" t="s">
        <v>353</v>
      </c>
      <c r="CB23" t="s">
        <v>353</v>
      </c>
      <c r="CC23" t="s">
        <v>353</v>
      </c>
      <c r="CD23">
        <f t="shared" si="39"/>
        <v>1999.8</v>
      </c>
      <c r="CE23">
        <f t="shared" si="40"/>
        <v>1685.8160995810713</v>
      </c>
      <c r="CF23">
        <f t="shared" si="41"/>
        <v>0.84299234902543818</v>
      </c>
      <c r="CG23">
        <f t="shared" si="42"/>
        <v>0.19598469805087623</v>
      </c>
      <c r="CH23">
        <v>6</v>
      </c>
      <c r="CI23">
        <v>0.5</v>
      </c>
      <c r="CJ23" t="s">
        <v>354</v>
      </c>
      <c r="CK23">
        <v>1566836681</v>
      </c>
      <c r="CL23">
        <v>569.20500000000004</v>
      </c>
      <c r="CM23">
        <v>600.02</v>
      </c>
      <c r="CN23">
        <v>18.694199999999999</v>
      </c>
      <c r="CO23">
        <v>15.4598</v>
      </c>
      <c r="CP23">
        <v>499.97399999999999</v>
      </c>
      <c r="CQ23">
        <v>99.320099999999996</v>
      </c>
      <c r="CR23">
        <v>9.97556E-2</v>
      </c>
      <c r="CS23">
        <v>25.992000000000001</v>
      </c>
      <c r="CT23">
        <v>27.012499999999999</v>
      </c>
      <c r="CU23">
        <v>999.9</v>
      </c>
      <c r="CV23">
        <v>0</v>
      </c>
      <c r="CW23">
        <v>0</v>
      </c>
      <c r="CX23">
        <v>10023.799999999999</v>
      </c>
      <c r="CY23">
        <v>0</v>
      </c>
      <c r="CZ23">
        <v>913.28099999999995</v>
      </c>
      <c r="DA23">
        <v>-30.814800000000002</v>
      </c>
      <c r="DB23">
        <v>580.04899999999998</v>
      </c>
      <c r="DC23">
        <v>609.44200000000001</v>
      </c>
      <c r="DD23">
        <v>3.2343799999999998</v>
      </c>
      <c r="DE23">
        <v>541.10400000000004</v>
      </c>
      <c r="DF23">
        <v>600.02</v>
      </c>
      <c r="DG23">
        <v>18.6432</v>
      </c>
      <c r="DH23">
        <v>15.4598</v>
      </c>
      <c r="DI23">
        <v>1.8567100000000001</v>
      </c>
      <c r="DJ23">
        <v>1.5354699999999999</v>
      </c>
      <c r="DK23">
        <v>16.272600000000001</v>
      </c>
      <c r="DL23">
        <v>13.326000000000001</v>
      </c>
      <c r="DM23">
        <v>1999.8</v>
      </c>
      <c r="DN23">
        <v>0.90000400000000003</v>
      </c>
      <c r="DO23">
        <v>9.9996000000000002E-2</v>
      </c>
      <c r="DP23">
        <v>0</v>
      </c>
      <c r="DQ23">
        <v>644.98400000000004</v>
      </c>
      <c r="DR23">
        <v>5.00014</v>
      </c>
      <c r="DS23">
        <v>16048.8</v>
      </c>
      <c r="DT23">
        <v>16921.099999999999</v>
      </c>
      <c r="DU23">
        <v>44.811999999999998</v>
      </c>
      <c r="DV23">
        <v>45.436999999999998</v>
      </c>
      <c r="DW23">
        <v>45.311999999999998</v>
      </c>
      <c r="DX23">
        <v>44.625</v>
      </c>
      <c r="DY23">
        <v>46.5</v>
      </c>
      <c r="DZ23">
        <v>1795.33</v>
      </c>
      <c r="EA23">
        <v>199.47</v>
      </c>
      <c r="EB23">
        <v>0</v>
      </c>
      <c r="EC23">
        <v>100.799999952316</v>
      </c>
      <c r="ED23">
        <v>644.98915384615395</v>
      </c>
      <c r="EE23">
        <v>-1.0735045961569699E-2</v>
      </c>
      <c r="EF23">
        <v>75.500854663355994</v>
      </c>
      <c r="EG23">
        <v>16041.8</v>
      </c>
      <c r="EH23">
        <v>15</v>
      </c>
      <c r="EI23">
        <v>1566836643</v>
      </c>
      <c r="EJ23" t="s">
        <v>391</v>
      </c>
      <c r="EK23">
        <v>17</v>
      </c>
      <c r="EL23">
        <v>28.100999999999999</v>
      </c>
      <c r="EM23">
        <v>5.0999999999999997E-2</v>
      </c>
      <c r="EN23">
        <v>600</v>
      </c>
      <c r="EO23">
        <v>15</v>
      </c>
      <c r="EP23">
        <v>0.08</v>
      </c>
      <c r="EQ23">
        <v>0.02</v>
      </c>
      <c r="ER23">
        <v>24.014350855655799</v>
      </c>
      <c r="ES23">
        <v>-0.246356505162663</v>
      </c>
      <c r="ET23">
        <v>8.9875697826437603E-2</v>
      </c>
      <c r="EU23">
        <v>1</v>
      </c>
      <c r="EV23">
        <v>0.16540631424778399</v>
      </c>
      <c r="EW23">
        <v>-2.5047230127963498E-3</v>
      </c>
      <c r="EX23">
        <v>3.52154178596831E-3</v>
      </c>
      <c r="EY23">
        <v>1</v>
      </c>
      <c r="EZ23">
        <v>2</v>
      </c>
      <c r="FA23">
        <v>2</v>
      </c>
      <c r="FB23" t="s">
        <v>356</v>
      </c>
      <c r="FC23">
        <v>2.9150999999999998</v>
      </c>
      <c r="FD23">
        <v>2.7246899999999998</v>
      </c>
      <c r="FE23">
        <v>0.115604</v>
      </c>
      <c r="FF23">
        <v>0.12324400000000001</v>
      </c>
      <c r="FG23">
        <v>9.5391799999999999E-2</v>
      </c>
      <c r="FH23">
        <v>8.2199499999999995E-2</v>
      </c>
      <c r="FI23">
        <v>23343</v>
      </c>
      <c r="FJ23">
        <v>21288.400000000001</v>
      </c>
      <c r="FK23">
        <v>24364.3</v>
      </c>
      <c r="FL23">
        <v>22928.6</v>
      </c>
      <c r="FM23">
        <v>30978.2</v>
      </c>
      <c r="FN23">
        <v>29403.7</v>
      </c>
      <c r="FO23">
        <v>35291.300000000003</v>
      </c>
      <c r="FP23">
        <v>33075.699999999997</v>
      </c>
      <c r="FQ23">
        <v>2.0190299999999999</v>
      </c>
      <c r="FR23">
        <v>1.8773299999999999</v>
      </c>
      <c r="FS23">
        <v>0.11937300000000001</v>
      </c>
      <c r="FT23">
        <v>0</v>
      </c>
      <c r="FU23">
        <v>25.057200000000002</v>
      </c>
      <c r="FV23">
        <v>999.9</v>
      </c>
      <c r="FW23">
        <v>45.476999999999997</v>
      </c>
      <c r="FX23">
        <v>31.582000000000001</v>
      </c>
      <c r="FY23">
        <v>21.3522</v>
      </c>
      <c r="FZ23">
        <v>60.693800000000003</v>
      </c>
      <c r="GA23">
        <v>24.411100000000001</v>
      </c>
      <c r="GB23">
        <v>1</v>
      </c>
      <c r="GC23">
        <v>7.0721500000000007E-2</v>
      </c>
      <c r="GD23">
        <v>3.09023</v>
      </c>
      <c r="GE23">
        <v>20.1647</v>
      </c>
      <c r="GF23">
        <v>5.2496400000000003</v>
      </c>
      <c r="GG23">
        <v>12.0517</v>
      </c>
      <c r="GH23">
        <v>4.9806999999999997</v>
      </c>
      <c r="GI23">
        <v>3.2992300000000001</v>
      </c>
      <c r="GJ23">
        <v>9999</v>
      </c>
      <c r="GK23">
        <v>9999</v>
      </c>
      <c r="GL23">
        <v>9999</v>
      </c>
      <c r="GM23">
        <v>430.9</v>
      </c>
      <c r="GN23">
        <v>1.87927</v>
      </c>
      <c r="GO23">
        <v>1.87714</v>
      </c>
      <c r="GP23">
        <v>1.87469</v>
      </c>
      <c r="GQ23">
        <v>1.8750899999999999</v>
      </c>
      <c r="GR23">
        <v>1.8754200000000001</v>
      </c>
      <c r="GS23">
        <v>1.8742399999999999</v>
      </c>
      <c r="GT23">
        <v>1.8711100000000001</v>
      </c>
      <c r="GU23">
        <v>1.8755999999999999</v>
      </c>
      <c r="GV23" t="s">
        <v>357</v>
      </c>
      <c r="GW23" t="s">
        <v>19</v>
      </c>
      <c r="GX23" t="s">
        <v>19</v>
      </c>
      <c r="GY23" t="s">
        <v>19</v>
      </c>
      <c r="GZ23" t="s">
        <v>358</v>
      </c>
      <c r="HA23" t="s">
        <v>359</v>
      </c>
      <c r="HB23" t="s">
        <v>360</v>
      </c>
      <c r="HC23" t="s">
        <v>360</v>
      </c>
      <c r="HD23" t="s">
        <v>360</v>
      </c>
      <c r="HE23" t="s">
        <v>360</v>
      </c>
      <c r="HF23">
        <v>0</v>
      </c>
      <c r="HG23">
        <v>100</v>
      </c>
      <c r="HH23">
        <v>100</v>
      </c>
      <c r="HI23">
        <v>28.100999999999999</v>
      </c>
      <c r="HJ23">
        <v>5.0999999999999997E-2</v>
      </c>
      <c r="HK23">
        <v>2</v>
      </c>
      <c r="HL23">
        <v>506.16899999999998</v>
      </c>
      <c r="HM23">
        <v>481.62700000000001</v>
      </c>
      <c r="HN23">
        <v>20.649799999999999</v>
      </c>
      <c r="HO23">
        <v>27.996700000000001</v>
      </c>
      <c r="HP23">
        <v>29.9999</v>
      </c>
      <c r="HQ23">
        <v>28.013000000000002</v>
      </c>
      <c r="HR23">
        <v>28.006799999999998</v>
      </c>
      <c r="HS23">
        <v>27.868400000000001</v>
      </c>
      <c r="HT23">
        <v>33.011800000000001</v>
      </c>
      <c r="HU23">
        <v>0</v>
      </c>
      <c r="HV23">
        <v>20.655999999999999</v>
      </c>
      <c r="HW23">
        <v>600</v>
      </c>
      <c r="HX23">
        <v>15.414999999999999</v>
      </c>
      <c r="HY23">
        <v>101.298</v>
      </c>
      <c r="HZ23">
        <v>101.672</v>
      </c>
    </row>
    <row r="24" spans="1:234" x14ac:dyDescent="0.25">
      <c r="A24">
        <v>10</v>
      </c>
      <c r="B24">
        <v>1566836778.5</v>
      </c>
      <c r="C24">
        <v>958.90000009536698</v>
      </c>
      <c r="D24" t="s">
        <v>392</v>
      </c>
      <c r="E24" t="s">
        <v>393</v>
      </c>
      <c r="F24" t="s">
        <v>348</v>
      </c>
      <c r="G24" t="s">
        <v>349</v>
      </c>
      <c r="H24" t="s">
        <v>350</v>
      </c>
      <c r="I24">
        <v>1566836778.5</v>
      </c>
      <c r="J24">
        <f t="shared" si="0"/>
        <v>2.1034715785299579E-3</v>
      </c>
      <c r="K24">
        <f t="shared" si="1"/>
        <v>24.667705898179555</v>
      </c>
      <c r="L24">
        <f t="shared" si="2"/>
        <v>668.86099999999999</v>
      </c>
      <c r="M24">
        <f t="shared" si="3"/>
        <v>316.32858462825766</v>
      </c>
      <c r="N24">
        <f t="shared" si="4"/>
        <v>31.449598938173043</v>
      </c>
      <c r="O24">
        <f t="shared" si="5"/>
        <v>66.4986068840592</v>
      </c>
      <c r="P24">
        <f t="shared" si="6"/>
        <v>0.11960007923095718</v>
      </c>
      <c r="Q24">
        <f t="shared" si="7"/>
        <v>2.252449896822124</v>
      </c>
      <c r="R24">
        <f t="shared" si="8"/>
        <v>0.11618079083780271</v>
      </c>
      <c r="S24">
        <f t="shared" si="9"/>
        <v>7.2912061197095021E-2</v>
      </c>
      <c r="T24">
        <f t="shared" si="10"/>
        <v>330.43574854108533</v>
      </c>
      <c r="U24">
        <f t="shared" si="11"/>
        <v>27.704573975256992</v>
      </c>
      <c r="V24">
        <f t="shared" si="12"/>
        <v>27.056699999999999</v>
      </c>
      <c r="W24">
        <f t="shared" si="13"/>
        <v>3.5910961029158845</v>
      </c>
      <c r="X24">
        <f t="shared" si="14"/>
        <v>54.806763580812856</v>
      </c>
      <c r="Y24">
        <f t="shared" si="15"/>
        <v>1.8402367816051202</v>
      </c>
      <c r="Z24">
        <f t="shared" si="16"/>
        <v>3.3576819015990269</v>
      </c>
      <c r="AA24">
        <f t="shared" si="17"/>
        <v>1.7508593213107644</v>
      </c>
      <c r="AB24">
        <f t="shared" si="18"/>
        <v>-92.763096613171143</v>
      </c>
      <c r="AC24">
        <f t="shared" si="19"/>
        <v>-138.4227064668371</v>
      </c>
      <c r="AD24">
        <f t="shared" si="20"/>
        <v>-13.194648234636983</v>
      </c>
      <c r="AE24">
        <f t="shared" si="21"/>
        <v>86.055297226440103</v>
      </c>
      <c r="AF24">
        <v>-4.1249734577214002E-2</v>
      </c>
      <c r="AG24">
        <v>4.6306440738144702E-2</v>
      </c>
      <c r="AH24">
        <v>3.45960169717296</v>
      </c>
      <c r="AI24">
        <v>0</v>
      </c>
      <c r="AJ24">
        <v>0</v>
      </c>
      <c r="AK24">
        <f t="shared" si="22"/>
        <v>1</v>
      </c>
      <c r="AL24">
        <f t="shared" si="23"/>
        <v>0</v>
      </c>
      <c r="AM24">
        <f t="shared" si="24"/>
        <v>52787.188212528046</v>
      </c>
      <c r="AN24">
        <v>0</v>
      </c>
      <c r="AO24">
        <v>153.529411764706</v>
      </c>
      <c r="AP24">
        <v>602.07899999999995</v>
      </c>
      <c r="AQ24">
        <f t="shared" si="25"/>
        <v>448.54958823529398</v>
      </c>
      <c r="AR24">
        <f t="shared" si="26"/>
        <v>0.74500121783901119</v>
      </c>
      <c r="AS24">
        <v>58.562583744446698</v>
      </c>
      <c r="AT24" t="s">
        <v>394</v>
      </c>
      <c r="AU24">
        <v>642.92230769230798</v>
      </c>
      <c r="AV24">
        <v>783.06899999999996</v>
      </c>
      <c r="AW24">
        <f t="shared" si="27"/>
        <v>0.17897106424554154</v>
      </c>
      <c r="AX24">
        <v>0.5</v>
      </c>
      <c r="AY24">
        <f t="shared" si="28"/>
        <v>1686.0269995810606</v>
      </c>
      <c r="AZ24">
        <f t="shared" si="29"/>
        <v>24.667705898179555</v>
      </c>
      <c r="BA24">
        <f t="shared" si="30"/>
        <v>150.87502323086983</v>
      </c>
      <c r="BB24">
        <f t="shared" si="31"/>
        <v>0.36526666232477589</v>
      </c>
      <c r="BC24">
        <f t="shared" si="32"/>
        <v>-2.0103401579387073E-2</v>
      </c>
      <c r="BD24">
        <f t="shared" si="33"/>
        <v>-0.23112905759262595</v>
      </c>
      <c r="BE24" t="s">
        <v>395</v>
      </c>
      <c r="BF24">
        <v>497.04</v>
      </c>
      <c r="BG24">
        <f t="shared" si="34"/>
        <v>286.02899999999994</v>
      </c>
      <c r="BH24">
        <f t="shared" si="35"/>
        <v>0.48997371702761611</v>
      </c>
      <c r="BI24">
        <f t="shared" si="36"/>
        <v>-1.7230742866935151</v>
      </c>
      <c r="BJ24">
        <f t="shared" si="37"/>
        <v>0.22261775895706079</v>
      </c>
      <c r="BK24">
        <f t="shared" si="38"/>
        <v>-0.40350053761516053</v>
      </c>
      <c r="BL24">
        <v>1185</v>
      </c>
      <c r="BM24">
        <v>300</v>
      </c>
      <c r="BN24">
        <v>300</v>
      </c>
      <c r="BO24">
        <v>300</v>
      </c>
      <c r="BP24">
        <v>10535.5</v>
      </c>
      <c r="BQ24">
        <v>741.81600000000003</v>
      </c>
      <c r="BR24">
        <v>-7.0558799999999996E-3</v>
      </c>
      <c r="BS24">
        <v>-4.40564</v>
      </c>
      <c r="BT24" t="s">
        <v>353</v>
      </c>
      <c r="BU24" t="s">
        <v>353</v>
      </c>
      <c r="BV24" t="s">
        <v>353</v>
      </c>
      <c r="BW24" t="s">
        <v>353</v>
      </c>
      <c r="BX24" t="s">
        <v>353</v>
      </c>
      <c r="BY24" t="s">
        <v>353</v>
      </c>
      <c r="BZ24" t="s">
        <v>353</v>
      </c>
      <c r="CA24" t="s">
        <v>353</v>
      </c>
      <c r="CB24" t="s">
        <v>353</v>
      </c>
      <c r="CC24" t="s">
        <v>353</v>
      </c>
      <c r="CD24">
        <f t="shared" si="39"/>
        <v>2000.05</v>
      </c>
      <c r="CE24">
        <f t="shared" si="40"/>
        <v>1686.0269995810606</v>
      </c>
      <c r="CF24">
        <f t="shared" si="41"/>
        <v>0.84299242497990579</v>
      </c>
      <c r="CG24">
        <f t="shared" si="42"/>
        <v>0.1959848499598115</v>
      </c>
      <c r="CH24">
        <v>6</v>
      </c>
      <c r="CI24">
        <v>0.5</v>
      </c>
      <c r="CJ24" t="s">
        <v>354</v>
      </c>
      <c r="CK24">
        <v>1566836778.5</v>
      </c>
      <c r="CL24">
        <v>668.86099999999999</v>
      </c>
      <c r="CM24">
        <v>700.15</v>
      </c>
      <c r="CN24">
        <v>18.509599999999999</v>
      </c>
      <c r="CO24">
        <v>16.0322</v>
      </c>
      <c r="CP24">
        <v>500.00900000000001</v>
      </c>
      <c r="CQ24">
        <v>99.320800000000006</v>
      </c>
      <c r="CR24">
        <v>9.9867200000000003E-2</v>
      </c>
      <c r="CS24">
        <v>25.916799999999999</v>
      </c>
      <c r="CT24">
        <v>27.056699999999999</v>
      </c>
      <c r="CU24">
        <v>999.9</v>
      </c>
      <c r="CV24">
        <v>0</v>
      </c>
      <c r="CW24">
        <v>0</v>
      </c>
      <c r="CX24">
        <v>10015.6</v>
      </c>
      <c r="CY24">
        <v>0</v>
      </c>
      <c r="CZ24">
        <v>1006.47</v>
      </c>
      <c r="DA24">
        <v>-31.289100000000001</v>
      </c>
      <c r="DB24">
        <v>681.47500000000002</v>
      </c>
      <c r="DC24">
        <v>711.55799999999999</v>
      </c>
      <c r="DD24">
        <v>2.4774500000000002</v>
      </c>
      <c r="DE24">
        <v>639.04300000000001</v>
      </c>
      <c r="DF24">
        <v>700.15</v>
      </c>
      <c r="DG24">
        <v>18.451599999999999</v>
      </c>
      <c r="DH24">
        <v>16.0322</v>
      </c>
      <c r="DI24">
        <v>1.83839</v>
      </c>
      <c r="DJ24">
        <v>1.59233</v>
      </c>
      <c r="DK24">
        <v>16.117100000000001</v>
      </c>
      <c r="DL24">
        <v>13.8848</v>
      </c>
      <c r="DM24">
        <v>2000.05</v>
      </c>
      <c r="DN24">
        <v>0.90000100000000005</v>
      </c>
      <c r="DO24">
        <v>9.9998600000000007E-2</v>
      </c>
      <c r="DP24">
        <v>0</v>
      </c>
      <c r="DQ24">
        <v>642.87699999999995</v>
      </c>
      <c r="DR24">
        <v>5.00014</v>
      </c>
      <c r="DS24">
        <v>16190.1</v>
      </c>
      <c r="DT24">
        <v>16923.2</v>
      </c>
      <c r="DU24">
        <v>44.811999999999998</v>
      </c>
      <c r="DV24">
        <v>45.436999999999998</v>
      </c>
      <c r="DW24">
        <v>45.311999999999998</v>
      </c>
      <c r="DX24">
        <v>44.686999999999998</v>
      </c>
      <c r="DY24">
        <v>46.436999999999998</v>
      </c>
      <c r="DZ24">
        <v>1795.55</v>
      </c>
      <c r="EA24">
        <v>199.5</v>
      </c>
      <c r="EB24">
        <v>0</v>
      </c>
      <c r="EC24">
        <v>97.200000047683702</v>
      </c>
      <c r="ED24">
        <v>642.92230769230798</v>
      </c>
      <c r="EE24">
        <v>-4.0136749452540199E-2</v>
      </c>
      <c r="EF24">
        <v>123.042734846992</v>
      </c>
      <c r="EG24">
        <v>16191.7692307692</v>
      </c>
      <c r="EH24">
        <v>15</v>
      </c>
      <c r="EI24">
        <v>1566836740</v>
      </c>
      <c r="EJ24" t="s">
        <v>396</v>
      </c>
      <c r="EK24">
        <v>18</v>
      </c>
      <c r="EL24">
        <v>29.818000000000001</v>
      </c>
      <c r="EM24">
        <v>5.8000000000000003E-2</v>
      </c>
      <c r="EN24">
        <v>700</v>
      </c>
      <c r="EO24">
        <v>15</v>
      </c>
      <c r="EP24">
        <v>0.06</v>
      </c>
      <c r="EQ24">
        <v>0.02</v>
      </c>
      <c r="ER24">
        <v>24.490136625960702</v>
      </c>
      <c r="ES24">
        <v>-0.24725107301170501</v>
      </c>
      <c r="ET24">
        <v>5.6780224793243801E-2</v>
      </c>
      <c r="EU24">
        <v>1</v>
      </c>
      <c r="EV24">
        <v>0.12252193330024699</v>
      </c>
      <c r="EW24">
        <v>-1.4702934235542101E-3</v>
      </c>
      <c r="EX24">
        <v>1.9762437054782101E-3</v>
      </c>
      <c r="EY24">
        <v>1</v>
      </c>
      <c r="EZ24">
        <v>2</v>
      </c>
      <c r="FA24">
        <v>2</v>
      </c>
      <c r="FB24" t="s">
        <v>356</v>
      </c>
      <c r="FC24">
        <v>2.9151799999999999</v>
      </c>
      <c r="FD24">
        <v>2.72472</v>
      </c>
      <c r="FE24">
        <v>0.12995300000000001</v>
      </c>
      <c r="FF24">
        <v>0.13708500000000001</v>
      </c>
      <c r="FG24">
        <v>9.4681899999999999E-2</v>
      </c>
      <c r="FH24">
        <v>8.4401299999999999E-2</v>
      </c>
      <c r="FI24">
        <v>22964</v>
      </c>
      <c r="FJ24">
        <v>20951.099999999999</v>
      </c>
      <c r="FK24">
        <v>24364.1</v>
      </c>
      <c r="FL24">
        <v>22927.4</v>
      </c>
      <c r="FM24">
        <v>31002.5</v>
      </c>
      <c r="FN24">
        <v>29331.5</v>
      </c>
      <c r="FO24">
        <v>35291</v>
      </c>
      <c r="FP24">
        <v>33073.800000000003</v>
      </c>
      <c r="FQ24">
        <v>2.0185</v>
      </c>
      <c r="FR24">
        <v>1.87757</v>
      </c>
      <c r="FS24">
        <v>0.122417</v>
      </c>
      <c r="FT24">
        <v>0</v>
      </c>
      <c r="FU24">
        <v>25.0517</v>
      </c>
      <c r="FV24">
        <v>999.9</v>
      </c>
      <c r="FW24">
        <v>45.427999999999997</v>
      </c>
      <c r="FX24">
        <v>31.672999999999998</v>
      </c>
      <c r="FY24">
        <v>21.440100000000001</v>
      </c>
      <c r="FZ24">
        <v>60.263800000000003</v>
      </c>
      <c r="GA24">
        <v>24.2468</v>
      </c>
      <c r="GB24">
        <v>1</v>
      </c>
      <c r="GC24">
        <v>7.1798799999999996E-2</v>
      </c>
      <c r="GD24">
        <v>3.1642800000000002</v>
      </c>
      <c r="GE24">
        <v>20.163599999999999</v>
      </c>
      <c r="GF24">
        <v>5.2527799999999996</v>
      </c>
      <c r="GG24">
        <v>12.0519</v>
      </c>
      <c r="GH24">
        <v>4.9815500000000004</v>
      </c>
      <c r="GI24">
        <v>3.3</v>
      </c>
      <c r="GJ24">
        <v>9999</v>
      </c>
      <c r="GK24">
        <v>9999</v>
      </c>
      <c r="GL24">
        <v>9999</v>
      </c>
      <c r="GM24">
        <v>430.9</v>
      </c>
      <c r="GN24">
        <v>1.87927</v>
      </c>
      <c r="GO24">
        <v>1.87714</v>
      </c>
      <c r="GP24">
        <v>1.8747100000000001</v>
      </c>
      <c r="GQ24">
        <v>1.87503</v>
      </c>
      <c r="GR24">
        <v>1.8754500000000001</v>
      </c>
      <c r="GS24">
        <v>1.8742399999999999</v>
      </c>
      <c r="GT24">
        <v>1.8711500000000001</v>
      </c>
      <c r="GU24">
        <v>1.8755999999999999</v>
      </c>
      <c r="GV24" t="s">
        <v>357</v>
      </c>
      <c r="GW24" t="s">
        <v>19</v>
      </c>
      <c r="GX24" t="s">
        <v>19</v>
      </c>
      <c r="GY24" t="s">
        <v>19</v>
      </c>
      <c r="GZ24" t="s">
        <v>358</v>
      </c>
      <c r="HA24" t="s">
        <v>359</v>
      </c>
      <c r="HB24" t="s">
        <v>360</v>
      </c>
      <c r="HC24" t="s">
        <v>360</v>
      </c>
      <c r="HD24" t="s">
        <v>360</v>
      </c>
      <c r="HE24" t="s">
        <v>360</v>
      </c>
      <c r="HF24">
        <v>0</v>
      </c>
      <c r="HG24">
        <v>100</v>
      </c>
      <c r="HH24">
        <v>100</v>
      </c>
      <c r="HI24">
        <v>29.818000000000001</v>
      </c>
      <c r="HJ24">
        <v>5.8000000000000003E-2</v>
      </c>
      <c r="HK24">
        <v>2</v>
      </c>
      <c r="HL24">
        <v>505.88299999999998</v>
      </c>
      <c r="HM24">
        <v>481.84899999999999</v>
      </c>
      <c r="HN24">
        <v>20.675799999999999</v>
      </c>
      <c r="HO24">
        <v>28.011900000000001</v>
      </c>
      <c r="HP24">
        <v>30.000599999999999</v>
      </c>
      <c r="HQ24">
        <v>28.018899999999999</v>
      </c>
      <c r="HR24">
        <v>28.012599999999999</v>
      </c>
      <c r="HS24">
        <v>31.614799999999999</v>
      </c>
      <c r="HT24">
        <v>29.974299999999999</v>
      </c>
      <c r="HU24">
        <v>0</v>
      </c>
      <c r="HV24">
        <v>20.6631</v>
      </c>
      <c r="HW24">
        <v>700</v>
      </c>
      <c r="HX24">
        <v>16.094200000000001</v>
      </c>
      <c r="HY24">
        <v>101.298</v>
      </c>
      <c r="HZ24">
        <v>101.667</v>
      </c>
    </row>
    <row r="25" spans="1:234" x14ac:dyDescent="0.25">
      <c r="A25">
        <v>11</v>
      </c>
      <c r="B25">
        <v>1566836873</v>
      </c>
      <c r="C25">
        <v>1053.4000000953699</v>
      </c>
      <c r="D25" t="s">
        <v>397</v>
      </c>
      <c r="E25" t="s">
        <v>398</v>
      </c>
      <c r="F25" t="s">
        <v>348</v>
      </c>
      <c r="G25" t="s">
        <v>349</v>
      </c>
      <c r="H25" t="s">
        <v>350</v>
      </c>
      <c r="I25">
        <v>1566836873</v>
      </c>
      <c r="J25">
        <f t="shared" si="0"/>
        <v>1.5844944954418471E-3</v>
      </c>
      <c r="K25">
        <f t="shared" si="1"/>
        <v>24.750281185447705</v>
      </c>
      <c r="L25">
        <f t="shared" si="2"/>
        <v>768.92899999999997</v>
      </c>
      <c r="M25">
        <f t="shared" si="3"/>
        <v>300.47786378151721</v>
      </c>
      <c r="N25">
        <f t="shared" si="4"/>
        <v>29.874225406146763</v>
      </c>
      <c r="O25">
        <f t="shared" si="5"/>
        <v>76.448753922271493</v>
      </c>
      <c r="P25">
        <f t="shared" si="6"/>
        <v>8.9073082408477611E-2</v>
      </c>
      <c r="Q25">
        <f t="shared" si="7"/>
        <v>2.2493272552792125</v>
      </c>
      <c r="R25">
        <f t="shared" si="8"/>
        <v>8.7158908779653349E-2</v>
      </c>
      <c r="S25">
        <f t="shared" si="9"/>
        <v>5.4642872758523843E-2</v>
      </c>
      <c r="T25">
        <f t="shared" si="10"/>
        <v>330.45551929915121</v>
      </c>
      <c r="U25">
        <f t="shared" si="11"/>
        <v>27.72253124149842</v>
      </c>
      <c r="V25">
        <f t="shared" si="12"/>
        <v>27.0364</v>
      </c>
      <c r="W25">
        <f t="shared" si="13"/>
        <v>3.5868185861941511</v>
      </c>
      <c r="X25">
        <f t="shared" si="14"/>
        <v>54.969630192125827</v>
      </c>
      <c r="Y25">
        <f t="shared" si="15"/>
        <v>1.8286063040470499</v>
      </c>
      <c r="Z25">
        <f t="shared" si="16"/>
        <v>3.3265755975724032</v>
      </c>
      <c r="AA25">
        <f t="shared" si="17"/>
        <v>1.7582122821471011</v>
      </c>
      <c r="AB25">
        <f t="shared" si="18"/>
        <v>-69.876207248985466</v>
      </c>
      <c r="AC25">
        <f t="shared" si="19"/>
        <v>-154.81995875060892</v>
      </c>
      <c r="AD25">
        <f t="shared" si="20"/>
        <v>-14.765031780684154</v>
      </c>
      <c r="AE25">
        <f t="shared" si="21"/>
        <v>90.994321518872709</v>
      </c>
      <c r="AF25">
        <v>-4.1165638512795498E-2</v>
      </c>
      <c r="AG25">
        <v>4.6212035538615102E-2</v>
      </c>
      <c r="AH25">
        <v>3.4540180285081599</v>
      </c>
      <c r="AI25">
        <v>0</v>
      </c>
      <c r="AJ25">
        <v>0</v>
      </c>
      <c r="AK25">
        <f t="shared" si="22"/>
        <v>1</v>
      </c>
      <c r="AL25">
        <f t="shared" si="23"/>
        <v>0</v>
      </c>
      <c r="AM25">
        <f t="shared" si="24"/>
        <v>52711.721241565443</v>
      </c>
      <c r="AN25">
        <v>0</v>
      </c>
      <c r="AO25">
        <v>153.529411764706</v>
      </c>
      <c r="AP25">
        <v>602.07899999999995</v>
      </c>
      <c r="AQ25">
        <f t="shared" si="25"/>
        <v>448.54958823529398</v>
      </c>
      <c r="AR25">
        <f t="shared" si="26"/>
        <v>0.74500121783901119</v>
      </c>
      <c r="AS25">
        <v>58.562583744446698</v>
      </c>
      <c r="AT25" t="s">
        <v>399</v>
      </c>
      <c r="AU25">
        <v>640.99776923076899</v>
      </c>
      <c r="AV25">
        <v>781.52300000000002</v>
      </c>
      <c r="AW25">
        <f t="shared" si="27"/>
        <v>0.17980946276594678</v>
      </c>
      <c r="AX25">
        <v>0.5</v>
      </c>
      <c r="AY25">
        <f t="shared" si="28"/>
        <v>1686.1281295051665</v>
      </c>
      <c r="AZ25">
        <f t="shared" si="29"/>
        <v>24.750281185447705</v>
      </c>
      <c r="BA25">
        <f t="shared" si="30"/>
        <v>151.59089656043736</v>
      </c>
      <c r="BB25">
        <f t="shared" si="31"/>
        <v>0.36728669533718139</v>
      </c>
      <c r="BC25">
        <f t="shared" si="32"/>
        <v>-2.0053222508613269E-2</v>
      </c>
      <c r="BD25">
        <f t="shared" si="33"/>
        <v>-0.22960808575051542</v>
      </c>
      <c r="BE25" t="s">
        <v>400</v>
      </c>
      <c r="BF25">
        <v>494.48</v>
      </c>
      <c r="BG25">
        <f t="shared" si="34"/>
        <v>287.04300000000001</v>
      </c>
      <c r="BH25">
        <f t="shared" si="35"/>
        <v>0.48956160146469702</v>
      </c>
      <c r="BI25">
        <f t="shared" si="36"/>
        <v>-1.6677106664560097</v>
      </c>
      <c r="BJ25">
        <f t="shared" si="37"/>
        <v>0.22376857566988345</v>
      </c>
      <c r="BK25">
        <f t="shared" si="38"/>
        <v>-0.40005387298643513</v>
      </c>
      <c r="BL25">
        <v>1187</v>
      </c>
      <c r="BM25">
        <v>300</v>
      </c>
      <c r="BN25">
        <v>300</v>
      </c>
      <c r="BO25">
        <v>300</v>
      </c>
      <c r="BP25">
        <v>10535.8</v>
      </c>
      <c r="BQ25">
        <v>741.154</v>
      </c>
      <c r="BR25">
        <v>-7.0560099999999997E-3</v>
      </c>
      <c r="BS25">
        <v>-5.0133099999999997</v>
      </c>
      <c r="BT25" t="s">
        <v>353</v>
      </c>
      <c r="BU25" t="s">
        <v>353</v>
      </c>
      <c r="BV25" t="s">
        <v>353</v>
      </c>
      <c r="BW25" t="s">
        <v>353</v>
      </c>
      <c r="BX25" t="s">
        <v>353</v>
      </c>
      <c r="BY25" t="s">
        <v>353</v>
      </c>
      <c r="BZ25" t="s">
        <v>353</v>
      </c>
      <c r="CA25" t="s">
        <v>353</v>
      </c>
      <c r="CB25" t="s">
        <v>353</v>
      </c>
      <c r="CC25" t="s">
        <v>353</v>
      </c>
      <c r="CD25">
        <f t="shared" si="39"/>
        <v>2000.17</v>
      </c>
      <c r="CE25">
        <f t="shared" si="40"/>
        <v>1686.1281295051665</v>
      </c>
      <c r="CF25">
        <f t="shared" si="41"/>
        <v>0.84299241039769945</v>
      </c>
      <c r="CG25">
        <f t="shared" si="42"/>
        <v>0.19598482079539892</v>
      </c>
      <c r="CH25">
        <v>6</v>
      </c>
      <c r="CI25">
        <v>0.5</v>
      </c>
      <c r="CJ25" t="s">
        <v>354</v>
      </c>
      <c r="CK25">
        <v>1566836873</v>
      </c>
      <c r="CL25">
        <v>768.92899999999997</v>
      </c>
      <c r="CM25">
        <v>800.09100000000001</v>
      </c>
      <c r="CN25">
        <v>18.392299999999999</v>
      </c>
      <c r="CO25">
        <v>16.5259</v>
      </c>
      <c r="CP25">
        <v>500.00599999999997</v>
      </c>
      <c r="CQ25">
        <v>99.322599999999994</v>
      </c>
      <c r="CR25">
        <v>9.9783499999999997E-2</v>
      </c>
      <c r="CS25">
        <v>25.759699999999999</v>
      </c>
      <c r="CT25">
        <v>27.0364</v>
      </c>
      <c r="CU25">
        <v>999.9</v>
      </c>
      <c r="CV25">
        <v>0</v>
      </c>
      <c r="CW25">
        <v>0</v>
      </c>
      <c r="CX25">
        <v>9995</v>
      </c>
      <c r="CY25">
        <v>0</v>
      </c>
      <c r="CZ25">
        <v>989.23500000000001</v>
      </c>
      <c r="DA25">
        <v>-31.162199999999999</v>
      </c>
      <c r="DB25">
        <v>783.33600000000001</v>
      </c>
      <c r="DC25">
        <v>813.53599999999994</v>
      </c>
      <c r="DD25">
        <v>1.86633</v>
      </c>
      <c r="DE25">
        <v>737.447</v>
      </c>
      <c r="DF25">
        <v>800.09100000000001</v>
      </c>
      <c r="DG25">
        <v>18.321300000000001</v>
      </c>
      <c r="DH25">
        <v>16.5259</v>
      </c>
      <c r="DI25">
        <v>1.82677</v>
      </c>
      <c r="DJ25">
        <v>1.6414</v>
      </c>
      <c r="DK25">
        <v>16.017700000000001</v>
      </c>
      <c r="DL25">
        <v>14.353</v>
      </c>
      <c r="DM25">
        <v>2000.17</v>
      </c>
      <c r="DN25">
        <v>0.90000100000000005</v>
      </c>
      <c r="DO25">
        <v>9.9998600000000007E-2</v>
      </c>
      <c r="DP25">
        <v>0</v>
      </c>
      <c r="DQ25">
        <v>641.44600000000003</v>
      </c>
      <c r="DR25">
        <v>5.00014</v>
      </c>
      <c r="DS25">
        <v>16122.4</v>
      </c>
      <c r="DT25">
        <v>16924.3</v>
      </c>
      <c r="DU25">
        <v>44.875</v>
      </c>
      <c r="DV25">
        <v>45.561999999999998</v>
      </c>
      <c r="DW25">
        <v>45.375</v>
      </c>
      <c r="DX25">
        <v>44.75</v>
      </c>
      <c r="DY25">
        <v>46.561999999999998</v>
      </c>
      <c r="DZ25">
        <v>1795.65</v>
      </c>
      <c r="EA25">
        <v>199.51</v>
      </c>
      <c r="EB25">
        <v>0</v>
      </c>
      <c r="EC25">
        <v>93.900000095367403</v>
      </c>
      <c r="ED25">
        <v>640.99776923076899</v>
      </c>
      <c r="EE25">
        <v>7.6444447174283794E-2</v>
      </c>
      <c r="EF25">
        <v>262.73504301045898</v>
      </c>
      <c r="EG25">
        <v>16122.8</v>
      </c>
      <c r="EH25">
        <v>15</v>
      </c>
      <c r="EI25">
        <v>1566836835</v>
      </c>
      <c r="EJ25" t="s">
        <v>401</v>
      </c>
      <c r="EK25">
        <v>19</v>
      </c>
      <c r="EL25">
        <v>31.481999999999999</v>
      </c>
      <c r="EM25">
        <v>7.0999999999999994E-2</v>
      </c>
      <c r="EN25">
        <v>800</v>
      </c>
      <c r="EO25">
        <v>16</v>
      </c>
      <c r="EP25">
        <v>0.08</v>
      </c>
      <c r="EQ25">
        <v>0.04</v>
      </c>
      <c r="ER25">
        <v>24.669072354635102</v>
      </c>
      <c r="ES25">
        <v>-0.24609814684843601</v>
      </c>
      <c r="ET25">
        <v>7.36496022115425E-2</v>
      </c>
      <c r="EU25">
        <v>1</v>
      </c>
      <c r="EV25">
        <v>9.2333502895319705E-2</v>
      </c>
      <c r="EW25">
        <v>-6.07115098509565E-3</v>
      </c>
      <c r="EX25">
        <v>1.85599193080429E-3</v>
      </c>
      <c r="EY25">
        <v>1</v>
      </c>
      <c r="EZ25">
        <v>2</v>
      </c>
      <c r="FA25">
        <v>2</v>
      </c>
      <c r="FB25" t="s">
        <v>356</v>
      </c>
      <c r="FC25">
        <v>2.91513</v>
      </c>
      <c r="FD25">
        <v>2.7244600000000001</v>
      </c>
      <c r="FE25">
        <v>0.143258</v>
      </c>
      <c r="FF25">
        <v>0.149897</v>
      </c>
      <c r="FG25">
        <v>9.41916E-2</v>
      </c>
      <c r="FH25">
        <v>8.6271399999999998E-2</v>
      </c>
      <c r="FI25">
        <v>22610.3</v>
      </c>
      <c r="FJ25">
        <v>20638.400000000001</v>
      </c>
      <c r="FK25">
        <v>24361.7</v>
      </c>
      <c r="FL25">
        <v>22926</v>
      </c>
      <c r="FM25">
        <v>31016.400000000001</v>
      </c>
      <c r="FN25">
        <v>29270</v>
      </c>
      <c r="FO25">
        <v>35287.5</v>
      </c>
      <c r="FP25">
        <v>33072.1</v>
      </c>
      <c r="FQ25">
        <v>2.0176500000000002</v>
      </c>
      <c r="FR25">
        <v>1.87717</v>
      </c>
      <c r="FS25">
        <v>0.11984300000000001</v>
      </c>
      <c r="FT25">
        <v>0</v>
      </c>
      <c r="FU25">
        <v>25.073499999999999</v>
      </c>
      <c r="FV25">
        <v>999.9</v>
      </c>
      <c r="FW25">
        <v>45.427999999999997</v>
      </c>
      <c r="FX25">
        <v>31.722999999999999</v>
      </c>
      <c r="FY25">
        <v>21.501000000000001</v>
      </c>
      <c r="FZ25">
        <v>60.573799999999999</v>
      </c>
      <c r="GA25">
        <v>24.302900000000001</v>
      </c>
      <c r="GB25">
        <v>1</v>
      </c>
      <c r="GC25">
        <v>7.6709899999999998E-2</v>
      </c>
      <c r="GD25">
        <v>3.3545199999999999</v>
      </c>
      <c r="GE25">
        <v>20.16</v>
      </c>
      <c r="GF25">
        <v>5.2530799999999997</v>
      </c>
      <c r="GG25">
        <v>12.0519</v>
      </c>
      <c r="GH25">
        <v>4.9815500000000004</v>
      </c>
      <c r="GI25">
        <v>3.3</v>
      </c>
      <c r="GJ25">
        <v>9999</v>
      </c>
      <c r="GK25">
        <v>9999</v>
      </c>
      <c r="GL25">
        <v>9999</v>
      </c>
      <c r="GM25">
        <v>430.9</v>
      </c>
      <c r="GN25">
        <v>1.87927</v>
      </c>
      <c r="GO25">
        <v>1.87714</v>
      </c>
      <c r="GP25">
        <v>1.87469</v>
      </c>
      <c r="GQ25">
        <v>1.8750500000000001</v>
      </c>
      <c r="GR25">
        <v>1.87544</v>
      </c>
      <c r="GS25">
        <v>1.87425</v>
      </c>
      <c r="GT25">
        <v>1.87117</v>
      </c>
      <c r="GU25">
        <v>1.8755999999999999</v>
      </c>
      <c r="GV25" t="s">
        <v>357</v>
      </c>
      <c r="GW25" t="s">
        <v>19</v>
      </c>
      <c r="GX25" t="s">
        <v>19</v>
      </c>
      <c r="GY25" t="s">
        <v>19</v>
      </c>
      <c r="GZ25" t="s">
        <v>358</v>
      </c>
      <c r="HA25" t="s">
        <v>359</v>
      </c>
      <c r="HB25" t="s">
        <v>360</v>
      </c>
      <c r="HC25" t="s">
        <v>360</v>
      </c>
      <c r="HD25" t="s">
        <v>360</v>
      </c>
      <c r="HE25" t="s">
        <v>360</v>
      </c>
      <c r="HF25">
        <v>0</v>
      </c>
      <c r="HG25">
        <v>100</v>
      </c>
      <c r="HH25">
        <v>100</v>
      </c>
      <c r="HI25">
        <v>31.481999999999999</v>
      </c>
      <c r="HJ25">
        <v>7.0999999999999994E-2</v>
      </c>
      <c r="HK25">
        <v>2</v>
      </c>
      <c r="HL25">
        <v>505.66</v>
      </c>
      <c r="HM25">
        <v>481.90100000000001</v>
      </c>
      <c r="HN25">
        <v>20.184200000000001</v>
      </c>
      <c r="HO25">
        <v>28.068300000000001</v>
      </c>
      <c r="HP25">
        <v>30.000399999999999</v>
      </c>
      <c r="HQ25">
        <v>28.055900000000001</v>
      </c>
      <c r="HR25">
        <v>28.0503</v>
      </c>
      <c r="HS25">
        <v>35.288800000000002</v>
      </c>
      <c r="HT25">
        <v>27.7806</v>
      </c>
      <c r="HU25">
        <v>0</v>
      </c>
      <c r="HV25">
        <v>20.1571</v>
      </c>
      <c r="HW25">
        <v>800</v>
      </c>
      <c r="HX25">
        <v>16.5609</v>
      </c>
      <c r="HY25">
        <v>101.28700000000001</v>
      </c>
      <c r="HZ25">
        <v>101.661</v>
      </c>
    </row>
    <row r="26" spans="1:234" x14ac:dyDescent="0.25">
      <c r="A26">
        <v>12</v>
      </c>
      <c r="B26">
        <v>1566836993.5</v>
      </c>
      <c r="C26">
        <v>1173.9000000953699</v>
      </c>
      <c r="D26" t="s">
        <v>402</v>
      </c>
      <c r="E26" t="s">
        <v>403</v>
      </c>
      <c r="F26" t="s">
        <v>348</v>
      </c>
      <c r="G26" t="s">
        <v>349</v>
      </c>
      <c r="H26" t="s">
        <v>350</v>
      </c>
      <c r="I26">
        <v>1566836993.5</v>
      </c>
      <c r="J26">
        <f t="shared" si="0"/>
        <v>1.0864533974795287E-3</v>
      </c>
      <c r="K26">
        <f t="shared" si="1"/>
        <v>24.4834164565309</v>
      </c>
      <c r="L26">
        <f t="shared" si="2"/>
        <v>969.28300000000002</v>
      </c>
      <c r="M26">
        <f t="shared" si="3"/>
        <v>292.73600463439521</v>
      </c>
      <c r="N26">
        <f t="shared" si="4"/>
        <v>29.105260867558485</v>
      </c>
      <c r="O26">
        <f t="shared" si="5"/>
        <v>96.370907995151995</v>
      </c>
      <c r="P26">
        <f t="shared" si="6"/>
        <v>6.0281373944446041E-2</v>
      </c>
      <c r="Q26">
        <f t="shared" si="7"/>
        <v>2.2495539532704472</v>
      </c>
      <c r="R26">
        <f t="shared" si="8"/>
        <v>5.9398140263580902E-2</v>
      </c>
      <c r="S26">
        <f t="shared" si="9"/>
        <v>3.7202114629988139E-2</v>
      </c>
      <c r="T26">
        <f t="shared" si="10"/>
        <v>330.45067552016292</v>
      </c>
      <c r="U26">
        <f t="shared" si="11"/>
        <v>27.800602660335397</v>
      </c>
      <c r="V26">
        <f t="shared" si="12"/>
        <v>27.027899999999999</v>
      </c>
      <c r="W26">
        <f t="shared" si="13"/>
        <v>3.5850288292205432</v>
      </c>
      <c r="X26">
        <f t="shared" si="14"/>
        <v>54.86910288645057</v>
      </c>
      <c r="Y26">
        <f t="shared" si="15"/>
        <v>1.8158375222495999</v>
      </c>
      <c r="Z26">
        <f t="shared" si="16"/>
        <v>3.309398963579564</v>
      </c>
      <c r="AA26">
        <f t="shared" si="17"/>
        <v>1.7691913069709433</v>
      </c>
      <c r="AB26">
        <f t="shared" si="18"/>
        <v>-47.912594828847219</v>
      </c>
      <c r="AC26">
        <f t="shared" si="19"/>
        <v>-164.39226492377495</v>
      </c>
      <c r="AD26">
        <f t="shared" si="20"/>
        <v>-15.668839774155339</v>
      </c>
      <c r="AE26">
        <f t="shared" si="21"/>
        <v>102.47697599338542</v>
      </c>
      <c r="AF26">
        <v>-4.1171740178084303E-2</v>
      </c>
      <c r="AG26">
        <v>4.6218885192436998E-2</v>
      </c>
      <c r="AH26">
        <v>3.45442328852686</v>
      </c>
      <c r="AI26">
        <v>0</v>
      </c>
      <c r="AJ26">
        <v>0</v>
      </c>
      <c r="AK26">
        <f t="shared" si="22"/>
        <v>1</v>
      </c>
      <c r="AL26">
        <f t="shared" si="23"/>
        <v>0</v>
      </c>
      <c r="AM26">
        <f t="shared" si="24"/>
        <v>52734.675020771538</v>
      </c>
      <c r="AN26">
        <v>0</v>
      </c>
      <c r="AO26">
        <v>153.529411764706</v>
      </c>
      <c r="AP26">
        <v>602.07899999999995</v>
      </c>
      <c r="AQ26">
        <f t="shared" si="25"/>
        <v>448.54958823529398</v>
      </c>
      <c r="AR26">
        <f t="shared" si="26"/>
        <v>0.74500121783901119</v>
      </c>
      <c r="AS26">
        <v>58.562583744446698</v>
      </c>
      <c r="AT26" t="s">
        <v>404</v>
      </c>
      <c r="AU26">
        <v>639.47057692307703</v>
      </c>
      <c r="AV26">
        <v>783.17200000000003</v>
      </c>
      <c r="AW26">
        <f t="shared" si="27"/>
        <v>0.18348641559826318</v>
      </c>
      <c r="AX26">
        <v>0.5</v>
      </c>
      <c r="AY26">
        <f t="shared" si="28"/>
        <v>1686.1028995810584</v>
      </c>
      <c r="AZ26">
        <f t="shared" si="29"/>
        <v>24.4834164565309</v>
      </c>
      <c r="BA26">
        <f t="shared" si="30"/>
        <v>154.68848868698333</v>
      </c>
      <c r="BB26">
        <f t="shared" si="31"/>
        <v>0.36448187626728229</v>
      </c>
      <c r="BC26">
        <f t="shared" si="32"/>
        <v>-2.0211795671772677E-2</v>
      </c>
      <c r="BD26">
        <f t="shared" si="33"/>
        <v>-0.23123017676832172</v>
      </c>
      <c r="BE26" t="s">
        <v>405</v>
      </c>
      <c r="BF26">
        <v>497.72</v>
      </c>
      <c r="BG26">
        <f t="shared" si="34"/>
        <v>285.452</v>
      </c>
      <c r="BH26">
        <f t="shared" si="35"/>
        <v>0.50341711768326369</v>
      </c>
      <c r="BI26">
        <f t="shared" si="36"/>
        <v>-1.7352887628283158</v>
      </c>
      <c r="BJ26">
        <f t="shared" si="37"/>
        <v>0.22822697473447037</v>
      </c>
      <c r="BK26">
        <f t="shared" si="38"/>
        <v>-0.4037301666298817</v>
      </c>
      <c r="BL26">
        <v>1189</v>
      </c>
      <c r="BM26">
        <v>300</v>
      </c>
      <c r="BN26">
        <v>300</v>
      </c>
      <c r="BO26">
        <v>300</v>
      </c>
      <c r="BP26">
        <v>10535.8</v>
      </c>
      <c r="BQ26">
        <v>739.98</v>
      </c>
      <c r="BR26">
        <v>-7.0559799999999999E-3</v>
      </c>
      <c r="BS26">
        <v>-4.2345600000000001</v>
      </c>
      <c r="BT26" t="s">
        <v>353</v>
      </c>
      <c r="BU26" t="s">
        <v>353</v>
      </c>
      <c r="BV26" t="s">
        <v>353</v>
      </c>
      <c r="BW26" t="s">
        <v>353</v>
      </c>
      <c r="BX26" t="s">
        <v>353</v>
      </c>
      <c r="BY26" t="s">
        <v>353</v>
      </c>
      <c r="BZ26" t="s">
        <v>353</v>
      </c>
      <c r="CA26" t="s">
        <v>353</v>
      </c>
      <c r="CB26" t="s">
        <v>353</v>
      </c>
      <c r="CC26" t="s">
        <v>353</v>
      </c>
      <c r="CD26">
        <f t="shared" si="39"/>
        <v>2000.14</v>
      </c>
      <c r="CE26">
        <f t="shared" si="40"/>
        <v>1686.1028995810584</v>
      </c>
      <c r="CF26">
        <f t="shared" si="41"/>
        <v>0.84299244031970677</v>
      </c>
      <c r="CG26">
        <f t="shared" si="42"/>
        <v>0.19598488063941361</v>
      </c>
      <c r="CH26">
        <v>6</v>
      </c>
      <c r="CI26">
        <v>0.5</v>
      </c>
      <c r="CJ26" t="s">
        <v>354</v>
      </c>
      <c r="CK26">
        <v>1566836993.5</v>
      </c>
      <c r="CL26">
        <v>969.28300000000002</v>
      </c>
      <c r="CM26">
        <v>999.92600000000004</v>
      </c>
      <c r="CN26">
        <v>18.263400000000001</v>
      </c>
      <c r="CO26">
        <v>16.983499999999999</v>
      </c>
      <c r="CP26">
        <v>500.01299999999998</v>
      </c>
      <c r="CQ26">
        <v>99.3249</v>
      </c>
      <c r="CR26">
        <v>0.10004399999999999</v>
      </c>
      <c r="CS26">
        <v>25.6724</v>
      </c>
      <c r="CT26">
        <v>27.027899999999999</v>
      </c>
      <c r="CU26">
        <v>999.9</v>
      </c>
      <c r="CV26">
        <v>0</v>
      </c>
      <c r="CW26">
        <v>0</v>
      </c>
      <c r="CX26">
        <v>9996.25</v>
      </c>
      <c r="CY26">
        <v>0</v>
      </c>
      <c r="CZ26">
        <v>1019.62</v>
      </c>
      <c r="DA26">
        <v>-30.643799999999999</v>
      </c>
      <c r="DB26">
        <v>987.31399999999996</v>
      </c>
      <c r="DC26">
        <v>1017.2</v>
      </c>
      <c r="DD26">
        <v>1.2799</v>
      </c>
      <c r="DE26">
        <v>934.86300000000006</v>
      </c>
      <c r="DF26">
        <v>999.92600000000004</v>
      </c>
      <c r="DG26">
        <v>18.183399999999999</v>
      </c>
      <c r="DH26">
        <v>16.983499999999999</v>
      </c>
      <c r="DI26">
        <v>1.8140099999999999</v>
      </c>
      <c r="DJ26">
        <v>1.6868799999999999</v>
      </c>
      <c r="DK26">
        <v>15.907999999999999</v>
      </c>
      <c r="DL26">
        <v>14.776199999999999</v>
      </c>
      <c r="DM26">
        <v>2000.14</v>
      </c>
      <c r="DN26">
        <v>0.90000100000000005</v>
      </c>
      <c r="DO26">
        <v>9.9998600000000007E-2</v>
      </c>
      <c r="DP26">
        <v>0</v>
      </c>
      <c r="DQ26">
        <v>639.21</v>
      </c>
      <c r="DR26">
        <v>5.00014</v>
      </c>
      <c r="DS26">
        <v>16096.8</v>
      </c>
      <c r="DT26">
        <v>16924</v>
      </c>
      <c r="DU26">
        <v>44.936999999999998</v>
      </c>
      <c r="DV26">
        <v>45.686999999999998</v>
      </c>
      <c r="DW26">
        <v>45.436999999999998</v>
      </c>
      <c r="DX26">
        <v>44.811999999999998</v>
      </c>
      <c r="DY26">
        <v>46.561999999999998</v>
      </c>
      <c r="DZ26">
        <v>1795.63</v>
      </c>
      <c r="EA26">
        <v>199.51</v>
      </c>
      <c r="EB26">
        <v>0</v>
      </c>
      <c r="EC26">
        <v>119.90000009536701</v>
      </c>
      <c r="ED26">
        <v>639.47057692307703</v>
      </c>
      <c r="EE26">
        <v>-0.82177779315146604</v>
      </c>
      <c r="EF26">
        <v>245.50769272831201</v>
      </c>
      <c r="EG26">
        <v>16064.9653846154</v>
      </c>
      <c r="EH26">
        <v>15</v>
      </c>
      <c r="EI26">
        <v>1566836936.5</v>
      </c>
      <c r="EJ26" t="s">
        <v>406</v>
      </c>
      <c r="EK26">
        <v>20</v>
      </c>
      <c r="EL26">
        <v>34.42</v>
      </c>
      <c r="EM26">
        <v>0.08</v>
      </c>
      <c r="EN26">
        <v>1000</v>
      </c>
      <c r="EO26">
        <v>17</v>
      </c>
      <c r="EP26">
        <v>0.14000000000000001</v>
      </c>
      <c r="EQ26">
        <v>0.05</v>
      </c>
      <c r="ER26">
        <v>24.638104523531702</v>
      </c>
      <c r="ES26">
        <v>-0.56377241005289802</v>
      </c>
      <c r="ET26">
        <v>8.0564168746695003E-2</v>
      </c>
      <c r="EU26">
        <v>0</v>
      </c>
      <c r="EV26">
        <v>6.2166177595400697E-2</v>
      </c>
      <c r="EW26">
        <v>-8.4925781640883703E-3</v>
      </c>
      <c r="EX26">
        <v>1.04565150258431E-3</v>
      </c>
      <c r="EY26">
        <v>1</v>
      </c>
      <c r="EZ26">
        <v>1</v>
      </c>
      <c r="FA26">
        <v>2</v>
      </c>
      <c r="FB26" t="s">
        <v>371</v>
      </c>
      <c r="FC26">
        <v>2.9151099999999999</v>
      </c>
      <c r="FD26">
        <v>2.7247300000000001</v>
      </c>
      <c r="FE26">
        <v>0.16736400000000001</v>
      </c>
      <c r="FF26">
        <v>0.17316799999999999</v>
      </c>
      <c r="FG26">
        <v>9.3667700000000007E-2</v>
      </c>
      <c r="FH26">
        <v>8.79804E-2</v>
      </c>
      <c r="FI26">
        <v>21971.1</v>
      </c>
      <c r="FJ26">
        <v>20070.2</v>
      </c>
      <c r="FK26">
        <v>24358.799999999999</v>
      </c>
      <c r="FL26">
        <v>22922.799999999999</v>
      </c>
      <c r="FM26">
        <v>31031</v>
      </c>
      <c r="FN26">
        <v>29212.400000000001</v>
      </c>
      <c r="FO26">
        <v>35283.4</v>
      </c>
      <c r="FP26">
        <v>33068.800000000003</v>
      </c>
      <c r="FQ26">
        <v>2.0162499999999999</v>
      </c>
      <c r="FR26">
        <v>1.8767</v>
      </c>
      <c r="FS26">
        <v>0.119537</v>
      </c>
      <c r="FT26">
        <v>0</v>
      </c>
      <c r="FU26">
        <v>25.069900000000001</v>
      </c>
      <c r="FV26">
        <v>999.9</v>
      </c>
      <c r="FW26">
        <v>45.402999999999999</v>
      </c>
      <c r="FX26">
        <v>31.824000000000002</v>
      </c>
      <c r="FY26">
        <v>21.6111</v>
      </c>
      <c r="FZ26">
        <v>60.4238</v>
      </c>
      <c r="GA26">
        <v>24.250800000000002</v>
      </c>
      <c r="GB26">
        <v>1</v>
      </c>
      <c r="GC26">
        <v>8.2017300000000001E-2</v>
      </c>
      <c r="GD26">
        <v>3.4115000000000002</v>
      </c>
      <c r="GE26">
        <v>20.158999999999999</v>
      </c>
      <c r="GF26">
        <v>5.2530799999999997</v>
      </c>
      <c r="GG26">
        <v>12.0519</v>
      </c>
      <c r="GH26">
        <v>4.9817</v>
      </c>
      <c r="GI26">
        <v>3.3</v>
      </c>
      <c r="GJ26">
        <v>9999</v>
      </c>
      <c r="GK26">
        <v>9999</v>
      </c>
      <c r="GL26">
        <v>9999</v>
      </c>
      <c r="GM26">
        <v>430.9</v>
      </c>
      <c r="GN26">
        <v>1.87927</v>
      </c>
      <c r="GO26">
        <v>1.87714</v>
      </c>
      <c r="GP26">
        <v>1.87469</v>
      </c>
      <c r="GQ26">
        <v>1.8750899999999999</v>
      </c>
      <c r="GR26">
        <v>1.8754500000000001</v>
      </c>
      <c r="GS26">
        <v>1.8742399999999999</v>
      </c>
      <c r="GT26">
        <v>1.8711899999999999</v>
      </c>
      <c r="GU26">
        <v>1.8755999999999999</v>
      </c>
      <c r="GV26" t="s">
        <v>357</v>
      </c>
      <c r="GW26" t="s">
        <v>19</v>
      </c>
      <c r="GX26" t="s">
        <v>19</v>
      </c>
      <c r="GY26" t="s">
        <v>19</v>
      </c>
      <c r="GZ26" t="s">
        <v>358</v>
      </c>
      <c r="HA26" t="s">
        <v>359</v>
      </c>
      <c r="HB26" t="s">
        <v>360</v>
      </c>
      <c r="HC26" t="s">
        <v>360</v>
      </c>
      <c r="HD26" t="s">
        <v>360</v>
      </c>
      <c r="HE26" t="s">
        <v>360</v>
      </c>
      <c r="HF26">
        <v>0</v>
      </c>
      <c r="HG26">
        <v>100</v>
      </c>
      <c r="HH26">
        <v>100</v>
      </c>
      <c r="HI26">
        <v>34.42</v>
      </c>
      <c r="HJ26">
        <v>0.08</v>
      </c>
      <c r="HK26">
        <v>2</v>
      </c>
      <c r="HL26">
        <v>505.26299999999998</v>
      </c>
      <c r="HM26">
        <v>482.077</v>
      </c>
      <c r="HN26">
        <v>20.055099999999999</v>
      </c>
      <c r="HO26">
        <v>28.137899999999998</v>
      </c>
      <c r="HP26">
        <v>30.000299999999999</v>
      </c>
      <c r="HQ26">
        <v>28.113700000000001</v>
      </c>
      <c r="HR26">
        <v>28.1084</v>
      </c>
      <c r="HS26">
        <v>42.396500000000003</v>
      </c>
      <c r="HT26">
        <v>26.130199999999999</v>
      </c>
      <c r="HU26">
        <v>0</v>
      </c>
      <c r="HV26">
        <v>20.038599999999999</v>
      </c>
      <c r="HW26">
        <v>1000</v>
      </c>
      <c r="HX26">
        <v>17.100100000000001</v>
      </c>
      <c r="HY26">
        <v>101.276</v>
      </c>
      <c r="HZ26">
        <v>101.649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Sheng</cp:lastModifiedBy>
  <dcterms:created xsi:type="dcterms:W3CDTF">2019-08-25T11:29:04Z</dcterms:created>
  <dcterms:modified xsi:type="dcterms:W3CDTF">2019-08-30T16:58:44Z</dcterms:modified>
</cp:coreProperties>
</file>