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ng12\Downloads\C4_photosynthesis\A-Ci curve\"/>
    </mc:Choice>
  </mc:AlternateContent>
  <bookViews>
    <workbookView xWindow="810" yWindow="-120" windowWidth="24240" windowHeight="13140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7" i="1" l="1"/>
  <c r="Y17" i="1"/>
  <c r="X17" i="1" s="1"/>
  <c r="Z17" i="1"/>
  <c r="AM17" i="1"/>
  <c r="AK17" i="1" s="1"/>
  <c r="AQ17" i="1"/>
  <c r="AR17" i="1" s="1"/>
  <c r="AW17" i="1"/>
  <c r="BB17" i="1"/>
  <c r="BD17" i="1"/>
  <c r="BG17" i="1"/>
  <c r="BH17" i="1"/>
  <c r="BI17" i="1"/>
  <c r="BJ17" i="1"/>
  <c r="BK17" i="1"/>
  <c r="CD17" i="1"/>
  <c r="CF17" i="1"/>
  <c r="CE17" i="1" s="1"/>
  <c r="CG17" i="1"/>
  <c r="CG27" i="1"/>
  <c r="CF27" i="1"/>
  <c r="CD27" i="1"/>
  <c r="BK27" i="1"/>
  <c r="BJ27" i="1"/>
  <c r="BI27" i="1"/>
  <c r="BH27" i="1"/>
  <c r="BG27" i="1"/>
  <c r="BB27" i="1" s="1"/>
  <c r="BD27" i="1"/>
  <c r="AW27" i="1"/>
  <c r="AR27" i="1"/>
  <c r="AQ27" i="1"/>
  <c r="AM27" i="1"/>
  <c r="AK27" i="1" s="1"/>
  <c r="Z27" i="1"/>
  <c r="Y27" i="1"/>
  <c r="Q27" i="1"/>
  <c r="CG26" i="1"/>
  <c r="CF26" i="1"/>
  <c r="CD26" i="1"/>
  <c r="BK26" i="1"/>
  <c r="BJ26" i="1"/>
  <c r="BI26" i="1"/>
  <c r="BH26" i="1"/>
  <c r="BG26" i="1"/>
  <c r="BB26" i="1" s="1"/>
  <c r="BD26" i="1"/>
  <c r="AW26" i="1"/>
  <c r="AQ26" i="1"/>
  <c r="AR26" i="1" s="1"/>
  <c r="AM26" i="1"/>
  <c r="AK26" i="1" s="1"/>
  <c r="Z26" i="1"/>
  <c r="Y26" i="1"/>
  <c r="Q26" i="1"/>
  <c r="CG25" i="1"/>
  <c r="CF25" i="1"/>
  <c r="CD25" i="1"/>
  <c r="BK25" i="1"/>
  <c r="BJ25" i="1"/>
  <c r="BI25" i="1"/>
  <c r="BH25" i="1"/>
  <c r="BG25" i="1"/>
  <c r="BB25" i="1" s="1"/>
  <c r="BD25" i="1"/>
  <c r="AW25" i="1"/>
  <c r="AQ25" i="1"/>
  <c r="AR25" i="1" s="1"/>
  <c r="AM25" i="1"/>
  <c r="AK25" i="1" s="1"/>
  <c r="Z25" i="1"/>
  <c r="Y25" i="1"/>
  <c r="Q25" i="1"/>
  <c r="CG24" i="1"/>
  <c r="CF24" i="1"/>
  <c r="CD24" i="1"/>
  <c r="BK24" i="1"/>
  <c r="BJ24" i="1"/>
  <c r="BI24" i="1"/>
  <c r="BH24" i="1"/>
  <c r="BG24" i="1"/>
  <c r="BB24" i="1" s="1"/>
  <c r="BD24" i="1"/>
  <c r="AW24" i="1"/>
  <c r="AQ24" i="1"/>
  <c r="AR24" i="1" s="1"/>
  <c r="AM24" i="1"/>
  <c r="AK24" i="1" s="1"/>
  <c r="L24" i="1" s="1"/>
  <c r="Z24" i="1"/>
  <c r="Y24" i="1"/>
  <c r="Q24" i="1"/>
  <c r="CG23" i="1"/>
  <c r="CF23" i="1"/>
  <c r="CD23" i="1"/>
  <c r="CE23" i="1" s="1"/>
  <c r="BK23" i="1"/>
  <c r="BJ23" i="1"/>
  <c r="BI23" i="1"/>
  <c r="BH23" i="1"/>
  <c r="BG23" i="1"/>
  <c r="BB23" i="1" s="1"/>
  <c r="BD23" i="1"/>
  <c r="AW23" i="1"/>
  <c r="AQ23" i="1"/>
  <c r="AR23" i="1" s="1"/>
  <c r="AM23" i="1"/>
  <c r="AK23" i="1" s="1"/>
  <c r="Z23" i="1"/>
  <c r="Y23" i="1"/>
  <c r="Q23" i="1"/>
  <c r="CG22" i="1"/>
  <c r="CF22" i="1"/>
  <c r="CD22" i="1"/>
  <c r="BK22" i="1"/>
  <c r="BJ22" i="1"/>
  <c r="BI22" i="1"/>
  <c r="BH22" i="1"/>
  <c r="BG22" i="1"/>
  <c r="BD22" i="1"/>
  <c r="BB22" i="1"/>
  <c r="AW22" i="1"/>
  <c r="AQ22" i="1"/>
  <c r="AR22" i="1" s="1"/>
  <c r="AM22" i="1"/>
  <c r="AK22" i="1" s="1"/>
  <c r="Z22" i="1"/>
  <c r="Y22" i="1"/>
  <c r="Q22" i="1"/>
  <c r="CG21" i="1"/>
  <c r="CF21" i="1"/>
  <c r="CD21" i="1"/>
  <c r="BK21" i="1"/>
  <c r="BJ21" i="1"/>
  <c r="BI21" i="1"/>
  <c r="BH21" i="1"/>
  <c r="BG21" i="1"/>
  <c r="BB21" i="1" s="1"/>
  <c r="BD21" i="1"/>
  <c r="AW21" i="1"/>
  <c r="AQ21" i="1"/>
  <c r="AR21" i="1" s="1"/>
  <c r="AM21" i="1"/>
  <c r="AK21" i="1" s="1"/>
  <c r="Z21" i="1"/>
  <c r="Y21" i="1"/>
  <c r="Q21" i="1"/>
  <c r="CG20" i="1"/>
  <c r="CF20" i="1"/>
  <c r="CD20" i="1"/>
  <c r="BK20" i="1"/>
  <c r="BJ20" i="1"/>
  <c r="BI20" i="1"/>
  <c r="BH20" i="1"/>
  <c r="BG20" i="1"/>
  <c r="BB20" i="1" s="1"/>
  <c r="BD20" i="1"/>
  <c r="AW20" i="1"/>
  <c r="AQ20" i="1"/>
  <c r="AR20" i="1" s="1"/>
  <c r="AM20" i="1"/>
  <c r="AK20" i="1" s="1"/>
  <c r="Z20" i="1"/>
  <c r="Y20" i="1"/>
  <c r="Q20" i="1"/>
  <c r="CG19" i="1"/>
  <c r="CF19" i="1"/>
  <c r="CD19" i="1"/>
  <c r="BK19" i="1"/>
  <c r="BJ19" i="1"/>
  <c r="BI19" i="1"/>
  <c r="BH19" i="1"/>
  <c r="BG19" i="1"/>
  <c r="BB19" i="1" s="1"/>
  <c r="BD19" i="1"/>
  <c r="AW19" i="1"/>
  <c r="AQ19" i="1"/>
  <c r="AR19" i="1" s="1"/>
  <c r="AM19" i="1"/>
  <c r="AK19" i="1" s="1"/>
  <c r="Z19" i="1"/>
  <c r="Y19" i="1"/>
  <c r="Q19" i="1"/>
  <c r="CG18" i="1"/>
  <c r="CF18" i="1"/>
  <c r="CD18" i="1"/>
  <c r="BK18" i="1"/>
  <c r="BJ18" i="1"/>
  <c r="BI18" i="1"/>
  <c r="BH18" i="1"/>
  <c r="BG18" i="1"/>
  <c r="BB18" i="1" s="1"/>
  <c r="BD18" i="1"/>
  <c r="AW18" i="1"/>
  <c r="AQ18" i="1"/>
  <c r="AR18" i="1" s="1"/>
  <c r="AM18" i="1"/>
  <c r="AK18" i="1" s="1"/>
  <c r="Z18" i="1"/>
  <c r="Y18" i="1"/>
  <c r="Q18" i="1"/>
  <c r="T17" i="1" l="1"/>
  <c r="AY17" i="1"/>
  <c r="BA17" i="1" s="1"/>
  <c r="J17" i="1"/>
  <c r="K17" i="1"/>
  <c r="AZ17" i="1" s="1"/>
  <c r="L17" i="1"/>
  <c r="O17" i="1"/>
  <c r="AL17" i="1"/>
  <c r="X19" i="1"/>
  <c r="CE20" i="1"/>
  <c r="CE19" i="1"/>
  <c r="AY19" i="1" s="1"/>
  <c r="BA19" i="1" s="1"/>
  <c r="CE18" i="1"/>
  <c r="AY18" i="1" s="1"/>
  <c r="BA18" i="1" s="1"/>
  <c r="CE25" i="1"/>
  <c r="AY25" i="1" s="1"/>
  <c r="X24" i="1"/>
  <c r="X23" i="1"/>
  <c r="CE26" i="1"/>
  <c r="AY26" i="1" s="1"/>
  <c r="BA26" i="1" s="1"/>
  <c r="X21" i="1"/>
  <c r="O21" i="1"/>
  <c r="AL21" i="1"/>
  <c r="L21" i="1"/>
  <c r="O23" i="1"/>
  <c r="K23" i="1"/>
  <c r="AZ23" i="1" s="1"/>
  <c r="X18" i="1"/>
  <c r="CE21" i="1"/>
  <c r="T21" i="1" s="1"/>
  <c r="CE22" i="1"/>
  <c r="AY22" i="1" s="1"/>
  <c r="BA22" i="1" s="1"/>
  <c r="X25" i="1"/>
  <c r="X20" i="1"/>
  <c r="X26" i="1"/>
  <c r="X27" i="1"/>
  <c r="CE24" i="1"/>
  <c r="AY24" i="1" s="1"/>
  <c r="BA24" i="1" s="1"/>
  <c r="X22" i="1"/>
  <c r="CE27" i="1"/>
  <c r="T24" i="1"/>
  <c r="BA25" i="1"/>
  <c r="J25" i="1"/>
  <c r="AL25" i="1"/>
  <c r="O25" i="1"/>
  <c r="L25" i="1"/>
  <c r="K25" i="1"/>
  <c r="AZ25" i="1" s="1"/>
  <c r="BC25" i="1" s="1"/>
  <c r="L19" i="1"/>
  <c r="J19" i="1"/>
  <c r="K19" i="1"/>
  <c r="AZ19" i="1" s="1"/>
  <c r="AL19" i="1"/>
  <c r="O19" i="1"/>
  <c r="AY23" i="1"/>
  <c r="BA23" i="1" s="1"/>
  <c r="T23" i="1"/>
  <c r="O26" i="1"/>
  <c r="L26" i="1"/>
  <c r="K26" i="1"/>
  <c r="AZ26" i="1" s="1"/>
  <c r="J26" i="1"/>
  <c r="AL26" i="1"/>
  <c r="L27" i="1"/>
  <c r="K27" i="1"/>
  <c r="AZ27" i="1" s="1"/>
  <c r="J27" i="1"/>
  <c r="AL27" i="1"/>
  <c r="O27" i="1"/>
  <c r="T27" i="1"/>
  <c r="AY27" i="1"/>
  <c r="K20" i="1"/>
  <c r="AZ20" i="1" s="1"/>
  <c r="J20" i="1"/>
  <c r="O20" i="1"/>
  <c r="AL20" i="1"/>
  <c r="L20" i="1"/>
  <c r="AY20" i="1"/>
  <c r="BA20" i="1" s="1"/>
  <c r="T20" i="1"/>
  <c r="BA27" i="1"/>
  <c r="J18" i="1"/>
  <c r="AL18" i="1"/>
  <c r="O18" i="1"/>
  <c r="L18" i="1"/>
  <c r="K18" i="1"/>
  <c r="AZ18" i="1" s="1"/>
  <c r="K22" i="1"/>
  <c r="AZ22" i="1" s="1"/>
  <c r="J22" i="1"/>
  <c r="AL22" i="1"/>
  <c r="O22" i="1"/>
  <c r="L22" i="1"/>
  <c r="J21" i="1"/>
  <c r="AL23" i="1"/>
  <c r="K21" i="1"/>
  <c r="AZ21" i="1" s="1"/>
  <c r="J23" i="1"/>
  <c r="O24" i="1"/>
  <c r="T25" i="1"/>
  <c r="L23" i="1"/>
  <c r="AL24" i="1"/>
  <c r="J24" i="1"/>
  <c r="T26" i="1"/>
  <c r="K24" i="1"/>
  <c r="AZ24" i="1" s="1"/>
  <c r="BC19" i="1" l="1"/>
  <c r="BC26" i="1"/>
  <c r="BC17" i="1"/>
  <c r="T18" i="1"/>
  <c r="U18" i="1" s="1"/>
  <c r="V18" i="1" s="1"/>
  <c r="R18" i="1" s="1"/>
  <c r="P18" i="1" s="1"/>
  <c r="S18" i="1" s="1"/>
  <c r="M18" i="1" s="1"/>
  <c r="N18" i="1" s="1"/>
  <c r="BC18" i="1"/>
  <c r="AY21" i="1"/>
  <c r="BA21" i="1" s="1"/>
  <c r="R17" i="1"/>
  <c r="P17" i="1" s="1"/>
  <c r="S17" i="1" s="1"/>
  <c r="M17" i="1" s="1"/>
  <c r="N17" i="1" s="1"/>
  <c r="AB17" i="1"/>
  <c r="T19" i="1"/>
  <c r="U17" i="1"/>
  <c r="V17" i="1" s="1"/>
  <c r="BC27" i="1"/>
  <c r="T22" i="1"/>
  <c r="U22" i="1" s="1"/>
  <c r="V22" i="1" s="1"/>
  <c r="R22" i="1" s="1"/>
  <c r="P22" i="1" s="1"/>
  <c r="S22" i="1" s="1"/>
  <c r="M22" i="1" s="1"/>
  <c r="N22" i="1" s="1"/>
  <c r="BC21" i="1"/>
  <c r="BC22" i="1"/>
  <c r="AB24" i="1"/>
  <c r="AB23" i="1"/>
  <c r="AB26" i="1"/>
  <c r="AB25" i="1"/>
  <c r="U19" i="1"/>
  <c r="V19" i="1" s="1"/>
  <c r="R19" i="1" s="1"/>
  <c r="P19" i="1" s="1"/>
  <c r="S19" i="1" s="1"/>
  <c r="M19" i="1" s="1"/>
  <c r="N19" i="1" s="1"/>
  <c r="AB22" i="1"/>
  <c r="U24" i="1"/>
  <c r="V24" i="1" s="1"/>
  <c r="R24" i="1" s="1"/>
  <c r="P24" i="1" s="1"/>
  <c r="S24" i="1" s="1"/>
  <c r="M24" i="1" s="1"/>
  <c r="N24" i="1" s="1"/>
  <c r="AB20" i="1"/>
  <c r="AB27" i="1"/>
  <c r="U23" i="1"/>
  <c r="V23" i="1" s="1"/>
  <c r="R23" i="1" s="1"/>
  <c r="P23" i="1" s="1"/>
  <c r="S23" i="1" s="1"/>
  <c r="M23" i="1" s="1"/>
  <c r="N23" i="1" s="1"/>
  <c r="BC23" i="1"/>
  <c r="AB21" i="1"/>
  <c r="AB18" i="1"/>
  <c r="BC20" i="1"/>
  <c r="AB19" i="1"/>
  <c r="BC24" i="1"/>
  <c r="U25" i="1"/>
  <c r="V25" i="1" s="1"/>
  <c r="U21" i="1"/>
  <c r="V21" i="1" s="1"/>
  <c r="R21" i="1" s="1"/>
  <c r="P21" i="1" s="1"/>
  <c r="S21" i="1" s="1"/>
  <c r="M21" i="1" s="1"/>
  <c r="N21" i="1" s="1"/>
  <c r="U26" i="1"/>
  <c r="V26" i="1" s="1"/>
  <c r="R26" i="1" s="1"/>
  <c r="P26" i="1" s="1"/>
  <c r="S26" i="1" s="1"/>
  <c r="M26" i="1" s="1"/>
  <c r="N26" i="1" s="1"/>
  <c r="U20" i="1"/>
  <c r="V20" i="1" s="1"/>
  <c r="R20" i="1" s="1"/>
  <c r="P20" i="1" s="1"/>
  <c r="S20" i="1" s="1"/>
  <c r="M20" i="1" s="1"/>
  <c r="N20" i="1" s="1"/>
  <c r="U27" i="1"/>
  <c r="V27" i="1" s="1"/>
  <c r="R27" i="1" s="1"/>
  <c r="P27" i="1" s="1"/>
  <c r="S27" i="1" s="1"/>
  <c r="M27" i="1" s="1"/>
  <c r="N27" i="1" s="1"/>
  <c r="AD17" i="1" l="1"/>
  <c r="W17" i="1"/>
  <c r="AA17" i="1" s="1"/>
  <c r="AC17" i="1"/>
  <c r="W26" i="1"/>
  <c r="AA26" i="1" s="1"/>
  <c r="AD26" i="1"/>
  <c r="AC26" i="1"/>
  <c r="W25" i="1"/>
  <c r="AA25" i="1" s="1"/>
  <c r="AD25" i="1"/>
  <c r="AC25" i="1"/>
  <c r="R25" i="1"/>
  <c r="P25" i="1" s="1"/>
  <c r="S25" i="1" s="1"/>
  <c r="M25" i="1" s="1"/>
  <c r="N25" i="1" s="1"/>
  <c r="W21" i="1"/>
  <c r="AA21" i="1" s="1"/>
  <c r="AD21" i="1"/>
  <c r="AC21" i="1"/>
  <c r="W27" i="1"/>
  <c r="AA27" i="1" s="1"/>
  <c r="AD27" i="1"/>
  <c r="AC27" i="1"/>
  <c r="AD22" i="1"/>
  <c r="W22" i="1"/>
  <c r="AA22" i="1" s="1"/>
  <c r="AC22" i="1"/>
  <c r="W18" i="1"/>
  <c r="AA18" i="1" s="1"/>
  <c r="AD18" i="1"/>
  <c r="AC18" i="1"/>
  <c r="AD20" i="1"/>
  <c r="W20" i="1"/>
  <c r="AA20" i="1" s="1"/>
  <c r="AC20" i="1"/>
  <c r="W23" i="1"/>
  <c r="AA23" i="1" s="1"/>
  <c r="AD23" i="1"/>
  <c r="AC23" i="1"/>
  <c r="AC24" i="1"/>
  <c r="W24" i="1"/>
  <c r="AA24" i="1" s="1"/>
  <c r="AD24" i="1"/>
  <c r="AD19" i="1"/>
  <c r="AC19" i="1"/>
  <c r="W19" i="1"/>
  <c r="AA19" i="1" s="1"/>
  <c r="AE17" i="1" l="1"/>
  <c r="AE20" i="1"/>
  <c r="AE24" i="1"/>
  <c r="AE22" i="1"/>
  <c r="AE23" i="1"/>
  <c r="AE25" i="1"/>
  <c r="AE19" i="1"/>
  <c r="AE27" i="1"/>
  <c r="AE18" i="1"/>
  <c r="AE26" i="1"/>
  <c r="AE21" i="1"/>
</calcChain>
</file>

<file path=xl/sharedStrings.xml><?xml version="1.0" encoding="utf-8"?>
<sst xmlns="http://schemas.openxmlformats.org/spreadsheetml/2006/main" count="1032" uniqueCount="409">
  <si>
    <t>File opened</t>
  </si>
  <si>
    <t>2019-08-25 11:29:11</t>
  </si>
  <si>
    <t>Console s/n</t>
  </si>
  <si>
    <t>68C-831449</t>
  </si>
  <si>
    <t>Console ver</t>
  </si>
  <si>
    <t>Bluestem v.1.3.17</t>
  </si>
  <si>
    <t>Scripts ver</t>
  </si>
  <si>
    <t>2018.12  1.3.16, Nov 2018</t>
  </si>
  <si>
    <t>Head s/n</t>
  </si>
  <si>
    <t>68H-581449</t>
  </si>
  <si>
    <t>Head ver</t>
  </si>
  <si>
    <t>1.3.1</t>
  </si>
  <si>
    <t>Head cal</t>
  </si>
  <si>
    <t>{"flowmeterzero": "0.997758", "co2bzero": "0.939118", "h2obspanconc2": "0", "co2bspanconc1": "2500", "flowazero": "0.32914", "h2oaspan2": "0", "co2azero": "0.918824", "oxygen": "21", "h2oaspan2b": "0.0687974", "chamberpressurezero": "2.57628", "flowbzero": "0.27412", "h2oaspanconc2": "0", "h2oazero": "1.0301", "co2aspanconc2": "296.4", "h2obspanconc1": "12.25", "h2obspan2b": "0.0678932", "co2aspanconc1": "2500", "co2bspan2a": "0.288907", "h2obspan2": "0", "ssb_ref": "27541.6", "tazero": "0.0570469", "co2aspan2a": "0.291121", "h2obzero": "1.03166", "tbzero": "0.0746346", "co2bspan2b": "0.286587", "h2oaspan2a": "0.0685548", "co2bspan1": "1.00038", "co2bspan2": "-0.0291294", "ssa_ref": "29445.5", "h2obspan2a": "0.0678321", "h2oaspanconc1": "12.25", "h2oaspan1": "1.00354", "h2obspan1": "1.0009", "co2bspanconc2": "296.4", "co2aspan2": "-0.0277198", "co2aspan1": "1.00001", "co2aspan2b": "0.288774"}</t>
  </si>
  <si>
    <t>Chamber type</t>
  </si>
  <si>
    <t>6800-01A</t>
  </si>
  <si>
    <t>Chamber s/n</t>
  </si>
  <si>
    <t>MPF-651358</t>
  </si>
  <si>
    <t>Chamber rev</t>
  </si>
  <si>
    <t>0</t>
  </si>
  <si>
    <t>Chamber cal</t>
  </si>
  <si>
    <t>Fluorometer</t>
  </si>
  <si>
    <t>Flr. Version</t>
  </si>
  <si>
    <t>11:29:11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</si>
  <si>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</si>
  <si>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</si>
  <si>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</si>
  <si>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</si>
  <si>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</si>
  <si>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</si>
  <si>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</si>
  <si>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</si>
  <si>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</si>
  <si>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</si>
  <si>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</si>
  <si>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</si>
  <si>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</si>
  <si>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</si>
  <si>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</si>
  <si>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</si>
  <si>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</si>
  <si>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</si>
  <si>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</si>
  <si>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</si>
  <si>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</si>
  <si>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</si>
  <si>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</si>
  <si>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</si>
  <si>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</si>
  <si>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</si>
  <si>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</si>
  <si>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</si>
  <si>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</si>
  <si>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</si>
  <si>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</si>
  <si>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</si>
  <si>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</si>
  <si>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</si>
  <si>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</si>
  <si>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</si>
  <si>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</si>
  <si>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</si>
  <si>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</si>
  <si>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</si>
  <si>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</si>
  <si>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</si>
  <si>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</si>
  <si>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</si>
  <si>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3.52769 78.6416 376.795 615.748 865.838 1037.56 1202.97 1297.99</t>
  </si>
  <si>
    <t>Fs_true</t>
  </si>
  <si>
    <t>-0.02189 99.5473 402.54 601.194 800.717 1000.39 1200.15 1401.01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</si>
  <si>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</si>
  <si>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</si>
  <si>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</si>
  <si>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</si>
  <si>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</si>
  <si>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</si>
  <si>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</si>
  <si>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</si>
  <si>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</si>
  <si>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</si>
  <si>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</si>
  <si>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</si>
  <si>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</si>
  <si>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</si>
  <si>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</si>
  <si>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</si>
  <si>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</si>
  <si>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</si>
  <si>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</si>
  <si>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</si>
  <si>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</si>
  <si>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</si>
  <si>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</si>
  <si>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</si>
  <si>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treatment</t>
  </si>
  <si>
    <t>genotype</t>
  </si>
  <si>
    <t>plot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</si>
  <si>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</si>
  <si>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</si>
  <si>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</si>
  <si>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</si>
  <si>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</si>
  <si>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</si>
  <si>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</si>
  <si>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</si>
  <si>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</si>
  <si>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</si>
  <si>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</si>
  <si>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</si>
  <si>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</si>
  <si>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</si>
  <si>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</si>
  <si>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</si>
  <si>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</si>
  <si>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</si>
  <si>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</si>
  <si>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</si>
  <si>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</si>
  <si>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</si>
  <si>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</si>
  <si>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</si>
  <si>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</si>
  <si>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</si>
  <si>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</si>
  <si>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</si>
  <si>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</si>
  <si>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</si>
  <si>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</si>
  <si>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</si>
  <si>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</si>
  <si>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</si>
  <si>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</si>
  <si>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</si>
  <si>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</si>
  <si>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</si>
  <si>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</si>
  <si>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</si>
  <si>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</si>
  <si>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</si>
  <si>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</si>
  <si>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</si>
  <si>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</si>
  <si>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</si>
  <si>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</si>
  <si>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</si>
  <si>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</si>
  <si>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</si>
  <si>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</si>
  <si>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</si>
  <si>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</si>
  <si>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</si>
  <si>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</si>
  <si>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</si>
  <si>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</si>
  <si>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</si>
  <si>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</si>
  <si>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</si>
  <si>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</si>
  <si>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</si>
  <si>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</si>
  <si>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</si>
  <si>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</si>
  <si>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</si>
  <si>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</si>
  <si>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</si>
  <si>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</si>
  <si>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</si>
  <si>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</si>
  <si>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</si>
  <si>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</si>
  <si>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</si>
  <si>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</si>
  <si>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</si>
  <si>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</si>
  <si>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</si>
  <si>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</si>
  <si>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</si>
  <si>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</si>
  <si>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</si>
  <si>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</si>
  <si>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</si>
  <si>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</si>
  <si>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</si>
  <si>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</si>
  <si>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</si>
  <si>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</si>
  <si>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</si>
  <si>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</si>
  <si>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</si>
  <si>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</si>
  <si>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</si>
  <si>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</si>
  <si>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</si>
  <si>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</si>
  <si>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</si>
  <si>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</si>
  <si>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</si>
  <si>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</si>
  <si>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</si>
  <si>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</si>
  <si>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</si>
  <si>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</si>
  <si>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</si>
  <si>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</si>
  <si>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</si>
  <si>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</si>
  <si>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</si>
  <si>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</si>
  <si>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</si>
  <si>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</si>
  <si>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</si>
  <si>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</si>
  <si>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</si>
  <si>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</si>
  <si>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</si>
  <si>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</si>
  <si>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</si>
  <si>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</si>
  <si>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</si>
  <si>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</si>
  <si>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</si>
  <si>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</si>
  <si>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</si>
  <si>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</si>
  <si>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</si>
  <si>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</si>
  <si>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</si>
  <si>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</si>
  <si>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</si>
  <si>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</si>
  <si>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</si>
  <si>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</si>
  <si>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</si>
  <si>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</si>
  <si>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</si>
  <si>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</si>
  <si>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</si>
  <si>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</si>
  <si>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</si>
  <si>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</si>
  <si>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</si>
  <si>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</si>
  <si>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</si>
  <si>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</si>
  <si>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</si>
  <si>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</si>
  <si>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</si>
  <si>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</si>
  <si>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</si>
  <si>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</si>
  <si>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</si>
  <si>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</si>
  <si>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</si>
  <si>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</si>
  <si>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</si>
  <si>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</si>
  <si>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</si>
  <si>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</si>
  <si>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</si>
  <si>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</si>
  <si>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</si>
  <si>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</si>
  <si>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</si>
  <si>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</si>
  <si>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</si>
  <si>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</si>
  <si>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</si>
  <si>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</si>
  <si>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</si>
  <si>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</si>
  <si>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</si>
  <si>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</si>
  <si>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</si>
  <si>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</si>
  <si>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</si>
  <si>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</si>
  <si>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</si>
  <si>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</si>
  <si>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</si>
  <si>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</si>
  <si>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</si>
  <si>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</si>
  <si>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</si>
  <si>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</si>
  <si>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</si>
  <si>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</si>
  <si>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</si>
  <si>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</si>
  <si>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</si>
  <si>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</si>
  <si>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</si>
  <si>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</si>
  <si>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</si>
  <si>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</si>
  <si>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</si>
  <si>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</si>
  <si>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</si>
  <si>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</si>
  <si>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</si>
  <si>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</si>
  <si>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</si>
  <si>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</si>
  <si>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</si>
  <si>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</si>
  <si>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</si>
  <si>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</si>
  <si>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</si>
  <si>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</si>
  <si>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</si>
  <si>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</si>
  <si>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</si>
  <si>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</si>
  <si>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</si>
  <si>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</si>
  <si>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</si>
  <si>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</si>
  <si>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</si>
  <si>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</si>
  <si>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</si>
  <si>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</si>
  <si>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</si>
  <si>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</si>
  <si>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</si>
  <si>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</si>
  <si>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</si>
  <si>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</si>
  <si>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</si>
  <si>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</si>
  <si>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</si>
  <si>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</si>
  <si>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</si>
  <si>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</si>
  <si>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</si>
  <si>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</si>
  <si>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</si>
  <si>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</si>
  <si>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</si>
  <si>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</si>
  <si>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</si>
  <si>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</si>
  <si>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</si>
  <si>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</si>
  <si>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</si>
  <si>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20190826 11:37:34</t>
  </si>
  <si>
    <t>11:37:34</t>
  </si>
  <si>
    <t>ambient</t>
  </si>
  <si>
    <t>WT</t>
  </si>
  <si>
    <t>2</t>
  </si>
  <si>
    <t>MPF-1191-20190826-11_37_01</t>
  </si>
  <si>
    <t>DARK-1192-20190826-11_37_03</t>
  </si>
  <si>
    <t>-</t>
  </si>
  <si>
    <t>0: Broadleaf</t>
  </si>
  <si>
    <t>11:36:44</t>
  </si>
  <si>
    <t>1/2</t>
  </si>
  <si>
    <t>5</t>
  </si>
  <si>
    <t>11111111</t>
  </si>
  <si>
    <t>oooooooo</t>
  </si>
  <si>
    <t>off</t>
  </si>
  <si>
    <t>20190826 11:39:34</t>
  </si>
  <si>
    <t>11:39:34</t>
  </si>
  <si>
    <t>MPF-1193-20190826-11_39_02</t>
  </si>
  <si>
    <t>DARK-1194-20190826-11_39_04</t>
  </si>
  <si>
    <t>11:38:50</t>
  </si>
  <si>
    <t>20190826 11:41:35</t>
  </si>
  <si>
    <t>11:41:35</t>
  </si>
  <si>
    <t>MPF-1195-20190826-11_41_02</t>
  </si>
  <si>
    <t>DARK-1196-20190826-11_41_04</t>
  </si>
  <si>
    <t>20190826 11:43:35</t>
  </si>
  <si>
    <t>11:43:35</t>
  </si>
  <si>
    <t>MPF-1197-20190826-11_43_03</t>
  </si>
  <si>
    <t>DARK-1198-20190826-11_43_05</t>
  </si>
  <si>
    <t>11:42:41</t>
  </si>
  <si>
    <t>20190826 11:45:19</t>
  </si>
  <si>
    <t>11:45:19</t>
  </si>
  <si>
    <t>MPF-1199-20190826-11_44_46</t>
  </si>
  <si>
    <t>DARK-1200-20190826-11_44_48</t>
  </si>
  <si>
    <t>11:44:44</t>
  </si>
  <si>
    <t>2/2</t>
  </si>
  <si>
    <t>11:47:57</t>
  </si>
  <si>
    <t>20190826 11:49:10</t>
  </si>
  <si>
    <t>11:49:10</t>
  </si>
  <si>
    <t>MPF-1203-20190826-11_48_37</t>
  </si>
  <si>
    <t>DARK-1204-20190826-11_48_39</t>
  </si>
  <si>
    <t>20190826 11:50:53</t>
  </si>
  <si>
    <t>11:50:53</t>
  </si>
  <si>
    <t>MPF-1205-20190826-11_50_21</t>
  </si>
  <si>
    <t>DARK-1206-20190826-11_50_23</t>
  </si>
  <si>
    <t>11:50:17</t>
  </si>
  <si>
    <t>20190826 11:52:34</t>
  </si>
  <si>
    <t>11:52:34</t>
  </si>
  <si>
    <t>MPF-1207-20190826-11_52_01</t>
  </si>
  <si>
    <t>DARK-1208-20190826-11_52_03</t>
  </si>
  <si>
    <t>11:53:00</t>
  </si>
  <si>
    <t>20190826 11:55:01</t>
  </si>
  <si>
    <t>11:55:01</t>
  </si>
  <si>
    <t>MPF-1209-20190826-11_54_28</t>
  </si>
  <si>
    <t>DARK-1210-20190826-11_54_30</t>
  </si>
  <si>
    <t>11:54:07</t>
  </si>
  <si>
    <t>20190826 11:56:02</t>
  </si>
  <si>
    <t>11:56:02</t>
  </si>
  <si>
    <t>MPF-1211-20190826-11_55_29</t>
  </si>
  <si>
    <t>DARK-1212-20190826-11_55_31</t>
  </si>
  <si>
    <t>11:56:27</t>
  </si>
  <si>
    <t>20190826 11:58:28</t>
  </si>
  <si>
    <t>11:58:28</t>
  </si>
  <si>
    <t>MPF-1213-20190826-11_57_56</t>
  </si>
  <si>
    <t>DARK-1214-20190826-11_57_58</t>
  </si>
  <si>
    <t>11:58:57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</si>
</sst>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27"/>
  <sheetViews>
    <sheetView tabSelected="1" workbookViewId="0">
      <selection activeCell="L5" sqref="L5"/>
    </sheetView>
  </sheetViews>
  <sheetFormatPr defaultRowHeight="15" x14ac:dyDescent="0.25"/>
  <sheetData>
    <row r="2" spans="1:234" x14ac:dyDescent="0.25">
      <c r="A2" t="s">
        <v>25</v>
      </c>
      <c r="B2" t="s">
        <v>26</v>
      </c>
      <c r="C2" t="s">
        <v>27</v>
      </c>
      <c r="D2" t="s">
        <v>28</v>
      </c>
    </row>
    <row r="3" spans="1:234" x14ac:dyDescent="0.25">
      <c r="B3">
        <v>4</v>
      </c>
      <c r="C3">
        <v>21</v>
      </c>
      <c r="D3" t="s">
        <v>29</v>
      </c>
    </row>
    <row r="4" spans="1:234" x14ac:dyDescent="0.25">
      <c r="A4" t="s">
        <v>30</v>
      </c>
      <c r="B4" t="s">
        <v>31</v>
      </c>
    </row>
    <row r="5" spans="1:234" x14ac:dyDescent="0.25">
      <c r="B5">
        <v>2</v>
      </c>
    </row>
    <row r="6" spans="1:234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4" x14ac:dyDescent="0.25">
      <c r="B7">
        <v>0</v>
      </c>
      <c r="C7">
        <v>1</v>
      </c>
      <c r="D7">
        <v>0</v>
      </c>
      <c r="E7">
        <v>0</v>
      </c>
    </row>
    <row r="8" spans="1:234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4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4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4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4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4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75</v>
      </c>
      <c r="AJ14" t="s">
        <v>75</v>
      </c>
      <c r="AK14" t="s">
        <v>75</v>
      </c>
      <c r="AL14" t="s">
        <v>75</v>
      </c>
      <c r="AM14" t="s">
        <v>75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77</v>
      </c>
      <c r="BS14" t="s">
        <v>77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79</v>
      </c>
      <c r="CE14" t="s">
        <v>79</v>
      </c>
      <c r="CF14" t="s">
        <v>79</v>
      </c>
      <c r="CG14" t="s">
        <v>79</v>
      </c>
      <c r="CH14" t="s">
        <v>30</v>
      </c>
      <c r="CI14" t="s">
        <v>30</v>
      </c>
      <c r="CJ14" t="s">
        <v>30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80</v>
      </c>
      <c r="CZ14" t="s">
        <v>80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82</v>
      </c>
      <c r="EC14" t="s">
        <v>82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85</v>
      </c>
      <c r="FB14" t="s">
        <v>85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86</v>
      </c>
      <c r="FT14" t="s">
        <v>86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87</v>
      </c>
      <c r="GM14" t="s">
        <v>87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88</v>
      </c>
      <c r="HF14" t="s">
        <v>88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  <c r="HY14" t="s">
        <v>89</v>
      </c>
      <c r="HZ14" t="s">
        <v>89</v>
      </c>
    </row>
    <row r="15" spans="1:23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122</v>
      </c>
      <c r="AH15" t="s">
        <v>123</v>
      </c>
      <c r="AI15" t="s">
        <v>75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158</v>
      </c>
      <c r="BS15" t="s">
        <v>159</v>
      </c>
      <c r="BT15" t="s">
        <v>152</v>
      </c>
      <c r="BU15" t="s">
        <v>160</v>
      </c>
      <c r="BV15" t="s">
        <v>129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98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222</v>
      </c>
      <c r="EH15" t="s">
        <v>223</v>
      </c>
      <c r="EI15" t="s">
        <v>91</v>
      </c>
      <c r="EJ15" t="s">
        <v>94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  <c r="HY15" t="s">
        <v>316</v>
      </c>
      <c r="HZ15" t="s">
        <v>317</v>
      </c>
    </row>
    <row r="16" spans="1:234" x14ac:dyDescent="0.25">
      <c r="B16" t="s">
        <v>318</v>
      </c>
      <c r="C16" t="s">
        <v>318</v>
      </c>
      <c r="I16" t="s">
        <v>318</v>
      </c>
      <c r="J16" t="s">
        <v>319</v>
      </c>
      <c r="K16" t="s">
        <v>320</v>
      </c>
      <c r="L16" t="s">
        <v>321</v>
      </c>
      <c r="M16" t="s">
        <v>321</v>
      </c>
      <c r="N16" t="s">
        <v>180</v>
      </c>
      <c r="O16" t="s">
        <v>180</v>
      </c>
      <c r="P16" t="s">
        <v>319</v>
      </c>
      <c r="Q16" t="s">
        <v>319</v>
      </c>
      <c r="R16" t="s">
        <v>319</v>
      </c>
      <c r="S16" t="s">
        <v>319</v>
      </c>
      <c r="T16" t="s">
        <v>322</v>
      </c>
      <c r="U16" t="s">
        <v>323</v>
      </c>
      <c r="V16" t="s">
        <v>323</v>
      </c>
      <c r="W16" t="s">
        <v>324</v>
      </c>
      <c r="X16" t="s">
        <v>325</v>
      </c>
      <c r="Y16" t="s">
        <v>324</v>
      </c>
      <c r="Z16" t="s">
        <v>324</v>
      </c>
      <c r="AA16" t="s">
        <v>324</v>
      </c>
      <c r="AB16" t="s">
        <v>322</v>
      </c>
      <c r="AC16" t="s">
        <v>322</v>
      </c>
      <c r="AD16" t="s">
        <v>322</v>
      </c>
      <c r="AE16" t="s">
        <v>322</v>
      </c>
      <c r="AI16" t="s">
        <v>326</v>
      </c>
      <c r="AJ16" t="s">
        <v>325</v>
      </c>
      <c r="AL16" t="s">
        <v>325</v>
      </c>
      <c r="AM16" t="s">
        <v>326</v>
      </c>
      <c r="AS16" t="s">
        <v>320</v>
      </c>
      <c r="AY16" t="s">
        <v>320</v>
      </c>
      <c r="AZ16" t="s">
        <v>320</v>
      </c>
      <c r="BA16" t="s">
        <v>320</v>
      </c>
      <c r="BC16" t="s">
        <v>327</v>
      </c>
      <c r="BM16" t="s">
        <v>328</v>
      </c>
      <c r="BN16" t="s">
        <v>328</v>
      </c>
      <c r="BO16" t="s">
        <v>328</v>
      </c>
      <c r="BP16" t="s">
        <v>320</v>
      </c>
      <c r="BR16" t="s">
        <v>329</v>
      </c>
      <c r="BU16" t="s">
        <v>328</v>
      </c>
      <c r="BZ16" t="s">
        <v>318</v>
      </c>
      <c r="CA16" t="s">
        <v>318</v>
      </c>
      <c r="CB16" t="s">
        <v>318</v>
      </c>
      <c r="CC16" t="s">
        <v>318</v>
      </c>
      <c r="CD16" t="s">
        <v>320</v>
      </c>
      <c r="CE16" t="s">
        <v>320</v>
      </c>
      <c r="CG16" t="s">
        <v>330</v>
      </c>
      <c r="CH16" t="s">
        <v>331</v>
      </c>
      <c r="CK16" t="s">
        <v>318</v>
      </c>
      <c r="CL16" t="s">
        <v>321</v>
      </c>
      <c r="CM16" t="s">
        <v>321</v>
      </c>
      <c r="CN16" t="s">
        <v>332</v>
      </c>
      <c r="CO16" t="s">
        <v>332</v>
      </c>
      <c r="CP16" t="s">
        <v>326</v>
      </c>
      <c r="CQ16" t="s">
        <v>324</v>
      </c>
      <c r="CR16" t="s">
        <v>324</v>
      </c>
      <c r="CS16" t="s">
        <v>323</v>
      </c>
      <c r="CT16" t="s">
        <v>323</v>
      </c>
      <c r="CU16" t="s">
        <v>323</v>
      </c>
      <c r="CV16" t="s">
        <v>323</v>
      </c>
      <c r="CW16" t="s">
        <v>323</v>
      </c>
      <c r="CX16" t="s">
        <v>333</v>
      </c>
      <c r="CY16" t="s">
        <v>320</v>
      </c>
      <c r="CZ16" t="s">
        <v>320</v>
      </c>
      <c r="DA16" t="s">
        <v>321</v>
      </c>
      <c r="DB16" t="s">
        <v>321</v>
      </c>
      <c r="DC16" t="s">
        <v>321</v>
      </c>
      <c r="DD16" t="s">
        <v>332</v>
      </c>
      <c r="DE16" t="s">
        <v>321</v>
      </c>
      <c r="DF16" t="s">
        <v>321</v>
      </c>
      <c r="DG16" t="s">
        <v>332</v>
      </c>
      <c r="DH16" t="s">
        <v>332</v>
      </c>
      <c r="DI16" t="s">
        <v>324</v>
      </c>
      <c r="DJ16" t="s">
        <v>324</v>
      </c>
      <c r="DK16" t="s">
        <v>323</v>
      </c>
      <c r="DL16" t="s">
        <v>323</v>
      </c>
      <c r="DM16" t="s">
        <v>320</v>
      </c>
      <c r="DR16" t="s">
        <v>320</v>
      </c>
      <c r="DU16" t="s">
        <v>323</v>
      </c>
      <c r="DV16" t="s">
        <v>323</v>
      </c>
      <c r="DW16" t="s">
        <v>323</v>
      </c>
      <c r="DX16" t="s">
        <v>323</v>
      </c>
      <c r="DY16" t="s">
        <v>323</v>
      </c>
      <c r="DZ16" t="s">
        <v>320</v>
      </c>
      <c r="EA16" t="s">
        <v>320</v>
      </c>
      <c r="EB16" t="s">
        <v>320</v>
      </c>
      <c r="EC16" t="s">
        <v>318</v>
      </c>
      <c r="EE16" t="s">
        <v>334</v>
      </c>
      <c r="EF16" t="s">
        <v>334</v>
      </c>
      <c r="EH16" t="s">
        <v>318</v>
      </c>
      <c r="EI16" t="s">
        <v>335</v>
      </c>
      <c r="EL16" t="s">
        <v>336</v>
      </c>
      <c r="EM16" t="s">
        <v>337</v>
      </c>
      <c r="EN16" t="s">
        <v>336</v>
      </c>
      <c r="EO16" t="s">
        <v>337</v>
      </c>
      <c r="EP16" t="s">
        <v>325</v>
      </c>
      <c r="EQ16" t="s">
        <v>325</v>
      </c>
      <c r="ER16" t="s">
        <v>320</v>
      </c>
      <c r="ES16" t="s">
        <v>338</v>
      </c>
      <c r="ET16" t="s">
        <v>320</v>
      </c>
      <c r="EV16" t="s">
        <v>319</v>
      </c>
      <c r="EW16" t="s">
        <v>339</v>
      </c>
      <c r="EX16" t="s">
        <v>319</v>
      </c>
      <c r="FC16" t="s">
        <v>340</v>
      </c>
      <c r="FD16" t="s">
        <v>340</v>
      </c>
      <c r="FQ16" t="s">
        <v>340</v>
      </c>
      <c r="FR16" t="s">
        <v>340</v>
      </c>
      <c r="FS16" t="s">
        <v>341</v>
      </c>
      <c r="FT16" t="s">
        <v>341</v>
      </c>
      <c r="FU16" t="s">
        <v>323</v>
      </c>
      <c r="FV16" t="s">
        <v>323</v>
      </c>
      <c r="FW16" t="s">
        <v>325</v>
      </c>
      <c r="FX16" t="s">
        <v>323</v>
      </c>
      <c r="FY16" t="s">
        <v>332</v>
      </c>
      <c r="FZ16" t="s">
        <v>325</v>
      </c>
      <c r="GA16" t="s">
        <v>325</v>
      </c>
      <c r="GC16" t="s">
        <v>340</v>
      </c>
      <c r="GD16" t="s">
        <v>340</v>
      </c>
      <c r="GE16" t="s">
        <v>340</v>
      </c>
      <c r="GF16" t="s">
        <v>340</v>
      </c>
      <c r="GG16" t="s">
        <v>340</v>
      </c>
      <c r="GH16" t="s">
        <v>340</v>
      </c>
      <c r="GI16" t="s">
        <v>340</v>
      </c>
      <c r="GJ16" t="s">
        <v>342</v>
      </c>
      <c r="GK16" t="s">
        <v>342</v>
      </c>
      <c r="GL16" t="s">
        <v>342</v>
      </c>
      <c r="GM16" t="s">
        <v>343</v>
      </c>
      <c r="GN16" t="s">
        <v>340</v>
      </c>
      <c r="GO16" t="s">
        <v>340</v>
      </c>
      <c r="GP16" t="s">
        <v>340</v>
      </c>
      <c r="GQ16" t="s">
        <v>340</v>
      </c>
      <c r="GR16" t="s">
        <v>340</v>
      </c>
      <c r="GS16" t="s">
        <v>340</v>
      </c>
      <c r="GT16" t="s">
        <v>340</v>
      </c>
      <c r="GU16" t="s">
        <v>340</v>
      </c>
      <c r="GV16" t="s">
        <v>340</v>
      </c>
      <c r="GW16" t="s">
        <v>340</v>
      </c>
      <c r="GX16" t="s">
        <v>340</v>
      </c>
      <c r="GY16" t="s">
        <v>340</v>
      </c>
      <c r="HF16" t="s">
        <v>340</v>
      </c>
      <c r="HG16" t="s">
        <v>325</v>
      </c>
      <c r="HH16" t="s">
        <v>325</v>
      </c>
      <c r="HI16" t="s">
        <v>336</v>
      </c>
      <c r="HJ16" t="s">
        <v>337</v>
      </c>
      <c r="HL16" t="s">
        <v>326</v>
      </c>
      <c r="HM16" t="s">
        <v>326</v>
      </c>
      <c r="HN16" t="s">
        <v>323</v>
      </c>
      <c r="HO16" t="s">
        <v>323</v>
      </c>
      <c r="HP16" t="s">
        <v>323</v>
      </c>
      <c r="HQ16" t="s">
        <v>323</v>
      </c>
      <c r="HR16" t="s">
        <v>323</v>
      </c>
      <c r="HS16" t="s">
        <v>325</v>
      </c>
      <c r="HT16" t="s">
        <v>325</v>
      </c>
      <c r="HU16" t="s">
        <v>325</v>
      </c>
      <c r="HV16" t="s">
        <v>323</v>
      </c>
      <c r="HW16" t="s">
        <v>321</v>
      </c>
      <c r="HX16" t="s">
        <v>332</v>
      </c>
      <c r="HY16" t="s">
        <v>325</v>
      </c>
      <c r="HZ16" t="s">
        <v>325</v>
      </c>
    </row>
    <row r="17" spans="1:234" x14ac:dyDescent="0.25">
      <c r="A17">
        <v>1</v>
      </c>
      <c r="B17">
        <v>1566837454</v>
      </c>
      <c r="C17">
        <v>0</v>
      </c>
      <c r="D17" t="s">
        <v>344</v>
      </c>
      <c r="E17" t="s">
        <v>345</v>
      </c>
      <c r="F17" t="s">
        <v>346</v>
      </c>
      <c r="G17" t="s">
        <v>347</v>
      </c>
      <c r="H17" t="s">
        <v>348</v>
      </c>
      <c r="I17">
        <v>1566837454</v>
      </c>
      <c r="J17">
        <f t="shared" ref="J17:J27" si="0">CP17*AK17*(CN17-CO17)/(100*CH17*(1000-AK17*CN17))</f>
        <v>3.0278785397505853E-3</v>
      </c>
      <c r="K17">
        <f t="shared" ref="K17:K27" si="1">CP17*AK17*(CM17-CL17*(1000-AK17*CO17)/(1000-AK17*CN17))/(100*CH17)</f>
        <v>28.493825160765859</v>
      </c>
      <c r="L17">
        <f t="shared" ref="L17:L27" si="2">CL17 - IF(AK17&gt;1, K17*CH17*100/(AM17*CX17), 0)</f>
        <v>364.58100000000002</v>
      </c>
      <c r="M17">
        <f t="shared" ref="M17:M27" si="3">((S17-J17/2)*L17-K17)/(S17+J17/2)</f>
        <v>97.765779922704198</v>
      </c>
      <c r="N17">
        <f t="shared" ref="N17:N27" si="4">M17*(CQ17+CR17)/1000</f>
        <v>9.7177577973746025</v>
      </c>
      <c r="O17">
        <f t="shared" ref="O17:O27" si="5">(CL17 - IF(AK17&gt;1, K17*CH17*100/(AM17*CX17), 0))*(CQ17+CR17)/1000</f>
        <v>36.238752028835997</v>
      </c>
      <c r="P17">
        <f t="shared" ref="P17:P27" si="6">2/((1/R17-1/Q17)+SIGN(R17)*SQRT((1/R17-1/Q17)*(1/R17-1/Q17) + 4*CI17/((CI17+1)*(CI17+1))*(2*1/R17*1/Q17-1/Q17*1/Q17)))</f>
        <v>0.18177620735186348</v>
      </c>
      <c r="Q17">
        <f t="shared" ref="Q17:Q27" si="7">AH17+AG17*CH17+AF17*CH17*CH17</f>
        <v>2.2489530199789063</v>
      </c>
      <c r="R17">
        <f t="shared" ref="R17:R27" si="8">J17*(1000-(1000*0.61365*EXP(17.502*V17/(240.97+V17))/(CQ17+CR17)+CN17)/2)/(1000*0.61365*EXP(17.502*V17/(240.97+V17))/(CQ17+CR17)-CN17)</f>
        <v>0.17399044899682906</v>
      </c>
      <c r="S17">
        <f t="shared" ref="S17:S27" si="9">1/((CI17+1)/(P17/1.6)+1/(Q17/1.37)) + CI17/((CI17+1)/(P17/1.6) + CI17/(Q17/1.37))</f>
        <v>0.1094157600857022</v>
      </c>
      <c r="T17">
        <f t="shared" ref="T17:T27" si="10">(CE17*CG17)</f>
        <v>330.44053600382875</v>
      </c>
      <c r="U17">
        <f t="shared" ref="U17:U27" si="11">(CS17+(T17+2*0.95*0.0000000567*(((CS17+$B$7)+273)^4-(CS17+273)^4)-44100*J17)/(1.84*29.3*Q17+8*0.95*0.0000000567*(CS17+273)^3))</f>
        <v>27.638460615867253</v>
      </c>
      <c r="V17">
        <f t="shared" ref="V17:V27" si="12">($C$7*CT17+$D$7*CU17+$E$7*U17)</f>
        <v>26.997599999999998</v>
      </c>
      <c r="W17">
        <f t="shared" ref="W17:W27" si="13">0.61365*EXP(17.502*V17/(240.97+V17))</f>
        <v>3.5786552128349043</v>
      </c>
      <c r="X17">
        <f t="shared" ref="X17:X27" si="14">(Y17/Z17*100)</f>
        <v>55.69075959857355</v>
      </c>
      <c r="Y17">
        <f t="shared" ref="Y17:Y27" si="15">CN17*(CQ17+CR17)/1000</f>
        <v>1.8965106926443998</v>
      </c>
      <c r="Z17">
        <f t="shared" ref="Z17:Z27" si="16">0.61365*EXP(17.502*CS17/(240.97+CS17))</f>
        <v>3.4054315407344102</v>
      </c>
      <c r="AA17">
        <f t="shared" ref="AA17:AA27" si="17">(W17-CN17*(CQ17+CR17)/1000)</f>
        <v>1.6821445201905045</v>
      </c>
      <c r="AB17">
        <f t="shared" ref="AB17:AB27" si="18">(-J17*44100)</f>
        <v>-133.5294436030008</v>
      </c>
      <c r="AC17">
        <f t="shared" ref="AC17:AC27" si="19">2*29.3*Q17*0.92*(CS17-V17)</f>
        <v>-102.10088204495371</v>
      </c>
      <c r="AD17">
        <f t="shared" ref="AD17:AD27" si="20">2*0.95*0.0000000567*(((CS17+$B$7)+273)^4-(V17+273)^4)</f>
        <v>-9.7562882142296896</v>
      </c>
      <c r="AE17">
        <f t="shared" ref="AE17:AE27" si="21">T17+AD17+AB17+AC17</f>
        <v>85.053922141644549</v>
      </c>
      <c r="AF17">
        <v>-4.1155567038469801E-2</v>
      </c>
      <c r="AG17">
        <v>4.6200729426374897E-2</v>
      </c>
      <c r="AH17">
        <v>3.4533490568055698</v>
      </c>
      <c r="AI17">
        <v>0</v>
      </c>
      <c r="AJ17">
        <v>0</v>
      </c>
      <c r="AK17">
        <f t="shared" ref="AK17:AK27" si="22">IF(AI17*$H$13&gt;=AM17,1,(AM17/(AM17-AI17*$H$13)))</f>
        <v>1</v>
      </c>
      <c r="AL17">
        <f t="shared" ref="AL17:AL27" si="23">(AK17-1)*100</f>
        <v>0</v>
      </c>
      <c r="AM17">
        <f t="shared" ref="AM17:AM27" si="24">MAX(0,($B$13+$C$13*CX17)/(1+$D$13*CX17)*CQ17/(CS17+273)*$E$13)</f>
        <v>52629.101345450843</v>
      </c>
      <c r="AN17">
        <v>0</v>
      </c>
      <c r="AO17">
        <v>153.529411764706</v>
      </c>
      <c r="AP17">
        <v>602.07899999999995</v>
      </c>
      <c r="AQ17">
        <f t="shared" ref="AQ17:AQ27" si="25">AP17-AO17</f>
        <v>448.54958823529398</v>
      </c>
      <c r="AR17">
        <f t="shared" ref="AR17:AR27" si="26">AQ17/AP17</f>
        <v>0.74500121783901119</v>
      </c>
      <c r="AS17">
        <v>58.562583744446698</v>
      </c>
      <c r="AT17" t="s">
        <v>349</v>
      </c>
      <c r="AU17">
        <v>720.11242307692305</v>
      </c>
      <c r="AV17">
        <v>917.452</v>
      </c>
      <c r="AW17">
        <f t="shared" ref="AW17:AW27" si="27">1-AU17/AV17</f>
        <v>0.21509526048564609</v>
      </c>
      <c r="AX17">
        <v>0.5</v>
      </c>
      <c r="AY17">
        <f t="shared" ref="AY17:AY27" si="28">CE17</f>
        <v>1686.0521995810666</v>
      </c>
      <c r="AZ17">
        <f t="shared" ref="AZ17:AZ27" si="29">K17</f>
        <v>28.493825160765859</v>
      </c>
      <c r="BA17">
        <f t="shared" ref="BA17:BA27" si="30">AW17*AX17*AY17</f>
        <v>181.33091853064303</v>
      </c>
      <c r="BB17">
        <f t="shared" ref="BB17:BB27" si="31">BG17/AV17</f>
        <v>0.40112398250807668</v>
      </c>
      <c r="BC17">
        <f t="shared" ref="BC17:BC27" si="32">(AZ17-AS17)/AY17</f>
        <v>-1.7833824238153495E-2</v>
      </c>
      <c r="BD17">
        <f t="shared" ref="BD17:BD27" si="33">(AP17-AV17)/AV17</f>
        <v>-0.34374877377781077</v>
      </c>
      <c r="BE17" t="s">
        <v>350</v>
      </c>
      <c r="BF17">
        <v>549.44000000000005</v>
      </c>
      <c r="BG17">
        <f t="shared" ref="BG17:BG27" si="34">AV17-BF17</f>
        <v>368.01199999999994</v>
      </c>
      <c r="BH17">
        <f t="shared" ref="BH17:BH27" si="35">(AV17-AU17)/(AV17-BF17)</f>
        <v>0.53623136452908327</v>
      </c>
      <c r="BI17">
        <f t="shared" ref="BI17:BI27" si="36">(AP17-AV17)/(AP17-BF17)</f>
        <v>-5.9912422348448997</v>
      </c>
      <c r="BJ17">
        <f t="shared" ref="BJ17:BJ27" si="37">(AV17-AU17)/(AV17-AO17)</f>
        <v>0.25832405005714382</v>
      </c>
      <c r="BK17">
        <f t="shared" ref="BK17:BK27" si="38">(AP17-AV17)/(AP17-AO17)</f>
        <v>-0.70309506077300421</v>
      </c>
      <c r="BL17">
        <v>1191</v>
      </c>
      <c r="BM17">
        <v>300</v>
      </c>
      <c r="BN17">
        <v>300</v>
      </c>
      <c r="BO17">
        <v>300</v>
      </c>
      <c r="BP17">
        <v>10491.3</v>
      </c>
      <c r="BQ17">
        <v>868.57399999999996</v>
      </c>
      <c r="BR17">
        <v>-7.0253800000000003E-3</v>
      </c>
      <c r="BS17">
        <v>-3.2080099999999998</v>
      </c>
      <c r="BT17" t="s">
        <v>351</v>
      </c>
      <c r="BU17" t="s">
        <v>351</v>
      </c>
      <c r="BV17" t="s">
        <v>351</v>
      </c>
      <c r="BW17" t="s">
        <v>351</v>
      </c>
      <c r="BX17" t="s">
        <v>351</v>
      </c>
      <c r="BY17" t="s">
        <v>351</v>
      </c>
      <c r="BZ17" t="s">
        <v>351</v>
      </c>
      <c r="CA17" t="s">
        <v>351</v>
      </c>
      <c r="CB17" t="s">
        <v>351</v>
      </c>
      <c r="CC17" t="s">
        <v>351</v>
      </c>
      <c r="CD17">
        <f t="shared" ref="CD17:CD27" si="39">$B$11*CY17+$C$11*CZ17+$F$11*DM17</f>
        <v>2000.08</v>
      </c>
      <c r="CE17">
        <f t="shared" ref="CE17:CE27" si="40">CD17*CF17</f>
        <v>1686.0521995810666</v>
      </c>
      <c r="CF17">
        <f t="shared" ref="CF17:CF27" si="41">($B$11*$D$9+$C$11*$D$9+$F$11*((DZ17+DR17)/MAX(DZ17+DR17+EA17, 0.1)*$I$9+EA17/MAX(DZ17+DR17+EA17, 0.1)*$J$9))/($B$11+$C$11+$F$11)</f>
        <v>0.84299238009532951</v>
      </c>
      <c r="CG17">
        <f t="shared" ref="CG17:CG27" si="42">($B$11*$K$9+$C$11*$K$9+$F$11*((DZ17+DR17)/MAX(DZ17+DR17+EA17, 0.1)*$P$9+EA17/MAX(DZ17+DR17+EA17, 0.1)*$Q$9))/($B$11+$C$11+$F$11)</f>
        <v>0.19598476019065916</v>
      </c>
      <c r="CH17">
        <v>6</v>
      </c>
      <c r="CI17">
        <v>0.5</v>
      </c>
      <c r="CJ17" t="s">
        <v>352</v>
      </c>
      <c r="CK17">
        <v>1566837454</v>
      </c>
      <c r="CL17">
        <v>364.58100000000002</v>
      </c>
      <c r="CM17">
        <v>400.09699999999998</v>
      </c>
      <c r="CN17">
        <v>19.079899999999999</v>
      </c>
      <c r="CO17">
        <v>15.5159</v>
      </c>
      <c r="CP17">
        <v>500.01799999999997</v>
      </c>
      <c r="CQ17">
        <v>99.298299999999998</v>
      </c>
      <c r="CR17">
        <v>0.10005600000000001</v>
      </c>
      <c r="CS17">
        <v>26.1555</v>
      </c>
      <c r="CT17">
        <v>26.997599999999998</v>
      </c>
      <c r="CU17">
        <v>999.9</v>
      </c>
      <c r="CV17">
        <v>0</v>
      </c>
      <c r="CW17">
        <v>0</v>
      </c>
      <c r="CX17">
        <v>9995</v>
      </c>
      <c r="CY17">
        <v>0</v>
      </c>
      <c r="CZ17">
        <v>1128.55</v>
      </c>
      <c r="DA17">
        <v>-35.515799999999999</v>
      </c>
      <c r="DB17">
        <v>371.67200000000003</v>
      </c>
      <c r="DC17">
        <v>406.40199999999999</v>
      </c>
      <c r="DD17">
        <v>3.5640700000000001</v>
      </c>
      <c r="DE17">
        <v>340.76900000000001</v>
      </c>
      <c r="DF17">
        <v>400.09699999999998</v>
      </c>
      <c r="DG17">
        <v>19.017900000000001</v>
      </c>
      <c r="DH17">
        <v>15.5159</v>
      </c>
      <c r="DI17">
        <v>1.8946000000000001</v>
      </c>
      <c r="DJ17">
        <v>1.5407</v>
      </c>
      <c r="DK17">
        <v>16.59</v>
      </c>
      <c r="DL17">
        <v>13.3781</v>
      </c>
      <c r="DM17">
        <v>2000.08</v>
      </c>
      <c r="DN17">
        <v>0.90000599999999997</v>
      </c>
      <c r="DO17">
        <v>9.9993799999999994E-2</v>
      </c>
      <c r="DP17">
        <v>0</v>
      </c>
      <c r="DQ17">
        <v>720.13099999999997</v>
      </c>
      <c r="DR17">
        <v>5.00014</v>
      </c>
      <c r="DS17">
        <v>17719.900000000001</v>
      </c>
      <c r="DT17">
        <v>16923.5</v>
      </c>
      <c r="DU17">
        <v>45.311999999999998</v>
      </c>
      <c r="DV17">
        <v>46.5</v>
      </c>
      <c r="DW17">
        <v>45.936999999999998</v>
      </c>
      <c r="DX17">
        <v>45.375</v>
      </c>
      <c r="DY17">
        <v>47</v>
      </c>
      <c r="DZ17">
        <v>1795.58</v>
      </c>
      <c r="EA17">
        <v>199.5</v>
      </c>
      <c r="EB17">
        <v>0</v>
      </c>
      <c r="EC17">
        <v>460.299999952316</v>
      </c>
      <c r="ED17">
        <v>720.11242307692305</v>
      </c>
      <c r="EE17">
        <v>1.1637948795224899</v>
      </c>
      <c r="EF17">
        <v>-438.01025624563101</v>
      </c>
      <c r="EG17">
        <v>17764.892307692298</v>
      </c>
      <c r="EH17">
        <v>15</v>
      </c>
      <c r="EI17">
        <v>1566837404.5</v>
      </c>
      <c r="EJ17" t="s">
        <v>353</v>
      </c>
      <c r="EK17">
        <v>21</v>
      </c>
      <c r="EL17">
        <v>23.812000000000001</v>
      </c>
      <c r="EM17">
        <v>6.2E-2</v>
      </c>
      <c r="EN17">
        <v>400</v>
      </c>
      <c r="EO17">
        <v>16</v>
      </c>
      <c r="EP17">
        <v>0.1</v>
      </c>
      <c r="EQ17">
        <v>0.03</v>
      </c>
      <c r="ER17">
        <v>28.3193834743543</v>
      </c>
      <c r="ES17">
        <v>0.96974419162054404</v>
      </c>
      <c r="ET17">
        <v>0.13141353425175001</v>
      </c>
      <c r="EU17">
        <v>0</v>
      </c>
      <c r="EV17">
        <v>0.17789744030851101</v>
      </c>
      <c r="EW17">
        <v>6.7297293062329004E-3</v>
      </c>
      <c r="EX17">
        <v>1.21148528593475E-3</v>
      </c>
      <c r="EY17">
        <v>1</v>
      </c>
      <c r="EZ17">
        <v>1</v>
      </c>
      <c r="FA17">
        <v>2</v>
      </c>
      <c r="FB17" t="s">
        <v>354</v>
      </c>
      <c r="FC17">
        <v>2.91473</v>
      </c>
      <c r="FD17">
        <v>2.7247300000000001</v>
      </c>
      <c r="FE17">
        <v>8.1424200000000002E-2</v>
      </c>
      <c r="FF17">
        <v>9.1436900000000002E-2</v>
      </c>
      <c r="FG17">
        <v>9.66003E-2</v>
      </c>
      <c r="FH17">
        <v>8.22716E-2</v>
      </c>
      <c r="FI17">
        <v>24212.7</v>
      </c>
      <c r="FJ17">
        <v>22030.1</v>
      </c>
      <c r="FK17">
        <v>24334.2</v>
      </c>
      <c r="FL17">
        <v>22899.7</v>
      </c>
      <c r="FM17">
        <v>30897.9</v>
      </c>
      <c r="FN17">
        <v>29366.7</v>
      </c>
      <c r="FO17">
        <v>35246.1</v>
      </c>
      <c r="FP17">
        <v>33036.400000000001</v>
      </c>
      <c r="FQ17">
        <v>2.0068999999999999</v>
      </c>
      <c r="FR17">
        <v>1.8601700000000001</v>
      </c>
      <c r="FS17">
        <v>8.1762699999999994E-2</v>
      </c>
      <c r="FT17">
        <v>0</v>
      </c>
      <c r="FU17">
        <v>25.658999999999999</v>
      </c>
      <c r="FV17">
        <v>999.9</v>
      </c>
      <c r="FW17">
        <v>45.402999999999999</v>
      </c>
      <c r="FX17">
        <v>32.256999999999998</v>
      </c>
      <c r="FY17">
        <v>22.152799999999999</v>
      </c>
      <c r="FZ17">
        <v>60.463799999999999</v>
      </c>
      <c r="GA17">
        <v>24.258800000000001</v>
      </c>
      <c r="GB17">
        <v>1</v>
      </c>
      <c r="GC17">
        <v>0.13056400000000001</v>
      </c>
      <c r="GD17">
        <v>4.2041300000000001</v>
      </c>
      <c r="GE17">
        <v>20.139399999999998</v>
      </c>
      <c r="GF17">
        <v>5.2500900000000001</v>
      </c>
      <c r="GG17">
        <v>12.0519</v>
      </c>
      <c r="GH17">
        <v>4.9806499999999998</v>
      </c>
      <c r="GI17">
        <v>3.2992499999999998</v>
      </c>
      <c r="GJ17">
        <v>9999</v>
      </c>
      <c r="GK17">
        <v>9999</v>
      </c>
      <c r="GL17">
        <v>9999</v>
      </c>
      <c r="GM17">
        <v>431.1</v>
      </c>
      <c r="GN17">
        <v>1.87927</v>
      </c>
      <c r="GO17">
        <v>1.87714</v>
      </c>
      <c r="GP17">
        <v>1.8747</v>
      </c>
      <c r="GQ17">
        <v>1.8750599999999999</v>
      </c>
      <c r="GR17">
        <v>1.87544</v>
      </c>
      <c r="GS17">
        <v>1.8742399999999999</v>
      </c>
      <c r="GT17">
        <v>1.8711899999999999</v>
      </c>
      <c r="GU17">
        <v>1.8755999999999999</v>
      </c>
      <c r="GV17" t="s">
        <v>355</v>
      </c>
      <c r="GW17" t="s">
        <v>19</v>
      </c>
      <c r="GX17" t="s">
        <v>19</v>
      </c>
      <c r="GY17" t="s">
        <v>19</v>
      </c>
      <c r="GZ17" t="s">
        <v>356</v>
      </c>
      <c r="HA17" t="s">
        <v>357</v>
      </c>
      <c r="HB17" t="s">
        <v>358</v>
      </c>
      <c r="HC17" t="s">
        <v>358</v>
      </c>
      <c r="HD17" t="s">
        <v>358</v>
      </c>
      <c r="HE17" t="s">
        <v>358</v>
      </c>
      <c r="HF17">
        <v>0</v>
      </c>
      <c r="HG17">
        <v>100</v>
      </c>
      <c r="HH17">
        <v>100</v>
      </c>
      <c r="HI17">
        <v>23.812000000000001</v>
      </c>
      <c r="HJ17">
        <v>6.2E-2</v>
      </c>
      <c r="HK17">
        <v>2</v>
      </c>
      <c r="HL17">
        <v>503.87900000000002</v>
      </c>
      <c r="HM17">
        <v>475.279</v>
      </c>
      <c r="HN17">
        <v>19.9099</v>
      </c>
      <c r="HO17">
        <v>28.743600000000001</v>
      </c>
      <c r="HP17">
        <v>30</v>
      </c>
      <c r="HQ17">
        <v>28.649899999999999</v>
      </c>
      <c r="HR17">
        <v>28.6404</v>
      </c>
      <c r="HS17">
        <v>20.0444</v>
      </c>
      <c r="HT17">
        <v>35.8675</v>
      </c>
      <c r="HU17">
        <v>0</v>
      </c>
      <c r="HV17">
        <v>19.928799999999999</v>
      </c>
      <c r="HW17">
        <v>400</v>
      </c>
      <c r="HX17">
        <v>15.414400000000001</v>
      </c>
      <c r="HY17">
        <v>101.17100000000001</v>
      </c>
      <c r="HZ17">
        <v>101.548</v>
      </c>
    </row>
    <row r="18" spans="1:234" x14ac:dyDescent="0.25">
      <c r="A18">
        <v>2</v>
      </c>
      <c r="B18">
        <v>1566837574.5</v>
      </c>
      <c r="C18">
        <v>120.5</v>
      </c>
      <c r="D18" t="s">
        <v>359</v>
      </c>
      <c r="E18" t="s">
        <v>360</v>
      </c>
      <c r="F18" t="s">
        <v>346</v>
      </c>
      <c r="G18" t="s">
        <v>347</v>
      </c>
      <c r="H18" t="s">
        <v>348</v>
      </c>
      <c r="I18">
        <v>1566837574.5</v>
      </c>
      <c r="J18">
        <f t="shared" si="0"/>
        <v>3.1090022598397834E-3</v>
      </c>
      <c r="K18">
        <f t="shared" si="1"/>
        <v>23.7444009327495</v>
      </c>
      <c r="L18">
        <f t="shared" si="2"/>
        <v>270.48399999999998</v>
      </c>
      <c r="M18">
        <f t="shared" si="3"/>
        <v>55.64329865505259</v>
      </c>
      <c r="N18">
        <f t="shared" si="4"/>
        <v>5.5306989166898992</v>
      </c>
      <c r="O18">
        <f t="shared" si="5"/>
        <v>26.884918794190003</v>
      </c>
      <c r="P18">
        <f t="shared" si="6"/>
        <v>0.18774297210199298</v>
      </c>
      <c r="Q18">
        <f t="shared" si="7"/>
        <v>2.2540824981544709</v>
      </c>
      <c r="R18">
        <f t="shared" si="8"/>
        <v>0.17946820380436054</v>
      </c>
      <c r="S18">
        <f t="shared" si="9"/>
        <v>0.11288068804089688</v>
      </c>
      <c r="T18">
        <f t="shared" si="10"/>
        <v>330.43039648752364</v>
      </c>
      <c r="U18">
        <f t="shared" si="11"/>
        <v>27.610612552427408</v>
      </c>
      <c r="V18">
        <f t="shared" si="12"/>
        <v>26.903700000000001</v>
      </c>
      <c r="W18">
        <f t="shared" si="13"/>
        <v>3.5589660934878342</v>
      </c>
      <c r="X18">
        <f t="shared" si="14"/>
        <v>55.32330718458428</v>
      </c>
      <c r="Y18">
        <f t="shared" si="15"/>
        <v>1.8842423418075003</v>
      </c>
      <c r="Z18">
        <f t="shared" si="16"/>
        <v>3.4058743732018617</v>
      </c>
      <c r="AA18">
        <f t="shared" si="17"/>
        <v>1.6747237516803339</v>
      </c>
      <c r="AB18">
        <f t="shared" si="18"/>
        <v>-137.10699965893446</v>
      </c>
      <c r="AC18">
        <f t="shared" si="19"/>
        <v>-90.65548334781613</v>
      </c>
      <c r="AD18">
        <f t="shared" si="20"/>
        <v>-8.6389344049855854</v>
      </c>
      <c r="AE18">
        <f t="shared" si="21"/>
        <v>94.028979075787447</v>
      </c>
      <c r="AF18">
        <v>-4.1293744365434697E-2</v>
      </c>
      <c r="AG18">
        <v>4.6355845580891702E-2</v>
      </c>
      <c r="AH18">
        <v>3.46252222182477</v>
      </c>
      <c r="AI18">
        <v>0</v>
      </c>
      <c r="AJ18">
        <v>0</v>
      </c>
      <c r="AK18">
        <f t="shared" si="22"/>
        <v>1</v>
      </c>
      <c r="AL18">
        <f t="shared" si="23"/>
        <v>0</v>
      </c>
      <c r="AM18">
        <f t="shared" si="24"/>
        <v>52798.075177372055</v>
      </c>
      <c r="AN18">
        <v>0</v>
      </c>
      <c r="AO18">
        <v>153.529411764706</v>
      </c>
      <c r="AP18">
        <v>602.07899999999995</v>
      </c>
      <c r="AQ18">
        <f t="shared" si="25"/>
        <v>448.54958823529398</v>
      </c>
      <c r="AR18">
        <f t="shared" si="26"/>
        <v>0.74500121783901119</v>
      </c>
      <c r="AS18">
        <v>58.562583744446698</v>
      </c>
      <c r="AT18" t="s">
        <v>361</v>
      </c>
      <c r="AU18">
        <v>707.53526923076902</v>
      </c>
      <c r="AV18">
        <v>872.601</v>
      </c>
      <c r="AW18">
        <f t="shared" si="27"/>
        <v>0.18916518634430968</v>
      </c>
      <c r="AX18">
        <v>0.5</v>
      </c>
      <c r="AY18">
        <f t="shared" si="28"/>
        <v>1686.0014995810752</v>
      </c>
      <c r="AZ18">
        <f t="shared" si="29"/>
        <v>23.7444009327495</v>
      </c>
      <c r="BA18">
        <f t="shared" si="30"/>
        <v>159.46639392251981</v>
      </c>
      <c r="BB18">
        <f t="shared" si="31"/>
        <v>0.37545338591177407</v>
      </c>
      <c r="BC18">
        <f t="shared" si="32"/>
        <v>-2.0651335612897472E-2</v>
      </c>
      <c r="BD18">
        <f t="shared" si="33"/>
        <v>-0.31001798072658643</v>
      </c>
      <c r="BE18" t="s">
        <v>362</v>
      </c>
      <c r="BF18">
        <v>544.98</v>
      </c>
      <c r="BG18">
        <f t="shared" si="34"/>
        <v>327.62099999999998</v>
      </c>
      <c r="BH18">
        <f t="shared" si="35"/>
        <v>0.50383135015530445</v>
      </c>
      <c r="BI18">
        <f t="shared" si="36"/>
        <v>-4.7377712394262659</v>
      </c>
      <c r="BJ18">
        <f t="shared" si="37"/>
        <v>0.22955396023131192</v>
      </c>
      <c r="BK18">
        <f t="shared" si="38"/>
        <v>-0.60310388660549463</v>
      </c>
      <c r="BL18">
        <v>1193</v>
      </c>
      <c r="BM18">
        <v>300</v>
      </c>
      <c r="BN18">
        <v>300</v>
      </c>
      <c r="BO18">
        <v>300</v>
      </c>
      <c r="BP18">
        <v>10491</v>
      </c>
      <c r="BQ18">
        <v>832.423</v>
      </c>
      <c r="BR18">
        <v>-7.0250599999999996E-3</v>
      </c>
      <c r="BS18">
        <v>-2.28546</v>
      </c>
      <c r="BT18" t="s">
        <v>351</v>
      </c>
      <c r="BU18" t="s">
        <v>351</v>
      </c>
      <c r="BV18" t="s">
        <v>351</v>
      </c>
      <c r="BW18" t="s">
        <v>351</v>
      </c>
      <c r="BX18" t="s">
        <v>351</v>
      </c>
      <c r="BY18" t="s">
        <v>351</v>
      </c>
      <c r="BZ18" t="s">
        <v>351</v>
      </c>
      <c r="CA18" t="s">
        <v>351</v>
      </c>
      <c r="CB18" t="s">
        <v>351</v>
      </c>
      <c r="CC18" t="s">
        <v>351</v>
      </c>
      <c r="CD18">
        <f t="shared" si="39"/>
        <v>2000.02</v>
      </c>
      <c r="CE18">
        <f t="shared" si="40"/>
        <v>1686.0014995810752</v>
      </c>
      <c r="CF18">
        <f t="shared" si="41"/>
        <v>0.84299231986733891</v>
      </c>
      <c r="CG18">
        <f t="shared" si="42"/>
        <v>0.19598463973467786</v>
      </c>
      <c r="CH18">
        <v>6</v>
      </c>
      <c r="CI18">
        <v>0.5</v>
      </c>
      <c r="CJ18" t="s">
        <v>352</v>
      </c>
      <c r="CK18">
        <v>1566837574.5</v>
      </c>
      <c r="CL18">
        <v>270.48399999999998</v>
      </c>
      <c r="CM18">
        <v>299.98899999999998</v>
      </c>
      <c r="CN18">
        <v>18.957000000000001</v>
      </c>
      <c r="CO18">
        <v>15.2966</v>
      </c>
      <c r="CP18">
        <v>499.95600000000002</v>
      </c>
      <c r="CQ18">
        <v>99.295900000000003</v>
      </c>
      <c r="CR18">
        <v>9.9697499999999994E-2</v>
      </c>
      <c r="CS18">
        <v>26.157699999999998</v>
      </c>
      <c r="CT18">
        <v>26.903700000000001</v>
      </c>
      <c r="CU18">
        <v>999.9</v>
      </c>
      <c r="CV18">
        <v>0</v>
      </c>
      <c r="CW18">
        <v>0</v>
      </c>
      <c r="CX18">
        <v>10028.799999999999</v>
      </c>
      <c r="CY18">
        <v>0</v>
      </c>
      <c r="CZ18">
        <v>1372.82</v>
      </c>
      <c r="DA18">
        <v>-29.505700000000001</v>
      </c>
      <c r="DB18">
        <v>275.70999999999998</v>
      </c>
      <c r="DC18">
        <v>304.64999999999998</v>
      </c>
      <c r="DD18">
        <v>3.6603300000000001</v>
      </c>
      <c r="DE18">
        <v>248.91900000000001</v>
      </c>
      <c r="DF18">
        <v>299.98899999999998</v>
      </c>
      <c r="DG18">
        <v>18.902999999999999</v>
      </c>
      <c r="DH18">
        <v>15.2966</v>
      </c>
      <c r="DI18">
        <v>1.88235</v>
      </c>
      <c r="DJ18">
        <v>1.5188900000000001</v>
      </c>
      <c r="DK18">
        <v>16.4879</v>
      </c>
      <c r="DL18">
        <v>13.159700000000001</v>
      </c>
      <c r="DM18">
        <v>2000.02</v>
      </c>
      <c r="DN18">
        <v>0.90000599999999997</v>
      </c>
      <c r="DO18">
        <v>9.9993799999999994E-2</v>
      </c>
      <c r="DP18">
        <v>0</v>
      </c>
      <c r="DQ18">
        <v>707.5</v>
      </c>
      <c r="DR18">
        <v>5.00014</v>
      </c>
      <c r="DS18">
        <v>17811.7</v>
      </c>
      <c r="DT18">
        <v>16923</v>
      </c>
      <c r="DU18">
        <v>45.311999999999998</v>
      </c>
      <c r="DV18">
        <v>46.5</v>
      </c>
      <c r="DW18">
        <v>45.936999999999998</v>
      </c>
      <c r="DX18">
        <v>45.375</v>
      </c>
      <c r="DY18">
        <v>47</v>
      </c>
      <c r="DZ18">
        <v>1795.53</v>
      </c>
      <c r="EA18">
        <v>199.49</v>
      </c>
      <c r="EB18">
        <v>0</v>
      </c>
      <c r="EC18">
        <v>120.10000014305101</v>
      </c>
      <c r="ED18">
        <v>707.53526923076902</v>
      </c>
      <c r="EE18">
        <v>-7.7777776373101196E-2</v>
      </c>
      <c r="EF18">
        <v>-95.343590011712905</v>
      </c>
      <c r="EG18">
        <v>17828.476923076902</v>
      </c>
      <c r="EH18">
        <v>15</v>
      </c>
      <c r="EI18">
        <v>1566837530.5</v>
      </c>
      <c r="EJ18" t="s">
        <v>363</v>
      </c>
      <c r="EK18">
        <v>22</v>
      </c>
      <c r="EL18">
        <v>21.565000000000001</v>
      </c>
      <c r="EM18">
        <v>5.3999999999999999E-2</v>
      </c>
      <c r="EN18">
        <v>300</v>
      </c>
      <c r="EO18">
        <v>15</v>
      </c>
      <c r="EP18">
        <v>0.05</v>
      </c>
      <c r="EQ18">
        <v>0.02</v>
      </c>
      <c r="ER18">
        <v>23.2628129225461</v>
      </c>
      <c r="ES18">
        <v>2.1082189275882399</v>
      </c>
      <c r="ET18">
        <v>0.26015015115817502</v>
      </c>
      <c r="EU18">
        <v>0</v>
      </c>
      <c r="EV18">
        <v>0.18693010323944401</v>
      </c>
      <c r="EW18">
        <v>-6.0152495825652403E-3</v>
      </c>
      <c r="EX18">
        <v>1.30699533755896E-3</v>
      </c>
      <c r="EY18">
        <v>1</v>
      </c>
      <c r="EZ18">
        <v>1</v>
      </c>
      <c r="FA18">
        <v>2</v>
      </c>
      <c r="FB18" t="s">
        <v>354</v>
      </c>
      <c r="FC18">
        <v>2.91452</v>
      </c>
      <c r="FD18">
        <v>2.7246700000000001</v>
      </c>
      <c r="FE18">
        <v>6.2914800000000007E-2</v>
      </c>
      <c r="FF18">
        <v>7.2801900000000003E-2</v>
      </c>
      <c r="FG18">
        <v>9.6153299999999997E-2</v>
      </c>
      <c r="FH18">
        <v>8.1399799999999994E-2</v>
      </c>
      <c r="FI18">
        <v>24696.799999999999</v>
      </c>
      <c r="FJ18">
        <v>22478.5</v>
      </c>
      <c r="FK18">
        <v>24330.9</v>
      </c>
      <c r="FL18">
        <v>22896.6</v>
      </c>
      <c r="FM18">
        <v>30909</v>
      </c>
      <c r="FN18">
        <v>29390.799999999999</v>
      </c>
      <c r="FO18">
        <v>35241.199999999997</v>
      </c>
      <c r="FP18">
        <v>33032.199999999997</v>
      </c>
      <c r="FQ18">
        <v>2.00535</v>
      </c>
      <c r="FR18">
        <v>1.8572500000000001</v>
      </c>
      <c r="FS18">
        <v>9.0416499999999997E-2</v>
      </c>
      <c r="FT18">
        <v>0</v>
      </c>
      <c r="FU18">
        <v>25.422999999999998</v>
      </c>
      <c r="FV18">
        <v>999.9</v>
      </c>
      <c r="FW18">
        <v>45.354999999999997</v>
      </c>
      <c r="FX18">
        <v>32.387999999999998</v>
      </c>
      <c r="FY18">
        <v>22.296600000000002</v>
      </c>
      <c r="FZ18">
        <v>60.703800000000001</v>
      </c>
      <c r="GA18">
        <v>24.367000000000001</v>
      </c>
      <c r="GB18">
        <v>1</v>
      </c>
      <c r="GC18">
        <v>0.13290099999999999</v>
      </c>
      <c r="GD18">
        <v>3.0390000000000001</v>
      </c>
      <c r="GE18">
        <v>20.1647</v>
      </c>
      <c r="GF18">
        <v>5.2527799999999996</v>
      </c>
      <c r="GG18">
        <v>12.0519</v>
      </c>
      <c r="GH18">
        <v>4.9817</v>
      </c>
      <c r="GI18">
        <v>3.3</v>
      </c>
      <c r="GJ18">
        <v>9999</v>
      </c>
      <c r="GK18">
        <v>9999</v>
      </c>
      <c r="GL18">
        <v>9999</v>
      </c>
      <c r="GM18">
        <v>431.1</v>
      </c>
      <c r="GN18">
        <v>1.87927</v>
      </c>
      <c r="GO18">
        <v>1.8771500000000001</v>
      </c>
      <c r="GP18">
        <v>1.8748100000000001</v>
      </c>
      <c r="GQ18">
        <v>1.87513</v>
      </c>
      <c r="GR18">
        <v>1.8754599999999999</v>
      </c>
      <c r="GS18">
        <v>1.87425</v>
      </c>
      <c r="GT18">
        <v>1.8711899999999999</v>
      </c>
      <c r="GU18">
        <v>1.87561</v>
      </c>
      <c r="GV18" t="s">
        <v>355</v>
      </c>
      <c r="GW18" t="s">
        <v>19</v>
      </c>
      <c r="GX18" t="s">
        <v>19</v>
      </c>
      <c r="GY18" t="s">
        <v>19</v>
      </c>
      <c r="GZ18" t="s">
        <v>356</v>
      </c>
      <c r="HA18" t="s">
        <v>357</v>
      </c>
      <c r="HB18" t="s">
        <v>358</v>
      </c>
      <c r="HC18" t="s">
        <v>358</v>
      </c>
      <c r="HD18" t="s">
        <v>358</v>
      </c>
      <c r="HE18" t="s">
        <v>358</v>
      </c>
      <c r="HF18">
        <v>0</v>
      </c>
      <c r="HG18">
        <v>100</v>
      </c>
      <c r="HH18">
        <v>100</v>
      </c>
      <c r="HI18">
        <v>21.565000000000001</v>
      </c>
      <c r="HJ18">
        <v>5.3999999999999999E-2</v>
      </c>
      <c r="HK18">
        <v>2</v>
      </c>
      <c r="HL18">
        <v>503.76799999999997</v>
      </c>
      <c r="HM18">
        <v>474.142</v>
      </c>
      <c r="HN18">
        <v>20.7776</v>
      </c>
      <c r="HO18">
        <v>28.8262</v>
      </c>
      <c r="HP18">
        <v>29.997599999999998</v>
      </c>
      <c r="HQ18">
        <v>28.753399999999999</v>
      </c>
      <c r="HR18">
        <v>28.742699999999999</v>
      </c>
      <c r="HS18">
        <v>15.9095</v>
      </c>
      <c r="HT18">
        <v>37.253300000000003</v>
      </c>
      <c r="HU18">
        <v>0</v>
      </c>
      <c r="HV18">
        <v>20.904900000000001</v>
      </c>
      <c r="HW18">
        <v>300</v>
      </c>
      <c r="HX18">
        <v>15.3483</v>
      </c>
      <c r="HY18">
        <v>101.157</v>
      </c>
      <c r="HZ18">
        <v>101.535</v>
      </c>
    </row>
    <row r="19" spans="1:234" x14ac:dyDescent="0.25">
      <c r="A19">
        <v>3</v>
      </c>
      <c r="B19">
        <v>1566837695</v>
      </c>
      <c r="C19">
        <v>241</v>
      </c>
      <c r="D19" t="s">
        <v>364</v>
      </c>
      <c r="E19" t="s">
        <v>365</v>
      </c>
      <c r="F19" t="s">
        <v>346</v>
      </c>
      <c r="G19" t="s">
        <v>347</v>
      </c>
      <c r="H19" t="s">
        <v>348</v>
      </c>
      <c r="I19">
        <v>1566837695</v>
      </c>
      <c r="J19">
        <f t="shared" si="0"/>
        <v>4.2158901247774669E-3</v>
      </c>
      <c r="K19">
        <f t="shared" si="1"/>
        <v>17.872675892328218</v>
      </c>
      <c r="L19">
        <f t="shared" si="2"/>
        <v>177.744</v>
      </c>
      <c r="M19">
        <f t="shared" si="3"/>
        <v>59.057078744946033</v>
      </c>
      <c r="N19">
        <f t="shared" si="4"/>
        <v>5.8697711991502128</v>
      </c>
      <c r="O19">
        <f t="shared" si="5"/>
        <v>17.666241442920001</v>
      </c>
      <c r="P19">
        <f t="shared" si="6"/>
        <v>0.26129724581961983</v>
      </c>
      <c r="Q19">
        <f t="shared" si="7"/>
        <v>2.2491359270405296</v>
      </c>
      <c r="R19">
        <f t="shared" si="8"/>
        <v>0.24552802947813235</v>
      </c>
      <c r="S19">
        <f t="shared" si="9"/>
        <v>0.15479245196323294</v>
      </c>
      <c r="T19">
        <f t="shared" si="10"/>
        <v>330.42091951451687</v>
      </c>
      <c r="U19">
        <f t="shared" si="11"/>
        <v>27.561365222041481</v>
      </c>
      <c r="V19">
        <f t="shared" si="12"/>
        <v>26.994</v>
      </c>
      <c r="W19">
        <f t="shared" si="13"/>
        <v>3.5778986093038241</v>
      </c>
      <c r="X19">
        <f t="shared" si="14"/>
        <v>55.287718783872108</v>
      </c>
      <c r="Y19">
        <f t="shared" si="15"/>
        <v>1.91846452738425</v>
      </c>
      <c r="Z19">
        <f t="shared" si="16"/>
        <v>3.4699650656302392</v>
      </c>
      <c r="AA19">
        <f t="shared" si="17"/>
        <v>1.6594340819195741</v>
      </c>
      <c r="AB19">
        <f t="shared" si="18"/>
        <v>-185.92075450268629</v>
      </c>
      <c r="AC19">
        <f t="shared" si="19"/>
        <v>-63.113444079325809</v>
      </c>
      <c r="AD19">
        <f t="shared" si="20"/>
        <v>-6.0398291542759779</v>
      </c>
      <c r="AE19">
        <f t="shared" si="21"/>
        <v>75.34689177822878</v>
      </c>
      <c r="AF19">
        <v>-4.1160489270560499E-2</v>
      </c>
      <c r="AG19">
        <v>4.6206255063107902E-2</v>
      </c>
      <c r="AH19">
        <v>3.4536760104020598</v>
      </c>
      <c r="AI19">
        <v>0</v>
      </c>
      <c r="AJ19">
        <v>0</v>
      </c>
      <c r="AK19">
        <f t="shared" si="22"/>
        <v>1</v>
      </c>
      <c r="AL19">
        <f t="shared" si="23"/>
        <v>0</v>
      </c>
      <c r="AM19">
        <f t="shared" si="24"/>
        <v>52579.10098997943</v>
      </c>
      <c r="AN19">
        <v>0</v>
      </c>
      <c r="AO19">
        <v>153.529411764706</v>
      </c>
      <c r="AP19">
        <v>602.07899999999995</v>
      </c>
      <c r="AQ19">
        <f t="shared" si="25"/>
        <v>448.54958823529398</v>
      </c>
      <c r="AR19">
        <f t="shared" si="26"/>
        <v>0.74500121783901119</v>
      </c>
      <c r="AS19">
        <v>58.562583744446698</v>
      </c>
      <c r="AT19" t="s">
        <v>366</v>
      </c>
      <c r="AU19">
        <v>704.35069230769204</v>
      </c>
      <c r="AV19">
        <v>834.86500000000001</v>
      </c>
      <c r="AW19">
        <f t="shared" si="27"/>
        <v>0.15632983499405051</v>
      </c>
      <c r="AX19">
        <v>0.5</v>
      </c>
      <c r="AY19">
        <f t="shared" si="28"/>
        <v>1685.9435995809974</v>
      </c>
      <c r="AZ19">
        <f t="shared" si="29"/>
        <v>17.872675892328218</v>
      </c>
      <c r="BA19">
        <f t="shared" si="30"/>
        <v>131.78164236588646</v>
      </c>
      <c r="BB19">
        <f t="shared" si="31"/>
        <v>0.33447922718044237</v>
      </c>
      <c r="BC19">
        <f t="shared" si="32"/>
        <v>-2.4134797784594351E-2</v>
      </c>
      <c r="BD19">
        <f t="shared" si="33"/>
        <v>-0.27883070915657027</v>
      </c>
      <c r="BE19" t="s">
        <v>367</v>
      </c>
      <c r="BF19">
        <v>555.62</v>
      </c>
      <c r="BG19">
        <f t="shared" si="34"/>
        <v>279.245</v>
      </c>
      <c r="BH19">
        <f t="shared" si="35"/>
        <v>0.46738279178609454</v>
      </c>
      <c r="BI19">
        <f t="shared" si="36"/>
        <v>-5.0105684582104724</v>
      </c>
      <c r="BJ19">
        <f t="shared" si="37"/>
        <v>0.19155656910620064</v>
      </c>
      <c r="BK19">
        <f t="shared" si="38"/>
        <v>-0.5189749497170163</v>
      </c>
      <c r="BL19">
        <v>1195</v>
      </c>
      <c r="BM19">
        <v>300</v>
      </c>
      <c r="BN19">
        <v>300</v>
      </c>
      <c r="BO19">
        <v>300</v>
      </c>
      <c r="BP19">
        <v>10490.9</v>
      </c>
      <c r="BQ19">
        <v>801.53</v>
      </c>
      <c r="BR19">
        <v>-7.0250900000000003E-3</v>
      </c>
      <c r="BS19">
        <v>-2.1472799999999999</v>
      </c>
      <c r="BT19" t="s">
        <v>351</v>
      </c>
      <c r="BU19" t="s">
        <v>351</v>
      </c>
      <c r="BV19" t="s">
        <v>351</v>
      </c>
      <c r="BW19" t="s">
        <v>351</v>
      </c>
      <c r="BX19" t="s">
        <v>351</v>
      </c>
      <c r="BY19" t="s">
        <v>351</v>
      </c>
      <c r="BZ19" t="s">
        <v>351</v>
      </c>
      <c r="CA19" t="s">
        <v>351</v>
      </c>
      <c r="CB19" t="s">
        <v>351</v>
      </c>
      <c r="CC19" t="s">
        <v>351</v>
      </c>
      <c r="CD19">
        <f t="shared" si="39"/>
        <v>1999.95</v>
      </c>
      <c r="CE19">
        <f t="shared" si="40"/>
        <v>1685.9435995809974</v>
      </c>
      <c r="CF19">
        <f t="shared" si="41"/>
        <v>0.84299287461236405</v>
      </c>
      <c r="CG19">
        <f t="shared" si="42"/>
        <v>0.19598574922472817</v>
      </c>
      <c r="CH19">
        <v>6</v>
      </c>
      <c r="CI19">
        <v>0.5</v>
      </c>
      <c r="CJ19" t="s">
        <v>352</v>
      </c>
      <c r="CK19">
        <v>1566837695</v>
      </c>
      <c r="CL19">
        <v>177.744</v>
      </c>
      <c r="CM19">
        <v>200.089</v>
      </c>
      <c r="CN19">
        <v>19.302099999999999</v>
      </c>
      <c r="CO19">
        <v>14.340999999999999</v>
      </c>
      <c r="CP19">
        <v>500.03199999999998</v>
      </c>
      <c r="CQ19">
        <v>99.291499999999999</v>
      </c>
      <c r="CR19">
        <v>9.9992499999999998E-2</v>
      </c>
      <c r="CS19">
        <v>26.473500000000001</v>
      </c>
      <c r="CT19">
        <v>26.994</v>
      </c>
      <c r="CU19">
        <v>999.9</v>
      </c>
      <c r="CV19">
        <v>0</v>
      </c>
      <c r="CW19">
        <v>0</v>
      </c>
      <c r="CX19">
        <v>9996.8799999999992</v>
      </c>
      <c r="CY19">
        <v>0</v>
      </c>
      <c r="CZ19">
        <v>1018.63</v>
      </c>
      <c r="DA19">
        <v>-22.3443</v>
      </c>
      <c r="DB19">
        <v>181.24299999999999</v>
      </c>
      <c r="DC19">
        <v>203</v>
      </c>
      <c r="DD19">
        <v>4.9610500000000002</v>
      </c>
      <c r="DE19">
        <v>156.179</v>
      </c>
      <c r="DF19">
        <v>200.089</v>
      </c>
      <c r="DG19">
        <v>19.248100000000001</v>
      </c>
      <c r="DH19">
        <v>14.340999999999999</v>
      </c>
      <c r="DI19">
        <v>1.9165300000000001</v>
      </c>
      <c r="DJ19">
        <v>1.42394</v>
      </c>
      <c r="DK19">
        <v>16.771100000000001</v>
      </c>
      <c r="DL19">
        <v>12.175000000000001</v>
      </c>
      <c r="DM19">
        <v>1999.95</v>
      </c>
      <c r="DN19">
        <v>0.89998900000000004</v>
      </c>
      <c r="DO19">
        <v>0.100011</v>
      </c>
      <c r="DP19">
        <v>0</v>
      </c>
      <c r="DQ19">
        <v>703.72699999999998</v>
      </c>
      <c r="DR19">
        <v>5.00014</v>
      </c>
      <c r="DS19">
        <v>17055.400000000001</v>
      </c>
      <c r="DT19">
        <v>16922.3</v>
      </c>
      <c r="DU19">
        <v>45.311999999999998</v>
      </c>
      <c r="DV19">
        <v>46.375</v>
      </c>
      <c r="DW19">
        <v>45.875</v>
      </c>
      <c r="DX19">
        <v>45.311999999999998</v>
      </c>
      <c r="DY19">
        <v>47</v>
      </c>
      <c r="DZ19">
        <v>1795.43</v>
      </c>
      <c r="EA19">
        <v>199.52</v>
      </c>
      <c r="EB19">
        <v>0</v>
      </c>
      <c r="EC19">
        <v>120.10000014305101</v>
      </c>
      <c r="ED19">
        <v>704.35069230769204</v>
      </c>
      <c r="EE19">
        <v>-2.8004786409631399</v>
      </c>
      <c r="EF19">
        <v>-352.91623911478501</v>
      </c>
      <c r="EG19">
        <v>17100.515384615399</v>
      </c>
      <c r="EH19">
        <v>15</v>
      </c>
      <c r="EI19">
        <v>1566837530.5</v>
      </c>
      <c r="EJ19" t="s">
        <v>363</v>
      </c>
      <c r="EK19">
        <v>22</v>
      </c>
      <c r="EL19">
        <v>21.565000000000001</v>
      </c>
      <c r="EM19">
        <v>5.3999999999999999E-2</v>
      </c>
      <c r="EN19">
        <v>300</v>
      </c>
      <c r="EO19">
        <v>15</v>
      </c>
      <c r="EP19">
        <v>0.05</v>
      </c>
      <c r="EQ19">
        <v>0.02</v>
      </c>
      <c r="ER19">
        <v>17.384310983313</v>
      </c>
      <c r="ES19">
        <v>2.3160719512905699</v>
      </c>
      <c r="ET19">
        <v>0.28543370231604998</v>
      </c>
      <c r="EU19">
        <v>0</v>
      </c>
      <c r="EV19">
        <v>0.25011611022857499</v>
      </c>
      <c r="EW19">
        <v>4.2687998848619103E-2</v>
      </c>
      <c r="EX19">
        <v>5.3377611973678797E-3</v>
      </c>
      <c r="EY19">
        <v>1</v>
      </c>
      <c r="EZ19">
        <v>1</v>
      </c>
      <c r="FA19">
        <v>2</v>
      </c>
      <c r="FB19" t="s">
        <v>354</v>
      </c>
      <c r="FC19">
        <v>2.9146899999999998</v>
      </c>
      <c r="FD19">
        <v>2.7246899999999998</v>
      </c>
      <c r="FE19">
        <v>4.1717600000000001E-2</v>
      </c>
      <c r="FF19">
        <v>5.1618799999999999E-2</v>
      </c>
      <c r="FG19">
        <v>9.7394700000000001E-2</v>
      </c>
      <c r="FH19">
        <v>7.7625600000000003E-2</v>
      </c>
      <c r="FI19">
        <v>25255.1</v>
      </c>
      <c r="FJ19">
        <v>22993</v>
      </c>
      <c r="FK19">
        <v>24330.799999999999</v>
      </c>
      <c r="FL19">
        <v>22897.7</v>
      </c>
      <c r="FM19">
        <v>30865.8</v>
      </c>
      <c r="FN19">
        <v>29513</v>
      </c>
      <c r="FO19">
        <v>35240.699999999997</v>
      </c>
      <c r="FP19">
        <v>33033.699999999997</v>
      </c>
      <c r="FQ19">
        <v>2.0063</v>
      </c>
      <c r="FR19">
        <v>1.8537300000000001</v>
      </c>
      <c r="FS19">
        <v>9.8608399999999999E-2</v>
      </c>
      <c r="FT19">
        <v>0</v>
      </c>
      <c r="FU19">
        <v>25.379200000000001</v>
      </c>
      <c r="FV19">
        <v>999.9</v>
      </c>
      <c r="FW19">
        <v>45.232999999999997</v>
      </c>
      <c r="FX19">
        <v>32.558999999999997</v>
      </c>
      <c r="FY19">
        <v>22.4514</v>
      </c>
      <c r="FZ19">
        <v>60.513800000000003</v>
      </c>
      <c r="GA19">
        <v>24.186699999999998</v>
      </c>
      <c r="GB19">
        <v>1</v>
      </c>
      <c r="GC19">
        <v>0.12995699999999999</v>
      </c>
      <c r="GD19">
        <v>1.6265400000000001</v>
      </c>
      <c r="GE19">
        <v>20.1829</v>
      </c>
      <c r="GF19">
        <v>5.2487399999999997</v>
      </c>
      <c r="GG19">
        <v>12.0519</v>
      </c>
      <c r="GH19">
        <v>4.9804500000000003</v>
      </c>
      <c r="GI19">
        <v>3.2992300000000001</v>
      </c>
      <c r="GJ19">
        <v>9999</v>
      </c>
      <c r="GK19">
        <v>9999</v>
      </c>
      <c r="GL19">
        <v>9999</v>
      </c>
      <c r="GM19">
        <v>431.1</v>
      </c>
      <c r="GN19">
        <v>1.87927</v>
      </c>
      <c r="GO19">
        <v>1.8771899999999999</v>
      </c>
      <c r="GP19">
        <v>1.8747799999999999</v>
      </c>
      <c r="GQ19">
        <v>1.8751500000000001</v>
      </c>
      <c r="GR19">
        <v>1.8754599999999999</v>
      </c>
      <c r="GS19">
        <v>1.8742399999999999</v>
      </c>
      <c r="GT19">
        <v>1.8711899999999999</v>
      </c>
      <c r="GU19">
        <v>1.87561</v>
      </c>
      <c r="GV19" t="s">
        <v>355</v>
      </c>
      <c r="GW19" t="s">
        <v>19</v>
      </c>
      <c r="GX19" t="s">
        <v>19</v>
      </c>
      <c r="GY19" t="s">
        <v>19</v>
      </c>
      <c r="GZ19" t="s">
        <v>356</v>
      </c>
      <c r="HA19" t="s">
        <v>357</v>
      </c>
      <c r="HB19" t="s">
        <v>358</v>
      </c>
      <c r="HC19" t="s">
        <v>358</v>
      </c>
      <c r="HD19" t="s">
        <v>358</v>
      </c>
      <c r="HE19" t="s">
        <v>358</v>
      </c>
      <c r="HF19">
        <v>0</v>
      </c>
      <c r="HG19">
        <v>100</v>
      </c>
      <c r="HH19">
        <v>100</v>
      </c>
      <c r="HI19">
        <v>21.565000000000001</v>
      </c>
      <c r="HJ19">
        <v>5.3999999999999999E-2</v>
      </c>
      <c r="HK19">
        <v>2</v>
      </c>
      <c r="HL19">
        <v>504.89100000000002</v>
      </c>
      <c r="HM19">
        <v>472.255</v>
      </c>
      <c r="HN19">
        <v>22.710699999999999</v>
      </c>
      <c r="HO19">
        <v>28.852799999999998</v>
      </c>
      <c r="HP19">
        <v>30.0001</v>
      </c>
      <c r="HQ19">
        <v>28.813700000000001</v>
      </c>
      <c r="HR19">
        <v>28.804200000000002</v>
      </c>
      <c r="HS19">
        <v>11.6143</v>
      </c>
      <c r="HT19">
        <v>42.451900000000002</v>
      </c>
      <c r="HU19">
        <v>0</v>
      </c>
      <c r="HV19">
        <v>22.713699999999999</v>
      </c>
      <c r="HW19">
        <v>200</v>
      </c>
      <c r="HX19">
        <v>14.2761</v>
      </c>
      <c r="HY19">
        <v>101.15600000000001</v>
      </c>
      <c r="HZ19">
        <v>101.54</v>
      </c>
    </row>
    <row r="20" spans="1:234" x14ac:dyDescent="0.25">
      <c r="A20">
        <v>4</v>
      </c>
      <c r="B20">
        <v>1566837815.5</v>
      </c>
      <c r="C20">
        <v>361.5</v>
      </c>
      <c r="D20" t="s">
        <v>368</v>
      </c>
      <c r="E20" t="s">
        <v>369</v>
      </c>
      <c r="F20" t="s">
        <v>346</v>
      </c>
      <c r="G20" t="s">
        <v>347</v>
      </c>
      <c r="H20" t="s">
        <v>348</v>
      </c>
      <c r="I20">
        <v>1566837815.5</v>
      </c>
      <c r="J20">
        <f t="shared" si="0"/>
        <v>5.2615690958355147E-3</v>
      </c>
      <c r="K20">
        <f t="shared" si="1"/>
        <v>12.005332003272754</v>
      </c>
      <c r="L20">
        <f t="shared" si="2"/>
        <v>85.089699999999993</v>
      </c>
      <c r="M20">
        <f t="shared" si="3"/>
        <v>23.06711569018719</v>
      </c>
      <c r="N20">
        <f t="shared" si="4"/>
        <v>2.2925233275509971</v>
      </c>
      <c r="O20">
        <f t="shared" si="5"/>
        <v>8.4566325848575605</v>
      </c>
      <c r="P20">
        <f t="shared" si="6"/>
        <v>0.33964181084175266</v>
      </c>
      <c r="Q20">
        <f t="shared" si="7"/>
        <v>2.254283901708432</v>
      </c>
      <c r="R20">
        <f t="shared" si="8"/>
        <v>0.31356062433883525</v>
      </c>
      <c r="S20">
        <f t="shared" si="9"/>
        <v>0.1981515188298606</v>
      </c>
      <c r="T20">
        <f t="shared" si="10"/>
        <v>330.4351839503048</v>
      </c>
      <c r="U20">
        <f t="shared" si="11"/>
        <v>27.361560850344773</v>
      </c>
      <c r="V20">
        <f t="shared" si="12"/>
        <v>26.980799999999999</v>
      </c>
      <c r="W20">
        <f t="shared" si="13"/>
        <v>3.5751255908786352</v>
      </c>
      <c r="X20">
        <f t="shared" si="14"/>
        <v>55.814924385935981</v>
      </c>
      <c r="Y20">
        <f t="shared" si="15"/>
        <v>1.9538279170361599</v>
      </c>
      <c r="Z20">
        <f t="shared" si="16"/>
        <v>3.5005474584652085</v>
      </c>
      <c r="AA20">
        <f t="shared" si="17"/>
        <v>1.6212976738424754</v>
      </c>
      <c r="AB20">
        <f t="shared" si="18"/>
        <v>-232.03519712634619</v>
      </c>
      <c r="AC20">
        <f t="shared" si="19"/>
        <v>-43.5574106092715</v>
      </c>
      <c r="AD20">
        <f t="shared" si="20"/>
        <v>-4.1616604784837694</v>
      </c>
      <c r="AE20">
        <f t="shared" si="21"/>
        <v>50.680915736203332</v>
      </c>
      <c r="AF20">
        <v>-4.1299175577518797E-2</v>
      </c>
      <c r="AG20">
        <v>4.63619425922564E-2</v>
      </c>
      <c r="AH20">
        <v>3.4628825669455701</v>
      </c>
      <c r="AI20">
        <v>0</v>
      </c>
      <c r="AJ20">
        <v>0</v>
      </c>
      <c r="AK20">
        <f t="shared" si="22"/>
        <v>1</v>
      </c>
      <c r="AL20">
        <f t="shared" si="23"/>
        <v>0</v>
      </c>
      <c r="AM20">
        <f t="shared" si="24"/>
        <v>52722.59672197311</v>
      </c>
      <c r="AN20">
        <v>0</v>
      </c>
      <c r="AO20">
        <v>153.529411764706</v>
      </c>
      <c r="AP20">
        <v>602.07899999999995</v>
      </c>
      <c r="AQ20">
        <f t="shared" si="25"/>
        <v>448.54958823529398</v>
      </c>
      <c r="AR20">
        <f t="shared" si="26"/>
        <v>0.74500121783901119</v>
      </c>
      <c r="AS20">
        <v>58.562583744446698</v>
      </c>
      <c r="AT20" t="s">
        <v>370</v>
      </c>
      <c r="AU20">
        <v>718.00153846153898</v>
      </c>
      <c r="AV20">
        <v>798.05799999999999</v>
      </c>
      <c r="AW20">
        <f t="shared" si="27"/>
        <v>0.10031408937503417</v>
      </c>
      <c r="AX20">
        <v>0.5</v>
      </c>
      <c r="AY20">
        <f t="shared" si="28"/>
        <v>1686.0266995810812</v>
      </c>
      <c r="AZ20">
        <f t="shared" si="29"/>
        <v>12.005332003272754</v>
      </c>
      <c r="BA20">
        <f t="shared" si="30"/>
        <v>84.566116515235223</v>
      </c>
      <c r="BB20">
        <f t="shared" si="31"/>
        <v>0.266318989346639</v>
      </c>
      <c r="BC20">
        <f t="shared" si="32"/>
        <v>-2.7613591026015065E-2</v>
      </c>
      <c r="BD20">
        <f t="shared" si="33"/>
        <v>-0.24556987086151638</v>
      </c>
      <c r="BE20" t="s">
        <v>371</v>
      </c>
      <c r="BF20">
        <v>585.52</v>
      </c>
      <c r="BG20">
        <f t="shared" si="34"/>
        <v>212.53800000000001</v>
      </c>
      <c r="BH20">
        <f t="shared" si="35"/>
        <v>0.3766689323248596</v>
      </c>
      <c r="BI20">
        <f t="shared" si="36"/>
        <v>-11.835195362038796</v>
      </c>
      <c r="BJ20">
        <f t="shared" si="37"/>
        <v>0.12420932600934576</v>
      </c>
      <c r="BK20">
        <f t="shared" si="38"/>
        <v>-0.43691713277684713</v>
      </c>
      <c r="BL20">
        <v>1197</v>
      </c>
      <c r="BM20">
        <v>300</v>
      </c>
      <c r="BN20">
        <v>300</v>
      </c>
      <c r="BO20">
        <v>300</v>
      </c>
      <c r="BP20">
        <v>10490.8</v>
      </c>
      <c r="BQ20">
        <v>776.68600000000004</v>
      </c>
      <c r="BR20">
        <v>-7.02471E-3</v>
      </c>
      <c r="BS20">
        <v>-1.64764</v>
      </c>
      <c r="BT20" t="s">
        <v>351</v>
      </c>
      <c r="BU20" t="s">
        <v>351</v>
      </c>
      <c r="BV20" t="s">
        <v>351</v>
      </c>
      <c r="BW20" t="s">
        <v>351</v>
      </c>
      <c r="BX20" t="s">
        <v>351</v>
      </c>
      <c r="BY20" t="s">
        <v>351</v>
      </c>
      <c r="BZ20" t="s">
        <v>351</v>
      </c>
      <c r="CA20" t="s">
        <v>351</v>
      </c>
      <c r="CB20" t="s">
        <v>351</v>
      </c>
      <c r="CC20" t="s">
        <v>351</v>
      </c>
      <c r="CD20">
        <f t="shared" si="39"/>
        <v>2000.05</v>
      </c>
      <c r="CE20">
        <f t="shared" si="40"/>
        <v>1686.0266995810812</v>
      </c>
      <c r="CF20">
        <f t="shared" si="41"/>
        <v>0.84299227498366602</v>
      </c>
      <c r="CG20">
        <f t="shared" si="42"/>
        <v>0.19598454996733233</v>
      </c>
      <c r="CH20">
        <v>6</v>
      </c>
      <c r="CI20">
        <v>0.5</v>
      </c>
      <c r="CJ20" t="s">
        <v>352</v>
      </c>
      <c r="CK20">
        <v>1566837815.5</v>
      </c>
      <c r="CL20">
        <v>85.089699999999993</v>
      </c>
      <c r="CM20">
        <v>100.032</v>
      </c>
      <c r="CN20">
        <v>19.659199999999998</v>
      </c>
      <c r="CO20">
        <v>13.47</v>
      </c>
      <c r="CP20">
        <v>500.04500000000002</v>
      </c>
      <c r="CQ20">
        <v>99.285200000000003</v>
      </c>
      <c r="CR20">
        <v>9.9714800000000006E-2</v>
      </c>
      <c r="CS20">
        <v>26.622399999999999</v>
      </c>
      <c r="CT20">
        <v>26.980799999999999</v>
      </c>
      <c r="CU20">
        <v>999.9</v>
      </c>
      <c r="CV20">
        <v>0</v>
      </c>
      <c r="CW20">
        <v>0</v>
      </c>
      <c r="CX20">
        <v>10031.200000000001</v>
      </c>
      <c r="CY20">
        <v>0</v>
      </c>
      <c r="CZ20">
        <v>1453.34</v>
      </c>
      <c r="DA20">
        <v>-14.9419</v>
      </c>
      <c r="DB20">
        <v>86.796099999999996</v>
      </c>
      <c r="DC20">
        <v>101.39700000000001</v>
      </c>
      <c r="DD20">
        <v>6.1891499999999997</v>
      </c>
      <c r="DE20">
        <v>67.555700000000002</v>
      </c>
      <c r="DF20">
        <v>100.032</v>
      </c>
      <c r="DG20">
        <v>19.624199999999998</v>
      </c>
      <c r="DH20">
        <v>13.47</v>
      </c>
      <c r="DI20">
        <v>1.9518599999999999</v>
      </c>
      <c r="DJ20">
        <v>1.3373699999999999</v>
      </c>
      <c r="DK20">
        <v>17.059200000000001</v>
      </c>
      <c r="DL20">
        <v>11.2256</v>
      </c>
      <c r="DM20">
        <v>2000.05</v>
      </c>
      <c r="DN20">
        <v>0.90000599999999997</v>
      </c>
      <c r="DO20">
        <v>9.9993799999999994E-2</v>
      </c>
      <c r="DP20">
        <v>0</v>
      </c>
      <c r="DQ20">
        <v>717.94100000000003</v>
      </c>
      <c r="DR20">
        <v>5.00014</v>
      </c>
      <c r="DS20">
        <v>18365.2</v>
      </c>
      <c r="DT20">
        <v>16923.2</v>
      </c>
      <c r="DU20">
        <v>45.5</v>
      </c>
      <c r="DV20">
        <v>46.436999999999998</v>
      </c>
      <c r="DW20">
        <v>46</v>
      </c>
      <c r="DX20">
        <v>45.5</v>
      </c>
      <c r="DY20">
        <v>47.125</v>
      </c>
      <c r="DZ20">
        <v>1795.56</v>
      </c>
      <c r="EA20">
        <v>199.49</v>
      </c>
      <c r="EB20">
        <v>0</v>
      </c>
      <c r="EC20">
        <v>119.90000009536701</v>
      </c>
      <c r="ED20">
        <v>718.00153846153898</v>
      </c>
      <c r="EE20">
        <v>-1.52068378310973</v>
      </c>
      <c r="EF20">
        <v>3701.7333368486802</v>
      </c>
      <c r="EG20">
        <v>17650.6653846154</v>
      </c>
      <c r="EH20">
        <v>15</v>
      </c>
      <c r="EI20">
        <v>1566837761</v>
      </c>
      <c r="EJ20" t="s">
        <v>372</v>
      </c>
      <c r="EK20">
        <v>23</v>
      </c>
      <c r="EL20">
        <v>17.533999999999999</v>
      </c>
      <c r="EM20">
        <v>3.5000000000000003E-2</v>
      </c>
      <c r="EN20">
        <v>100</v>
      </c>
      <c r="EO20">
        <v>14</v>
      </c>
      <c r="EP20">
        <v>0.12</v>
      </c>
      <c r="EQ20">
        <v>0.01</v>
      </c>
      <c r="ER20">
        <v>11.7654923208064</v>
      </c>
      <c r="ES20">
        <v>1.1555056124723999</v>
      </c>
      <c r="ET20">
        <v>0.14324570137911499</v>
      </c>
      <c r="EU20">
        <v>0</v>
      </c>
      <c r="EV20">
        <v>0.32966429516138002</v>
      </c>
      <c r="EW20">
        <v>4.9082099413829301E-2</v>
      </c>
      <c r="EX20">
        <v>6.0372631999450702E-3</v>
      </c>
      <c r="EY20">
        <v>1</v>
      </c>
      <c r="EZ20">
        <v>1</v>
      </c>
      <c r="FA20">
        <v>2</v>
      </c>
      <c r="FB20" t="s">
        <v>354</v>
      </c>
      <c r="FC20">
        <v>2.9147099999999999</v>
      </c>
      <c r="FD20">
        <v>2.72472</v>
      </c>
      <c r="FE20">
        <v>1.8823699999999999E-2</v>
      </c>
      <c r="FF20">
        <v>2.72412E-2</v>
      </c>
      <c r="FG20">
        <v>9.8739099999999996E-2</v>
      </c>
      <c r="FH20">
        <v>7.4102199999999993E-2</v>
      </c>
      <c r="FI20">
        <v>25856</v>
      </c>
      <c r="FJ20">
        <v>23581.4</v>
      </c>
      <c r="FK20">
        <v>24328.9</v>
      </c>
      <c r="FL20">
        <v>22895.4</v>
      </c>
      <c r="FM20">
        <v>30816.7</v>
      </c>
      <c r="FN20">
        <v>29623</v>
      </c>
      <c r="FO20">
        <v>35237.5</v>
      </c>
      <c r="FP20">
        <v>33030.5</v>
      </c>
      <c r="FQ20">
        <v>2.0069699999999999</v>
      </c>
      <c r="FR20">
        <v>1.8506499999999999</v>
      </c>
      <c r="FS20">
        <v>8.4161799999999995E-2</v>
      </c>
      <c r="FT20">
        <v>0</v>
      </c>
      <c r="FU20">
        <v>25.602799999999998</v>
      </c>
      <c r="FV20">
        <v>999.9</v>
      </c>
      <c r="FW20">
        <v>45.183999999999997</v>
      </c>
      <c r="FX20">
        <v>32.700000000000003</v>
      </c>
      <c r="FY20">
        <v>22.605699999999999</v>
      </c>
      <c r="FZ20">
        <v>60.453899999999997</v>
      </c>
      <c r="GA20">
        <v>24.3109</v>
      </c>
      <c r="GB20">
        <v>1</v>
      </c>
      <c r="GC20">
        <v>0.13466500000000001</v>
      </c>
      <c r="GD20">
        <v>0.75544100000000003</v>
      </c>
      <c r="GE20">
        <v>20.182200000000002</v>
      </c>
      <c r="GF20">
        <v>5.2530799999999997</v>
      </c>
      <c r="GG20">
        <v>12.0519</v>
      </c>
      <c r="GH20">
        <v>4.9817999999999998</v>
      </c>
      <c r="GI20">
        <v>3.30003</v>
      </c>
      <c r="GJ20">
        <v>9999</v>
      </c>
      <c r="GK20">
        <v>9999</v>
      </c>
      <c r="GL20">
        <v>9999</v>
      </c>
      <c r="GM20">
        <v>431.2</v>
      </c>
      <c r="GN20">
        <v>1.87927</v>
      </c>
      <c r="GO20">
        <v>1.87721</v>
      </c>
      <c r="GP20">
        <v>1.87483</v>
      </c>
      <c r="GQ20">
        <v>1.8751500000000001</v>
      </c>
      <c r="GR20">
        <v>1.8754599999999999</v>
      </c>
      <c r="GS20">
        <v>1.8742700000000001</v>
      </c>
      <c r="GT20">
        <v>1.8711899999999999</v>
      </c>
      <c r="GU20">
        <v>1.87561</v>
      </c>
      <c r="GV20" t="s">
        <v>355</v>
      </c>
      <c r="GW20" t="s">
        <v>19</v>
      </c>
      <c r="GX20" t="s">
        <v>19</v>
      </c>
      <c r="GY20" t="s">
        <v>19</v>
      </c>
      <c r="GZ20" t="s">
        <v>356</v>
      </c>
      <c r="HA20" t="s">
        <v>357</v>
      </c>
      <c r="HB20" t="s">
        <v>358</v>
      </c>
      <c r="HC20" t="s">
        <v>358</v>
      </c>
      <c r="HD20" t="s">
        <v>358</v>
      </c>
      <c r="HE20" t="s">
        <v>358</v>
      </c>
      <c r="HF20">
        <v>0</v>
      </c>
      <c r="HG20">
        <v>100</v>
      </c>
      <c r="HH20">
        <v>100</v>
      </c>
      <c r="HI20">
        <v>17.533999999999999</v>
      </c>
      <c r="HJ20">
        <v>3.5000000000000003E-2</v>
      </c>
      <c r="HK20">
        <v>2</v>
      </c>
      <c r="HL20">
        <v>505.78100000000001</v>
      </c>
      <c r="HM20">
        <v>470.61200000000002</v>
      </c>
      <c r="HN20">
        <v>21.9087</v>
      </c>
      <c r="HO20">
        <v>28.8855</v>
      </c>
      <c r="HP20">
        <v>29.999300000000002</v>
      </c>
      <c r="HQ20">
        <v>28.8672</v>
      </c>
      <c r="HR20">
        <v>28.8581</v>
      </c>
      <c r="HS20">
        <v>7.1898600000000004</v>
      </c>
      <c r="HT20">
        <v>46.577100000000002</v>
      </c>
      <c r="HU20">
        <v>0</v>
      </c>
      <c r="HV20">
        <v>22.453800000000001</v>
      </c>
      <c r="HW20">
        <v>100</v>
      </c>
      <c r="HX20">
        <v>13.352</v>
      </c>
      <c r="HY20">
        <v>101.14700000000001</v>
      </c>
      <c r="HZ20">
        <v>101.53</v>
      </c>
    </row>
    <row r="21" spans="1:234" x14ac:dyDescent="0.25">
      <c r="A21">
        <v>5</v>
      </c>
      <c r="B21">
        <v>1566837919</v>
      </c>
      <c r="C21">
        <v>465</v>
      </c>
      <c r="D21" t="s">
        <v>373</v>
      </c>
      <c r="E21" t="s">
        <v>374</v>
      </c>
      <c r="F21" t="s">
        <v>346</v>
      </c>
      <c r="G21" t="s">
        <v>347</v>
      </c>
      <c r="H21" t="s">
        <v>348</v>
      </c>
      <c r="I21">
        <v>1566837919</v>
      </c>
      <c r="J21">
        <f t="shared" si="0"/>
        <v>5.9657539801594673E-3</v>
      </c>
      <c r="K21">
        <f t="shared" si="1"/>
        <v>0.66992933981274627</v>
      </c>
      <c r="L21">
        <f t="shared" si="2"/>
        <v>3.0291299999999999</v>
      </c>
      <c r="M21">
        <f t="shared" si="3"/>
        <v>2.8318639198492389E-2</v>
      </c>
      <c r="N21">
        <f t="shared" si="4"/>
        <v>2.8145870295792695E-3</v>
      </c>
      <c r="O21">
        <f t="shared" si="5"/>
        <v>0.30106496110743003</v>
      </c>
      <c r="P21">
        <f t="shared" si="6"/>
        <v>0.39186950781235602</v>
      </c>
      <c r="Q21">
        <f t="shared" si="7"/>
        <v>2.2501666720991906</v>
      </c>
      <c r="R21">
        <f t="shared" si="8"/>
        <v>0.35752700868082921</v>
      </c>
      <c r="S21">
        <f t="shared" si="9"/>
        <v>0.22628857710855574</v>
      </c>
      <c r="T21">
        <f t="shared" si="10"/>
        <v>330.41556746057722</v>
      </c>
      <c r="U21">
        <f t="shared" si="11"/>
        <v>27.235835318550723</v>
      </c>
      <c r="V21">
        <f t="shared" si="12"/>
        <v>26.970500000000001</v>
      </c>
      <c r="W21">
        <f t="shared" si="13"/>
        <v>3.5729630995041646</v>
      </c>
      <c r="X21">
        <f t="shared" si="14"/>
        <v>55.659673367966278</v>
      </c>
      <c r="Y21">
        <f t="shared" si="15"/>
        <v>1.9606945912703</v>
      </c>
      <c r="Z21">
        <f t="shared" si="16"/>
        <v>3.5226483962781128</v>
      </c>
      <c r="AA21">
        <f t="shared" si="17"/>
        <v>1.6122685082338646</v>
      </c>
      <c r="AB21">
        <f t="shared" si="18"/>
        <v>-263.08975052503251</v>
      </c>
      <c r="AC21">
        <f t="shared" si="19"/>
        <v>-29.260209733042565</v>
      </c>
      <c r="AD21">
        <f t="shared" si="20"/>
        <v>-2.8021136770489443</v>
      </c>
      <c r="AE21">
        <f t="shared" si="21"/>
        <v>35.263493525453178</v>
      </c>
      <c r="AF21">
        <v>-4.1188234526648902E-2</v>
      </c>
      <c r="AG21">
        <v>4.6237401543685101E-2</v>
      </c>
      <c r="AH21">
        <v>3.45551870579644</v>
      </c>
      <c r="AI21">
        <v>0</v>
      </c>
      <c r="AJ21">
        <v>0</v>
      </c>
      <c r="AK21">
        <f t="shared" si="22"/>
        <v>1</v>
      </c>
      <c r="AL21">
        <f t="shared" si="23"/>
        <v>0</v>
      </c>
      <c r="AM21">
        <f t="shared" si="24"/>
        <v>52568.152960451102</v>
      </c>
      <c r="AN21">
        <v>0</v>
      </c>
      <c r="AO21">
        <v>153.529411764706</v>
      </c>
      <c r="AP21">
        <v>602.07899999999995</v>
      </c>
      <c r="AQ21">
        <f t="shared" si="25"/>
        <v>448.54958823529398</v>
      </c>
      <c r="AR21">
        <f t="shared" si="26"/>
        <v>0.74500121783901119</v>
      </c>
      <c r="AS21">
        <v>58.562583744446698</v>
      </c>
      <c r="AT21" t="s">
        <v>375</v>
      </c>
      <c r="AU21">
        <v>758.75257692307696</v>
      </c>
      <c r="AV21">
        <v>788.947</v>
      </c>
      <c r="AW21">
        <f t="shared" si="27"/>
        <v>3.8271801625360147E-2</v>
      </c>
      <c r="AX21">
        <v>0.5</v>
      </c>
      <c r="AY21">
        <f t="shared" si="28"/>
        <v>1685.9180995810125</v>
      </c>
      <c r="AZ21">
        <f t="shared" si="29"/>
        <v>0.66992933981274627</v>
      </c>
      <c r="BA21">
        <f t="shared" si="30"/>
        <v>32.26156153188434</v>
      </c>
      <c r="BB21">
        <f t="shared" si="31"/>
        <v>0.22210237189570398</v>
      </c>
      <c r="BC21">
        <f t="shared" si="32"/>
        <v>-3.4338948267428615E-2</v>
      </c>
      <c r="BD21">
        <f t="shared" si="33"/>
        <v>-0.23685748218828395</v>
      </c>
      <c r="BE21" t="s">
        <v>376</v>
      </c>
      <c r="BF21">
        <v>613.72</v>
      </c>
      <c r="BG21">
        <f t="shared" si="34"/>
        <v>175.22699999999998</v>
      </c>
      <c r="BH21">
        <f t="shared" si="35"/>
        <v>0.17231604191661701</v>
      </c>
      <c r="BI21">
        <f t="shared" si="36"/>
        <v>16.052572803023693</v>
      </c>
      <c r="BJ21">
        <f t="shared" si="37"/>
        <v>4.751902313686366E-2</v>
      </c>
      <c r="BK21">
        <f t="shared" si="38"/>
        <v>-0.41660499730962947</v>
      </c>
      <c r="BL21">
        <v>1199</v>
      </c>
      <c r="BM21">
        <v>300</v>
      </c>
      <c r="BN21">
        <v>300</v>
      </c>
      <c r="BO21">
        <v>300</v>
      </c>
      <c r="BP21">
        <v>10491.2</v>
      </c>
      <c r="BQ21">
        <v>777.13</v>
      </c>
      <c r="BR21">
        <v>-7.0248699999999999E-3</v>
      </c>
      <c r="BS21">
        <v>-1.7645299999999999</v>
      </c>
      <c r="BT21" t="s">
        <v>351</v>
      </c>
      <c r="BU21" t="s">
        <v>351</v>
      </c>
      <c r="BV21" t="s">
        <v>351</v>
      </c>
      <c r="BW21" t="s">
        <v>351</v>
      </c>
      <c r="BX21" t="s">
        <v>351</v>
      </c>
      <c r="BY21" t="s">
        <v>351</v>
      </c>
      <c r="BZ21" t="s">
        <v>351</v>
      </c>
      <c r="CA21" t="s">
        <v>351</v>
      </c>
      <c r="CB21" t="s">
        <v>351</v>
      </c>
      <c r="CC21" t="s">
        <v>351</v>
      </c>
      <c r="CD21">
        <f t="shared" si="39"/>
        <v>1999.92</v>
      </c>
      <c r="CE21">
        <f t="shared" si="40"/>
        <v>1685.9180995810125</v>
      </c>
      <c r="CF21">
        <f t="shared" si="41"/>
        <v>0.84299276950128621</v>
      </c>
      <c r="CG21">
        <f t="shared" si="42"/>
        <v>0.19598553900257237</v>
      </c>
      <c r="CH21">
        <v>6</v>
      </c>
      <c r="CI21">
        <v>0.5</v>
      </c>
      <c r="CJ21" t="s">
        <v>352</v>
      </c>
      <c r="CK21">
        <v>1566837919</v>
      </c>
      <c r="CL21">
        <v>3.0291299999999999</v>
      </c>
      <c r="CM21">
        <v>3.8547799999999999</v>
      </c>
      <c r="CN21">
        <v>19.7273</v>
      </c>
      <c r="CO21">
        <v>12.709199999999999</v>
      </c>
      <c r="CP21">
        <v>499.97</v>
      </c>
      <c r="CQ21">
        <v>99.289699999999996</v>
      </c>
      <c r="CR21">
        <v>0.10021099999999999</v>
      </c>
      <c r="CS21">
        <v>26.729299999999999</v>
      </c>
      <c r="CT21">
        <v>26.970500000000001</v>
      </c>
      <c r="CU21">
        <v>999.9</v>
      </c>
      <c r="CV21">
        <v>0</v>
      </c>
      <c r="CW21">
        <v>0</v>
      </c>
      <c r="CX21">
        <v>10003.799999999999</v>
      </c>
      <c r="CY21">
        <v>0</v>
      </c>
      <c r="CZ21">
        <v>1345.89</v>
      </c>
      <c r="DA21">
        <v>-0.82564599999999999</v>
      </c>
      <c r="DB21">
        <v>3.09009</v>
      </c>
      <c r="DC21">
        <v>3.9043999999999999</v>
      </c>
      <c r="DD21">
        <v>7.0180600000000002</v>
      </c>
      <c r="DE21">
        <v>-13.8629</v>
      </c>
      <c r="DF21">
        <v>3.8547799999999999</v>
      </c>
      <c r="DG21">
        <v>19.706299999999999</v>
      </c>
      <c r="DH21">
        <v>12.709199999999999</v>
      </c>
      <c r="DI21">
        <v>1.95872</v>
      </c>
      <c r="DJ21">
        <v>1.2619</v>
      </c>
      <c r="DK21">
        <v>17.1145</v>
      </c>
      <c r="DL21">
        <v>10.352499999999999</v>
      </c>
      <c r="DM21">
        <v>1999.92</v>
      </c>
      <c r="DN21">
        <v>0.89999099999999999</v>
      </c>
      <c r="DO21">
        <v>0.100009</v>
      </c>
      <c r="DP21">
        <v>0</v>
      </c>
      <c r="DQ21">
        <v>758.83199999999999</v>
      </c>
      <c r="DR21">
        <v>5.00014</v>
      </c>
      <c r="DS21">
        <v>18734.5</v>
      </c>
      <c r="DT21">
        <v>16922.099999999999</v>
      </c>
      <c r="DU21">
        <v>45.561999999999998</v>
      </c>
      <c r="DV21">
        <v>46.561999999999998</v>
      </c>
      <c r="DW21">
        <v>46.125</v>
      </c>
      <c r="DX21">
        <v>45.561999999999998</v>
      </c>
      <c r="DY21">
        <v>47.25</v>
      </c>
      <c r="DZ21">
        <v>1795.41</v>
      </c>
      <c r="EA21">
        <v>199.51</v>
      </c>
      <c r="EB21">
        <v>0</v>
      </c>
      <c r="EC21">
        <v>103.200000047684</v>
      </c>
      <c r="ED21">
        <v>758.75257692307696</v>
      </c>
      <c r="EE21">
        <v>0.36823932520506703</v>
      </c>
      <c r="EF21">
        <v>-1075.19999753451</v>
      </c>
      <c r="EG21">
        <v>18616.5</v>
      </c>
      <c r="EH21">
        <v>15</v>
      </c>
      <c r="EI21">
        <v>1566837884</v>
      </c>
      <c r="EJ21" t="s">
        <v>377</v>
      </c>
      <c r="EK21">
        <v>24</v>
      </c>
      <c r="EL21">
        <v>16.891999999999999</v>
      </c>
      <c r="EM21">
        <v>2.1000000000000001E-2</v>
      </c>
      <c r="EN21">
        <v>4</v>
      </c>
      <c r="EO21">
        <v>13</v>
      </c>
      <c r="EP21">
        <v>0.25</v>
      </c>
      <c r="EQ21">
        <v>0.01</v>
      </c>
      <c r="ER21">
        <v>0.64158758299990604</v>
      </c>
      <c r="ES21">
        <v>0.19385622619148299</v>
      </c>
      <c r="ET21">
        <v>4.7738138710700199E-2</v>
      </c>
      <c r="EU21">
        <v>1</v>
      </c>
      <c r="EV21">
        <v>0.38442008957132501</v>
      </c>
      <c r="EW21">
        <v>7.8627025750899707E-2</v>
      </c>
      <c r="EX21">
        <v>1.56328414945167E-2</v>
      </c>
      <c r="EY21">
        <v>1</v>
      </c>
      <c r="EZ21">
        <v>2</v>
      </c>
      <c r="FA21">
        <v>2</v>
      </c>
      <c r="FB21" t="s">
        <v>378</v>
      </c>
      <c r="FC21">
        <v>2.9144800000000002</v>
      </c>
      <c r="FD21">
        <v>2.72498</v>
      </c>
      <c r="FE21">
        <v>-3.9262899999999998E-3</v>
      </c>
      <c r="FF21">
        <v>1.0794400000000001E-3</v>
      </c>
      <c r="FG21">
        <v>9.9026500000000003E-2</v>
      </c>
      <c r="FH21">
        <v>7.0961099999999999E-2</v>
      </c>
      <c r="FI21">
        <v>26452.1</v>
      </c>
      <c r="FJ21">
        <v>24212.9</v>
      </c>
      <c r="FK21">
        <v>24326.400000000001</v>
      </c>
      <c r="FL21">
        <v>22893.5</v>
      </c>
      <c r="FM21">
        <v>30804.5</v>
      </c>
      <c r="FN21">
        <v>29721.1</v>
      </c>
      <c r="FO21">
        <v>35234.699999999997</v>
      </c>
      <c r="FP21">
        <v>33027.699999999997</v>
      </c>
      <c r="FQ21">
        <v>2.0075500000000002</v>
      </c>
      <c r="FR21">
        <v>1.8474299999999999</v>
      </c>
      <c r="FS21">
        <v>7.8901600000000002E-2</v>
      </c>
      <c r="FT21">
        <v>0</v>
      </c>
      <c r="FU21">
        <v>25.678699999999999</v>
      </c>
      <c r="FV21">
        <v>999.9</v>
      </c>
      <c r="FW21">
        <v>45.183999999999997</v>
      </c>
      <c r="FX21">
        <v>32.850999999999999</v>
      </c>
      <c r="FY21">
        <v>22.799499999999998</v>
      </c>
      <c r="FZ21">
        <v>60.5839</v>
      </c>
      <c r="GA21">
        <v>24.443100000000001</v>
      </c>
      <c r="GB21">
        <v>1</v>
      </c>
      <c r="GC21">
        <v>0.138153</v>
      </c>
      <c r="GD21">
        <v>2.1129699999999998</v>
      </c>
      <c r="GE21">
        <v>20.177800000000001</v>
      </c>
      <c r="GF21">
        <v>5.2502399999999998</v>
      </c>
      <c r="GG21">
        <v>12.0519</v>
      </c>
      <c r="GH21">
        <v>4.9805000000000001</v>
      </c>
      <c r="GI21">
        <v>3.2993299999999999</v>
      </c>
      <c r="GJ21">
        <v>9999</v>
      </c>
      <c r="GK21">
        <v>9999</v>
      </c>
      <c r="GL21">
        <v>9999</v>
      </c>
      <c r="GM21">
        <v>431.2</v>
      </c>
      <c r="GN21">
        <v>1.8793</v>
      </c>
      <c r="GO21">
        <v>1.87727</v>
      </c>
      <c r="GP21">
        <v>1.8748499999999999</v>
      </c>
      <c r="GQ21">
        <v>1.8751500000000001</v>
      </c>
      <c r="GR21">
        <v>1.8754599999999999</v>
      </c>
      <c r="GS21">
        <v>1.8743000000000001</v>
      </c>
      <c r="GT21">
        <v>1.8712</v>
      </c>
      <c r="GU21">
        <v>1.8756299999999999</v>
      </c>
      <c r="GV21" t="s">
        <v>355</v>
      </c>
      <c r="GW21" t="s">
        <v>19</v>
      </c>
      <c r="GX21" t="s">
        <v>19</v>
      </c>
      <c r="GY21" t="s">
        <v>19</v>
      </c>
      <c r="GZ21" t="s">
        <v>356</v>
      </c>
      <c r="HA21" t="s">
        <v>357</v>
      </c>
      <c r="HB21" t="s">
        <v>358</v>
      </c>
      <c r="HC21" t="s">
        <v>358</v>
      </c>
      <c r="HD21" t="s">
        <v>358</v>
      </c>
      <c r="HE21" t="s">
        <v>358</v>
      </c>
      <c r="HF21">
        <v>0</v>
      </c>
      <c r="HG21">
        <v>100</v>
      </c>
      <c r="HH21">
        <v>100</v>
      </c>
      <c r="HI21">
        <v>16.891999999999999</v>
      </c>
      <c r="HJ21">
        <v>2.1000000000000001E-2</v>
      </c>
      <c r="HK21">
        <v>2</v>
      </c>
      <c r="HL21">
        <v>506.63299999999998</v>
      </c>
      <c r="HM21">
        <v>468.87599999999998</v>
      </c>
      <c r="HN21">
        <v>22.483699999999999</v>
      </c>
      <c r="HO21">
        <v>28.9452</v>
      </c>
      <c r="HP21">
        <v>30.0002</v>
      </c>
      <c r="HQ21">
        <v>28.9236</v>
      </c>
      <c r="HR21">
        <v>28.912600000000001</v>
      </c>
      <c r="HS21">
        <v>0</v>
      </c>
      <c r="HT21">
        <v>50.248199999999997</v>
      </c>
      <c r="HU21">
        <v>0</v>
      </c>
      <c r="HV21">
        <v>22.507200000000001</v>
      </c>
      <c r="HW21">
        <v>0</v>
      </c>
      <c r="HX21">
        <v>12.5913</v>
      </c>
      <c r="HY21">
        <v>101.13800000000001</v>
      </c>
      <c r="HZ21">
        <v>101.521</v>
      </c>
    </row>
    <row r="22" spans="1:234" x14ac:dyDescent="0.25">
      <c r="A22">
        <v>7</v>
      </c>
      <c r="B22">
        <v>1566838150.0999999</v>
      </c>
      <c r="C22">
        <v>696.09999990463302</v>
      </c>
      <c r="D22" t="s">
        <v>380</v>
      </c>
      <c r="E22" t="s">
        <v>381</v>
      </c>
      <c r="F22" t="s">
        <v>346</v>
      </c>
      <c r="G22" t="s">
        <v>347</v>
      </c>
      <c r="H22" t="s">
        <v>348</v>
      </c>
      <c r="I22">
        <v>1566838150.0999999</v>
      </c>
      <c r="J22">
        <f t="shared" si="0"/>
        <v>5.0279536393191566E-3</v>
      </c>
      <c r="K22">
        <f t="shared" si="1"/>
        <v>27.200381359297989</v>
      </c>
      <c r="L22">
        <f t="shared" si="2"/>
        <v>365.16500000000002</v>
      </c>
      <c r="M22">
        <f t="shared" si="3"/>
        <v>209.07515715642649</v>
      </c>
      <c r="N22">
        <f t="shared" si="4"/>
        <v>20.781512620661857</v>
      </c>
      <c r="O22">
        <f t="shared" si="5"/>
        <v>36.296426411131506</v>
      </c>
      <c r="P22">
        <f t="shared" si="6"/>
        <v>0.31291752843545806</v>
      </c>
      <c r="Q22">
        <f t="shared" si="7"/>
        <v>2.2529448749173024</v>
      </c>
      <c r="R22">
        <f t="shared" si="8"/>
        <v>0.29062270869648038</v>
      </c>
      <c r="S22">
        <f t="shared" si="9"/>
        <v>0.1835097484979385</v>
      </c>
      <c r="T22">
        <f t="shared" si="10"/>
        <v>330.44053600382875</v>
      </c>
      <c r="U22">
        <f t="shared" si="11"/>
        <v>27.439933616863076</v>
      </c>
      <c r="V22">
        <f t="shared" si="12"/>
        <v>27.1282</v>
      </c>
      <c r="W22">
        <f t="shared" si="13"/>
        <v>3.6061977160669239</v>
      </c>
      <c r="X22">
        <f t="shared" si="14"/>
        <v>55.260892534058058</v>
      </c>
      <c r="Y22">
        <f t="shared" si="15"/>
        <v>1.93449073733442</v>
      </c>
      <c r="Z22">
        <f t="shared" si="16"/>
        <v>3.5006505480203134</v>
      </c>
      <c r="AA22">
        <f t="shared" si="17"/>
        <v>1.6717069787325038</v>
      </c>
      <c r="AB22">
        <f t="shared" si="18"/>
        <v>-221.73275549397479</v>
      </c>
      <c r="AC22">
        <f t="shared" si="19"/>
        <v>-61.374124097982275</v>
      </c>
      <c r="AD22">
        <f t="shared" si="20"/>
        <v>-5.8717753338473591</v>
      </c>
      <c r="AE22">
        <f t="shared" si="21"/>
        <v>41.461881078024305</v>
      </c>
      <c r="AF22">
        <v>-4.1263074569511199E-2</v>
      </c>
      <c r="AG22">
        <v>4.6321416048145901E-2</v>
      </c>
      <c r="AH22">
        <v>3.46048706313083</v>
      </c>
      <c r="AI22">
        <v>0</v>
      </c>
      <c r="AJ22">
        <v>0</v>
      </c>
      <c r="AK22">
        <f t="shared" si="22"/>
        <v>1</v>
      </c>
      <c r="AL22">
        <f t="shared" si="23"/>
        <v>0</v>
      </c>
      <c r="AM22">
        <f t="shared" si="24"/>
        <v>52678.602746889439</v>
      </c>
      <c r="AN22">
        <v>0</v>
      </c>
      <c r="AO22">
        <v>153.529411764706</v>
      </c>
      <c r="AP22">
        <v>602.07899999999995</v>
      </c>
      <c r="AQ22">
        <f t="shared" si="25"/>
        <v>448.54958823529398</v>
      </c>
      <c r="AR22">
        <f t="shared" si="26"/>
        <v>0.74500121783901119</v>
      </c>
      <c r="AS22">
        <v>58.562583744446698</v>
      </c>
      <c r="AT22" t="s">
        <v>382</v>
      </c>
      <c r="AU22">
        <v>688.54700000000003</v>
      </c>
      <c r="AV22">
        <v>852.37400000000002</v>
      </c>
      <c r="AW22">
        <f t="shared" si="27"/>
        <v>0.19220084141468419</v>
      </c>
      <c r="AX22">
        <v>0.5</v>
      </c>
      <c r="AY22">
        <f t="shared" si="28"/>
        <v>1686.0521995810666</v>
      </c>
      <c r="AZ22">
        <f t="shared" si="29"/>
        <v>27.200381359297989</v>
      </c>
      <c r="BA22">
        <f t="shared" si="30"/>
        <v>162.03032571428002</v>
      </c>
      <c r="BB22">
        <f t="shared" si="31"/>
        <v>0.37227085762822432</v>
      </c>
      <c r="BC22">
        <f t="shared" si="32"/>
        <v>-1.8600967628962659E-2</v>
      </c>
      <c r="BD22">
        <f t="shared" si="33"/>
        <v>-0.29364457386077014</v>
      </c>
      <c r="BE22" t="s">
        <v>383</v>
      </c>
      <c r="BF22">
        <v>535.05999999999995</v>
      </c>
      <c r="BG22">
        <f t="shared" si="34"/>
        <v>317.31400000000008</v>
      </c>
      <c r="BH22">
        <f t="shared" si="35"/>
        <v>0.51629300944805445</v>
      </c>
      <c r="BI22">
        <f t="shared" si="36"/>
        <v>-3.7346871782628814</v>
      </c>
      <c r="BJ22">
        <f t="shared" si="37"/>
        <v>0.23442551141977372</v>
      </c>
      <c r="BK22">
        <f t="shared" si="38"/>
        <v>-0.55800965281168369</v>
      </c>
      <c r="BL22">
        <v>1203</v>
      </c>
      <c r="BM22">
        <v>300</v>
      </c>
      <c r="BN22">
        <v>300</v>
      </c>
      <c r="BO22">
        <v>300</v>
      </c>
      <c r="BP22">
        <v>10490.8</v>
      </c>
      <c r="BQ22">
        <v>809.59900000000005</v>
      </c>
      <c r="BR22">
        <v>-7.0249900000000001E-3</v>
      </c>
      <c r="BS22">
        <v>-4.6228600000000002</v>
      </c>
      <c r="BT22" t="s">
        <v>351</v>
      </c>
      <c r="BU22" t="s">
        <v>351</v>
      </c>
      <c r="BV22" t="s">
        <v>351</v>
      </c>
      <c r="BW22" t="s">
        <v>351</v>
      </c>
      <c r="BX22" t="s">
        <v>351</v>
      </c>
      <c r="BY22" t="s">
        <v>351</v>
      </c>
      <c r="BZ22" t="s">
        <v>351</v>
      </c>
      <c r="CA22" t="s">
        <v>351</v>
      </c>
      <c r="CB22" t="s">
        <v>351</v>
      </c>
      <c r="CC22" t="s">
        <v>351</v>
      </c>
      <c r="CD22">
        <f t="shared" si="39"/>
        <v>2000.08</v>
      </c>
      <c r="CE22">
        <f t="shared" si="40"/>
        <v>1686.0521995810666</v>
      </c>
      <c r="CF22">
        <f t="shared" si="41"/>
        <v>0.84299238009532951</v>
      </c>
      <c r="CG22">
        <f t="shared" si="42"/>
        <v>0.19598476019065916</v>
      </c>
      <c r="CH22">
        <v>6</v>
      </c>
      <c r="CI22">
        <v>0.5</v>
      </c>
      <c r="CJ22" t="s">
        <v>352</v>
      </c>
      <c r="CK22">
        <v>1566838150.0999999</v>
      </c>
      <c r="CL22">
        <v>365.16500000000002</v>
      </c>
      <c r="CM22">
        <v>400.00799999999998</v>
      </c>
      <c r="CN22">
        <v>19.462199999999999</v>
      </c>
      <c r="CO22">
        <v>13.546200000000001</v>
      </c>
      <c r="CP22">
        <v>500.01</v>
      </c>
      <c r="CQ22">
        <v>99.297399999999996</v>
      </c>
      <c r="CR22">
        <v>9.9931099999999995E-2</v>
      </c>
      <c r="CS22">
        <v>26.622900000000001</v>
      </c>
      <c r="CT22">
        <v>27.1282</v>
      </c>
      <c r="CU22">
        <v>999.9</v>
      </c>
      <c r="CV22">
        <v>0</v>
      </c>
      <c r="CW22">
        <v>0</v>
      </c>
      <c r="CX22">
        <v>10021.200000000001</v>
      </c>
      <c r="CY22">
        <v>0</v>
      </c>
      <c r="CZ22">
        <v>1546.47</v>
      </c>
      <c r="DA22">
        <v>-34.8429</v>
      </c>
      <c r="DB22">
        <v>372.41300000000001</v>
      </c>
      <c r="DC22">
        <v>405.50099999999998</v>
      </c>
      <c r="DD22">
        <v>5.91601</v>
      </c>
      <c r="DE22">
        <v>341.221</v>
      </c>
      <c r="DF22">
        <v>400.00799999999998</v>
      </c>
      <c r="DG22">
        <v>19.4452</v>
      </c>
      <c r="DH22">
        <v>13.546200000000001</v>
      </c>
      <c r="DI22">
        <v>1.93255</v>
      </c>
      <c r="DJ22">
        <v>1.3451</v>
      </c>
      <c r="DK22">
        <v>16.902200000000001</v>
      </c>
      <c r="DL22">
        <v>11.3125</v>
      </c>
      <c r="DM22">
        <v>2000.08</v>
      </c>
      <c r="DN22">
        <v>0.90000599999999997</v>
      </c>
      <c r="DO22">
        <v>9.9993799999999994E-2</v>
      </c>
      <c r="DP22">
        <v>0</v>
      </c>
      <c r="DQ22">
        <v>688.45699999999999</v>
      </c>
      <c r="DR22">
        <v>5.00014</v>
      </c>
      <c r="DS22">
        <v>17898.7</v>
      </c>
      <c r="DT22">
        <v>16923.5</v>
      </c>
      <c r="DU22">
        <v>45.811999999999998</v>
      </c>
      <c r="DV22">
        <v>47</v>
      </c>
      <c r="DW22">
        <v>46.375</v>
      </c>
      <c r="DX22">
        <v>45.875</v>
      </c>
      <c r="DY22">
        <v>47.5</v>
      </c>
      <c r="DZ22">
        <v>1795.58</v>
      </c>
      <c r="EA22">
        <v>199.5</v>
      </c>
      <c r="EB22">
        <v>0</v>
      </c>
      <c r="EC22">
        <v>110</v>
      </c>
      <c r="ED22">
        <v>688.54700000000003</v>
      </c>
      <c r="EE22">
        <v>-1.2880683843891501</v>
      </c>
      <c r="EF22">
        <v>-641.76068173025703</v>
      </c>
      <c r="EG22">
        <v>17481.0423076923</v>
      </c>
      <c r="EH22">
        <v>15</v>
      </c>
      <c r="EI22">
        <v>1566838077.5</v>
      </c>
      <c r="EJ22" t="s">
        <v>379</v>
      </c>
      <c r="EK22">
        <v>25</v>
      </c>
      <c r="EL22">
        <v>23.943999999999999</v>
      </c>
      <c r="EM22">
        <v>1.7000000000000001E-2</v>
      </c>
      <c r="EN22">
        <v>400</v>
      </c>
      <c r="EO22">
        <v>13</v>
      </c>
      <c r="EP22">
        <v>0.06</v>
      </c>
      <c r="EQ22">
        <v>0.01</v>
      </c>
      <c r="ER22">
        <v>27.154227753348099</v>
      </c>
      <c r="ES22">
        <v>0.27165745117001699</v>
      </c>
      <c r="ET22">
        <v>5.2539219301266003E-2</v>
      </c>
      <c r="EU22">
        <v>1</v>
      </c>
      <c r="EV22">
        <v>0.317453659308436</v>
      </c>
      <c r="EW22">
        <v>-1.8079772758134601E-2</v>
      </c>
      <c r="EX22">
        <v>2.2492222140178802E-3</v>
      </c>
      <c r="EY22">
        <v>1</v>
      </c>
      <c r="EZ22">
        <v>2</v>
      </c>
      <c r="FA22">
        <v>2</v>
      </c>
      <c r="FB22" t="s">
        <v>378</v>
      </c>
      <c r="FC22">
        <v>2.9145099999999999</v>
      </c>
      <c r="FD22">
        <v>2.7248399999999999</v>
      </c>
      <c r="FE22">
        <v>8.1432599999999994E-2</v>
      </c>
      <c r="FF22">
        <v>9.1315900000000005E-2</v>
      </c>
      <c r="FG22">
        <v>9.8068199999999994E-2</v>
      </c>
      <c r="FH22">
        <v>7.4392700000000006E-2</v>
      </c>
      <c r="FI22">
        <v>24199.8</v>
      </c>
      <c r="FJ22">
        <v>22022.7</v>
      </c>
      <c r="FK22">
        <v>24322.6</v>
      </c>
      <c r="FL22">
        <v>22890.2</v>
      </c>
      <c r="FM22">
        <v>30832.9</v>
      </c>
      <c r="FN22">
        <v>29607.9</v>
      </c>
      <c r="FO22">
        <v>35229.1</v>
      </c>
      <c r="FP22">
        <v>33023.699999999997</v>
      </c>
      <c r="FQ22">
        <v>2.0045999999999999</v>
      </c>
      <c r="FR22">
        <v>1.8463499999999999</v>
      </c>
      <c r="FS22">
        <v>6.3843999999999998E-2</v>
      </c>
      <c r="FT22">
        <v>0</v>
      </c>
      <c r="FU22">
        <v>26.083500000000001</v>
      </c>
      <c r="FV22">
        <v>999.9</v>
      </c>
      <c r="FW22">
        <v>45.061999999999998</v>
      </c>
      <c r="FX22">
        <v>33.133000000000003</v>
      </c>
      <c r="FY22">
        <v>23.0974</v>
      </c>
      <c r="FZ22">
        <v>61.306600000000003</v>
      </c>
      <c r="GA22">
        <v>24.3109</v>
      </c>
      <c r="GB22">
        <v>1</v>
      </c>
      <c r="GC22">
        <v>0.161857</v>
      </c>
      <c r="GD22">
        <v>6.0634300000000003</v>
      </c>
      <c r="GE22">
        <v>20.083100000000002</v>
      </c>
      <c r="GF22">
        <v>5.2505300000000004</v>
      </c>
      <c r="GG22">
        <v>12.0519</v>
      </c>
      <c r="GH22">
        <v>4.9807499999999996</v>
      </c>
      <c r="GI22">
        <v>3.2993299999999999</v>
      </c>
      <c r="GJ22">
        <v>9999</v>
      </c>
      <c r="GK22">
        <v>9999</v>
      </c>
      <c r="GL22">
        <v>9999</v>
      </c>
      <c r="GM22">
        <v>431.3</v>
      </c>
      <c r="GN22">
        <v>1.87927</v>
      </c>
      <c r="GO22">
        <v>1.87714</v>
      </c>
      <c r="GP22">
        <v>1.8747199999999999</v>
      </c>
      <c r="GQ22">
        <v>1.8750599999999999</v>
      </c>
      <c r="GR22">
        <v>1.8754299999999999</v>
      </c>
      <c r="GS22">
        <v>1.8742300000000001</v>
      </c>
      <c r="GT22">
        <v>1.8711800000000001</v>
      </c>
      <c r="GU22">
        <v>1.8755599999999999</v>
      </c>
      <c r="GV22" t="s">
        <v>355</v>
      </c>
      <c r="GW22" t="s">
        <v>19</v>
      </c>
      <c r="GX22" t="s">
        <v>19</v>
      </c>
      <c r="GY22" t="s">
        <v>19</v>
      </c>
      <c r="GZ22" t="s">
        <v>356</v>
      </c>
      <c r="HA22" t="s">
        <v>357</v>
      </c>
      <c r="HB22" t="s">
        <v>358</v>
      </c>
      <c r="HC22" t="s">
        <v>358</v>
      </c>
      <c r="HD22" t="s">
        <v>358</v>
      </c>
      <c r="HE22" t="s">
        <v>358</v>
      </c>
      <c r="HF22">
        <v>0</v>
      </c>
      <c r="HG22">
        <v>100</v>
      </c>
      <c r="HH22">
        <v>100</v>
      </c>
      <c r="HI22">
        <v>23.943999999999999</v>
      </c>
      <c r="HJ22">
        <v>1.7000000000000001E-2</v>
      </c>
      <c r="HK22">
        <v>2</v>
      </c>
      <c r="HL22">
        <v>505.56299999999999</v>
      </c>
      <c r="HM22">
        <v>469.00900000000001</v>
      </c>
      <c r="HN22">
        <v>19.2074</v>
      </c>
      <c r="HO22">
        <v>29.0517</v>
      </c>
      <c r="HP22">
        <v>30.0001</v>
      </c>
      <c r="HQ22">
        <v>29.021100000000001</v>
      </c>
      <c r="HR22">
        <v>29.0167</v>
      </c>
      <c r="HS22">
        <v>20.025099999999998</v>
      </c>
      <c r="HT22">
        <v>46.398400000000002</v>
      </c>
      <c r="HU22">
        <v>0</v>
      </c>
      <c r="HV22">
        <v>19.141300000000001</v>
      </c>
      <c r="HW22">
        <v>400</v>
      </c>
      <c r="HX22">
        <v>13.509399999999999</v>
      </c>
      <c r="HY22">
        <v>101.122</v>
      </c>
      <c r="HZ22">
        <v>101.508</v>
      </c>
    </row>
    <row r="23" spans="1:234" x14ac:dyDescent="0.25">
      <c r="A23">
        <v>8</v>
      </c>
      <c r="B23">
        <v>1566838253.5999999</v>
      </c>
      <c r="C23">
        <v>799.59999990463302</v>
      </c>
      <c r="D23" t="s">
        <v>384</v>
      </c>
      <c r="E23" t="s">
        <v>385</v>
      </c>
      <c r="F23" t="s">
        <v>346</v>
      </c>
      <c r="G23" t="s">
        <v>347</v>
      </c>
      <c r="H23" t="s">
        <v>348</v>
      </c>
      <c r="I23">
        <v>1566838253.5999999</v>
      </c>
      <c r="J23">
        <f t="shared" si="0"/>
        <v>4.472684013703836E-3</v>
      </c>
      <c r="K23">
        <f t="shared" si="1"/>
        <v>27.980836024352676</v>
      </c>
      <c r="L23">
        <f t="shared" si="2"/>
        <v>463.959</v>
      </c>
      <c r="M23">
        <f t="shared" si="3"/>
        <v>281.0669659635289</v>
      </c>
      <c r="N23">
        <f t="shared" si="4"/>
        <v>27.939460908403689</v>
      </c>
      <c r="O23">
        <f t="shared" si="5"/>
        <v>46.119843003122995</v>
      </c>
      <c r="P23">
        <f t="shared" si="6"/>
        <v>0.27436400163321251</v>
      </c>
      <c r="Q23">
        <f t="shared" si="7"/>
        <v>2.2462773699463781</v>
      </c>
      <c r="R23">
        <f t="shared" si="8"/>
        <v>0.25701375517885711</v>
      </c>
      <c r="S23">
        <f t="shared" si="9"/>
        <v>0.16210093044468157</v>
      </c>
      <c r="T23">
        <f t="shared" si="10"/>
        <v>330.38571350234304</v>
      </c>
      <c r="U23">
        <f t="shared" si="11"/>
        <v>27.131410537390284</v>
      </c>
      <c r="V23">
        <f t="shared" si="12"/>
        <v>26.9251</v>
      </c>
      <c r="W23">
        <f t="shared" si="13"/>
        <v>3.5634449439686224</v>
      </c>
      <c r="X23">
        <f t="shared" si="14"/>
        <v>55.324149011266059</v>
      </c>
      <c r="Y23">
        <f t="shared" si="15"/>
        <v>1.8809214722346002</v>
      </c>
      <c r="Z23">
        <f t="shared" si="16"/>
        <v>3.3998199806951837</v>
      </c>
      <c r="AA23">
        <f t="shared" si="17"/>
        <v>1.6825234717340223</v>
      </c>
      <c r="AB23">
        <f t="shared" si="18"/>
        <v>-197.24536500433916</v>
      </c>
      <c r="AC23">
        <f t="shared" si="19"/>
        <v>-96.578291190917867</v>
      </c>
      <c r="AD23">
        <f t="shared" si="20"/>
        <v>-9.2349216536932452</v>
      </c>
      <c r="AE23">
        <f t="shared" si="21"/>
        <v>27.327135653392787</v>
      </c>
      <c r="AF23">
        <v>-4.1083603605909097E-2</v>
      </c>
      <c r="AG23">
        <v>4.6119944168982602E-2</v>
      </c>
      <c r="AH23">
        <v>3.4485674347452102</v>
      </c>
      <c r="AI23">
        <v>0</v>
      </c>
      <c r="AJ23">
        <v>0</v>
      </c>
      <c r="AK23">
        <f t="shared" si="22"/>
        <v>1</v>
      </c>
      <c r="AL23">
        <f t="shared" si="23"/>
        <v>0</v>
      </c>
      <c r="AM23">
        <f t="shared" si="24"/>
        <v>52545.840459753017</v>
      </c>
      <c r="AN23">
        <v>0</v>
      </c>
      <c r="AO23">
        <v>153.529411764706</v>
      </c>
      <c r="AP23">
        <v>602.07899999999995</v>
      </c>
      <c r="AQ23">
        <f t="shared" si="25"/>
        <v>448.54958823529398</v>
      </c>
      <c r="AR23">
        <f t="shared" si="26"/>
        <v>0.74500121783901119</v>
      </c>
      <c r="AS23">
        <v>58.562583744446698</v>
      </c>
      <c r="AT23" t="s">
        <v>386</v>
      </c>
      <c r="AU23">
        <v>687.04884615384594</v>
      </c>
      <c r="AV23">
        <v>858.29700000000003</v>
      </c>
      <c r="AW23">
        <f t="shared" si="27"/>
        <v>0.199520857985236</v>
      </c>
      <c r="AX23">
        <v>0.5</v>
      </c>
      <c r="AY23">
        <f t="shared" si="28"/>
        <v>1685.7662995810163</v>
      </c>
      <c r="AZ23">
        <f t="shared" si="29"/>
        <v>27.980836024352676</v>
      </c>
      <c r="BA23">
        <f t="shared" si="30"/>
        <v>168.17276922750037</v>
      </c>
      <c r="BB23">
        <f t="shared" si="31"/>
        <v>0.37574056532878486</v>
      </c>
      <c r="BC23">
        <f t="shared" si="32"/>
        <v>-1.8141154991468789E-2</v>
      </c>
      <c r="BD23">
        <f t="shared" si="33"/>
        <v>-0.29851904410710983</v>
      </c>
      <c r="BE23" t="s">
        <v>387</v>
      </c>
      <c r="BF23">
        <v>535.79999999999995</v>
      </c>
      <c r="BG23">
        <f t="shared" si="34"/>
        <v>322.49700000000007</v>
      </c>
      <c r="BH23">
        <f t="shared" si="35"/>
        <v>0.53100696702962835</v>
      </c>
      <c r="BI23">
        <f t="shared" si="36"/>
        <v>-3.8657493323677197</v>
      </c>
      <c r="BJ23">
        <f t="shared" si="37"/>
        <v>0.24298528579464282</v>
      </c>
      <c r="BK23">
        <f t="shared" si="38"/>
        <v>-0.57121443586209864</v>
      </c>
      <c r="BL23">
        <v>1205</v>
      </c>
      <c r="BM23">
        <v>300</v>
      </c>
      <c r="BN23">
        <v>300</v>
      </c>
      <c r="BO23">
        <v>300</v>
      </c>
      <c r="BP23">
        <v>10490.6</v>
      </c>
      <c r="BQ23">
        <v>814.50900000000001</v>
      </c>
      <c r="BR23">
        <v>-7.0247799999999996E-3</v>
      </c>
      <c r="BS23">
        <v>-4.1509400000000003</v>
      </c>
      <c r="BT23" t="s">
        <v>351</v>
      </c>
      <c r="BU23" t="s">
        <v>351</v>
      </c>
      <c r="BV23" t="s">
        <v>351</v>
      </c>
      <c r="BW23" t="s">
        <v>351</v>
      </c>
      <c r="BX23" t="s">
        <v>351</v>
      </c>
      <c r="BY23" t="s">
        <v>351</v>
      </c>
      <c r="BZ23" t="s">
        <v>351</v>
      </c>
      <c r="CA23" t="s">
        <v>351</v>
      </c>
      <c r="CB23" t="s">
        <v>351</v>
      </c>
      <c r="CC23" t="s">
        <v>351</v>
      </c>
      <c r="CD23">
        <f t="shared" si="39"/>
        <v>1999.74</v>
      </c>
      <c r="CE23">
        <f t="shared" si="40"/>
        <v>1685.7662995810163</v>
      </c>
      <c r="CF23">
        <f t="shared" si="41"/>
        <v>0.84299273884655823</v>
      </c>
      <c r="CG23">
        <f t="shared" si="42"/>
        <v>0.19598547769311664</v>
      </c>
      <c r="CH23">
        <v>6</v>
      </c>
      <c r="CI23">
        <v>0.5</v>
      </c>
      <c r="CJ23" t="s">
        <v>352</v>
      </c>
      <c r="CK23">
        <v>1566838253.5999999</v>
      </c>
      <c r="CL23">
        <v>463.959</v>
      </c>
      <c r="CM23">
        <v>500.02300000000002</v>
      </c>
      <c r="CN23">
        <v>18.921800000000001</v>
      </c>
      <c r="CO23">
        <v>13.656599999999999</v>
      </c>
      <c r="CP23">
        <v>500.04399999999998</v>
      </c>
      <c r="CQ23">
        <v>99.304699999999997</v>
      </c>
      <c r="CR23">
        <v>0.100297</v>
      </c>
      <c r="CS23">
        <v>26.127600000000001</v>
      </c>
      <c r="CT23">
        <v>26.9251</v>
      </c>
      <c r="CU23">
        <v>999.9</v>
      </c>
      <c r="CV23">
        <v>0</v>
      </c>
      <c r="CW23">
        <v>0</v>
      </c>
      <c r="CX23">
        <v>9976.8799999999992</v>
      </c>
      <c r="CY23">
        <v>0</v>
      </c>
      <c r="CZ23">
        <v>1251.2</v>
      </c>
      <c r="DA23">
        <v>-36.063899999999997</v>
      </c>
      <c r="DB23">
        <v>472.90699999999998</v>
      </c>
      <c r="DC23">
        <v>506.94600000000003</v>
      </c>
      <c r="DD23">
        <v>5.2652400000000004</v>
      </c>
      <c r="DE23">
        <v>437.851</v>
      </c>
      <c r="DF23">
        <v>500.02300000000002</v>
      </c>
      <c r="DG23">
        <v>18.892800000000001</v>
      </c>
      <c r="DH23">
        <v>13.656599999999999</v>
      </c>
      <c r="DI23">
        <v>1.87903</v>
      </c>
      <c r="DJ23">
        <v>1.35616</v>
      </c>
      <c r="DK23">
        <v>16.4602</v>
      </c>
      <c r="DL23">
        <v>11.436199999999999</v>
      </c>
      <c r="DM23">
        <v>1999.74</v>
      </c>
      <c r="DN23">
        <v>0.89999099999999999</v>
      </c>
      <c r="DO23">
        <v>0.100009</v>
      </c>
      <c r="DP23">
        <v>0</v>
      </c>
      <c r="DQ23">
        <v>687.22299999999996</v>
      </c>
      <c r="DR23">
        <v>5.00014</v>
      </c>
      <c r="DS23">
        <v>16984.5</v>
      </c>
      <c r="DT23">
        <v>16920.5</v>
      </c>
      <c r="DU23">
        <v>46</v>
      </c>
      <c r="DV23">
        <v>47.436999999999998</v>
      </c>
      <c r="DW23">
        <v>46.625</v>
      </c>
      <c r="DX23">
        <v>46.125</v>
      </c>
      <c r="DY23">
        <v>47.686999999999998</v>
      </c>
      <c r="DZ23">
        <v>1795.25</v>
      </c>
      <c r="EA23">
        <v>199.49</v>
      </c>
      <c r="EB23">
        <v>0</v>
      </c>
      <c r="EC23">
        <v>103.09999990463299</v>
      </c>
      <c r="ED23">
        <v>687.04884615384594</v>
      </c>
      <c r="EE23">
        <v>1.5518632553463101</v>
      </c>
      <c r="EF23">
        <v>-828.42734900519997</v>
      </c>
      <c r="EG23">
        <v>16942.819230769201</v>
      </c>
      <c r="EH23">
        <v>15</v>
      </c>
      <c r="EI23">
        <v>1566838217.5999999</v>
      </c>
      <c r="EJ23" t="s">
        <v>388</v>
      </c>
      <c r="EK23">
        <v>26</v>
      </c>
      <c r="EL23">
        <v>26.108000000000001</v>
      </c>
      <c r="EM23">
        <v>2.9000000000000001E-2</v>
      </c>
      <c r="EN23">
        <v>500</v>
      </c>
      <c r="EO23">
        <v>14</v>
      </c>
      <c r="EP23">
        <v>0.09</v>
      </c>
      <c r="EQ23">
        <v>0.02</v>
      </c>
      <c r="ER23">
        <v>27.919546020608902</v>
      </c>
      <c r="ES23">
        <v>-0.254660638915571</v>
      </c>
      <c r="ET23">
        <v>0.14031017245500399</v>
      </c>
      <c r="EU23">
        <v>1</v>
      </c>
      <c r="EV23">
        <v>0.28150023555554898</v>
      </c>
      <c r="EW23">
        <v>-1.60707045499183E-2</v>
      </c>
      <c r="EX23">
        <v>6.2840091009265303E-3</v>
      </c>
      <c r="EY23">
        <v>1</v>
      </c>
      <c r="EZ23">
        <v>2</v>
      </c>
      <c r="FA23">
        <v>2</v>
      </c>
      <c r="FB23" t="s">
        <v>378</v>
      </c>
      <c r="FC23">
        <v>2.9144600000000001</v>
      </c>
      <c r="FD23">
        <v>2.7248199999999998</v>
      </c>
      <c r="FE23">
        <v>9.8686800000000005E-2</v>
      </c>
      <c r="FF23">
        <v>0.10785699999999999</v>
      </c>
      <c r="FG23">
        <v>9.6030299999999999E-2</v>
      </c>
      <c r="FH23">
        <v>7.4820499999999998E-2</v>
      </c>
      <c r="FI23">
        <v>23737.599999999999</v>
      </c>
      <c r="FJ23">
        <v>21615.5</v>
      </c>
      <c r="FK23">
        <v>24315.4</v>
      </c>
      <c r="FL23">
        <v>22884.400000000001</v>
      </c>
      <c r="FM23">
        <v>30894.3</v>
      </c>
      <c r="FN23">
        <v>29587.3</v>
      </c>
      <c r="FO23">
        <v>35218.800000000003</v>
      </c>
      <c r="FP23">
        <v>33015.800000000003</v>
      </c>
      <c r="FQ23">
        <v>2.00265</v>
      </c>
      <c r="FR23">
        <v>1.8421799999999999</v>
      </c>
      <c r="FS23">
        <v>4.9751299999999998E-2</v>
      </c>
      <c r="FT23">
        <v>0</v>
      </c>
      <c r="FU23">
        <v>26.110900000000001</v>
      </c>
      <c r="FV23">
        <v>999.9</v>
      </c>
      <c r="FW23">
        <v>45.036999999999999</v>
      </c>
      <c r="FX23">
        <v>33.283999999999999</v>
      </c>
      <c r="FY23">
        <v>23.2807</v>
      </c>
      <c r="FZ23">
        <v>60.876600000000003</v>
      </c>
      <c r="GA23">
        <v>24.230799999999999</v>
      </c>
      <c r="GB23">
        <v>1</v>
      </c>
      <c r="GC23">
        <v>0.168102</v>
      </c>
      <c r="GD23">
        <v>4.3535599999999999</v>
      </c>
      <c r="GE23">
        <v>20.136500000000002</v>
      </c>
      <c r="GF23">
        <v>5.24979</v>
      </c>
      <c r="GG23">
        <v>12.0519</v>
      </c>
      <c r="GH23">
        <v>4.9808000000000003</v>
      </c>
      <c r="GI23">
        <v>3.29948</v>
      </c>
      <c r="GJ23">
        <v>9999</v>
      </c>
      <c r="GK23">
        <v>9999</v>
      </c>
      <c r="GL23">
        <v>9999</v>
      </c>
      <c r="GM23">
        <v>431.3</v>
      </c>
      <c r="GN23">
        <v>1.8792800000000001</v>
      </c>
      <c r="GO23">
        <v>1.87724</v>
      </c>
      <c r="GP23">
        <v>1.8748499999999999</v>
      </c>
      <c r="GQ23">
        <v>1.8751500000000001</v>
      </c>
      <c r="GR23">
        <v>1.8754599999999999</v>
      </c>
      <c r="GS23">
        <v>1.87426</v>
      </c>
      <c r="GT23">
        <v>1.8711899999999999</v>
      </c>
      <c r="GU23">
        <v>1.87561</v>
      </c>
      <c r="GV23" t="s">
        <v>355</v>
      </c>
      <c r="GW23" t="s">
        <v>19</v>
      </c>
      <c r="GX23" t="s">
        <v>19</v>
      </c>
      <c r="GY23" t="s">
        <v>19</v>
      </c>
      <c r="GZ23" t="s">
        <v>356</v>
      </c>
      <c r="HA23" t="s">
        <v>357</v>
      </c>
      <c r="HB23" t="s">
        <v>358</v>
      </c>
      <c r="HC23" t="s">
        <v>358</v>
      </c>
      <c r="HD23" t="s">
        <v>358</v>
      </c>
      <c r="HE23" t="s">
        <v>358</v>
      </c>
      <c r="HF23">
        <v>0</v>
      </c>
      <c r="HG23">
        <v>100</v>
      </c>
      <c r="HH23">
        <v>100</v>
      </c>
      <c r="HI23">
        <v>26.108000000000001</v>
      </c>
      <c r="HJ23">
        <v>2.9000000000000001E-2</v>
      </c>
      <c r="HK23">
        <v>2</v>
      </c>
      <c r="HL23">
        <v>505.53199999999998</v>
      </c>
      <c r="HM23">
        <v>467.34899999999999</v>
      </c>
      <c r="HN23">
        <v>19.444299999999998</v>
      </c>
      <c r="HO23">
        <v>29.2637</v>
      </c>
      <c r="HP23">
        <v>30.000599999999999</v>
      </c>
      <c r="HQ23">
        <v>29.165400000000002</v>
      </c>
      <c r="HR23">
        <v>29.1585</v>
      </c>
      <c r="HS23">
        <v>23.9604</v>
      </c>
      <c r="HT23">
        <v>46.998699999999999</v>
      </c>
      <c r="HU23">
        <v>0</v>
      </c>
      <c r="HV23">
        <v>19.4968</v>
      </c>
      <c r="HW23">
        <v>500</v>
      </c>
      <c r="HX23">
        <v>13.6008</v>
      </c>
      <c r="HY23">
        <v>101.092</v>
      </c>
      <c r="HZ23">
        <v>101.483</v>
      </c>
    </row>
    <row r="24" spans="1:234" x14ac:dyDescent="0.25">
      <c r="A24">
        <v>9</v>
      </c>
      <c r="B24">
        <v>1566838354.0999999</v>
      </c>
      <c r="C24">
        <v>900.09999990463302</v>
      </c>
      <c r="D24" t="s">
        <v>389</v>
      </c>
      <c r="E24" t="s">
        <v>390</v>
      </c>
      <c r="F24" t="s">
        <v>346</v>
      </c>
      <c r="G24" t="s">
        <v>347</v>
      </c>
      <c r="H24" t="s">
        <v>348</v>
      </c>
      <c r="I24">
        <v>1566838354.0999999</v>
      </c>
      <c r="J24">
        <f t="shared" si="0"/>
        <v>3.5002515910114674E-3</v>
      </c>
      <c r="K24">
        <f t="shared" si="1"/>
        <v>28.72951835595509</v>
      </c>
      <c r="L24">
        <f t="shared" si="2"/>
        <v>563.19200000000001</v>
      </c>
      <c r="M24">
        <f t="shared" si="3"/>
        <v>318.3461881348</v>
      </c>
      <c r="N24">
        <f t="shared" si="4"/>
        <v>31.642744880621205</v>
      </c>
      <c r="O24">
        <f t="shared" si="5"/>
        <v>55.979752354567999</v>
      </c>
      <c r="P24">
        <f t="shared" si="6"/>
        <v>0.20641764146728342</v>
      </c>
      <c r="Q24">
        <f t="shared" si="7"/>
        <v>2.2519944573580073</v>
      </c>
      <c r="R24">
        <f t="shared" si="8"/>
        <v>0.1964529852312103</v>
      </c>
      <c r="S24">
        <f t="shared" si="9"/>
        <v>0.12363830464618948</v>
      </c>
      <c r="T24">
        <f t="shared" si="10"/>
        <v>330.44542141881874</v>
      </c>
      <c r="U24">
        <f t="shared" si="11"/>
        <v>27.340137531482295</v>
      </c>
      <c r="V24">
        <f t="shared" si="12"/>
        <v>26.973800000000001</v>
      </c>
      <c r="W24">
        <f t="shared" si="13"/>
        <v>3.5736558122019426</v>
      </c>
      <c r="X24">
        <f t="shared" si="14"/>
        <v>54.806091816608905</v>
      </c>
      <c r="Y24">
        <f t="shared" si="15"/>
        <v>1.8509960089938</v>
      </c>
      <c r="Z24">
        <f t="shared" si="16"/>
        <v>3.3773545013710655</v>
      </c>
      <c r="AA24">
        <f t="shared" si="17"/>
        <v>1.7226598032081426</v>
      </c>
      <c r="AB24">
        <f t="shared" si="18"/>
        <v>-154.36109516360571</v>
      </c>
      <c r="AC24">
        <f t="shared" si="19"/>
        <v>-116.34674798486701</v>
      </c>
      <c r="AD24">
        <f t="shared" si="20"/>
        <v>-11.093445582777413</v>
      </c>
      <c r="AE24">
        <f t="shared" si="21"/>
        <v>48.644132687568614</v>
      </c>
      <c r="AF24">
        <v>-4.1237462526064597E-2</v>
      </c>
      <c r="AG24">
        <v>4.6292664285638802E-2</v>
      </c>
      <c r="AH24">
        <v>3.4587871225825002</v>
      </c>
      <c r="AI24">
        <v>0</v>
      </c>
      <c r="AJ24">
        <v>0</v>
      </c>
      <c r="AK24">
        <f t="shared" si="22"/>
        <v>1</v>
      </c>
      <c r="AL24">
        <f t="shared" si="23"/>
        <v>0</v>
      </c>
      <c r="AM24">
        <f t="shared" si="24"/>
        <v>52754.195053972195</v>
      </c>
      <c r="AN24">
        <v>0</v>
      </c>
      <c r="AO24">
        <v>153.529411764706</v>
      </c>
      <c r="AP24">
        <v>602.07899999999995</v>
      </c>
      <c r="AQ24">
        <f t="shared" si="25"/>
        <v>448.54958823529398</v>
      </c>
      <c r="AR24">
        <f t="shared" si="26"/>
        <v>0.74500121783901119</v>
      </c>
      <c r="AS24">
        <v>58.562583744446698</v>
      </c>
      <c r="AT24" t="s">
        <v>391</v>
      </c>
      <c r="AU24">
        <v>685.41830769230796</v>
      </c>
      <c r="AV24">
        <v>867.827</v>
      </c>
      <c r="AW24">
        <f t="shared" si="27"/>
        <v>0.21019015576571376</v>
      </c>
      <c r="AX24">
        <v>0.5</v>
      </c>
      <c r="AY24">
        <f t="shared" si="28"/>
        <v>1686.069899581008</v>
      </c>
      <c r="AZ24">
        <f t="shared" si="29"/>
        <v>28.72951835595509</v>
      </c>
      <c r="BA24">
        <f t="shared" si="30"/>
        <v>177.19764741240672</v>
      </c>
      <c r="BB24">
        <f t="shared" si="31"/>
        <v>0.38321808378858924</v>
      </c>
      <c r="BC24">
        <f t="shared" si="32"/>
        <v>-1.7693848514765128E-2</v>
      </c>
      <c r="BD24">
        <f t="shared" si="33"/>
        <v>-0.30622232311278635</v>
      </c>
      <c r="BE24" t="s">
        <v>392</v>
      </c>
      <c r="BF24">
        <v>535.26</v>
      </c>
      <c r="BG24">
        <f t="shared" si="34"/>
        <v>332.56700000000001</v>
      </c>
      <c r="BH24">
        <f t="shared" si="35"/>
        <v>0.54848704864791764</v>
      </c>
      <c r="BI24">
        <f t="shared" si="36"/>
        <v>-3.9771322528023498</v>
      </c>
      <c r="BJ24">
        <f t="shared" si="37"/>
        <v>0.25536792411457154</v>
      </c>
      <c r="BK24">
        <f t="shared" si="38"/>
        <v>-0.59246069324356976</v>
      </c>
      <c r="BL24">
        <v>1207</v>
      </c>
      <c r="BM24">
        <v>300</v>
      </c>
      <c r="BN24">
        <v>300</v>
      </c>
      <c r="BO24">
        <v>300</v>
      </c>
      <c r="BP24">
        <v>10490.2</v>
      </c>
      <c r="BQ24">
        <v>818.50699999999995</v>
      </c>
      <c r="BR24">
        <v>-7.0245899999999998E-3</v>
      </c>
      <c r="BS24">
        <v>-4.9579500000000003</v>
      </c>
      <c r="BT24" t="s">
        <v>351</v>
      </c>
      <c r="BU24" t="s">
        <v>351</v>
      </c>
      <c r="BV24" t="s">
        <v>351</v>
      </c>
      <c r="BW24" t="s">
        <v>351</v>
      </c>
      <c r="BX24" t="s">
        <v>351</v>
      </c>
      <c r="BY24" t="s">
        <v>351</v>
      </c>
      <c r="BZ24" t="s">
        <v>351</v>
      </c>
      <c r="CA24" t="s">
        <v>351</v>
      </c>
      <c r="CB24" t="s">
        <v>351</v>
      </c>
      <c r="CC24" t="s">
        <v>351</v>
      </c>
      <c r="CD24">
        <f t="shared" si="39"/>
        <v>2000.1</v>
      </c>
      <c r="CE24">
        <f t="shared" si="40"/>
        <v>1686.069899581008</v>
      </c>
      <c r="CF24">
        <f t="shared" si="41"/>
        <v>0.84299280015049649</v>
      </c>
      <c r="CG24">
        <f t="shared" si="42"/>
        <v>0.19598560030099293</v>
      </c>
      <c r="CH24">
        <v>6</v>
      </c>
      <c r="CI24">
        <v>0.5</v>
      </c>
      <c r="CJ24" t="s">
        <v>352</v>
      </c>
      <c r="CK24">
        <v>1566838354.0999999</v>
      </c>
      <c r="CL24">
        <v>563.19200000000001</v>
      </c>
      <c r="CM24">
        <v>600.02599999999995</v>
      </c>
      <c r="CN24">
        <v>18.622199999999999</v>
      </c>
      <c r="CO24">
        <v>14.5009</v>
      </c>
      <c r="CP24">
        <v>500.09500000000003</v>
      </c>
      <c r="CQ24">
        <v>99.297200000000004</v>
      </c>
      <c r="CR24">
        <v>0.100079</v>
      </c>
      <c r="CS24">
        <v>26.015499999999999</v>
      </c>
      <c r="CT24">
        <v>26.973800000000001</v>
      </c>
      <c r="CU24">
        <v>999.9</v>
      </c>
      <c r="CV24">
        <v>0</v>
      </c>
      <c r="CW24">
        <v>0</v>
      </c>
      <c r="CX24">
        <v>10015</v>
      </c>
      <c r="CY24">
        <v>0</v>
      </c>
      <c r="CZ24">
        <v>1376.98</v>
      </c>
      <c r="DA24">
        <v>-38.950600000000001</v>
      </c>
      <c r="DB24">
        <v>571.71699999999998</v>
      </c>
      <c r="DC24">
        <v>608.85500000000002</v>
      </c>
      <c r="DD24">
        <v>4.11233</v>
      </c>
      <c r="DE24">
        <v>534.96699999999998</v>
      </c>
      <c r="DF24">
        <v>600.02599999999995</v>
      </c>
      <c r="DG24">
        <v>18.584199999999999</v>
      </c>
      <c r="DH24">
        <v>14.5009</v>
      </c>
      <c r="DI24">
        <v>1.8482400000000001</v>
      </c>
      <c r="DJ24">
        <v>1.4398899999999999</v>
      </c>
      <c r="DK24">
        <v>16.200800000000001</v>
      </c>
      <c r="DL24">
        <v>12.3444</v>
      </c>
      <c r="DM24">
        <v>2000.1</v>
      </c>
      <c r="DN24">
        <v>0.89999099999999999</v>
      </c>
      <c r="DO24">
        <v>0.100009</v>
      </c>
      <c r="DP24">
        <v>0</v>
      </c>
      <c r="DQ24">
        <v>685.51099999999997</v>
      </c>
      <c r="DR24">
        <v>5.00014</v>
      </c>
      <c r="DS24">
        <v>17026.599999999999</v>
      </c>
      <c r="DT24">
        <v>16923.599999999999</v>
      </c>
      <c r="DU24">
        <v>46.061999999999998</v>
      </c>
      <c r="DV24">
        <v>47.625</v>
      </c>
      <c r="DW24">
        <v>46.811999999999998</v>
      </c>
      <c r="DX24">
        <v>46.186999999999998</v>
      </c>
      <c r="DY24">
        <v>47.75</v>
      </c>
      <c r="DZ24">
        <v>1795.57</v>
      </c>
      <c r="EA24">
        <v>199.53</v>
      </c>
      <c r="EB24">
        <v>0</v>
      </c>
      <c r="EC24">
        <v>100.19999980926499</v>
      </c>
      <c r="ED24">
        <v>685.41830769230796</v>
      </c>
      <c r="EE24">
        <v>0.38283761247130399</v>
      </c>
      <c r="EF24">
        <v>-1135.57606842524</v>
      </c>
      <c r="EG24">
        <v>17135.353846153801</v>
      </c>
      <c r="EH24">
        <v>15</v>
      </c>
      <c r="EI24">
        <v>1566838380.0999999</v>
      </c>
      <c r="EJ24" t="s">
        <v>393</v>
      </c>
      <c r="EK24">
        <v>27</v>
      </c>
      <c r="EL24">
        <v>28.225000000000001</v>
      </c>
      <c r="EM24">
        <v>3.7999999999999999E-2</v>
      </c>
      <c r="EN24">
        <v>600</v>
      </c>
      <c r="EO24">
        <v>15</v>
      </c>
      <c r="EP24">
        <v>0.06</v>
      </c>
      <c r="EQ24">
        <v>0.02</v>
      </c>
      <c r="ER24">
        <v>30.465575452741199</v>
      </c>
      <c r="ES24">
        <v>0.29641985985278801</v>
      </c>
      <c r="ET24">
        <v>6.2142714255912598E-2</v>
      </c>
      <c r="EU24">
        <v>1</v>
      </c>
      <c r="EV24">
        <v>0.21204754611299301</v>
      </c>
      <c r="EW24">
        <v>-3.1272223962355301E-2</v>
      </c>
      <c r="EX24">
        <v>3.9067462345116002E-3</v>
      </c>
      <c r="EY24">
        <v>1</v>
      </c>
      <c r="EZ24">
        <v>2</v>
      </c>
      <c r="FA24">
        <v>2</v>
      </c>
      <c r="FB24" t="s">
        <v>378</v>
      </c>
      <c r="FC24">
        <v>2.9144700000000001</v>
      </c>
      <c r="FD24">
        <v>2.7249400000000001</v>
      </c>
      <c r="FE24">
        <v>0.11428000000000001</v>
      </c>
      <c r="FF24">
        <v>0.12282999999999999</v>
      </c>
      <c r="FG24">
        <v>9.4856499999999996E-2</v>
      </c>
      <c r="FH24">
        <v>7.8170799999999999E-2</v>
      </c>
      <c r="FI24">
        <v>23319.7</v>
      </c>
      <c r="FJ24">
        <v>21246</v>
      </c>
      <c r="FK24">
        <v>24308.6</v>
      </c>
      <c r="FL24">
        <v>22878</v>
      </c>
      <c r="FM24">
        <v>30926.400000000001</v>
      </c>
      <c r="FN24">
        <v>29472.2</v>
      </c>
      <c r="FO24">
        <v>35209.199999999997</v>
      </c>
      <c r="FP24">
        <v>33007</v>
      </c>
      <c r="FQ24">
        <v>2.0002</v>
      </c>
      <c r="FR24">
        <v>1.83945</v>
      </c>
      <c r="FS24">
        <v>6.2346499999999999E-2</v>
      </c>
      <c r="FT24">
        <v>0</v>
      </c>
      <c r="FU24">
        <v>25.953299999999999</v>
      </c>
      <c r="FV24">
        <v>999.9</v>
      </c>
      <c r="FW24">
        <v>44.988</v>
      </c>
      <c r="FX24">
        <v>33.465000000000003</v>
      </c>
      <c r="FY24">
        <v>23.495000000000001</v>
      </c>
      <c r="FZ24">
        <v>60.496600000000001</v>
      </c>
      <c r="GA24">
        <v>24.150600000000001</v>
      </c>
      <c r="GB24">
        <v>1</v>
      </c>
      <c r="GC24">
        <v>0.18015200000000001</v>
      </c>
      <c r="GD24">
        <v>3.7458300000000002</v>
      </c>
      <c r="GE24">
        <v>20.149999999999999</v>
      </c>
      <c r="GF24">
        <v>5.2512800000000004</v>
      </c>
      <c r="GG24">
        <v>12.0519</v>
      </c>
      <c r="GH24">
        <v>4.9816000000000003</v>
      </c>
      <c r="GI24">
        <v>3.30003</v>
      </c>
      <c r="GJ24">
        <v>9999</v>
      </c>
      <c r="GK24">
        <v>9999</v>
      </c>
      <c r="GL24">
        <v>9999</v>
      </c>
      <c r="GM24">
        <v>431.3</v>
      </c>
      <c r="GN24">
        <v>1.8793500000000001</v>
      </c>
      <c r="GO24">
        <v>1.8772800000000001</v>
      </c>
      <c r="GP24">
        <v>1.8748499999999999</v>
      </c>
      <c r="GQ24">
        <v>1.8751500000000001</v>
      </c>
      <c r="GR24">
        <v>1.87551</v>
      </c>
      <c r="GS24">
        <v>1.8742399999999999</v>
      </c>
      <c r="GT24">
        <v>1.8712299999999999</v>
      </c>
      <c r="GU24">
        <v>1.87561</v>
      </c>
      <c r="GV24" t="s">
        <v>355</v>
      </c>
      <c r="GW24" t="s">
        <v>19</v>
      </c>
      <c r="GX24" t="s">
        <v>19</v>
      </c>
      <c r="GY24" t="s">
        <v>19</v>
      </c>
      <c r="GZ24" t="s">
        <v>356</v>
      </c>
      <c r="HA24" t="s">
        <v>357</v>
      </c>
      <c r="HB24" t="s">
        <v>358</v>
      </c>
      <c r="HC24" t="s">
        <v>358</v>
      </c>
      <c r="HD24" t="s">
        <v>358</v>
      </c>
      <c r="HE24" t="s">
        <v>358</v>
      </c>
      <c r="HF24">
        <v>0</v>
      </c>
      <c r="HG24">
        <v>100</v>
      </c>
      <c r="HH24">
        <v>100</v>
      </c>
      <c r="HI24">
        <v>28.225000000000001</v>
      </c>
      <c r="HJ24">
        <v>3.7999999999999999E-2</v>
      </c>
      <c r="HK24">
        <v>2</v>
      </c>
      <c r="HL24">
        <v>505.17599999999999</v>
      </c>
      <c r="HM24">
        <v>466.685</v>
      </c>
      <c r="HN24">
        <v>19.777899999999999</v>
      </c>
      <c r="HO24">
        <v>29.429600000000001</v>
      </c>
      <c r="HP24">
        <v>30.0002</v>
      </c>
      <c r="HQ24">
        <v>29.309799999999999</v>
      </c>
      <c r="HR24">
        <v>29.302199999999999</v>
      </c>
      <c r="HS24">
        <v>27.799900000000001</v>
      </c>
      <c r="HT24">
        <v>43.502000000000002</v>
      </c>
      <c r="HU24">
        <v>0</v>
      </c>
      <c r="HV24">
        <v>19.899899999999999</v>
      </c>
      <c r="HW24">
        <v>600</v>
      </c>
      <c r="HX24">
        <v>14.546099999999999</v>
      </c>
      <c r="HY24">
        <v>101.06399999999999</v>
      </c>
      <c r="HZ24">
        <v>101.456</v>
      </c>
    </row>
    <row r="25" spans="1:234" x14ac:dyDescent="0.25">
      <c r="A25">
        <v>10</v>
      </c>
      <c r="B25">
        <v>1566838501.0999999</v>
      </c>
      <c r="C25">
        <v>1047.0999999046301</v>
      </c>
      <c r="D25" t="s">
        <v>394</v>
      </c>
      <c r="E25" t="s">
        <v>395</v>
      </c>
      <c r="F25" t="s">
        <v>346</v>
      </c>
      <c r="G25" t="s">
        <v>347</v>
      </c>
      <c r="H25" t="s">
        <v>348</v>
      </c>
      <c r="I25">
        <v>1566838501.0999999</v>
      </c>
      <c r="J25">
        <f t="shared" si="0"/>
        <v>2.0378355492300815E-3</v>
      </c>
      <c r="K25">
        <f t="shared" si="1"/>
        <v>28.728910431790258</v>
      </c>
      <c r="L25">
        <f t="shared" si="2"/>
        <v>663.85900000000004</v>
      </c>
      <c r="M25">
        <f t="shared" si="3"/>
        <v>245.90924612550589</v>
      </c>
      <c r="N25">
        <f t="shared" si="4"/>
        <v>24.441877272518276</v>
      </c>
      <c r="O25">
        <f t="shared" si="5"/>
        <v>65.983530346701116</v>
      </c>
      <c r="P25">
        <f t="shared" si="6"/>
        <v>0.11631929478702067</v>
      </c>
      <c r="Q25">
        <f t="shared" si="7"/>
        <v>2.2469780370017771</v>
      </c>
      <c r="R25">
        <f t="shared" si="8"/>
        <v>0.11307464500003565</v>
      </c>
      <c r="S25">
        <f t="shared" si="9"/>
        <v>7.095563328756796E-2</v>
      </c>
      <c r="T25">
        <f t="shared" si="10"/>
        <v>330.42560902475856</v>
      </c>
      <c r="U25">
        <f t="shared" si="11"/>
        <v>27.64522913641165</v>
      </c>
      <c r="V25">
        <f t="shared" si="12"/>
        <v>26.912400000000002</v>
      </c>
      <c r="W25">
        <f t="shared" si="13"/>
        <v>3.5607863413926841</v>
      </c>
      <c r="X25">
        <f t="shared" si="14"/>
        <v>54.417638557332204</v>
      </c>
      <c r="Y25">
        <f t="shared" si="15"/>
        <v>1.8179739374767403</v>
      </c>
      <c r="Z25">
        <f t="shared" si="16"/>
        <v>3.3407806469981183</v>
      </c>
      <c r="AA25">
        <f t="shared" si="17"/>
        <v>1.7428124039159438</v>
      </c>
      <c r="AB25">
        <f t="shared" si="18"/>
        <v>-89.868547721046596</v>
      </c>
      <c r="AC25">
        <f t="shared" si="19"/>
        <v>-130.92711758925168</v>
      </c>
      <c r="AD25">
        <f t="shared" si="20"/>
        <v>-12.496170393926977</v>
      </c>
      <c r="AE25">
        <f t="shared" si="21"/>
        <v>97.133773320533294</v>
      </c>
      <c r="AF25">
        <v>-4.1102441062075203E-2</v>
      </c>
      <c r="AG25">
        <v>4.61410908637808E-2</v>
      </c>
      <c r="AH25">
        <v>3.4498193700537998</v>
      </c>
      <c r="AI25">
        <v>0</v>
      </c>
      <c r="AJ25">
        <v>0</v>
      </c>
      <c r="AK25">
        <f t="shared" si="22"/>
        <v>1</v>
      </c>
      <c r="AL25">
        <f t="shared" si="23"/>
        <v>0</v>
      </c>
      <c r="AM25">
        <f t="shared" si="24"/>
        <v>52620.808640306182</v>
      </c>
      <c r="AN25">
        <v>0</v>
      </c>
      <c r="AO25">
        <v>153.529411764706</v>
      </c>
      <c r="AP25">
        <v>602.07899999999995</v>
      </c>
      <c r="AQ25">
        <f t="shared" si="25"/>
        <v>448.54958823529398</v>
      </c>
      <c r="AR25">
        <f t="shared" si="26"/>
        <v>0.74500121783901119</v>
      </c>
      <c r="AS25">
        <v>58.562583744446698</v>
      </c>
      <c r="AT25" t="s">
        <v>396</v>
      </c>
      <c r="AU25">
        <v>683.69011538461598</v>
      </c>
      <c r="AV25">
        <v>870.75800000000004</v>
      </c>
      <c r="AW25">
        <f t="shared" si="27"/>
        <v>0.214833380359852</v>
      </c>
      <c r="AX25">
        <v>0.5</v>
      </c>
      <c r="AY25">
        <f t="shared" si="28"/>
        <v>1685.9762995810688</v>
      </c>
      <c r="AZ25">
        <f t="shared" si="29"/>
        <v>28.728910431790258</v>
      </c>
      <c r="BA25">
        <f t="shared" si="30"/>
        <v>181.10199382279777</v>
      </c>
      <c r="BB25">
        <f t="shared" si="31"/>
        <v>0.38589137280392488</v>
      </c>
      <c r="BC25">
        <f t="shared" si="32"/>
        <v>-1.7695191397452924E-2</v>
      </c>
      <c r="BD25">
        <f t="shared" si="33"/>
        <v>-0.30855760153797046</v>
      </c>
      <c r="BE25" t="s">
        <v>397</v>
      </c>
      <c r="BF25">
        <v>534.74</v>
      </c>
      <c r="BG25">
        <f t="shared" si="34"/>
        <v>336.01800000000003</v>
      </c>
      <c r="BH25">
        <f t="shared" si="35"/>
        <v>0.55671983231667366</v>
      </c>
      <c r="BI25">
        <f t="shared" si="36"/>
        <v>-3.9899463906502968</v>
      </c>
      <c r="BJ25">
        <f t="shared" si="37"/>
        <v>0.26082045206209009</v>
      </c>
      <c r="BK25">
        <f t="shared" si="38"/>
        <v>-0.59899508782752497</v>
      </c>
      <c r="BL25">
        <v>1209</v>
      </c>
      <c r="BM25">
        <v>300</v>
      </c>
      <c r="BN25">
        <v>300</v>
      </c>
      <c r="BO25">
        <v>300</v>
      </c>
      <c r="BP25">
        <v>10489.8</v>
      </c>
      <c r="BQ25">
        <v>820.32100000000003</v>
      </c>
      <c r="BR25">
        <v>-7.0242100000000003E-3</v>
      </c>
      <c r="BS25">
        <v>-4.4794900000000002</v>
      </c>
      <c r="BT25" t="s">
        <v>351</v>
      </c>
      <c r="BU25" t="s">
        <v>351</v>
      </c>
      <c r="BV25" t="s">
        <v>351</v>
      </c>
      <c r="BW25" t="s">
        <v>351</v>
      </c>
      <c r="BX25" t="s">
        <v>351</v>
      </c>
      <c r="BY25" t="s">
        <v>351</v>
      </c>
      <c r="BZ25" t="s">
        <v>351</v>
      </c>
      <c r="CA25" t="s">
        <v>351</v>
      </c>
      <c r="CB25" t="s">
        <v>351</v>
      </c>
      <c r="CC25" t="s">
        <v>351</v>
      </c>
      <c r="CD25">
        <f t="shared" si="39"/>
        <v>1999.99</v>
      </c>
      <c r="CE25">
        <f t="shared" si="40"/>
        <v>1685.9762995810688</v>
      </c>
      <c r="CF25">
        <f t="shared" si="41"/>
        <v>0.84299236475235817</v>
      </c>
      <c r="CG25">
        <f t="shared" si="42"/>
        <v>0.19598472950471646</v>
      </c>
      <c r="CH25">
        <v>6</v>
      </c>
      <c r="CI25">
        <v>0.5</v>
      </c>
      <c r="CJ25" t="s">
        <v>352</v>
      </c>
      <c r="CK25">
        <v>1566838501.0999999</v>
      </c>
      <c r="CL25">
        <v>663.85900000000004</v>
      </c>
      <c r="CM25">
        <v>699.96799999999996</v>
      </c>
      <c r="CN25">
        <v>18.290600000000001</v>
      </c>
      <c r="CO25">
        <v>15.889200000000001</v>
      </c>
      <c r="CP25">
        <v>499.84899999999999</v>
      </c>
      <c r="CQ25">
        <v>99.294300000000007</v>
      </c>
      <c r="CR25">
        <v>9.9592899999999998E-2</v>
      </c>
      <c r="CS25">
        <v>25.831600000000002</v>
      </c>
      <c r="CT25">
        <v>26.912400000000002</v>
      </c>
      <c r="CU25">
        <v>999.9</v>
      </c>
      <c r="CV25">
        <v>0</v>
      </c>
      <c r="CW25">
        <v>0</v>
      </c>
      <c r="CX25">
        <v>9982.5</v>
      </c>
      <c r="CY25">
        <v>0</v>
      </c>
      <c r="CZ25">
        <v>1365.61</v>
      </c>
      <c r="DA25">
        <v>-36.108600000000003</v>
      </c>
      <c r="DB25">
        <v>676.22799999999995</v>
      </c>
      <c r="DC25">
        <v>711.26900000000001</v>
      </c>
      <c r="DD25">
        <v>2.4014000000000002</v>
      </c>
      <c r="DE25">
        <v>633.76</v>
      </c>
      <c r="DF25">
        <v>699.96799999999996</v>
      </c>
      <c r="DG25">
        <v>18.238600000000002</v>
      </c>
      <c r="DH25">
        <v>15.889200000000001</v>
      </c>
      <c r="DI25">
        <v>1.8161499999999999</v>
      </c>
      <c r="DJ25">
        <v>1.5777000000000001</v>
      </c>
      <c r="DK25">
        <v>15.926500000000001</v>
      </c>
      <c r="DL25">
        <v>13.742800000000001</v>
      </c>
      <c r="DM25">
        <v>1999.99</v>
      </c>
      <c r="DN25">
        <v>0.90000599999999997</v>
      </c>
      <c r="DO25">
        <v>9.9993799999999994E-2</v>
      </c>
      <c r="DP25">
        <v>0</v>
      </c>
      <c r="DQ25">
        <v>683.82399999999996</v>
      </c>
      <c r="DR25">
        <v>5.00014</v>
      </c>
      <c r="DS25">
        <v>16671.2</v>
      </c>
      <c r="DT25">
        <v>16922.8</v>
      </c>
      <c r="DU25">
        <v>46.061999999999998</v>
      </c>
      <c r="DV25">
        <v>47.436999999999998</v>
      </c>
      <c r="DW25">
        <v>46.811999999999998</v>
      </c>
      <c r="DX25">
        <v>46.061999999999998</v>
      </c>
      <c r="DY25">
        <v>47.686999999999998</v>
      </c>
      <c r="DZ25">
        <v>1795.5</v>
      </c>
      <c r="EA25">
        <v>199.49</v>
      </c>
      <c r="EB25">
        <v>0</v>
      </c>
      <c r="EC25">
        <v>146.799999952316</v>
      </c>
      <c r="ED25">
        <v>683.69011538461598</v>
      </c>
      <c r="EE25">
        <v>-0.30006839177175698</v>
      </c>
      <c r="EF25">
        <v>-2562.1641083965201</v>
      </c>
      <c r="EG25">
        <v>17426.95</v>
      </c>
      <c r="EH25">
        <v>15</v>
      </c>
      <c r="EI25">
        <v>1566838447.0999999</v>
      </c>
      <c r="EJ25" t="s">
        <v>398</v>
      </c>
      <c r="EK25">
        <v>28</v>
      </c>
      <c r="EL25">
        <v>30.099</v>
      </c>
      <c r="EM25">
        <v>5.1999999999999998E-2</v>
      </c>
      <c r="EN25">
        <v>700</v>
      </c>
      <c r="EO25">
        <v>15</v>
      </c>
      <c r="EP25">
        <v>0.03</v>
      </c>
      <c r="EQ25">
        <v>0.03</v>
      </c>
      <c r="ER25">
        <v>28.8020143646321</v>
      </c>
      <c r="ES25">
        <v>-0.50559808927389904</v>
      </c>
      <c r="ET25">
        <v>6.9518568600560104E-2</v>
      </c>
      <c r="EU25">
        <v>0</v>
      </c>
      <c r="EV25">
        <v>0.12827867639510901</v>
      </c>
      <c r="EW25">
        <v>-3.8506394074177698E-2</v>
      </c>
      <c r="EX25">
        <v>4.8593791149144699E-3</v>
      </c>
      <c r="EY25">
        <v>1</v>
      </c>
      <c r="EZ25">
        <v>1</v>
      </c>
      <c r="FA25">
        <v>2</v>
      </c>
      <c r="FB25" t="s">
        <v>354</v>
      </c>
      <c r="FC25">
        <v>2.9138000000000002</v>
      </c>
      <c r="FD25">
        <v>2.7241599999999999</v>
      </c>
      <c r="FE25">
        <v>0.12875400000000001</v>
      </c>
      <c r="FF25">
        <v>0.13658899999999999</v>
      </c>
      <c r="FG25">
        <v>9.3549599999999997E-2</v>
      </c>
      <c r="FH25">
        <v>8.3548399999999995E-2</v>
      </c>
      <c r="FI25">
        <v>22934.5</v>
      </c>
      <c r="FJ25">
        <v>20909.099999999999</v>
      </c>
      <c r="FK25">
        <v>24304.6</v>
      </c>
      <c r="FL25">
        <v>22874.5</v>
      </c>
      <c r="FM25">
        <v>30966.400000000001</v>
      </c>
      <c r="FN25">
        <v>29296.1</v>
      </c>
      <c r="FO25">
        <v>35203.4</v>
      </c>
      <c r="FP25">
        <v>33002.400000000001</v>
      </c>
      <c r="FQ25">
        <v>1.99865</v>
      </c>
      <c r="FR25">
        <v>1.8391299999999999</v>
      </c>
      <c r="FS25">
        <v>9.0710799999999994E-2</v>
      </c>
      <c r="FT25">
        <v>0</v>
      </c>
      <c r="FU25">
        <v>25.4269</v>
      </c>
      <c r="FV25">
        <v>999.9</v>
      </c>
      <c r="FW25">
        <v>44.866</v>
      </c>
      <c r="FX25">
        <v>33.697000000000003</v>
      </c>
      <c r="FY25">
        <v>23.7393</v>
      </c>
      <c r="FZ25">
        <v>61.366599999999998</v>
      </c>
      <c r="GA25">
        <v>24.1907</v>
      </c>
      <c r="GB25">
        <v>1</v>
      </c>
      <c r="GC25">
        <v>0.183646</v>
      </c>
      <c r="GD25">
        <v>3.1328299999999998</v>
      </c>
      <c r="GE25">
        <v>20.162700000000001</v>
      </c>
      <c r="GF25">
        <v>5.2479899999999997</v>
      </c>
      <c r="GG25">
        <v>12.0519</v>
      </c>
      <c r="GH25">
        <v>4.9804500000000003</v>
      </c>
      <c r="GI25">
        <v>3.2992499999999998</v>
      </c>
      <c r="GJ25">
        <v>9999</v>
      </c>
      <c r="GK25">
        <v>9999</v>
      </c>
      <c r="GL25">
        <v>9999</v>
      </c>
      <c r="GM25">
        <v>431.4</v>
      </c>
      <c r="GN25">
        <v>1.8792800000000001</v>
      </c>
      <c r="GO25">
        <v>1.8772500000000001</v>
      </c>
      <c r="GP25">
        <v>1.8748499999999999</v>
      </c>
      <c r="GQ25">
        <v>1.8751500000000001</v>
      </c>
      <c r="GR25">
        <v>1.87548</v>
      </c>
      <c r="GS25">
        <v>1.8743099999999999</v>
      </c>
      <c r="GT25">
        <v>1.8712</v>
      </c>
      <c r="GU25">
        <v>1.8756299999999999</v>
      </c>
      <c r="GV25" t="s">
        <v>355</v>
      </c>
      <c r="GW25" t="s">
        <v>19</v>
      </c>
      <c r="GX25" t="s">
        <v>19</v>
      </c>
      <c r="GY25" t="s">
        <v>19</v>
      </c>
      <c r="GZ25" t="s">
        <v>356</v>
      </c>
      <c r="HA25" t="s">
        <v>357</v>
      </c>
      <c r="HB25" t="s">
        <v>358</v>
      </c>
      <c r="HC25" t="s">
        <v>358</v>
      </c>
      <c r="HD25" t="s">
        <v>358</v>
      </c>
      <c r="HE25" t="s">
        <v>358</v>
      </c>
      <c r="HF25">
        <v>0</v>
      </c>
      <c r="HG25">
        <v>100</v>
      </c>
      <c r="HH25">
        <v>100</v>
      </c>
      <c r="HI25">
        <v>30.099</v>
      </c>
      <c r="HJ25">
        <v>5.1999999999999998E-2</v>
      </c>
      <c r="HK25">
        <v>2</v>
      </c>
      <c r="HL25">
        <v>505.16500000000002</v>
      </c>
      <c r="HM25">
        <v>467.40100000000001</v>
      </c>
      <c r="HN25">
        <v>20.249500000000001</v>
      </c>
      <c r="HO25">
        <v>29.5063</v>
      </c>
      <c r="HP25">
        <v>30</v>
      </c>
      <c r="HQ25">
        <v>29.4267</v>
      </c>
      <c r="HR25">
        <v>29.416499999999999</v>
      </c>
      <c r="HS25">
        <v>31.5548</v>
      </c>
      <c r="HT25">
        <v>37.542900000000003</v>
      </c>
      <c r="HU25">
        <v>0</v>
      </c>
      <c r="HV25">
        <v>20.268799999999999</v>
      </c>
      <c r="HW25">
        <v>700</v>
      </c>
      <c r="HX25">
        <v>16.072900000000001</v>
      </c>
      <c r="HY25">
        <v>101.048</v>
      </c>
      <c r="HZ25">
        <v>101.441</v>
      </c>
    </row>
    <row r="26" spans="1:234" x14ac:dyDescent="0.25">
      <c r="A26">
        <v>11</v>
      </c>
      <c r="B26">
        <v>1566838562.0999999</v>
      </c>
      <c r="C26">
        <v>1108.0999999046301</v>
      </c>
      <c r="D26" t="s">
        <v>399</v>
      </c>
      <c r="E26" t="s">
        <v>400</v>
      </c>
      <c r="F26" t="s">
        <v>346</v>
      </c>
      <c r="G26" t="s">
        <v>347</v>
      </c>
      <c r="H26" t="s">
        <v>348</v>
      </c>
      <c r="I26">
        <v>1566838562.0999999</v>
      </c>
      <c r="J26">
        <f t="shared" si="0"/>
        <v>1.6245151855412963E-3</v>
      </c>
      <c r="K26">
        <f t="shared" si="1"/>
        <v>28.680861652604158</v>
      </c>
      <c r="L26">
        <f t="shared" si="2"/>
        <v>764.17399999999998</v>
      </c>
      <c r="M26">
        <f t="shared" si="3"/>
        <v>241.00465421357009</v>
      </c>
      <c r="N26">
        <f t="shared" si="4"/>
        <v>23.953908081083195</v>
      </c>
      <c r="O26">
        <f t="shared" si="5"/>
        <v>75.952698148859994</v>
      </c>
      <c r="P26">
        <f t="shared" si="6"/>
        <v>9.1966082595029391E-2</v>
      </c>
      <c r="Q26">
        <f t="shared" si="7"/>
        <v>2.2454047294782864</v>
      </c>
      <c r="R26">
        <f t="shared" si="8"/>
        <v>8.9923605753730387E-2</v>
      </c>
      <c r="S26">
        <f t="shared" si="9"/>
        <v>5.6381983929581415E-2</v>
      </c>
      <c r="T26">
        <f t="shared" si="10"/>
        <v>330.43199230844897</v>
      </c>
      <c r="U26">
        <f t="shared" si="11"/>
        <v>27.916322059253361</v>
      </c>
      <c r="V26">
        <f t="shared" si="12"/>
        <v>26.983699999999999</v>
      </c>
      <c r="W26">
        <f t="shared" si="13"/>
        <v>3.5757346537594614</v>
      </c>
      <c r="X26">
        <f t="shared" si="14"/>
        <v>54.319160224915763</v>
      </c>
      <c r="Y26">
        <f t="shared" si="15"/>
        <v>1.8289896814020004</v>
      </c>
      <c r="Z26">
        <f t="shared" si="16"/>
        <v>3.367117005912506</v>
      </c>
      <c r="AA26">
        <f t="shared" si="17"/>
        <v>1.7467449723574611</v>
      </c>
      <c r="AB26">
        <f t="shared" si="18"/>
        <v>-71.641119682371169</v>
      </c>
      <c r="AC26">
        <f t="shared" si="19"/>
        <v>-123.4148178412579</v>
      </c>
      <c r="AD26">
        <f t="shared" si="20"/>
        <v>-11.799464343866287</v>
      </c>
      <c r="AE26">
        <f t="shared" si="21"/>
        <v>123.57659044095359</v>
      </c>
      <c r="AF26">
        <v>-4.1060150032069601E-2</v>
      </c>
      <c r="AG26">
        <v>4.6093615477701903E-2</v>
      </c>
      <c r="AH26">
        <v>3.4470084377665802</v>
      </c>
      <c r="AI26">
        <v>0</v>
      </c>
      <c r="AJ26">
        <v>0</v>
      </c>
      <c r="AK26">
        <f t="shared" si="22"/>
        <v>1</v>
      </c>
      <c r="AL26">
        <f t="shared" si="23"/>
        <v>0</v>
      </c>
      <c r="AM26">
        <f t="shared" si="24"/>
        <v>52545.475097679671</v>
      </c>
      <c r="AN26">
        <v>0</v>
      </c>
      <c r="AO26">
        <v>153.529411764706</v>
      </c>
      <c r="AP26">
        <v>602.07899999999995</v>
      </c>
      <c r="AQ26">
        <f t="shared" si="25"/>
        <v>448.54958823529398</v>
      </c>
      <c r="AR26">
        <f t="shared" si="26"/>
        <v>0.74500121783901119</v>
      </c>
      <c r="AS26">
        <v>58.562583744446698</v>
      </c>
      <c r="AT26" t="s">
        <v>401</v>
      </c>
      <c r="AU26">
        <v>681.40334615384597</v>
      </c>
      <c r="AV26">
        <v>869.65300000000002</v>
      </c>
      <c r="AW26">
        <f t="shared" si="27"/>
        <v>0.21646524975611425</v>
      </c>
      <c r="AX26">
        <v>0.5</v>
      </c>
      <c r="AY26">
        <f t="shared" si="28"/>
        <v>1686.0098995810774</v>
      </c>
      <c r="AZ26">
        <f t="shared" si="29"/>
        <v>28.680861652604158</v>
      </c>
      <c r="BA26">
        <f t="shared" si="30"/>
        <v>182.48127700204952</v>
      </c>
      <c r="BB26">
        <f t="shared" si="31"/>
        <v>0.38403018215311169</v>
      </c>
      <c r="BC26">
        <f t="shared" si="32"/>
        <v>-1.7723337270598022E-2</v>
      </c>
      <c r="BD26">
        <f t="shared" si="33"/>
        <v>-0.30767903980093214</v>
      </c>
      <c r="BE26" t="s">
        <v>402</v>
      </c>
      <c r="BF26">
        <v>535.67999999999995</v>
      </c>
      <c r="BG26">
        <f t="shared" si="34"/>
        <v>333.97300000000007</v>
      </c>
      <c r="BH26">
        <f t="shared" si="35"/>
        <v>0.56366728402042687</v>
      </c>
      <c r="BI26">
        <f t="shared" si="36"/>
        <v>-4.0297896052651403</v>
      </c>
      <c r="BJ26">
        <f t="shared" si="37"/>
        <v>0.26287313661884515</v>
      </c>
      <c r="BK26">
        <f t="shared" si="38"/>
        <v>-0.59653159208707107</v>
      </c>
      <c r="BL26">
        <v>1211</v>
      </c>
      <c r="BM26">
        <v>300</v>
      </c>
      <c r="BN26">
        <v>300</v>
      </c>
      <c r="BO26">
        <v>300</v>
      </c>
      <c r="BP26">
        <v>10490</v>
      </c>
      <c r="BQ26">
        <v>819.053</v>
      </c>
      <c r="BR26">
        <v>-7.0244299999999999E-3</v>
      </c>
      <c r="BS26">
        <v>-5.36517</v>
      </c>
      <c r="BT26" t="s">
        <v>351</v>
      </c>
      <c r="BU26" t="s">
        <v>351</v>
      </c>
      <c r="BV26" t="s">
        <v>351</v>
      </c>
      <c r="BW26" t="s">
        <v>351</v>
      </c>
      <c r="BX26" t="s">
        <v>351</v>
      </c>
      <c r="BY26" t="s">
        <v>351</v>
      </c>
      <c r="BZ26" t="s">
        <v>351</v>
      </c>
      <c r="CA26" t="s">
        <v>351</v>
      </c>
      <c r="CB26" t="s">
        <v>351</v>
      </c>
      <c r="CC26" t="s">
        <v>351</v>
      </c>
      <c r="CD26">
        <f t="shared" si="39"/>
        <v>2000.03</v>
      </c>
      <c r="CE26">
        <f t="shared" si="40"/>
        <v>1686.0098995810774</v>
      </c>
      <c r="CF26">
        <f t="shared" si="41"/>
        <v>0.84299230490596511</v>
      </c>
      <c r="CG26">
        <f t="shared" si="42"/>
        <v>0.19598460981193014</v>
      </c>
      <c r="CH26">
        <v>6</v>
      </c>
      <c r="CI26">
        <v>0.5</v>
      </c>
      <c r="CJ26" t="s">
        <v>352</v>
      </c>
      <c r="CK26">
        <v>1566838562.0999999</v>
      </c>
      <c r="CL26">
        <v>764.17399999999998</v>
      </c>
      <c r="CM26">
        <v>800.07799999999997</v>
      </c>
      <c r="CN26">
        <v>18.401800000000001</v>
      </c>
      <c r="CO26">
        <v>16.488399999999999</v>
      </c>
      <c r="CP26">
        <v>500.03800000000001</v>
      </c>
      <c r="CQ26">
        <v>99.291600000000003</v>
      </c>
      <c r="CR26">
        <v>0.10029</v>
      </c>
      <c r="CS26">
        <v>25.964200000000002</v>
      </c>
      <c r="CT26">
        <v>26.983699999999999</v>
      </c>
      <c r="CU26">
        <v>999.9</v>
      </c>
      <c r="CV26">
        <v>0</v>
      </c>
      <c r="CW26">
        <v>0</v>
      </c>
      <c r="CX26">
        <v>9972.5</v>
      </c>
      <c r="CY26">
        <v>0</v>
      </c>
      <c r="CZ26">
        <v>1273.93</v>
      </c>
      <c r="DA26">
        <v>-37.430799999999998</v>
      </c>
      <c r="DB26">
        <v>776.928</v>
      </c>
      <c r="DC26">
        <v>813.49099999999999</v>
      </c>
      <c r="DD26">
        <v>1.89239</v>
      </c>
      <c r="DE26">
        <v>732.548</v>
      </c>
      <c r="DF26">
        <v>800.07799999999997</v>
      </c>
      <c r="DG26">
        <v>18.328800000000001</v>
      </c>
      <c r="DH26">
        <v>16.488399999999999</v>
      </c>
      <c r="DI26">
        <v>1.8250599999999999</v>
      </c>
      <c r="DJ26">
        <v>1.6371599999999999</v>
      </c>
      <c r="DK26">
        <v>16.0031</v>
      </c>
      <c r="DL26">
        <v>14.3131</v>
      </c>
      <c r="DM26">
        <v>2000.03</v>
      </c>
      <c r="DN26">
        <v>0.90000599999999997</v>
      </c>
      <c r="DO26">
        <v>9.9993799999999994E-2</v>
      </c>
      <c r="DP26">
        <v>0</v>
      </c>
      <c r="DQ26">
        <v>681.53200000000004</v>
      </c>
      <c r="DR26">
        <v>5.00014</v>
      </c>
      <c r="DS26">
        <v>17042.8</v>
      </c>
      <c r="DT26">
        <v>16923.099999999999</v>
      </c>
      <c r="DU26">
        <v>45.936999999999998</v>
      </c>
      <c r="DV26">
        <v>47.125</v>
      </c>
      <c r="DW26">
        <v>46.625</v>
      </c>
      <c r="DX26">
        <v>45.875</v>
      </c>
      <c r="DY26">
        <v>47.561999999999998</v>
      </c>
      <c r="DZ26">
        <v>1795.54</v>
      </c>
      <c r="EA26">
        <v>199.49</v>
      </c>
      <c r="EB26">
        <v>0</v>
      </c>
      <c r="EC26">
        <v>60.5</v>
      </c>
      <c r="ED26">
        <v>681.40334615384597</v>
      </c>
      <c r="EE26">
        <v>5.9145327363096098E-3</v>
      </c>
      <c r="EF26">
        <v>3515.8564124295099</v>
      </c>
      <c r="EG26">
        <v>16413.053846153802</v>
      </c>
      <c r="EH26">
        <v>15</v>
      </c>
      <c r="EI26">
        <v>1566838587.5999999</v>
      </c>
      <c r="EJ26" t="s">
        <v>403</v>
      </c>
      <c r="EK26">
        <v>29</v>
      </c>
      <c r="EL26">
        <v>31.626000000000001</v>
      </c>
      <c r="EM26">
        <v>7.2999999999999995E-2</v>
      </c>
      <c r="EN26">
        <v>800</v>
      </c>
      <c r="EO26">
        <v>17</v>
      </c>
      <c r="EP26">
        <v>0.04</v>
      </c>
      <c r="EQ26">
        <v>7.0000000000000007E-2</v>
      </c>
      <c r="ER26">
        <v>29.921391611502401</v>
      </c>
      <c r="ES26">
        <v>-0.119057877496055</v>
      </c>
      <c r="ET26">
        <v>0.153619435462966</v>
      </c>
      <c r="EU26">
        <v>1</v>
      </c>
      <c r="EV26">
        <v>9.72087777188817E-2</v>
      </c>
      <c r="EW26">
        <v>-3.7280717280011103E-2</v>
      </c>
      <c r="EX26">
        <v>4.6341955900200699E-3</v>
      </c>
      <c r="EY26">
        <v>1</v>
      </c>
      <c r="EZ26">
        <v>2</v>
      </c>
      <c r="FA26">
        <v>2</v>
      </c>
      <c r="FB26" t="s">
        <v>378</v>
      </c>
      <c r="FC26">
        <v>2.9142999999999999</v>
      </c>
      <c r="FD26">
        <v>2.72478</v>
      </c>
      <c r="FE26">
        <v>0.14214099999999999</v>
      </c>
      <c r="FF26">
        <v>0.14940300000000001</v>
      </c>
      <c r="FG26">
        <v>9.3883099999999997E-2</v>
      </c>
      <c r="FH26">
        <v>8.5822599999999999E-2</v>
      </c>
      <c r="FI26">
        <v>22583</v>
      </c>
      <c r="FJ26">
        <v>20600</v>
      </c>
      <c r="FK26">
        <v>24305.5</v>
      </c>
      <c r="FL26">
        <v>22875.9</v>
      </c>
      <c r="FM26">
        <v>30956.3</v>
      </c>
      <c r="FN26">
        <v>29225.1</v>
      </c>
      <c r="FO26">
        <v>35204.9</v>
      </c>
      <c r="FP26">
        <v>33004.400000000001</v>
      </c>
      <c r="FQ26">
        <v>1.9980199999999999</v>
      </c>
      <c r="FR26">
        <v>1.83995</v>
      </c>
      <c r="FS26">
        <v>0.11010499999999999</v>
      </c>
      <c r="FT26">
        <v>0</v>
      </c>
      <c r="FU26">
        <v>25.180399999999999</v>
      </c>
      <c r="FV26">
        <v>999.9</v>
      </c>
      <c r="FW26">
        <v>44.744</v>
      </c>
      <c r="FX26">
        <v>33.808</v>
      </c>
      <c r="FY26">
        <v>23.820599999999999</v>
      </c>
      <c r="FZ26">
        <v>60.366599999999998</v>
      </c>
      <c r="GA26">
        <v>24.102599999999999</v>
      </c>
      <c r="GB26">
        <v>1</v>
      </c>
      <c r="GC26">
        <v>0.177533</v>
      </c>
      <c r="GD26">
        <v>2.2235299999999998</v>
      </c>
      <c r="GE26">
        <v>20.1767</v>
      </c>
      <c r="GF26">
        <v>5.2515799999999997</v>
      </c>
      <c r="GG26">
        <v>12.0519</v>
      </c>
      <c r="GH26">
        <v>4.9814499999999997</v>
      </c>
      <c r="GI26">
        <v>3.30003</v>
      </c>
      <c r="GJ26">
        <v>9999</v>
      </c>
      <c r="GK26">
        <v>9999</v>
      </c>
      <c r="GL26">
        <v>9999</v>
      </c>
      <c r="GM26">
        <v>431.4</v>
      </c>
      <c r="GN26">
        <v>1.8793299999999999</v>
      </c>
      <c r="GO26">
        <v>1.8772800000000001</v>
      </c>
      <c r="GP26">
        <v>1.87486</v>
      </c>
      <c r="GQ26">
        <v>1.87517</v>
      </c>
      <c r="GR26">
        <v>1.87551</v>
      </c>
      <c r="GS26">
        <v>1.8743700000000001</v>
      </c>
      <c r="GT26">
        <v>1.87124</v>
      </c>
      <c r="GU26">
        <v>1.8756699999999999</v>
      </c>
      <c r="GV26" t="s">
        <v>355</v>
      </c>
      <c r="GW26" t="s">
        <v>19</v>
      </c>
      <c r="GX26" t="s">
        <v>19</v>
      </c>
      <c r="GY26" t="s">
        <v>19</v>
      </c>
      <c r="GZ26" t="s">
        <v>356</v>
      </c>
      <c r="HA26" t="s">
        <v>357</v>
      </c>
      <c r="HB26" t="s">
        <v>358</v>
      </c>
      <c r="HC26" t="s">
        <v>358</v>
      </c>
      <c r="HD26" t="s">
        <v>358</v>
      </c>
      <c r="HE26" t="s">
        <v>358</v>
      </c>
      <c r="HF26">
        <v>0</v>
      </c>
      <c r="HG26">
        <v>100</v>
      </c>
      <c r="HH26">
        <v>100</v>
      </c>
      <c r="HI26">
        <v>31.626000000000001</v>
      </c>
      <c r="HJ26">
        <v>7.2999999999999995E-2</v>
      </c>
      <c r="HK26">
        <v>2</v>
      </c>
      <c r="HL26">
        <v>504.702</v>
      </c>
      <c r="HM26">
        <v>467.89800000000002</v>
      </c>
      <c r="HN26">
        <v>21.662400000000002</v>
      </c>
      <c r="HO26">
        <v>29.4621</v>
      </c>
      <c r="HP26">
        <v>30</v>
      </c>
      <c r="HQ26">
        <v>29.419499999999999</v>
      </c>
      <c r="HR26">
        <v>29.408799999999999</v>
      </c>
      <c r="HS26">
        <v>35.225700000000003</v>
      </c>
      <c r="HT26">
        <v>35.845999999999997</v>
      </c>
      <c r="HU26">
        <v>0</v>
      </c>
      <c r="HV26">
        <v>21.663</v>
      </c>
      <c r="HW26">
        <v>800</v>
      </c>
      <c r="HX26">
        <v>16.581700000000001</v>
      </c>
      <c r="HY26">
        <v>101.05200000000001</v>
      </c>
      <c r="HZ26">
        <v>101.447</v>
      </c>
    </row>
    <row r="27" spans="1:234" x14ac:dyDescent="0.25">
      <c r="A27">
        <v>12</v>
      </c>
      <c r="B27">
        <v>1566838708.5999999</v>
      </c>
      <c r="C27">
        <v>1254.5999999046301</v>
      </c>
      <c r="D27" t="s">
        <v>404</v>
      </c>
      <c r="E27" t="s">
        <v>405</v>
      </c>
      <c r="F27" t="s">
        <v>346</v>
      </c>
      <c r="G27" t="s">
        <v>347</v>
      </c>
      <c r="H27" t="s">
        <v>348</v>
      </c>
      <c r="I27">
        <v>1566838708.5999999</v>
      </c>
      <c r="J27">
        <f t="shared" si="0"/>
        <v>1.0515913967043505E-3</v>
      </c>
      <c r="K27">
        <f t="shared" si="1"/>
        <v>27.625852418901456</v>
      </c>
      <c r="L27">
        <f t="shared" si="2"/>
        <v>965.66499999999996</v>
      </c>
      <c r="M27">
        <f t="shared" si="3"/>
        <v>202.58263767607912</v>
      </c>
      <c r="N27">
        <f t="shared" si="4"/>
        <v>20.135755563960782</v>
      </c>
      <c r="O27">
        <f t="shared" si="5"/>
        <v>95.982531473219993</v>
      </c>
      <c r="P27">
        <f t="shared" si="6"/>
        <v>5.9965552690382208E-2</v>
      </c>
      <c r="Q27">
        <f t="shared" si="7"/>
        <v>2.2413319418914024</v>
      </c>
      <c r="R27">
        <f t="shared" si="8"/>
        <v>5.908832130337472E-2</v>
      </c>
      <c r="S27">
        <f t="shared" si="9"/>
        <v>3.7007947497827223E-2</v>
      </c>
      <c r="T27">
        <f t="shared" si="10"/>
        <v>330.42411115623651</v>
      </c>
      <c r="U27">
        <f t="shared" si="11"/>
        <v>28.114097485532437</v>
      </c>
      <c r="V27">
        <f t="shared" si="12"/>
        <v>27.017299999999999</v>
      </c>
      <c r="W27">
        <f t="shared" si="13"/>
        <v>3.5827979892748303</v>
      </c>
      <c r="X27">
        <f t="shared" si="14"/>
        <v>55.296909436947551</v>
      </c>
      <c r="Y27">
        <f t="shared" si="15"/>
        <v>1.8623194388819999</v>
      </c>
      <c r="Z27">
        <f t="shared" si="16"/>
        <v>3.3678544747704477</v>
      </c>
      <c r="AA27">
        <f t="shared" si="17"/>
        <v>1.7204785503928304</v>
      </c>
      <c r="AB27">
        <f t="shared" si="18"/>
        <v>-46.375180594661856</v>
      </c>
      <c r="AC27">
        <f t="shared" si="19"/>
        <v>-126.80392122122083</v>
      </c>
      <c r="AD27">
        <f t="shared" si="20"/>
        <v>-12.147791587641727</v>
      </c>
      <c r="AE27">
        <f t="shared" si="21"/>
        <v>145.09721775271208</v>
      </c>
      <c r="AF27">
        <v>-4.0950795727396898E-2</v>
      </c>
      <c r="AG27">
        <v>4.5970855690743398E-2</v>
      </c>
      <c r="AH27">
        <v>3.4397354539332299</v>
      </c>
      <c r="AI27">
        <v>0</v>
      </c>
      <c r="AJ27">
        <v>0</v>
      </c>
      <c r="AK27">
        <f t="shared" si="22"/>
        <v>1</v>
      </c>
      <c r="AL27">
        <f t="shared" si="23"/>
        <v>0</v>
      </c>
      <c r="AM27">
        <f t="shared" si="24"/>
        <v>52410.525367774739</v>
      </c>
      <c r="AN27">
        <v>0</v>
      </c>
      <c r="AO27">
        <v>153.529411764706</v>
      </c>
      <c r="AP27">
        <v>602.07899999999995</v>
      </c>
      <c r="AQ27">
        <f t="shared" si="25"/>
        <v>448.54958823529398</v>
      </c>
      <c r="AR27">
        <f t="shared" si="26"/>
        <v>0.74500121783901119</v>
      </c>
      <c r="AS27">
        <v>58.562583744446698</v>
      </c>
      <c r="AT27" t="s">
        <v>406</v>
      </c>
      <c r="AU27">
        <v>680.01265384615397</v>
      </c>
      <c r="AV27">
        <v>866.32600000000002</v>
      </c>
      <c r="AW27">
        <f t="shared" si="27"/>
        <v>0.21506147357212646</v>
      </c>
      <c r="AX27">
        <v>0.5</v>
      </c>
      <c r="AY27">
        <f t="shared" si="28"/>
        <v>1685.9603995810019</v>
      </c>
      <c r="AZ27">
        <f t="shared" si="29"/>
        <v>27.625852418901456</v>
      </c>
      <c r="BA27">
        <f t="shared" si="30"/>
        <v>181.29256395907069</v>
      </c>
      <c r="BB27">
        <f t="shared" si="31"/>
        <v>0.37979467313690235</v>
      </c>
      <c r="BC27">
        <f t="shared" si="32"/>
        <v>-1.8349619204124663E-2</v>
      </c>
      <c r="BD27">
        <f t="shared" si="33"/>
        <v>-0.30502028104893547</v>
      </c>
      <c r="BE27" t="s">
        <v>407</v>
      </c>
      <c r="BF27">
        <v>537.29999999999995</v>
      </c>
      <c r="BG27">
        <f t="shared" si="34"/>
        <v>329.02600000000007</v>
      </c>
      <c r="BH27">
        <f t="shared" si="35"/>
        <v>0.56625721418321351</v>
      </c>
      <c r="BI27">
        <f t="shared" si="36"/>
        <v>-4.0792077679494909</v>
      </c>
      <c r="BJ27">
        <f t="shared" si="37"/>
        <v>0.26138361101743102</v>
      </c>
      <c r="BK27">
        <f t="shared" si="38"/>
        <v>-0.58911435197079032</v>
      </c>
      <c r="BL27">
        <v>1213</v>
      </c>
      <c r="BM27">
        <v>300</v>
      </c>
      <c r="BN27">
        <v>300</v>
      </c>
      <c r="BO27">
        <v>300</v>
      </c>
      <c r="BP27">
        <v>10489.6</v>
      </c>
      <c r="BQ27">
        <v>815.10799999999995</v>
      </c>
      <c r="BR27">
        <v>-7.0242200000000003E-3</v>
      </c>
      <c r="BS27">
        <v>-3.8598599999999998</v>
      </c>
      <c r="BT27" t="s">
        <v>351</v>
      </c>
      <c r="BU27" t="s">
        <v>351</v>
      </c>
      <c r="BV27" t="s">
        <v>351</v>
      </c>
      <c r="BW27" t="s">
        <v>351</v>
      </c>
      <c r="BX27" t="s">
        <v>351</v>
      </c>
      <c r="BY27" t="s">
        <v>351</v>
      </c>
      <c r="BZ27" t="s">
        <v>351</v>
      </c>
      <c r="CA27" t="s">
        <v>351</v>
      </c>
      <c r="CB27" t="s">
        <v>351</v>
      </c>
      <c r="CC27" t="s">
        <v>351</v>
      </c>
      <c r="CD27">
        <f t="shared" si="39"/>
        <v>1999.97</v>
      </c>
      <c r="CE27">
        <f t="shared" si="40"/>
        <v>1685.9603995810019</v>
      </c>
      <c r="CF27">
        <f t="shared" si="41"/>
        <v>0.84299284468317115</v>
      </c>
      <c r="CG27">
        <f t="shared" si="42"/>
        <v>0.19598568936634225</v>
      </c>
      <c r="CH27">
        <v>6</v>
      </c>
      <c r="CI27">
        <v>0.5</v>
      </c>
      <c r="CJ27" t="s">
        <v>352</v>
      </c>
      <c r="CK27">
        <v>1566838708.5999999</v>
      </c>
      <c r="CL27">
        <v>965.66499999999996</v>
      </c>
      <c r="CM27">
        <v>1000.03</v>
      </c>
      <c r="CN27">
        <v>18.736499999999999</v>
      </c>
      <c r="CO27">
        <v>17.4984</v>
      </c>
      <c r="CP27">
        <v>500.06700000000001</v>
      </c>
      <c r="CQ27">
        <v>99.294799999999995</v>
      </c>
      <c r="CR27">
        <v>0.100468</v>
      </c>
      <c r="CS27">
        <v>25.9679</v>
      </c>
      <c r="CT27">
        <v>27.017299999999999</v>
      </c>
      <c r="CU27">
        <v>999.9</v>
      </c>
      <c r="CV27">
        <v>0</v>
      </c>
      <c r="CW27">
        <v>0</v>
      </c>
      <c r="CX27">
        <v>9945.6200000000008</v>
      </c>
      <c r="CY27">
        <v>0</v>
      </c>
      <c r="CZ27">
        <v>1877.9</v>
      </c>
      <c r="DA27">
        <v>-37.3247</v>
      </c>
      <c r="DB27">
        <v>981.06600000000003</v>
      </c>
      <c r="DC27">
        <v>1017.84</v>
      </c>
      <c r="DD27">
        <v>1.2170300000000001</v>
      </c>
      <c r="DE27">
        <v>931.07899999999995</v>
      </c>
      <c r="DF27">
        <v>1000.03</v>
      </c>
      <c r="DG27">
        <v>18.642499999999998</v>
      </c>
      <c r="DH27">
        <v>17.4984</v>
      </c>
      <c r="DI27">
        <v>1.8583499999999999</v>
      </c>
      <c r="DJ27">
        <v>1.7375</v>
      </c>
      <c r="DK27">
        <v>16.2864</v>
      </c>
      <c r="DL27">
        <v>15.2356</v>
      </c>
      <c r="DM27">
        <v>1999.97</v>
      </c>
      <c r="DN27">
        <v>0.89998900000000004</v>
      </c>
      <c r="DO27">
        <v>0.100011</v>
      </c>
      <c r="DP27">
        <v>0</v>
      </c>
      <c r="DQ27">
        <v>679.86800000000005</v>
      </c>
      <c r="DR27">
        <v>5.00014</v>
      </c>
      <c r="DS27">
        <v>17953.7</v>
      </c>
      <c r="DT27">
        <v>16922.5</v>
      </c>
      <c r="DU27">
        <v>45.811999999999998</v>
      </c>
      <c r="DV27">
        <v>46.75</v>
      </c>
      <c r="DW27">
        <v>46.436999999999998</v>
      </c>
      <c r="DX27">
        <v>45.75</v>
      </c>
      <c r="DY27">
        <v>47.436999999999998</v>
      </c>
      <c r="DZ27">
        <v>1795.45</v>
      </c>
      <c r="EA27">
        <v>199.52</v>
      </c>
      <c r="EB27">
        <v>0</v>
      </c>
      <c r="EC27">
        <v>145.89999985694899</v>
      </c>
      <c r="ED27">
        <v>680.01265384615397</v>
      </c>
      <c r="EE27">
        <v>-0.52044444481557395</v>
      </c>
      <c r="EF27">
        <v>6395.35385133812</v>
      </c>
      <c r="EG27">
        <v>17258.480769230799</v>
      </c>
      <c r="EH27">
        <v>15</v>
      </c>
      <c r="EI27">
        <v>1566838737.0999999</v>
      </c>
      <c r="EJ27" t="s">
        <v>408</v>
      </c>
      <c r="EK27">
        <v>30</v>
      </c>
      <c r="EL27">
        <v>34.585999999999999</v>
      </c>
      <c r="EM27">
        <v>9.4E-2</v>
      </c>
      <c r="EN27">
        <v>1000</v>
      </c>
      <c r="EO27">
        <v>17</v>
      </c>
      <c r="EP27">
        <v>0.04</v>
      </c>
      <c r="EQ27">
        <v>0.08</v>
      </c>
      <c r="ER27">
        <v>30.306467515532798</v>
      </c>
      <c r="ES27">
        <v>-1.23900347698584</v>
      </c>
      <c r="ET27">
        <v>0.16434082320489399</v>
      </c>
      <c r="EU27">
        <v>0</v>
      </c>
      <c r="EV27">
        <v>5.7427589073520302E-2</v>
      </c>
      <c r="EW27">
        <v>2.3994074503468099E-3</v>
      </c>
      <c r="EX27">
        <v>4.1661489972085901E-4</v>
      </c>
      <c r="EY27">
        <v>1</v>
      </c>
      <c r="EZ27">
        <v>1</v>
      </c>
      <c r="FA27">
        <v>2</v>
      </c>
      <c r="FB27" t="s">
        <v>354</v>
      </c>
      <c r="FC27">
        <v>2.9144999999999999</v>
      </c>
      <c r="FD27">
        <v>2.72472</v>
      </c>
      <c r="FE27">
        <v>0.166464</v>
      </c>
      <c r="FF27">
        <v>0.172705</v>
      </c>
      <c r="FG27">
        <v>9.5068399999999997E-2</v>
      </c>
      <c r="FH27">
        <v>8.9610499999999996E-2</v>
      </c>
      <c r="FI27">
        <v>21951.1</v>
      </c>
      <c r="FJ27">
        <v>20043.099999999999</v>
      </c>
      <c r="FK27">
        <v>24314.7</v>
      </c>
      <c r="FL27">
        <v>22884.1</v>
      </c>
      <c r="FM27">
        <v>30927.5</v>
      </c>
      <c r="FN27">
        <v>29114.6</v>
      </c>
      <c r="FO27">
        <v>35218.6</v>
      </c>
      <c r="FP27">
        <v>33016.5</v>
      </c>
      <c r="FQ27">
        <v>1.9990000000000001</v>
      </c>
      <c r="FR27">
        <v>1.8436999999999999</v>
      </c>
      <c r="FS27">
        <v>0.11505899999999999</v>
      </c>
      <c r="FT27">
        <v>0</v>
      </c>
      <c r="FU27">
        <v>25.1328</v>
      </c>
      <c r="FV27">
        <v>999.9</v>
      </c>
      <c r="FW27">
        <v>44.420999999999999</v>
      </c>
      <c r="FX27">
        <v>33.959000000000003</v>
      </c>
      <c r="FY27">
        <v>23.847999999999999</v>
      </c>
      <c r="FZ27">
        <v>60.616700000000002</v>
      </c>
      <c r="GA27">
        <v>24.282900000000001</v>
      </c>
      <c r="GB27">
        <v>1</v>
      </c>
      <c r="GC27">
        <v>0.15987499999999999</v>
      </c>
      <c r="GD27">
        <v>2.0916600000000001</v>
      </c>
      <c r="GE27">
        <v>20.1798</v>
      </c>
      <c r="GF27">
        <v>5.2515799999999997</v>
      </c>
      <c r="GG27">
        <v>12.0519</v>
      </c>
      <c r="GH27">
        <v>4.9814499999999997</v>
      </c>
      <c r="GI27">
        <v>3.3</v>
      </c>
      <c r="GJ27">
        <v>9999</v>
      </c>
      <c r="GK27">
        <v>9999</v>
      </c>
      <c r="GL27">
        <v>9999</v>
      </c>
      <c r="GM27">
        <v>431.4</v>
      </c>
      <c r="GN27">
        <v>1.8793299999999999</v>
      </c>
      <c r="GO27">
        <v>1.8772899999999999</v>
      </c>
      <c r="GP27">
        <v>1.8748499999999999</v>
      </c>
      <c r="GQ27">
        <v>1.8751899999999999</v>
      </c>
      <c r="GR27">
        <v>1.8755299999999999</v>
      </c>
      <c r="GS27">
        <v>1.8743300000000001</v>
      </c>
      <c r="GT27">
        <v>1.8712500000000001</v>
      </c>
      <c r="GU27">
        <v>1.87564</v>
      </c>
      <c r="GV27" t="s">
        <v>355</v>
      </c>
      <c r="GW27" t="s">
        <v>19</v>
      </c>
      <c r="GX27" t="s">
        <v>19</v>
      </c>
      <c r="GY27" t="s">
        <v>19</v>
      </c>
      <c r="GZ27" t="s">
        <v>356</v>
      </c>
      <c r="HA27" t="s">
        <v>357</v>
      </c>
      <c r="HB27" t="s">
        <v>358</v>
      </c>
      <c r="HC27" t="s">
        <v>358</v>
      </c>
      <c r="HD27" t="s">
        <v>358</v>
      </c>
      <c r="HE27" t="s">
        <v>358</v>
      </c>
      <c r="HF27">
        <v>0</v>
      </c>
      <c r="HG27">
        <v>100</v>
      </c>
      <c r="HH27">
        <v>100</v>
      </c>
      <c r="HI27">
        <v>34.585999999999999</v>
      </c>
      <c r="HJ27">
        <v>9.4E-2</v>
      </c>
      <c r="HK27">
        <v>2</v>
      </c>
      <c r="HL27">
        <v>504.42</v>
      </c>
      <c r="HM27">
        <v>469.59100000000001</v>
      </c>
      <c r="HN27">
        <v>21.168600000000001</v>
      </c>
      <c r="HO27">
        <v>29.271000000000001</v>
      </c>
      <c r="HP27">
        <v>29.999199999999998</v>
      </c>
      <c r="HQ27">
        <v>29.311599999999999</v>
      </c>
      <c r="HR27">
        <v>29.3049</v>
      </c>
      <c r="HS27">
        <v>42.347200000000001</v>
      </c>
      <c r="HT27">
        <v>31.849900000000002</v>
      </c>
      <c r="HU27">
        <v>0</v>
      </c>
      <c r="HV27">
        <v>21.080300000000001</v>
      </c>
      <c r="HW27">
        <v>1000</v>
      </c>
      <c r="HX27">
        <v>17.417400000000001</v>
      </c>
      <c r="HY27">
        <v>101.09099999999999</v>
      </c>
      <c r="HZ27">
        <v>101.48399999999999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Sheng</cp:lastModifiedBy>
  <dcterms:created xsi:type="dcterms:W3CDTF">2019-08-25T11:56:46Z</dcterms:created>
  <dcterms:modified xsi:type="dcterms:W3CDTF">2019-08-30T16:58:52Z</dcterms:modified>
</cp:coreProperties>
</file>