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E6E11F6F-B7D0-45C6-8609-93A19ECF43F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U27" i="1" l="1"/>
  <c r="BT27" i="1"/>
  <c r="BR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W27" i="1"/>
  <c r="O27" i="1"/>
  <c r="BU26" i="1"/>
  <c r="BT26" i="1"/>
  <c r="BR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/>
  <c r="M26" i="1" s="1"/>
  <c r="X26" i="1"/>
  <c r="W26" i="1"/>
  <c r="V26" i="1" s="1"/>
  <c r="O26" i="1"/>
  <c r="BU25" i="1"/>
  <c r="BT25" i="1"/>
  <c r="BR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/>
  <c r="J25" i="1" s="1"/>
  <c r="X25" i="1"/>
  <c r="W25" i="1"/>
  <c r="O25" i="1"/>
  <c r="BU24" i="1"/>
  <c r="BT24" i="1"/>
  <c r="BR24" i="1"/>
  <c r="BI24" i="1"/>
  <c r="BH24" i="1"/>
  <c r="BG24" i="1"/>
  <c r="BF24" i="1"/>
  <c r="BE24" i="1"/>
  <c r="BB24" i="1"/>
  <c r="AZ24" i="1"/>
  <c r="AU24" i="1"/>
  <c r="AO24" i="1"/>
  <c r="AP24" i="1" s="1"/>
  <c r="AK24" i="1"/>
  <c r="AI24" i="1"/>
  <c r="M24" i="1" s="1"/>
  <c r="X24" i="1"/>
  <c r="W24" i="1"/>
  <c r="V24" i="1" s="1"/>
  <c r="O24" i="1"/>
  <c r="I24" i="1"/>
  <c r="AX24" i="1" s="1"/>
  <c r="BU23" i="1"/>
  <c r="BT23" i="1"/>
  <c r="BR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O23" i="1"/>
  <c r="BU22" i="1"/>
  <c r="BT22" i="1"/>
  <c r="BR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BU21" i="1"/>
  <c r="BT21" i="1"/>
  <c r="BR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BU20" i="1"/>
  <c r="BT20" i="1"/>
  <c r="BR20" i="1"/>
  <c r="BS20" i="1" s="1"/>
  <c r="AW20" i="1" s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M20" i="1" s="1"/>
  <c r="X20" i="1"/>
  <c r="W20" i="1"/>
  <c r="O20" i="1"/>
  <c r="BU19" i="1"/>
  <c r="BT19" i="1"/>
  <c r="BS19" i="1" s="1"/>
  <c r="BR19" i="1"/>
  <c r="BI19" i="1"/>
  <c r="BH19" i="1"/>
  <c r="BG19" i="1"/>
  <c r="BF19" i="1"/>
  <c r="BE19" i="1"/>
  <c r="BB19" i="1"/>
  <c r="AZ19" i="1"/>
  <c r="AU19" i="1"/>
  <c r="AO19" i="1"/>
  <c r="AP19" i="1" s="1"/>
  <c r="AK19" i="1"/>
  <c r="AI19" i="1" s="1"/>
  <c r="X19" i="1"/>
  <c r="V19" i="1" s="1"/>
  <c r="W19" i="1"/>
  <c r="O19" i="1"/>
  <c r="BU18" i="1"/>
  <c r="BT18" i="1"/>
  <c r="BR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W18" i="1"/>
  <c r="O18" i="1"/>
  <c r="BU17" i="1"/>
  <c r="BT17" i="1"/>
  <c r="BR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O17" i="1"/>
  <c r="V18" i="1" l="1"/>
  <c r="V20" i="1"/>
  <c r="V21" i="1"/>
  <c r="V25" i="1"/>
  <c r="V27" i="1"/>
  <c r="BS21" i="1"/>
  <c r="R21" i="1" s="1"/>
  <c r="S21" i="1" s="1"/>
  <c r="T21" i="1" s="1"/>
  <c r="BS24" i="1"/>
  <c r="BS26" i="1"/>
  <c r="R26" i="1" s="1"/>
  <c r="H19" i="1"/>
  <c r="I19" i="1"/>
  <c r="AX19" i="1" s="1"/>
  <c r="J18" i="1"/>
  <c r="I18" i="1"/>
  <c r="AX18" i="1" s="1"/>
  <c r="M17" i="1"/>
  <c r="I17" i="1"/>
  <c r="AX17" i="1" s="1"/>
  <c r="BA17" i="1" s="1"/>
  <c r="AJ17" i="1"/>
  <c r="V22" i="1"/>
  <c r="V23" i="1"/>
  <c r="BS25" i="1"/>
  <c r="I25" i="1"/>
  <c r="AX25" i="1" s="1"/>
  <c r="AY20" i="1"/>
  <c r="BS17" i="1"/>
  <c r="AW17" i="1" s="1"/>
  <c r="AY17" i="1" s="1"/>
  <c r="BS22" i="1"/>
  <c r="AW22" i="1" s="1"/>
  <c r="AY22" i="1" s="1"/>
  <c r="BS23" i="1"/>
  <c r="AW23" i="1" s="1"/>
  <c r="AY23" i="1" s="1"/>
  <c r="AJ24" i="1"/>
  <c r="BS27" i="1"/>
  <c r="R27" i="1" s="1"/>
  <c r="V17" i="1"/>
  <c r="BS18" i="1"/>
  <c r="R18" i="1" s="1"/>
  <c r="J21" i="1"/>
  <c r="I21" i="1"/>
  <c r="AX21" i="1" s="1"/>
  <c r="H21" i="1"/>
  <c r="AJ21" i="1"/>
  <c r="M21" i="1"/>
  <c r="J22" i="1"/>
  <c r="I22" i="1"/>
  <c r="AX22" i="1" s="1"/>
  <c r="H22" i="1"/>
  <c r="AJ22" i="1"/>
  <c r="M22" i="1"/>
  <c r="I23" i="1"/>
  <c r="AX23" i="1" s="1"/>
  <c r="H23" i="1"/>
  <c r="AJ23" i="1"/>
  <c r="M23" i="1"/>
  <c r="J23" i="1"/>
  <c r="AW19" i="1"/>
  <c r="AY19" i="1" s="1"/>
  <c r="R19" i="1"/>
  <c r="R17" i="1"/>
  <c r="J27" i="1"/>
  <c r="I27" i="1"/>
  <c r="AX27" i="1" s="1"/>
  <c r="H27" i="1"/>
  <c r="AJ27" i="1"/>
  <c r="M27" i="1"/>
  <c r="AW24" i="1"/>
  <c r="AY24" i="1" s="1"/>
  <c r="R24" i="1"/>
  <c r="R25" i="1"/>
  <c r="AW25" i="1"/>
  <c r="AY25" i="1" s="1"/>
  <c r="AW27" i="1"/>
  <c r="AY27" i="1" s="1"/>
  <c r="Z19" i="1"/>
  <c r="AW26" i="1"/>
  <c r="AY26" i="1" s="1"/>
  <c r="H17" i="1"/>
  <c r="M18" i="1"/>
  <c r="J19" i="1"/>
  <c r="AJ20" i="1"/>
  <c r="H24" i="1"/>
  <c r="M25" i="1"/>
  <c r="AJ26" i="1"/>
  <c r="H26" i="1"/>
  <c r="AJ18" i="1"/>
  <c r="I20" i="1"/>
  <c r="AX20" i="1" s="1"/>
  <c r="BA20" i="1" s="1"/>
  <c r="J24" i="1"/>
  <c r="AJ25" i="1"/>
  <c r="I26" i="1"/>
  <c r="AX26" i="1" s="1"/>
  <c r="H20" i="1"/>
  <c r="J17" i="1"/>
  <c r="H18" i="1"/>
  <c r="M19" i="1"/>
  <c r="J20" i="1"/>
  <c r="R20" i="1"/>
  <c r="H25" i="1"/>
  <c r="J26" i="1"/>
  <c r="AJ19" i="1"/>
  <c r="AW21" i="1" l="1"/>
  <c r="AY21" i="1" s="1"/>
  <c r="BA26" i="1"/>
  <c r="R22" i="1"/>
  <c r="BA25" i="1"/>
  <c r="BA24" i="1"/>
  <c r="AW18" i="1"/>
  <c r="AY18" i="1" s="1"/>
  <c r="R23" i="1"/>
  <c r="S23" i="1" s="1"/>
  <c r="T23" i="1" s="1"/>
  <c r="BA23" i="1"/>
  <c r="AA21" i="1"/>
  <c r="U21" i="1"/>
  <c r="Y21" i="1" s="1"/>
  <c r="AB21" i="1"/>
  <c r="Z18" i="1"/>
  <c r="Z26" i="1"/>
  <c r="S18" i="1"/>
  <c r="T18" i="1" s="1"/>
  <c r="P18" i="1" s="1"/>
  <c r="N18" i="1" s="1"/>
  <c r="Q18" i="1" s="1"/>
  <c r="K18" i="1" s="1"/>
  <c r="L18" i="1" s="1"/>
  <c r="S24" i="1"/>
  <c r="T24" i="1" s="1"/>
  <c r="Z22" i="1"/>
  <c r="S27" i="1"/>
  <c r="T27" i="1" s="1"/>
  <c r="S17" i="1"/>
  <c r="T17" i="1" s="1"/>
  <c r="P17" i="1" s="1"/>
  <c r="N17" i="1" s="1"/>
  <c r="Q17" i="1" s="1"/>
  <c r="K17" i="1" s="1"/>
  <c r="L17" i="1" s="1"/>
  <c r="BA22" i="1"/>
  <c r="Z21" i="1"/>
  <c r="P21" i="1"/>
  <c r="N21" i="1" s="1"/>
  <c r="Q21" i="1" s="1"/>
  <c r="K21" i="1" s="1"/>
  <c r="L21" i="1" s="1"/>
  <c r="Z20" i="1"/>
  <c r="Z17" i="1"/>
  <c r="S25" i="1"/>
  <c r="T25" i="1" s="1"/>
  <c r="P25" i="1" s="1"/>
  <c r="N25" i="1" s="1"/>
  <c r="Q25" i="1" s="1"/>
  <c r="K25" i="1" s="1"/>
  <c r="L25" i="1" s="1"/>
  <c r="BA21" i="1"/>
  <c r="S26" i="1"/>
  <c r="T26" i="1" s="1"/>
  <c r="Z25" i="1"/>
  <c r="Z27" i="1"/>
  <c r="S19" i="1"/>
  <c r="T19" i="1" s="1"/>
  <c r="Z23" i="1"/>
  <c r="BA19" i="1"/>
  <c r="S20" i="1"/>
  <c r="T20" i="1" s="1"/>
  <c r="Z24" i="1"/>
  <c r="S22" i="1"/>
  <c r="T22" i="1" s="1"/>
  <c r="BA27" i="1"/>
  <c r="AC21" i="1" l="1"/>
  <c r="BA18" i="1"/>
  <c r="U24" i="1"/>
  <c r="Y24" i="1" s="1"/>
  <c r="AB24" i="1"/>
  <c r="AA24" i="1"/>
  <c r="U17" i="1"/>
  <c r="Y17" i="1" s="1"/>
  <c r="AB17" i="1"/>
  <c r="AA17" i="1"/>
  <c r="U20" i="1"/>
  <c r="Y20" i="1" s="1"/>
  <c r="AB20" i="1"/>
  <c r="AA20" i="1"/>
  <c r="U23" i="1"/>
  <c r="Y23" i="1" s="1"/>
  <c r="AB23" i="1"/>
  <c r="AA23" i="1"/>
  <c r="P23" i="1"/>
  <c r="N23" i="1" s="1"/>
  <c r="Q23" i="1" s="1"/>
  <c r="K23" i="1" s="1"/>
  <c r="L23" i="1" s="1"/>
  <c r="P20" i="1"/>
  <c r="N20" i="1" s="1"/>
  <c r="Q20" i="1" s="1"/>
  <c r="K20" i="1" s="1"/>
  <c r="L20" i="1" s="1"/>
  <c r="U19" i="1"/>
  <c r="Y19" i="1" s="1"/>
  <c r="AB19" i="1"/>
  <c r="AA19" i="1"/>
  <c r="P19" i="1"/>
  <c r="N19" i="1" s="1"/>
  <c r="Q19" i="1" s="1"/>
  <c r="K19" i="1" s="1"/>
  <c r="L19" i="1" s="1"/>
  <c r="U27" i="1"/>
  <c r="Y27" i="1" s="1"/>
  <c r="AB27" i="1"/>
  <c r="AA27" i="1"/>
  <c r="AA25" i="1"/>
  <c r="AB25" i="1"/>
  <c r="U25" i="1"/>
  <c r="Y25" i="1" s="1"/>
  <c r="AB22" i="1"/>
  <c r="U22" i="1"/>
  <c r="Y22" i="1" s="1"/>
  <c r="AA22" i="1"/>
  <c r="U26" i="1"/>
  <c r="Y26" i="1" s="1"/>
  <c r="AB26" i="1"/>
  <c r="AA26" i="1"/>
  <c r="P24" i="1"/>
  <c r="N24" i="1" s="1"/>
  <c r="Q24" i="1" s="1"/>
  <c r="K24" i="1" s="1"/>
  <c r="L24" i="1" s="1"/>
  <c r="AA18" i="1"/>
  <c r="AB18" i="1"/>
  <c r="U18" i="1"/>
  <c r="Y18" i="1" s="1"/>
  <c r="P27" i="1"/>
  <c r="N27" i="1" s="1"/>
  <c r="Q27" i="1" s="1"/>
  <c r="K27" i="1" s="1"/>
  <c r="L27" i="1" s="1"/>
  <c r="P22" i="1"/>
  <c r="N22" i="1" s="1"/>
  <c r="Q22" i="1" s="1"/>
  <c r="K22" i="1" s="1"/>
  <c r="L22" i="1" s="1"/>
  <c r="P26" i="1"/>
  <c r="N26" i="1" s="1"/>
  <c r="Q26" i="1" s="1"/>
  <c r="K26" i="1" s="1"/>
  <c r="L26" i="1" s="1"/>
  <c r="AC23" i="1" l="1"/>
  <c r="AC26" i="1"/>
  <c r="AC18" i="1"/>
  <c r="AC22" i="1"/>
  <c r="AC17" i="1"/>
  <c r="AC19" i="1"/>
  <c r="AC20" i="1"/>
  <c r="AC25" i="1"/>
  <c r="AC27" i="1"/>
  <c r="AC24" i="1"/>
</calcChain>
</file>

<file path=xl/sharedStrings.xml><?xml version="1.0" encoding="utf-8"?>
<sst xmlns="http://schemas.openxmlformats.org/spreadsheetml/2006/main" count="1444" uniqueCount="348">
  <si>
    <t>File opened</t>
  </si>
  <si>
    <t>2019-08-24 09:46:15</t>
  </si>
  <si>
    <t>Console s/n</t>
  </si>
  <si>
    <t>68C-571038</t>
  </si>
  <si>
    <t>Console ver</t>
  </si>
  <si>
    <t>Bluestem v.1.3.4</t>
  </si>
  <si>
    <t>Scripts ver</t>
  </si>
  <si>
    <t>2018.05  1.3.4, Mar 2018</t>
  </si>
  <si>
    <t>Head s/n</t>
  </si>
  <si>
    <t>68H-581038</t>
  </si>
  <si>
    <t>Head ver</t>
  </si>
  <si>
    <t>1.3.0</t>
  </si>
  <si>
    <t>Head cal</t>
  </si>
  <si>
    <t>{"tazero": "0.00774765", "flowazero": "0.4286", "ssa_ref": "36614.9", "h2obspan2b": "0.0963575", "co2bzero": "0.880288", "co2aspanconc2": "0", "h2oazero": "1.00263", "co2bspan2b": "0.162103", "co2bspan2": "0", "h2obspanconc1": "20", "h2oaspan2": "0", "co2aspan2b": "0.163711", "co2aspanconc1": "1002", "co2azero": "0.869071", "h2oaspan2a": "0.0661155", "tbzero": "0.197721", "co2aspan1": "0.992625", "flowmeterzero": "0.991801", "co2bspanconc2": "0", "co2bspan2a": "0.163389", "flowbzero": "0.20796", "h2oaspanconc1": "12.19", "h2obspan2a": "0.0975941", "h2obspan1": "0.998578", "h2oaspanconc2": "0", "co2bspanconc1": "1002", "h2obspanconc2": "0", "h2obspan2": "0", "ssb_ref": "36526.8", "chamberpressurezero": "2.57337", "h2oaspan1": "1.00223", "co2aspan2": "0", "co2aspan2a": "0.164928", "oxygen": "21", "h2oaspan2b": "0.0662632", "h2obzero": "1.01783", "co2bspan1": "0.992131"}</t>
  </si>
  <si>
    <t>Chamber type</t>
  </si>
  <si>
    <t>6800-01</t>
  </si>
  <si>
    <t>Chamber s/n</t>
  </si>
  <si>
    <t>MPF-551037</t>
  </si>
  <si>
    <t>Chamber rev</t>
  </si>
  <si>
    <t>0</t>
  </si>
  <si>
    <t>Chamber cal</t>
  </si>
  <si>
    <t>Fluorometer</t>
  </si>
  <si>
    <t>Flr. Version</t>
  </si>
  <si>
    <t>09:46:15</t>
  </si>
  <si>
    <t>Stability Definition:	A (GasEx): Slp&lt;0.3 Std&lt;0.5	gsw (GasEx): Slp&lt;1 Std&lt;0.5</t>
  </si>
  <si>
    <t>SysConst</t>
  </si>
  <si>
    <t>AvgTime</t>
  </si>
  <si>
    <t>4</t>
  </si>
  <si>
    <t>Oxygen</t>
  </si>
  <si>
    <t>21</t>
  </si>
  <si>
    <t>Chamber</t>
  </si>
  <si>
    <t>Const</t>
  </si>
  <si>
    <t>S</t>
  </si>
  <si>
    <t>K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</si>
  <si>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</si>
  <si>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</si>
  <si>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</si>
  <si>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</si>
  <si>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</si>
  <si>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</si>
  <si>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</si>
  <si>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</si>
  <si>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</si>
  <si>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</si>
  <si>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</si>
  <si>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</si>
  <si>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</si>
  <si>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</si>
  <si>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</si>
  <si>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</si>
  <si>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</si>
  <si>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</si>
  <si>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</si>
  <si>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</si>
  <si>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</si>
  <si>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</si>
  <si>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</si>
  <si>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</si>
  <si>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</si>
  <si>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</si>
  <si>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</si>
  <si>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</si>
  <si>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</si>
  <si>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</si>
  <si>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</si>
  <si>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</si>
  <si>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</si>
  <si>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</si>
  <si>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</si>
  <si>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</si>
  <si>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</si>
  <si>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1.03404 73.7926 383.169 615.575 846.209 1051.07 1225.87 1394.5</t>
  </si>
  <si>
    <t>Fs_true</t>
  </si>
  <si>
    <t>-0.0945659 98.7461 401.969 600.047 801.227 1001.1 1198.91 1401.13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</si>
  <si>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</si>
  <si>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</si>
  <si>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</si>
  <si>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</si>
  <si>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</si>
  <si>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</si>
  <si>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</si>
  <si>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</si>
  <si>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</si>
  <si>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</si>
  <si>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</si>
  <si>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</si>
  <si>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</si>
  <si>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</si>
  <si>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</si>
  <si>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</si>
  <si>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</si>
  <si>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</si>
  <si>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</si>
  <si>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</si>
  <si>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</si>
  <si>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</si>
  <si>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</si>
  <si>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</si>
  <si>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</si>
  <si>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</si>
  <si>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</si>
  <si>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</si>
  <si>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</si>
  <si>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</si>
  <si>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</si>
  <si>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</si>
  <si>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</si>
  <si>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</si>
  <si>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</si>
  <si>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</si>
  <si>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</si>
  <si>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</si>
  <si>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</si>
  <si>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</si>
  <si>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</si>
  <si>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</si>
  <si>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</si>
  <si>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</si>
  <si>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</si>
  <si>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</si>
  <si>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</si>
  <si>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</si>
  <si>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</si>
  <si>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</si>
  <si>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</si>
  <si>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</si>
  <si>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</si>
  <si>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</si>
  <si>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</si>
  <si>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</si>
  <si>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</si>
  <si>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</si>
  <si>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</si>
  <si>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</si>
  <si>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</si>
  <si>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</si>
  <si>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</si>
  <si>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</si>
  <si>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</si>
  <si>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</si>
  <si>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</si>
  <si>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</si>
  <si>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</si>
  <si>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</si>
  <si>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</si>
  <si>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</si>
  <si>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</si>
  <si>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</si>
  <si>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</si>
  <si>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</si>
  <si>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</si>
  <si>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</si>
  <si>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</si>
  <si>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</si>
  <si>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</si>
  <si>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</si>
  <si>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</si>
  <si>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</si>
  <si>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</si>
  <si>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</si>
  <si>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</si>
  <si>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</si>
  <si>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</si>
  <si>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</si>
  <si>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</si>
  <si>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</si>
  <si>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</si>
  <si>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</si>
  <si>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</si>
  <si>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</si>
  <si>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</si>
  <si>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</si>
  <si>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</si>
  <si>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</si>
  <si>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</si>
  <si>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</si>
  <si>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</si>
  <si>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</si>
  <si>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</si>
  <si>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</si>
  <si>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</si>
  <si>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</si>
  <si>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</si>
  <si>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</si>
  <si>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</si>
  <si>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</si>
  <si>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</si>
  <si>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</si>
  <si>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</si>
  <si>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</si>
  <si>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</si>
  <si>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</si>
  <si>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</si>
  <si>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</si>
  <si>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</si>
  <si>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</si>
  <si>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</si>
  <si>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</si>
  <si>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</si>
  <si>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</si>
  <si>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</si>
  <si>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</si>
  <si>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</si>
  <si>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</si>
  <si>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</si>
  <si>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</si>
  <si>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</si>
  <si>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</si>
  <si>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</si>
  <si>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</si>
  <si>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</si>
  <si>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</si>
  <si>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</si>
  <si>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</si>
  <si>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</si>
  <si>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</si>
  <si>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</si>
  <si>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</si>
  <si>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</si>
  <si>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</si>
  <si>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</si>
  <si>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</si>
  <si>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</si>
  <si>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</si>
  <si>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</si>
  <si>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</si>
  <si>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</si>
  <si>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</si>
  <si>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</si>
  <si>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</si>
  <si>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</si>
  <si>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</si>
  <si>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</si>
  <si>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</si>
  <si>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</si>
  <si>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</si>
  <si>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</si>
  <si>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</si>
  <si>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</si>
  <si>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</si>
  <si>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</si>
  <si>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</si>
  <si>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</si>
  <si>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</si>
  <si>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</si>
  <si>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</si>
  <si>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</si>
  <si>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</si>
  <si>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</si>
  <si>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</si>
  <si>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</si>
  <si>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</si>
  <si>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</si>
  <si>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</si>
  <si>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</si>
  <si>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</si>
  <si>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</si>
  <si>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</si>
  <si>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</si>
  <si>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</si>
  <si>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</si>
  <si>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</si>
  <si>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</si>
  <si>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</si>
  <si>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</si>
  <si>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</si>
  <si>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</si>
  <si>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</si>
  <si>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</si>
  <si>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</si>
  <si>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</si>
  <si>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</si>
  <si>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</si>
  <si>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</si>
  <si>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</si>
  <si>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</si>
  <si>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20190824 09:54:50</t>
  </si>
  <si>
    <t>09:54:50</t>
  </si>
  <si>
    <t>MPF-1704-20190824-09_54_51</t>
  </si>
  <si>
    <t>DARK-1705-20190824-09_54_59</t>
  </si>
  <si>
    <t>0: Broadleaf</t>
  </si>
  <si>
    <t>09:55:16</t>
  </si>
  <si>
    <t>1/2</t>
  </si>
  <si>
    <t>5</t>
  </si>
  <si>
    <t>11111111</t>
  </si>
  <si>
    <t>oooooooo</t>
  </si>
  <si>
    <t>off</t>
  </si>
  <si>
    <t>20190824 09:57:18</t>
  </si>
  <si>
    <t>09:57:18</t>
  </si>
  <si>
    <t>MPF-1706-20190824-09_57_20</t>
  </si>
  <si>
    <t>DARK-1707-20190824-09_57_27</t>
  </si>
  <si>
    <t>09:56:29</t>
  </si>
  <si>
    <t>20190824 09:59:19</t>
  </si>
  <si>
    <t>09:59:19</t>
  </si>
  <si>
    <t>MPF-1708-20190824-09_59_20</t>
  </si>
  <si>
    <t>DARK-1709-20190824-09_59_28</t>
  </si>
  <si>
    <t>09:58:27</t>
  </si>
  <si>
    <t>20190824 10:01:19</t>
  </si>
  <si>
    <t>10:01:19</t>
  </si>
  <si>
    <t>MPF-1710-20190824-10_01_21</t>
  </si>
  <si>
    <t>DARK-1711-20190824-10_01_28</t>
  </si>
  <si>
    <t>10:00:32</t>
  </si>
  <si>
    <t>20190824 10:03:10</t>
  </si>
  <si>
    <t>10:03:10</t>
  </si>
  <si>
    <t>MPF-1712-20190824-10_03_12</t>
  </si>
  <si>
    <t>DARK-1713-20190824-10_03_19</t>
  </si>
  <si>
    <t>10:02:27</t>
  </si>
  <si>
    <t>2/2</t>
  </si>
  <si>
    <t>20190824 10:05:11</t>
  </si>
  <si>
    <t>10:05:11</t>
  </si>
  <si>
    <t>MPF-1714-20190824-10_05_12</t>
  </si>
  <si>
    <t>DARK-1715-20190824-10_05_20</t>
  </si>
  <si>
    <t>10:05:47</t>
  </si>
  <si>
    <t>20190824 10:07:49</t>
  </si>
  <si>
    <t>10:07:49</t>
  </si>
  <si>
    <t>MPF-1716-20190824-10_07_50</t>
  </si>
  <si>
    <t>DARK-1717-20190824-10_07_58</t>
  </si>
  <si>
    <t>10:06:58</t>
  </si>
  <si>
    <t>20190824 10:09:00</t>
  </si>
  <si>
    <t>10:09:00</t>
  </si>
  <si>
    <t>MPF-1718-20190824-10_09_02</t>
  </si>
  <si>
    <t>DARK-1719-20190824-10_09_10</t>
  </si>
  <si>
    <t>10:09:30</t>
  </si>
  <si>
    <t>20190824 10:11:32</t>
  </si>
  <si>
    <t>10:11:32</t>
  </si>
  <si>
    <t>MPF-1720-20190824-10_11_33</t>
  </si>
  <si>
    <t>DARK-1721-20190824-10_11_41</t>
  </si>
  <si>
    <t>10:12:00</t>
  </si>
  <si>
    <t>20190824 10:14:01</t>
  </si>
  <si>
    <t>10:14:01</t>
  </si>
  <si>
    <t>MPF-1722-20190824-10_14_03</t>
  </si>
  <si>
    <t>DARK-1723-20190824-10_14_11</t>
  </si>
  <si>
    <t>10:14:27</t>
  </si>
  <si>
    <t>20190824 10:16:15</t>
  </si>
  <si>
    <t>10:16:15</t>
  </si>
  <si>
    <t>MPF-1724-20190824-10_16_16</t>
  </si>
  <si>
    <t>DARK-1725-20190824-10_16_24</t>
  </si>
  <si>
    <t>10:15:29</t>
  </si>
  <si>
    <t>20190824 10:18:15</t>
  </si>
  <si>
    <t>10:18:15</t>
  </si>
  <si>
    <t>MPF-1726-20190824-10_18_17</t>
  </si>
  <si>
    <t>DARK-1727-20190824-10_18_24</t>
  </si>
  <si>
    <t>10:17:16</t>
  </si>
  <si>
    <t>20190824 10:20:16</t>
  </si>
  <si>
    <t>10:20:16</t>
  </si>
  <si>
    <t>MPF-1728-20190824-10_20_17</t>
  </si>
  <si>
    <t>DARK-1729-20190824-10_20_25</t>
  </si>
  <si>
    <t>10:19:19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</si>
</sst>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28.491227259129086</c:v>
                </c:pt>
                <c:pt idx="1">
                  <c:v>23.366595105326692</c:v>
                </c:pt>
                <c:pt idx="2">
                  <c:v>19.281015937900964</c:v>
                </c:pt>
                <c:pt idx="3">
                  <c:v>12.03398992620277</c:v>
                </c:pt>
                <c:pt idx="4">
                  <c:v>0.61082823561207467</c:v>
                </c:pt>
                <c:pt idx="5">
                  <c:v>31.095707895510859</c:v>
                </c:pt>
                <c:pt idx="6">
                  <c:v>32.355664382175348</c:v>
                </c:pt>
                <c:pt idx="7">
                  <c:v>32.459611988307536</c:v>
                </c:pt>
                <c:pt idx="8">
                  <c:v>30.969845792199923</c:v>
                </c:pt>
                <c:pt idx="9">
                  <c:v>28.649432125260432</c:v>
                </c:pt>
                <c:pt idx="10">
                  <c:v>31.489873793719113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80.767454655098561</c:v>
                </c:pt>
                <c:pt idx="1">
                  <c:v>51.331193265774807</c:v>
                </c:pt>
                <c:pt idx="2">
                  <c:v>35.220125896555466</c:v>
                </c:pt>
                <c:pt idx="3">
                  <c:v>15.339442090442741</c:v>
                </c:pt>
                <c:pt idx="4">
                  <c:v>-5.5384782137033559</c:v>
                </c:pt>
                <c:pt idx="5">
                  <c:v>179.03675509342338</c:v>
                </c:pt>
                <c:pt idx="6">
                  <c:v>238.65842511297009</c:v>
                </c:pt>
                <c:pt idx="7">
                  <c:v>171.27497759574163</c:v>
                </c:pt>
                <c:pt idx="8">
                  <c:v>135.76039036669061</c:v>
                </c:pt>
                <c:pt idx="9">
                  <c:v>94.33509707843136</c:v>
                </c:pt>
                <c:pt idx="10">
                  <c:v>296.10580992493885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1-4B6C-809E-F186DD757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54120"/>
        <c:axId val="423054776"/>
      </c:scatterChart>
      <c:valAx>
        <c:axId val="42305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54776"/>
        <c:crosses val="autoZero"/>
        <c:crossBetween val="midCat"/>
      </c:valAx>
      <c:valAx>
        <c:axId val="42305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5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11</xdr:row>
      <xdr:rowOff>185737</xdr:rowOff>
    </xdr:from>
    <xdr:to>
      <xdr:col>19</xdr:col>
      <xdr:colOff>276225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25505-8FAE-4F9A-8047-D34F06990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M27"/>
  <sheetViews>
    <sheetView tabSelected="1" topLeftCell="A8" workbookViewId="0">
      <selection activeCell="V10" sqref="V10"/>
    </sheetView>
  </sheetViews>
  <sheetFormatPr defaultRowHeight="15" x14ac:dyDescent="0.25"/>
  <sheetData>
    <row r="2" spans="1:169" x14ac:dyDescent="0.25">
      <c r="A2" t="s">
        <v>25</v>
      </c>
      <c r="B2" t="s">
        <v>26</v>
      </c>
      <c r="C2" t="s">
        <v>28</v>
      </c>
      <c r="D2" t="s">
        <v>30</v>
      </c>
    </row>
    <row r="3" spans="1:169" x14ac:dyDescent="0.25">
      <c r="B3" t="s">
        <v>27</v>
      </c>
      <c r="C3" t="s">
        <v>29</v>
      </c>
      <c r="D3" t="s">
        <v>15</v>
      </c>
    </row>
    <row r="4" spans="1:169" x14ac:dyDescent="0.25">
      <c r="A4" t="s">
        <v>31</v>
      </c>
      <c r="B4" t="s">
        <v>32</v>
      </c>
      <c r="C4" t="s">
        <v>33</v>
      </c>
      <c r="D4" t="s">
        <v>34</v>
      </c>
    </row>
    <row r="5" spans="1:169" x14ac:dyDescent="0.25">
      <c r="B5">
        <v>6</v>
      </c>
      <c r="C5">
        <v>0.5</v>
      </c>
      <c r="D5">
        <v>2</v>
      </c>
    </row>
    <row r="6" spans="1:169" x14ac:dyDescent="0.25">
      <c r="A6" t="s">
        <v>35</v>
      </c>
      <c r="B6" t="s">
        <v>36</v>
      </c>
      <c r="C6" t="s">
        <v>37</v>
      </c>
      <c r="D6" t="s">
        <v>38</v>
      </c>
      <c r="E6" t="s">
        <v>39</v>
      </c>
    </row>
    <row r="7" spans="1:169" x14ac:dyDescent="0.25">
      <c r="B7">
        <v>0</v>
      </c>
      <c r="C7">
        <v>1</v>
      </c>
      <c r="D7">
        <v>0</v>
      </c>
      <c r="E7">
        <v>0</v>
      </c>
    </row>
    <row r="8" spans="1:169" x14ac:dyDescent="0.25">
      <c r="A8" t="s">
        <v>40</v>
      </c>
      <c r="B8" t="s">
        <v>41</v>
      </c>
      <c r="C8" t="s">
        <v>43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69" x14ac:dyDescent="0.25">
      <c r="B9" t="s">
        <v>42</v>
      </c>
      <c r="C9" t="s">
        <v>44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9" x14ac:dyDescent="0.25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</row>
    <row r="11" spans="1:169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69" x14ac:dyDescent="0.25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72</v>
      </c>
      <c r="H12" t="s">
        <v>74</v>
      </c>
    </row>
    <row r="13" spans="1:169" x14ac:dyDescent="0.25">
      <c r="B13">
        <v>-6276</v>
      </c>
      <c r="C13">
        <v>6.6</v>
      </c>
      <c r="D13">
        <v>1.7090000000000001E-5</v>
      </c>
      <c r="E13">
        <v>3.11</v>
      </c>
      <c r="F13" t="s">
        <v>71</v>
      </c>
      <c r="G13" t="s">
        <v>73</v>
      </c>
      <c r="H13">
        <v>2</v>
      </c>
    </row>
    <row r="14" spans="1:169" x14ac:dyDescent="0.25">
      <c r="A14" t="s">
        <v>75</v>
      </c>
      <c r="B14" t="s">
        <v>75</v>
      </c>
      <c r="C14" t="s">
        <v>75</v>
      </c>
      <c r="D14" t="s">
        <v>75</v>
      </c>
      <c r="E14" t="s">
        <v>75</v>
      </c>
      <c r="F14" t="s">
        <v>76</v>
      </c>
      <c r="G14" t="s">
        <v>77</v>
      </c>
      <c r="H14" t="s">
        <v>77</v>
      </c>
      <c r="I14" t="s">
        <v>77</v>
      </c>
      <c r="J14" t="s">
        <v>77</v>
      </c>
      <c r="K14" t="s">
        <v>77</v>
      </c>
      <c r="L14" t="s">
        <v>77</v>
      </c>
      <c r="M14" t="s">
        <v>77</v>
      </c>
      <c r="N14" t="s">
        <v>77</v>
      </c>
      <c r="O14" t="s">
        <v>77</v>
      </c>
      <c r="P14" t="s">
        <v>77</v>
      </c>
      <c r="Q14" t="s">
        <v>77</v>
      </c>
      <c r="R14" t="s">
        <v>77</v>
      </c>
      <c r="S14" t="s">
        <v>77</v>
      </c>
      <c r="T14" t="s">
        <v>77</v>
      </c>
      <c r="U14" t="s">
        <v>77</v>
      </c>
      <c r="V14" t="s">
        <v>77</v>
      </c>
      <c r="W14" t="s">
        <v>77</v>
      </c>
      <c r="X14" t="s">
        <v>77</v>
      </c>
      <c r="Y14" t="s">
        <v>77</v>
      </c>
      <c r="Z14" t="s">
        <v>77</v>
      </c>
      <c r="AA14" t="s">
        <v>77</v>
      </c>
      <c r="AB14" t="s">
        <v>77</v>
      </c>
      <c r="AC14" t="s">
        <v>77</v>
      </c>
      <c r="AD14" t="s">
        <v>77</v>
      </c>
      <c r="AE14" t="s">
        <v>77</v>
      </c>
      <c r="AF14" t="s">
        <v>77</v>
      </c>
      <c r="AG14" t="s">
        <v>78</v>
      </c>
      <c r="AH14" t="s">
        <v>78</v>
      </c>
      <c r="AI14" t="s">
        <v>78</v>
      </c>
      <c r="AJ14" t="s">
        <v>78</v>
      </c>
      <c r="AK14" t="s">
        <v>78</v>
      </c>
      <c r="AL14" t="s">
        <v>79</v>
      </c>
      <c r="AM14" t="s">
        <v>79</v>
      </c>
      <c r="AN14" t="s">
        <v>79</v>
      </c>
      <c r="AO14" t="s">
        <v>79</v>
      </c>
      <c r="AP14" t="s">
        <v>79</v>
      </c>
      <c r="AQ14" t="s">
        <v>79</v>
      </c>
      <c r="AR14" t="s">
        <v>79</v>
      </c>
      <c r="AS14" t="s">
        <v>79</v>
      </c>
      <c r="AT14" t="s">
        <v>79</v>
      </c>
      <c r="AU14" t="s">
        <v>79</v>
      </c>
      <c r="AV14" t="s">
        <v>79</v>
      </c>
      <c r="AW14" t="s">
        <v>79</v>
      </c>
      <c r="AX14" t="s">
        <v>79</v>
      </c>
      <c r="AY14" t="s">
        <v>79</v>
      </c>
      <c r="AZ14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79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81</v>
      </c>
      <c r="BS14" t="s">
        <v>81</v>
      </c>
      <c r="BT14" t="s">
        <v>81</v>
      </c>
      <c r="BU14" t="s">
        <v>81</v>
      </c>
      <c r="BV14" t="s">
        <v>31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  <c r="CC14" t="s">
        <v>82</v>
      </c>
      <c r="CD14" t="s">
        <v>82</v>
      </c>
      <c r="CE14" t="s">
        <v>82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83</v>
      </c>
      <c r="CL14" t="s">
        <v>83</v>
      </c>
      <c r="CM14" t="s">
        <v>83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84</v>
      </c>
      <c r="DC14" t="s">
        <v>84</v>
      </c>
      <c r="DD14" t="s">
        <v>84</v>
      </c>
      <c r="DE14" t="s">
        <v>84</v>
      </c>
      <c r="DF14" t="s">
        <v>84</v>
      </c>
      <c r="DG14" t="s">
        <v>85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  <c r="DO14" t="s">
        <v>85</v>
      </c>
      <c r="DP14" t="s">
        <v>86</v>
      </c>
      <c r="DQ14" t="s">
        <v>86</v>
      </c>
      <c r="DR14" t="s">
        <v>86</v>
      </c>
      <c r="DS14" t="s">
        <v>86</v>
      </c>
      <c r="DT14" t="s">
        <v>86</v>
      </c>
      <c r="DU14" t="s">
        <v>86</v>
      </c>
      <c r="DV14" t="s">
        <v>86</v>
      </c>
      <c r="DW14" t="s">
        <v>86</v>
      </c>
      <c r="DX14" t="s">
        <v>86</v>
      </c>
      <c r="DY14" t="s">
        <v>86</v>
      </c>
      <c r="DZ14" t="s">
        <v>86</v>
      </c>
      <c r="EA14" t="s">
        <v>87</v>
      </c>
      <c r="EB14" t="s">
        <v>87</v>
      </c>
      <c r="EC14" t="s">
        <v>87</v>
      </c>
      <c r="ED14" t="s">
        <v>87</v>
      </c>
      <c r="EE14" t="s">
        <v>87</v>
      </c>
      <c r="EF14" t="s">
        <v>87</v>
      </c>
      <c r="EG14" t="s">
        <v>87</v>
      </c>
      <c r="EH14" t="s">
        <v>87</v>
      </c>
      <c r="EI14" t="s">
        <v>87</v>
      </c>
      <c r="EJ14" t="s">
        <v>87</v>
      </c>
      <c r="EK14" t="s">
        <v>87</v>
      </c>
      <c r="EL14" t="s">
        <v>87</v>
      </c>
      <c r="EM14" t="s">
        <v>87</v>
      </c>
      <c r="EN14" t="s">
        <v>87</v>
      </c>
      <c r="EO14" t="s">
        <v>87</v>
      </c>
      <c r="EP14" t="s">
        <v>87</v>
      </c>
      <c r="EQ14" t="s">
        <v>87</v>
      </c>
      <c r="ER14" t="s">
        <v>87</v>
      </c>
      <c r="ES14" t="s">
        <v>87</v>
      </c>
      <c r="ET14" t="s">
        <v>88</v>
      </c>
      <c r="EU14" t="s">
        <v>88</v>
      </c>
      <c r="EV14" t="s">
        <v>88</v>
      </c>
      <c r="EW14" t="s">
        <v>88</v>
      </c>
      <c r="EX14" t="s">
        <v>88</v>
      </c>
      <c r="EY14" t="s">
        <v>88</v>
      </c>
      <c r="EZ14" t="s">
        <v>88</v>
      </c>
      <c r="FA14" t="s">
        <v>88</v>
      </c>
      <c r="FB14" t="s">
        <v>88</v>
      </c>
      <c r="FC14" t="s">
        <v>88</v>
      </c>
      <c r="FD14" t="s">
        <v>88</v>
      </c>
      <c r="FE14" t="s">
        <v>88</v>
      </c>
      <c r="FF14" t="s">
        <v>88</v>
      </c>
      <c r="FG14" t="s">
        <v>88</v>
      </c>
      <c r="FH14" t="s">
        <v>88</v>
      </c>
      <c r="FI14" t="s">
        <v>88</v>
      </c>
      <c r="FJ14" t="s">
        <v>88</v>
      </c>
      <c r="FK14" t="s">
        <v>88</v>
      </c>
      <c r="FL14" t="s">
        <v>88</v>
      </c>
      <c r="FM14" t="s">
        <v>88</v>
      </c>
    </row>
    <row r="15" spans="1:169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78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157</v>
      </c>
      <c r="BS15" t="s">
        <v>158</v>
      </c>
      <c r="BT15" t="s">
        <v>159</v>
      </c>
      <c r="BU15" t="s">
        <v>160</v>
      </c>
      <c r="BV15" t="s">
        <v>161</v>
      </c>
      <c r="BW15" t="s">
        <v>95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90</v>
      </c>
      <c r="DH15" t="s">
        <v>93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221</v>
      </c>
      <c r="EH15" t="s">
        <v>222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</row>
    <row r="16" spans="1:169" x14ac:dyDescent="0.25">
      <c r="B16" t="s">
        <v>254</v>
      </c>
      <c r="C16" t="s">
        <v>254</v>
      </c>
      <c r="G16" t="s">
        <v>254</v>
      </c>
      <c r="H16" t="s">
        <v>255</v>
      </c>
      <c r="I16" t="s">
        <v>256</v>
      </c>
      <c r="J16" t="s">
        <v>257</v>
      </c>
      <c r="K16" t="s">
        <v>257</v>
      </c>
      <c r="L16" t="s">
        <v>167</v>
      </c>
      <c r="M16" t="s">
        <v>167</v>
      </c>
      <c r="N16" t="s">
        <v>255</v>
      </c>
      <c r="O16" t="s">
        <v>255</v>
      </c>
      <c r="P16" t="s">
        <v>255</v>
      </c>
      <c r="Q16" t="s">
        <v>255</v>
      </c>
      <c r="R16" t="s">
        <v>258</v>
      </c>
      <c r="S16" t="s">
        <v>259</v>
      </c>
      <c r="T16" t="s">
        <v>259</v>
      </c>
      <c r="U16" t="s">
        <v>260</v>
      </c>
      <c r="V16" t="s">
        <v>261</v>
      </c>
      <c r="W16" t="s">
        <v>260</v>
      </c>
      <c r="X16" t="s">
        <v>260</v>
      </c>
      <c r="Y16" t="s">
        <v>260</v>
      </c>
      <c r="Z16" t="s">
        <v>258</v>
      </c>
      <c r="AA16" t="s">
        <v>258</v>
      </c>
      <c r="AB16" t="s">
        <v>258</v>
      </c>
      <c r="AC16" t="s">
        <v>258</v>
      </c>
      <c r="AG16" t="s">
        <v>262</v>
      </c>
      <c r="AH16" t="s">
        <v>261</v>
      </c>
      <c r="AJ16" t="s">
        <v>261</v>
      </c>
      <c r="AK16" t="s">
        <v>262</v>
      </c>
      <c r="AQ16" t="s">
        <v>256</v>
      </c>
      <c r="AW16" t="s">
        <v>256</v>
      </c>
      <c r="AX16" t="s">
        <v>256</v>
      </c>
      <c r="AY16" t="s">
        <v>256</v>
      </c>
      <c r="BA16" t="s">
        <v>263</v>
      </c>
      <c r="BK16" t="s">
        <v>264</v>
      </c>
      <c r="BL16" t="s">
        <v>264</v>
      </c>
      <c r="BM16" t="s">
        <v>264</v>
      </c>
      <c r="BN16" t="s">
        <v>256</v>
      </c>
      <c r="BP16" t="s">
        <v>265</v>
      </c>
      <c r="BR16" t="s">
        <v>256</v>
      </c>
      <c r="BS16" t="s">
        <v>256</v>
      </c>
      <c r="BU16" t="s">
        <v>266</v>
      </c>
      <c r="BW16" t="s">
        <v>254</v>
      </c>
      <c r="BX16" t="s">
        <v>257</v>
      </c>
      <c r="BY16" t="s">
        <v>257</v>
      </c>
      <c r="BZ16" t="s">
        <v>267</v>
      </c>
      <c r="CA16" t="s">
        <v>267</v>
      </c>
      <c r="CB16" t="s">
        <v>262</v>
      </c>
      <c r="CC16" t="s">
        <v>260</v>
      </c>
      <c r="CD16" t="s">
        <v>260</v>
      </c>
      <c r="CE16" t="s">
        <v>259</v>
      </c>
      <c r="CF16" t="s">
        <v>259</v>
      </c>
      <c r="CG16" t="s">
        <v>259</v>
      </c>
      <c r="CH16" t="s">
        <v>268</v>
      </c>
      <c r="CI16" t="s">
        <v>256</v>
      </c>
      <c r="CJ16" t="s">
        <v>256</v>
      </c>
      <c r="CK16" t="s">
        <v>256</v>
      </c>
      <c r="CP16" t="s">
        <v>256</v>
      </c>
      <c r="CS16" t="s">
        <v>259</v>
      </c>
      <c r="CT16" t="s">
        <v>259</v>
      </c>
      <c r="CU16" t="s">
        <v>259</v>
      </c>
      <c r="CV16" t="s">
        <v>259</v>
      </c>
      <c r="CW16" t="s">
        <v>259</v>
      </c>
      <c r="CX16" t="s">
        <v>256</v>
      </c>
      <c r="CY16" t="s">
        <v>256</v>
      </c>
      <c r="CZ16" t="s">
        <v>256</v>
      </c>
      <c r="DA16" t="s">
        <v>254</v>
      </c>
      <c r="DC16" t="s">
        <v>269</v>
      </c>
      <c r="DD16" t="s">
        <v>269</v>
      </c>
      <c r="DF16" t="s">
        <v>254</v>
      </c>
      <c r="DG16" t="s">
        <v>270</v>
      </c>
      <c r="DJ16" t="s">
        <v>271</v>
      </c>
      <c r="DK16" t="s">
        <v>272</v>
      </c>
      <c r="DL16" t="s">
        <v>271</v>
      </c>
      <c r="DM16" t="s">
        <v>272</v>
      </c>
      <c r="DN16" t="s">
        <v>261</v>
      </c>
      <c r="DO16" t="s">
        <v>261</v>
      </c>
      <c r="DP16" t="s">
        <v>256</v>
      </c>
      <c r="DQ16" t="s">
        <v>273</v>
      </c>
      <c r="DR16" t="s">
        <v>256</v>
      </c>
      <c r="DT16" t="s">
        <v>255</v>
      </c>
      <c r="DU16" t="s">
        <v>274</v>
      </c>
      <c r="DV16" t="s">
        <v>255</v>
      </c>
      <c r="EA16" t="s">
        <v>275</v>
      </c>
      <c r="EB16" t="s">
        <v>275</v>
      </c>
      <c r="EC16" t="s">
        <v>275</v>
      </c>
      <c r="ED16" t="s">
        <v>275</v>
      </c>
      <c r="EE16" t="s">
        <v>275</v>
      </c>
      <c r="EF16" t="s">
        <v>275</v>
      </c>
      <c r="EG16" t="s">
        <v>275</v>
      </c>
      <c r="EH16" t="s">
        <v>275</v>
      </c>
      <c r="EI16" t="s">
        <v>275</v>
      </c>
      <c r="EJ16" t="s">
        <v>275</v>
      </c>
      <c r="EK16" t="s">
        <v>275</v>
      </c>
      <c r="EL16" t="s">
        <v>275</v>
      </c>
      <c r="ES16" t="s">
        <v>275</v>
      </c>
      <c r="ET16" t="s">
        <v>261</v>
      </c>
      <c r="EU16" t="s">
        <v>261</v>
      </c>
      <c r="EV16" t="s">
        <v>271</v>
      </c>
      <c r="EW16" t="s">
        <v>272</v>
      </c>
      <c r="EY16" t="s">
        <v>262</v>
      </c>
      <c r="EZ16" t="s">
        <v>262</v>
      </c>
      <c r="FA16" t="s">
        <v>259</v>
      </c>
      <c r="FB16" t="s">
        <v>259</v>
      </c>
      <c r="FC16" t="s">
        <v>259</v>
      </c>
      <c r="FD16" t="s">
        <v>259</v>
      </c>
      <c r="FE16" t="s">
        <v>259</v>
      </c>
      <c r="FF16" t="s">
        <v>261</v>
      </c>
      <c r="FG16" t="s">
        <v>261</v>
      </c>
      <c r="FH16" t="s">
        <v>261</v>
      </c>
      <c r="FI16" t="s">
        <v>259</v>
      </c>
      <c r="FJ16" t="s">
        <v>257</v>
      </c>
      <c r="FK16" t="s">
        <v>267</v>
      </c>
      <c r="FL16" t="s">
        <v>261</v>
      </c>
      <c r="FM16" t="s">
        <v>261</v>
      </c>
    </row>
    <row r="17" spans="1:169" x14ac:dyDescent="0.25">
      <c r="A17">
        <v>1</v>
      </c>
      <c r="B17">
        <v>1566658490.3</v>
      </c>
      <c r="C17">
        <v>0</v>
      </c>
      <c r="D17" t="s">
        <v>276</v>
      </c>
      <c r="E17" t="s">
        <v>277</v>
      </c>
      <c r="G17">
        <v>1566658490.3</v>
      </c>
      <c r="H17">
        <f t="shared" ref="H17:H27" si="0">CB17*AI17*(BZ17-CA17)/(100*$B$5*(1000-AI17*BZ17))</f>
        <v>2.6314365705928299E-3</v>
      </c>
      <c r="I17">
        <f t="shared" ref="I17:I27" si="1">CB17*AI17*(BY17-BX17*(1000-AI17*CA17)/(1000-AI17*BZ17))/(100*$B$5)</f>
        <v>28.491227259129086</v>
      </c>
      <c r="J17">
        <f t="shared" ref="J17:J27" si="2">BX17 - IF(AI17&gt;1, I17*$B$5*100/(AK17*CH17), 0)</f>
        <v>364.64100000000002</v>
      </c>
      <c r="K17">
        <f t="shared" ref="K17:K27" si="3">((Q17-H17/2)*J17-I17)/(Q17+H17/2)</f>
        <v>80.767454655098561</v>
      </c>
      <c r="L17">
        <f t="shared" ref="L17:L27" si="4">K17*(CC17+CD17)/1000</f>
        <v>8.0788871761049457</v>
      </c>
      <c r="M17">
        <f t="shared" ref="M17:M27" si="5">(BX17 - IF(AI17&gt;1, I17*$B$5*100/(AK17*CH17), 0))*(CC17+CD17)/1000</f>
        <v>36.473769185397003</v>
      </c>
      <c r="N17">
        <f t="shared" ref="N17:N27" si="6">2/((1/P17-1/O17)+SIGN(P17)*SQRT((1/P17-1/O17)*(1/P17-1/O17) + 4*$C$5/(($C$5+1)*($C$5+1))*(2*1/P17*1/O17-1/O17*1/O17)))</f>
        <v>0.1697408768791234</v>
      </c>
      <c r="O17">
        <f t="shared" ref="O17:O27" si="7">AF17+AE17*$B$5+AD17*$B$5*$B$5</f>
        <v>2.2548673105139621</v>
      </c>
      <c r="P17">
        <f t="shared" ref="P17:P27" si="8">H17*(1000-(1000*0.61365*EXP(17.502*T17/(240.97+T17))/(CC17+CD17)+BZ17)/2)/(1000*0.61365*EXP(17.502*T17/(240.97+T17))/(CC17+CD17)-BZ17)</f>
        <v>0.16294830045091896</v>
      </c>
      <c r="Q17">
        <f t="shared" ref="Q17:Q27" si="9">1/(($C$5+1)/(N17/1.6)+1/(O17/1.37)) + $C$5/(($C$5+1)/(N17/1.6) + $C$5/(O17/1.37))</f>
        <v>0.10243032429110663</v>
      </c>
      <c r="R17">
        <f t="shared" ref="R17:R27" si="10">(BS17*BU17)</f>
        <v>321.40527284193985</v>
      </c>
      <c r="S17">
        <f t="shared" ref="S17:S27" si="11">(CE17+(R17+2*0.95*0.0000000567*(((CE17+$B$7)+273)^4-(CE17+273)^4)-44100*H17)/(1.84*29.3*O17+8*0.95*0.0000000567*(CE17+273)^3))</f>
        <v>25.017253787058809</v>
      </c>
      <c r="T17">
        <f t="shared" ref="T17:T27" si="12">($C$7*CF17+$D$7*CG17+$E$7*S17)</f>
        <v>24.992100000000001</v>
      </c>
      <c r="U17">
        <f t="shared" ref="U17:U27" si="13">0.61365*EXP(17.502*T17/(240.97+T17))</f>
        <v>3.1781802991842238</v>
      </c>
      <c r="V17">
        <f t="shared" ref="V17:V27" si="14">(W17/X17*100)</f>
        <v>55.202012689191271</v>
      </c>
      <c r="W17">
        <f t="shared" ref="W17:W27" si="15">BZ17*(CC17+CD17)/1000</f>
        <v>1.6014545451251001</v>
      </c>
      <c r="X17">
        <f t="shared" ref="X17:X27" si="16">0.61365*EXP(17.502*CE17/(240.97+CE17))</f>
        <v>2.9010799916697056</v>
      </c>
      <c r="Y17">
        <f t="shared" ref="Y17:Y27" si="17">(U17-BZ17*(CC17+CD17)/1000)</f>
        <v>1.5767257540591237</v>
      </c>
      <c r="Z17">
        <f t="shared" ref="Z17:Z27" si="18">(-H17*44100)</f>
        <v>-116.0463527631438</v>
      </c>
      <c r="AA17">
        <f t="shared" ref="AA17:AA27" si="19">2*29.3*O17*0.92*(CE17-T17)</f>
        <v>-184.93593152390946</v>
      </c>
      <c r="AB17">
        <f t="shared" ref="AB17:AB27" si="20">2*0.95*0.0000000567*(((CE17+$B$7)+273)^4-(T17+273)^4)</f>
        <v>-17.214667591133963</v>
      </c>
      <c r="AC17">
        <f t="shared" ref="AC17:AC27" si="21">R17+AB17+Z17+AA17</f>
        <v>3.2083209637526409</v>
      </c>
      <c r="AD17">
        <v>-4.1314910744001898E-2</v>
      </c>
      <c r="AE17">
        <v>4.6379606695110001E-2</v>
      </c>
      <c r="AF17">
        <v>3.46392645712737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MAX(0,($B$13+$C$13*CH17)/(1+$D$13*CH17)*CC17/(CE17+273)*$E$13)</f>
        <v>53316.564972704386</v>
      </c>
      <c r="AL17">
        <v>0</v>
      </c>
      <c r="AM17">
        <v>0</v>
      </c>
      <c r="AN17">
        <v>0</v>
      </c>
      <c r="AO17">
        <f t="shared" ref="AO17:AO27" si="25">AN17-AM17</f>
        <v>0</v>
      </c>
      <c r="AP17" t="e">
        <f t="shared" ref="AP17:AP27" si="26">AO17/AN17</f>
        <v>#DIV/0!</v>
      </c>
      <c r="AQ17">
        <v>-1</v>
      </c>
      <c r="AR17" t="s">
        <v>278</v>
      </c>
      <c r="AS17">
        <v>843.94784615384594</v>
      </c>
      <c r="AT17">
        <v>1064.21</v>
      </c>
      <c r="AU17">
        <f t="shared" ref="AU17:AU27" si="27">1-AS17/AT17</f>
        <v>0.20697245266080389</v>
      </c>
      <c r="AV17">
        <v>0.5</v>
      </c>
      <c r="AW17">
        <f t="shared" ref="AW17:AW27" si="28">BS17</f>
        <v>1681.01250008382</v>
      </c>
      <c r="AX17">
        <f t="shared" ref="AX17:AX27" si="29">I17</f>
        <v>28.491227259129086</v>
      </c>
      <c r="AY17">
        <f t="shared" ref="AY17:AY27" si="30">AU17*AV17*AW17</f>
        <v>173.96164004790901</v>
      </c>
      <c r="AZ17">
        <f t="shared" ref="AZ17:AZ27" si="31">BE17/AT17</f>
        <v>0.45371684160081188</v>
      </c>
      <c r="BA17">
        <f t="shared" ref="BA17:BA27" si="32">(AX17-AQ17)/AW17</f>
        <v>1.7543728709726175E-2</v>
      </c>
      <c r="BB17">
        <f t="shared" ref="BB17:BB27" si="33">(AN17-AT17)/AT17</f>
        <v>-1</v>
      </c>
      <c r="BC17" t="s">
        <v>279</v>
      </c>
      <c r="BD17">
        <v>581.36</v>
      </c>
      <c r="BE17">
        <f t="shared" ref="BE17:BE27" si="34">AT17-BD17</f>
        <v>482.85</v>
      </c>
      <c r="BF17">
        <f t="shared" ref="BF17:BF27" si="35">(AT17-AS17)/(AT17-BD17)</f>
        <v>0.45617097203304147</v>
      </c>
      <c r="BG17">
        <f t="shared" ref="BG17:BG27" si="36">(AN17-AT17)/(AN17-BD17)</f>
        <v>1.8305524975918537</v>
      </c>
      <c r="BH17">
        <f t="shared" ref="BH17:BH27" si="37">(AT17-AS17)/(AT17-AM17)</f>
        <v>0.20697245266080386</v>
      </c>
      <c r="BI17" t="e">
        <f t="shared" ref="BI17:BI27" si="38">(AN17-AT17)/(AN17-AM17)</f>
        <v>#DIV/0!</v>
      </c>
      <c r="BJ17">
        <v>1704</v>
      </c>
      <c r="BK17">
        <v>300</v>
      </c>
      <c r="BL17">
        <v>300</v>
      </c>
      <c r="BM17">
        <v>300</v>
      </c>
      <c r="BN17">
        <v>10319.200000000001</v>
      </c>
      <c r="BO17">
        <v>1015.7</v>
      </c>
      <c r="BP17">
        <v>-6.8760399999999999E-3</v>
      </c>
      <c r="BQ17">
        <v>1.51288</v>
      </c>
      <c r="BR17">
        <f t="shared" ref="BR17:BR27" si="39">$B$11*CI17+$C$11*CJ17+$F$11*CK17</f>
        <v>1999.78</v>
      </c>
      <c r="BS17">
        <f t="shared" ref="BS17:BS27" si="40">BR17*BT17</f>
        <v>1681.01250008382</v>
      </c>
      <c r="BT17">
        <f t="shared" ref="BT17:BT27" si="41">($B$11*$D$9+$C$11*$D$9+$F$11*((CX17+CP17)/MAX(CX17+CP17+CY17, 0.1)*$I$9+CY17/MAX(CX17+CP17+CY17, 0.1)*$J$9))/($B$11+$C$11+$F$11)</f>
        <v>0.84059871590065904</v>
      </c>
      <c r="BU17">
        <f t="shared" ref="BU17:BU27" si="42">($B$11*$K$9+$C$11*$K$9+$F$11*((CX17+CP17)/MAX(CX17+CP17+CY17, 0.1)*$P$9+CY17/MAX(CX17+CP17+CY17, 0.1)*$Q$9))/($B$11+$C$11+$F$11)</f>
        <v>0.19119743180131835</v>
      </c>
      <c r="BV17" t="s">
        <v>280</v>
      </c>
      <c r="BW17">
        <v>1566658490.3</v>
      </c>
      <c r="BX17">
        <v>364.64100000000002</v>
      </c>
      <c r="BY17">
        <v>399.98</v>
      </c>
      <c r="BZ17">
        <v>16.010300000000001</v>
      </c>
      <c r="CA17">
        <v>12.9033</v>
      </c>
      <c r="CB17">
        <v>500.02699999999999</v>
      </c>
      <c r="CC17">
        <v>99.926500000000004</v>
      </c>
      <c r="CD17">
        <v>0.10001699999999999</v>
      </c>
      <c r="CE17">
        <v>23.470800000000001</v>
      </c>
      <c r="CF17">
        <v>24.992100000000001</v>
      </c>
      <c r="CG17">
        <v>999.9</v>
      </c>
      <c r="CH17">
        <v>9970.6200000000008</v>
      </c>
      <c r="CI17">
        <v>0</v>
      </c>
      <c r="CJ17">
        <v>643.11</v>
      </c>
      <c r="CK17">
        <v>1999.78</v>
      </c>
      <c r="CL17">
        <v>0.97999199999999997</v>
      </c>
      <c r="CM17">
        <v>2.0008000000000001E-2</v>
      </c>
      <c r="CN17">
        <v>0</v>
      </c>
      <c r="CO17">
        <v>839.44</v>
      </c>
      <c r="CP17">
        <v>4.99986</v>
      </c>
      <c r="CQ17">
        <v>19673.900000000001</v>
      </c>
      <c r="CR17">
        <v>16270.4</v>
      </c>
      <c r="CS17">
        <v>40</v>
      </c>
      <c r="CT17">
        <v>41.125</v>
      </c>
      <c r="CU17">
        <v>40.436999999999998</v>
      </c>
      <c r="CV17">
        <v>41.125</v>
      </c>
      <c r="CW17">
        <v>41.875</v>
      </c>
      <c r="CX17">
        <v>1954.87</v>
      </c>
      <c r="CY17">
        <v>39.909999999999997</v>
      </c>
      <c r="CZ17">
        <v>0</v>
      </c>
      <c r="DA17">
        <v>1488468486.0999999</v>
      </c>
      <c r="DB17">
        <v>843.94784615384594</v>
      </c>
      <c r="DC17">
        <v>-37.6993504309728</v>
      </c>
      <c r="DD17">
        <v>-1024.5367526713501</v>
      </c>
      <c r="DE17">
        <v>19799.9115384615</v>
      </c>
      <c r="DF17">
        <v>15</v>
      </c>
      <c r="DG17">
        <v>1566658516.8</v>
      </c>
      <c r="DH17" t="s">
        <v>281</v>
      </c>
      <c r="DI17">
        <v>1</v>
      </c>
      <c r="DJ17">
        <v>-0.26900000000000002</v>
      </c>
      <c r="DK17">
        <v>5.6000000000000001E-2</v>
      </c>
      <c r="DL17">
        <v>400</v>
      </c>
      <c r="DM17">
        <v>13</v>
      </c>
      <c r="DN17">
        <v>0.05</v>
      </c>
      <c r="DO17">
        <v>0.03</v>
      </c>
      <c r="DP17">
        <v>28.8753697462021</v>
      </c>
      <c r="DQ17">
        <v>-1.15203642416403</v>
      </c>
      <c r="DR17">
        <v>0.224551243557196</v>
      </c>
      <c r="DS17">
        <v>0</v>
      </c>
      <c r="DT17">
        <v>0.170518231136847</v>
      </c>
      <c r="DU17">
        <v>-9.2772459198247701E-3</v>
      </c>
      <c r="DV17">
        <v>2.7862526113210601E-3</v>
      </c>
      <c r="DW17">
        <v>1</v>
      </c>
      <c r="DX17">
        <v>1</v>
      </c>
      <c r="DY17">
        <v>2</v>
      </c>
      <c r="DZ17" t="s">
        <v>282</v>
      </c>
      <c r="EA17">
        <v>1.86676</v>
      </c>
      <c r="EB17">
        <v>1.8632599999999999</v>
      </c>
      <c r="EC17">
        <v>1.8689199999999999</v>
      </c>
      <c r="ED17">
        <v>1.8669100000000001</v>
      </c>
      <c r="EE17">
        <v>1.8714900000000001</v>
      </c>
      <c r="EF17">
        <v>1.86409</v>
      </c>
      <c r="EG17">
        <v>1.8656999999999999</v>
      </c>
      <c r="EH17">
        <v>1.8656900000000001</v>
      </c>
      <c r="EI17" t="s">
        <v>283</v>
      </c>
      <c r="EJ17" t="s">
        <v>19</v>
      </c>
      <c r="EK17" t="s">
        <v>19</v>
      </c>
      <c r="EL17" t="s">
        <v>19</v>
      </c>
      <c r="EM17" t="s">
        <v>284</v>
      </c>
      <c r="EN17" t="s">
        <v>285</v>
      </c>
      <c r="EO17" t="s">
        <v>286</v>
      </c>
      <c r="EP17" t="s">
        <v>286</v>
      </c>
      <c r="EQ17" t="s">
        <v>286</v>
      </c>
      <c r="ER17" t="s">
        <v>286</v>
      </c>
      <c r="ES17">
        <v>0</v>
      </c>
      <c r="ET17">
        <v>100</v>
      </c>
      <c r="EU17">
        <v>100</v>
      </c>
      <c r="EV17">
        <v>-0.26900000000000002</v>
      </c>
      <c r="EW17">
        <v>5.6000000000000001E-2</v>
      </c>
      <c r="EX17">
        <v>2</v>
      </c>
      <c r="EY17">
        <v>503.18700000000001</v>
      </c>
      <c r="EZ17">
        <v>573.05600000000004</v>
      </c>
      <c r="FA17">
        <v>19.704000000000001</v>
      </c>
      <c r="FB17">
        <v>26.014700000000001</v>
      </c>
      <c r="FC17">
        <v>29.9999</v>
      </c>
      <c r="FD17">
        <v>25.885200000000001</v>
      </c>
      <c r="FE17">
        <v>25.8628</v>
      </c>
      <c r="FF17">
        <v>21.738700000000001</v>
      </c>
      <c r="FG17">
        <v>49.806899999999999</v>
      </c>
      <c r="FH17">
        <v>59.016199999999998</v>
      </c>
      <c r="FI17">
        <v>19.624099999999999</v>
      </c>
      <c r="FJ17">
        <v>400</v>
      </c>
      <c r="FK17">
        <v>12.842499999999999</v>
      </c>
      <c r="FL17">
        <v>102.054</v>
      </c>
      <c r="FM17">
        <v>102.39</v>
      </c>
    </row>
    <row r="18" spans="1:169" x14ac:dyDescent="0.25">
      <c r="A18">
        <v>2</v>
      </c>
      <c r="B18">
        <v>1566658638.8</v>
      </c>
      <c r="C18">
        <v>148.5</v>
      </c>
      <c r="D18" t="s">
        <v>287</v>
      </c>
      <c r="E18" t="s">
        <v>288</v>
      </c>
      <c r="G18">
        <v>1566658638.8</v>
      </c>
      <c r="H18">
        <f t="shared" si="0"/>
        <v>2.7655218669890604E-3</v>
      </c>
      <c r="I18">
        <f t="shared" si="1"/>
        <v>23.366595105326692</v>
      </c>
      <c r="J18">
        <f t="shared" si="2"/>
        <v>271.07100000000003</v>
      </c>
      <c r="K18">
        <f t="shared" si="3"/>
        <v>51.331193265774807</v>
      </c>
      <c r="L18">
        <f t="shared" si="4"/>
        <v>5.1347027912273431</v>
      </c>
      <c r="M18">
        <f t="shared" si="5"/>
        <v>27.115461998208005</v>
      </c>
      <c r="N18">
        <f t="shared" si="6"/>
        <v>0.17993290788787275</v>
      </c>
      <c r="O18">
        <f t="shared" si="7"/>
        <v>2.260207446575643</v>
      </c>
      <c r="P18">
        <f t="shared" si="8"/>
        <v>0.17233696669536347</v>
      </c>
      <c r="Q18">
        <f t="shared" si="9"/>
        <v>0.10836634753141747</v>
      </c>
      <c r="R18">
        <f t="shared" si="10"/>
        <v>321.4387886913857</v>
      </c>
      <c r="S18">
        <f t="shared" si="11"/>
        <v>24.922987358945853</v>
      </c>
      <c r="T18">
        <f t="shared" si="12"/>
        <v>24.905200000000001</v>
      </c>
      <c r="U18">
        <f t="shared" si="13"/>
        <v>3.1617507209244873</v>
      </c>
      <c r="V18">
        <f t="shared" si="14"/>
        <v>55.12464488763181</v>
      </c>
      <c r="W18">
        <f t="shared" si="15"/>
        <v>1.5947017819008003</v>
      </c>
      <c r="X18">
        <f t="shared" si="16"/>
        <v>2.8929016869886444</v>
      </c>
      <c r="Y18">
        <f t="shared" si="17"/>
        <v>1.567048939023687</v>
      </c>
      <c r="Z18">
        <f t="shared" si="18"/>
        <v>-121.95951433421756</v>
      </c>
      <c r="AA18">
        <f t="shared" si="19"/>
        <v>-180.48763247711528</v>
      </c>
      <c r="AB18">
        <f t="shared" si="20"/>
        <v>-16.749593417684384</v>
      </c>
      <c r="AC18">
        <f t="shared" si="21"/>
        <v>2.2420484623685013</v>
      </c>
      <c r="AD18">
        <v>-4.1459112442562097E-2</v>
      </c>
      <c r="AE18">
        <v>4.6541485734506401E-2</v>
      </c>
      <c r="AF18">
        <v>3.4734865801008401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53503.629335099984</v>
      </c>
      <c r="AL18">
        <v>0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-1</v>
      </c>
      <c r="AR18" t="s">
        <v>289</v>
      </c>
      <c r="AS18">
        <v>785.11692307692294</v>
      </c>
      <c r="AT18">
        <v>965.04600000000005</v>
      </c>
      <c r="AU18">
        <f t="shared" si="27"/>
        <v>0.18644611440602532</v>
      </c>
      <c r="AV18">
        <v>0.5</v>
      </c>
      <c r="AW18">
        <f t="shared" si="28"/>
        <v>1681.1889000838112</v>
      </c>
      <c r="AX18">
        <f t="shared" si="29"/>
        <v>23.366595105326692</v>
      </c>
      <c r="AY18">
        <f t="shared" si="30"/>
        <v>156.72556900158307</v>
      </c>
      <c r="AZ18">
        <f t="shared" si="31"/>
        <v>0.4014171345200126</v>
      </c>
      <c r="BA18">
        <f t="shared" si="32"/>
        <v>1.4493668798379504E-2</v>
      </c>
      <c r="BB18">
        <f t="shared" si="33"/>
        <v>-1</v>
      </c>
      <c r="BC18" t="s">
        <v>290</v>
      </c>
      <c r="BD18">
        <v>577.66</v>
      </c>
      <c r="BE18">
        <f t="shared" si="34"/>
        <v>387.38600000000008</v>
      </c>
      <c r="BF18">
        <f t="shared" si="35"/>
        <v>0.46446974573959066</v>
      </c>
      <c r="BG18">
        <f t="shared" si="36"/>
        <v>1.6706124710037047</v>
      </c>
      <c r="BH18">
        <f t="shared" si="37"/>
        <v>0.18644611440602529</v>
      </c>
      <c r="BI18" t="e">
        <f t="shared" si="38"/>
        <v>#DIV/0!</v>
      </c>
      <c r="BJ18">
        <v>1706</v>
      </c>
      <c r="BK18">
        <v>300</v>
      </c>
      <c r="BL18">
        <v>300</v>
      </c>
      <c r="BM18">
        <v>300</v>
      </c>
      <c r="BN18">
        <v>10317</v>
      </c>
      <c r="BO18">
        <v>921.18200000000002</v>
      </c>
      <c r="BP18">
        <v>-6.8740700000000004E-3</v>
      </c>
      <c r="BQ18">
        <v>0.82318100000000005</v>
      </c>
      <c r="BR18">
        <f t="shared" si="39"/>
        <v>1999.99</v>
      </c>
      <c r="BS18">
        <f t="shared" si="40"/>
        <v>1681.1889000838112</v>
      </c>
      <c r="BT18">
        <f t="shared" si="41"/>
        <v>0.84059865303517078</v>
      </c>
      <c r="BU18">
        <f t="shared" si="42"/>
        <v>0.19119730607034177</v>
      </c>
      <c r="BV18" t="s">
        <v>280</v>
      </c>
      <c r="BW18">
        <v>1566658638.8</v>
      </c>
      <c r="BX18">
        <v>271.07100000000003</v>
      </c>
      <c r="BY18">
        <v>300.005</v>
      </c>
      <c r="BZ18">
        <v>15.9421</v>
      </c>
      <c r="CA18">
        <v>12.677</v>
      </c>
      <c r="CB18">
        <v>500.09500000000003</v>
      </c>
      <c r="CC18">
        <v>99.930700000000002</v>
      </c>
      <c r="CD18">
        <v>0.100148</v>
      </c>
      <c r="CE18">
        <v>23.423999999999999</v>
      </c>
      <c r="CF18">
        <v>24.905200000000001</v>
      </c>
      <c r="CG18">
        <v>999.9</v>
      </c>
      <c r="CH18">
        <v>10005</v>
      </c>
      <c r="CI18">
        <v>0</v>
      </c>
      <c r="CJ18">
        <v>454.92</v>
      </c>
      <c r="CK18">
        <v>1999.99</v>
      </c>
      <c r="CL18">
        <v>0.97999499999999995</v>
      </c>
      <c r="CM18">
        <v>2.0004899999999999E-2</v>
      </c>
      <c r="CN18">
        <v>0</v>
      </c>
      <c r="CO18">
        <v>784.03200000000004</v>
      </c>
      <c r="CP18">
        <v>4.99986</v>
      </c>
      <c r="CQ18">
        <v>17944.599999999999</v>
      </c>
      <c r="CR18">
        <v>16272.1</v>
      </c>
      <c r="CS18">
        <v>40.186999999999998</v>
      </c>
      <c r="CT18">
        <v>41.125</v>
      </c>
      <c r="CU18">
        <v>40.686999999999998</v>
      </c>
      <c r="CV18">
        <v>40.5</v>
      </c>
      <c r="CW18">
        <v>41.936999999999998</v>
      </c>
      <c r="CX18">
        <v>1955.08</v>
      </c>
      <c r="CY18">
        <v>39.909999999999997</v>
      </c>
      <c r="CZ18">
        <v>0</v>
      </c>
      <c r="DA18">
        <v>147.60000014305101</v>
      </c>
      <c r="DB18">
        <v>785.11692307692294</v>
      </c>
      <c r="DC18">
        <v>-10.4313162336573</v>
      </c>
      <c r="DD18">
        <v>-1504.5948726357301</v>
      </c>
      <c r="DE18">
        <v>18094.7</v>
      </c>
      <c r="DF18">
        <v>15</v>
      </c>
      <c r="DG18">
        <v>1566658589.3</v>
      </c>
      <c r="DH18" t="s">
        <v>291</v>
      </c>
      <c r="DI18">
        <v>2</v>
      </c>
      <c r="DJ18">
        <v>-0.35</v>
      </c>
      <c r="DK18">
        <v>6.3E-2</v>
      </c>
      <c r="DL18">
        <v>300</v>
      </c>
      <c r="DM18">
        <v>13</v>
      </c>
      <c r="DN18">
        <v>0.02</v>
      </c>
      <c r="DO18">
        <v>0.03</v>
      </c>
      <c r="DP18">
        <v>22.706106681514701</v>
      </c>
      <c r="DQ18">
        <v>1.73172852173833</v>
      </c>
      <c r="DR18">
        <v>0.33624377841353797</v>
      </c>
      <c r="DS18">
        <v>0</v>
      </c>
      <c r="DT18">
        <v>0.17596684334610799</v>
      </c>
      <c r="DU18">
        <v>1.48626690160842E-2</v>
      </c>
      <c r="DV18">
        <v>4.0933872185085797E-3</v>
      </c>
      <c r="DW18">
        <v>1</v>
      </c>
      <c r="DX18">
        <v>1</v>
      </c>
      <c r="DY18">
        <v>2</v>
      </c>
      <c r="DZ18" t="s">
        <v>282</v>
      </c>
      <c r="EA18">
        <v>1.86676</v>
      </c>
      <c r="EB18">
        <v>1.8632599999999999</v>
      </c>
      <c r="EC18">
        <v>1.8689100000000001</v>
      </c>
      <c r="ED18">
        <v>1.8669100000000001</v>
      </c>
      <c r="EE18">
        <v>1.8714900000000001</v>
      </c>
      <c r="EF18">
        <v>1.86402</v>
      </c>
      <c r="EG18">
        <v>1.8656999999999999</v>
      </c>
      <c r="EH18">
        <v>1.86568</v>
      </c>
      <c r="EI18" t="s">
        <v>283</v>
      </c>
      <c r="EJ18" t="s">
        <v>19</v>
      </c>
      <c r="EK18" t="s">
        <v>19</v>
      </c>
      <c r="EL18" t="s">
        <v>19</v>
      </c>
      <c r="EM18" t="s">
        <v>284</v>
      </c>
      <c r="EN18" t="s">
        <v>285</v>
      </c>
      <c r="EO18" t="s">
        <v>286</v>
      </c>
      <c r="EP18" t="s">
        <v>286</v>
      </c>
      <c r="EQ18" t="s">
        <v>286</v>
      </c>
      <c r="ER18" t="s">
        <v>286</v>
      </c>
      <c r="ES18">
        <v>0</v>
      </c>
      <c r="ET18">
        <v>100</v>
      </c>
      <c r="EU18">
        <v>100</v>
      </c>
      <c r="EV18">
        <v>-0.35</v>
      </c>
      <c r="EW18">
        <v>6.3E-2</v>
      </c>
      <c r="EX18">
        <v>2</v>
      </c>
      <c r="EY18">
        <v>503.03100000000001</v>
      </c>
      <c r="EZ18">
        <v>571.38199999999995</v>
      </c>
      <c r="FA18">
        <v>19.598700000000001</v>
      </c>
      <c r="FB18">
        <v>26.209800000000001</v>
      </c>
      <c r="FC18">
        <v>30.000299999999999</v>
      </c>
      <c r="FD18">
        <v>26.080100000000002</v>
      </c>
      <c r="FE18">
        <v>26.052399999999999</v>
      </c>
      <c r="FF18">
        <v>17.329999999999998</v>
      </c>
      <c r="FG18">
        <v>50.424900000000001</v>
      </c>
      <c r="FH18">
        <v>54.025700000000001</v>
      </c>
      <c r="FI18">
        <v>19.626999999999999</v>
      </c>
      <c r="FJ18">
        <v>300</v>
      </c>
      <c r="FK18">
        <v>12.665100000000001</v>
      </c>
      <c r="FL18">
        <v>102.012</v>
      </c>
      <c r="FM18">
        <v>102.351</v>
      </c>
    </row>
    <row r="19" spans="1:169" x14ac:dyDescent="0.25">
      <c r="A19">
        <v>3</v>
      </c>
      <c r="B19">
        <v>1566658759.3</v>
      </c>
      <c r="C19">
        <v>269</v>
      </c>
      <c r="D19" t="s">
        <v>292</v>
      </c>
      <c r="E19" t="s">
        <v>293</v>
      </c>
      <c r="G19">
        <v>1566658759.3</v>
      </c>
      <c r="H19">
        <f t="shared" si="0"/>
        <v>3.461069165023947E-3</v>
      </c>
      <c r="I19">
        <f t="shared" si="1"/>
        <v>19.281015937900964</v>
      </c>
      <c r="J19">
        <f t="shared" si="2"/>
        <v>176.102</v>
      </c>
      <c r="K19">
        <f t="shared" si="3"/>
        <v>35.220125896555466</v>
      </c>
      <c r="L19">
        <f t="shared" si="4"/>
        <v>3.5230090585894867</v>
      </c>
      <c r="M19">
        <f t="shared" si="5"/>
        <v>17.615182383445198</v>
      </c>
      <c r="N19">
        <f t="shared" si="6"/>
        <v>0.23410180292810456</v>
      </c>
      <c r="O19">
        <f t="shared" si="7"/>
        <v>2.2557596108305202</v>
      </c>
      <c r="P19">
        <f t="shared" si="8"/>
        <v>0.22139356421270229</v>
      </c>
      <c r="Q19">
        <f t="shared" si="9"/>
        <v>0.13945524440134163</v>
      </c>
      <c r="R19">
        <f t="shared" si="10"/>
        <v>321.42282876307416</v>
      </c>
      <c r="S19">
        <f t="shared" si="11"/>
        <v>24.993434721379128</v>
      </c>
      <c r="T19">
        <f t="shared" si="12"/>
        <v>24.913900000000002</v>
      </c>
      <c r="U19">
        <f t="shared" si="13"/>
        <v>3.1633922190034167</v>
      </c>
      <c r="V19">
        <f t="shared" si="14"/>
        <v>55.581485407967556</v>
      </c>
      <c r="W19">
        <f t="shared" si="15"/>
        <v>1.6371630649841997</v>
      </c>
      <c r="X19">
        <f t="shared" si="16"/>
        <v>2.9455187333829582</v>
      </c>
      <c r="Y19">
        <f t="shared" si="17"/>
        <v>1.526229154019217</v>
      </c>
      <c r="Z19">
        <f t="shared" si="18"/>
        <v>-152.63315017755608</v>
      </c>
      <c r="AA19">
        <f t="shared" si="19"/>
        <v>-144.8161794552347</v>
      </c>
      <c r="AB19">
        <f t="shared" si="20"/>
        <v>-13.486616803267951</v>
      </c>
      <c r="AC19">
        <f t="shared" si="21"/>
        <v>10.486882327015422</v>
      </c>
      <c r="AD19">
        <v>-4.1338984214487201E-2</v>
      </c>
      <c r="AE19">
        <v>4.6406631274681601E-2</v>
      </c>
      <c r="AF19">
        <v>3.4655232549039701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53301.060228412789</v>
      </c>
      <c r="AL19">
        <v>0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-1</v>
      </c>
      <c r="AR19" t="s">
        <v>294</v>
      </c>
      <c r="AS19">
        <v>774.99684615384604</v>
      </c>
      <c r="AT19">
        <v>918.06500000000005</v>
      </c>
      <c r="AU19">
        <f t="shared" si="27"/>
        <v>0.15583662795788322</v>
      </c>
      <c r="AV19">
        <v>0.5</v>
      </c>
      <c r="AW19">
        <f t="shared" si="28"/>
        <v>1681.1049000838154</v>
      </c>
      <c r="AX19">
        <f t="shared" si="29"/>
        <v>19.281015937900964</v>
      </c>
      <c r="AY19">
        <f t="shared" si="30"/>
        <v>130.988859436268</v>
      </c>
      <c r="AZ19">
        <f t="shared" si="31"/>
        <v>0.37191811037344852</v>
      </c>
      <c r="BA19">
        <f t="shared" si="32"/>
        <v>1.2064098996374234E-2</v>
      </c>
      <c r="BB19">
        <f t="shared" si="33"/>
        <v>-1</v>
      </c>
      <c r="BC19" t="s">
        <v>295</v>
      </c>
      <c r="BD19">
        <v>576.62</v>
      </c>
      <c r="BE19">
        <f t="shared" si="34"/>
        <v>341.44500000000005</v>
      </c>
      <c r="BF19">
        <f t="shared" si="35"/>
        <v>0.41900790418999839</v>
      </c>
      <c r="BG19">
        <f t="shared" si="36"/>
        <v>1.5921490756477403</v>
      </c>
      <c r="BH19">
        <f t="shared" si="37"/>
        <v>0.15583662795788317</v>
      </c>
      <c r="BI19" t="e">
        <f t="shared" si="38"/>
        <v>#DIV/0!</v>
      </c>
      <c r="BJ19">
        <v>1708</v>
      </c>
      <c r="BK19">
        <v>300</v>
      </c>
      <c r="BL19">
        <v>300</v>
      </c>
      <c r="BM19">
        <v>300</v>
      </c>
      <c r="BN19">
        <v>10316.4</v>
      </c>
      <c r="BO19">
        <v>884.45500000000004</v>
      </c>
      <c r="BP19">
        <v>-6.8736200000000004E-3</v>
      </c>
      <c r="BQ19">
        <v>0.410217</v>
      </c>
      <c r="BR19">
        <f t="shared" si="39"/>
        <v>1999.89</v>
      </c>
      <c r="BS19">
        <f t="shared" si="40"/>
        <v>1681.1049000838154</v>
      </c>
      <c r="BT19">
        <f t="shared" si="41"/>
        <v>0.84059868296947104</v>
      </c>
      <c r="BU19">
        <f t="shared" si="42"/>
        <v>0.19119736593894224</v>
      </c>
      <c r="BV19" t="s">
        <v>280</v>
      </c>
      <c r="BW19">
        <v>1566658759.3</v>
      </c>
      <c r="BX19">
        <v>176.102</v>
      </c>
      <c r="BY19">
        <v>199.97</v>
      </c>
      <c r="BZ19">
        <v>16.367000000000001</v>
      </c>
      <c r="CA19">
        <v>12.2818</v>
      </c>
      <c r="CB19">
        <v>500.01299999999998</v>
      </c>
      <c r="CC19">
        <v>99.928299999999993</v>
      </c>
      <c r="CD19">
        <v>9.9992600000000001E-2</v>
      </c>
      <c r="CE19">
        <v>23.723099999999999</v>
      </c>
      <c r="CF19">
        <v>24.913900000000002</v>
      </c>
      <c r="CG19">
        <v>999.9</v>
      </c>
      <c r="CH19">
        <v>9976.25</v>
      </c>
      <c r="CI19">
        <v>0</v>
      </c>
      <c r="CJ19">
        <v>332.84500000000003</v>
      </c>
      <c r="CK19">
        <v>1999.89</v>
      </c>
      <c r="CL19">
        <v>0.97999499999999995</v>
      </c>
      <c r="CM19">
        <v>2.0004899999999999E-2</v>
      </c>
      <c r="CN19">
        <v>0</v>
      </c>
      <c r="CO19">
        <v>774.154</v>
      </c>
      <c r="CP19">
        <v>4.99986</v>
      </c>
      <c r="CQ19">
        <v>17427.3</v>
      </c>
      <c r="CR19">
        <v>16271.2</v>
      </c>
      <c r="CS19">
        <v>40.061999999999998</v>
      </c>
      <c r="CT19">
        <v>41.061999999999998</v>
      </c>
      <c r="CU19">
        <v>40.561999999999998</v>
      </c>
      <c r="CV19">
        <v>40.311999999999998</v>
      </c>
      <c r="CW19">
        <v>41.75</v>
      </c>
      <c r="CX19">
        <v>1954.98</v>
      </c>
      <c r="CY19">
        <v>39.909999999999997</v>
      </c>
      <c r="CZ19">
        <v>0</v>
      </c>
      <c r="DA19">
        <v>119.799999952316</v>
      </c>
      <c r="DB19">
        <v>774.99684615384604</v>
      </c>
      <c r="DC19">
        <v>-5.2933333391994504</v>
      </c>
      <c r="DD19">
        <v>-211.48034185817801</v>
      </c>
      <c r="DE19">
        <v>17563.6538461538</v>
      </c>
      <c r="DF19">
        <v>15</v>
      </c>
      <c r="DG19">
        <v>1566658707.3</v>
      </c>
      <c r="DH19" t="s">
        <v>296</v>
      </c>
      <c r="DI19">
        <v>3</v>
      </c>
      <c r="DJ19">
        <v>-0.36299999999999999</v>
      </c>
      <c r="DK19">
        <v>5.0999999999999997E-2</v>
      </c>
      <c r="DL19">
        <v>200</v>
      </c>
      <c r="DM19">
        <v>13</v>
      </c>
      <c r="DN19">
        <v>0.08</v>
      </c>
      <c r="DO19">
        <v>0.03</v>
      </c>
      <c r="DP19">
        <v>18.503964703654901</v>
      </c>
      <c r="DQ19">
        <v>2.2878073518722801</v>
      </c>
      <c r="DR19">
        <v>0.440741297557528</v>
      </c>
      <c r="DS19">
        <v>0</v>
      </c>
      <c r="DT19">
        <v>0.21629067124939499</v>
      </c>
      <c r="DU19">
        <v>6.5036232946780098E-2</v>
      </c>
      <c r="DV19">
        <v>1.26692480620204E-2</v>
      </c>
      <c r="DW19">
        <v>1</v>
      </c>
      <c r="DX19">
        <v>1</v>
      </c>
      <c r="DY19">
        <v>2</v>
      </c>
      <c r="DZ19" t="s">
        <v>282</v>
      </c>
      <c r="EA19">
        <v>1.86673</v>
      </c>
      <c r="EB19">
        <v>1.8632500000000001</v>
      </c>
      <c r="EC19">
        <v>1.8689</v>
      </c>
      <c r="ED19">
        <v>1.8669100000000001</v>
      </c>
      <c r="EE19">
        <v>1.8714900000000001</v>
      </c>
      <c r="EF19">
        <v>1.86402</v>
      </c>
      <c r="EG19">
        <v>1.8656999999999999</v>
      </c>
      <c r="EH19">
        <v>1.86564</v>
      </c>
      <c r="EI19" t="s">
        <v>283</v>
      </c>
      <c r="EJ19" t="s">
        <v>19</v>
      </c>
      <c r="EK19" t="s">
        <v>19</v>
      </c>
      <c r="EL19" t="s">
        <v>19</v>
      </c>
      <c r="EM19" t="s">
        <v>284</v>
      </c>
      <c r="EN19" t="s">
        <v>285</v>
      </c>
      <c r="EO19" t="s">
        <v>286</v>
      </c>
      <c r="EP19" t="s">
        <v>286</v>
      </c>
      <c r="EQ19" t="s">
        <v>286</v>
      </c>
      <c r="ER19" t="s">
        <v>286</v>
      </c>
      <c r="ES19">
        <v>0</v>
      </c>
      <c r="ET19">
        <v>100</v>
      </c>
      <c r="EU19">
        <v>100</v>
      </c>
      <c r="EV19">
        <v>-0.36299999999999999</v>
      </c>
      <c r="EW19">
        <v>5.0999999999999997E-2</v>
      </c>
      <c r="EX19">
        <v>2</v>
      </c>
      <c r="EY19">
        <v>503.79300000000001</v>
      </c>
      <c r="EZ19">
        <v>570.95100000000002</v>
      </c>
      <c r="FA19">
        <v>20.502700000000001</v>
      </c>
      <c r="FB19">
        <v>26.219899999999999</v>
      </c>
      <c r="FC19">
        <v>29.9999</v>
      </c>
      <c r="FD19">
        <v>26.1449</v>
      </c>
      <c r="FE19">
        <v>26.1187</v>
      </c>
      <c r="FF19">
        <v>12.7492</v>
      </c>
      <c r="FG19">
        <v>51.354999999999997</v>
      </c>
      <c r="FH19">
        <v>49.363300000000002</v>
      </c>
      <c r="FI19">
        <v>20.558599999999998</v>
      </c>
      <c r="FJ19">
        <v>200</v>
      </c>
      <c r="FK19">
        <v>12.152799999999999</v>
      </c>
      <c r="FL19">
        <v>102.005</v>
      </c>
      <c r="FM19">
        <v>102.357</v>
      </c>
    </row>
    <row r="20" spans="1:169" x14ac:dyDescent="0.25">
      <c r="A20">
        <v>4</v>
      </c>
      <c r="B20">
        <v>1566658879.8</v>
      </c>
      <c r="C20">
        <v>389.5</v>
      </c>
      <c r="D20" t="s">
        <v>297</v>
      </c>
      <c r="E20" t="s">
        <v>298</v>
      </c>
      <c r="G20">
        <v>1566658879.8</v>
      </c>
      <c r="H20">
        <f t="shared" si="0"/>
        <v>4.282717518951565E-3</v>
      </c>
      <c r="I20">
        <f t="shared" si="1"/>
        <v>12.03398992620277</v>
      </c>
      <c r="J20">
        <f t="shared" si="2"/>
        <v>85.097399999999993</v>
      </c>
      <c r="K20">
        <f t="shared" si="3"/>
        <v>15.339442090442741</v>
      </c>
      <c r="L20">
        <f t="shared" si="4"/>
        <v>1.534390234001938</v>
      </c>
      <c r="M20">
        <f t="shared" si="5"/>
        <v>8.5122143770997987</v>
      </c>
      <c r="N20">
        <f t="shared" si="6"/>
        <v>0.29853047027287921</v>
      </c>
      <c r="O20">
        <f t="shared" si="7"/>
        <v>2.2585528824441155</v>
      </c>
      <c r="P20">
        <f t="shared" si="8"/>
        <v>0.27821399221807103</v>
      </c>
      <c r="Q20">
        <f t="shared" si="9"/>
        <v>0.1755937473638263</v>
      </c>
      <c r="R20">
        <f t="shared" si="10"/>
        <v>321.41006082043015</v>
      </c>
      <c r="S20">
        <f t="shared" si="11"/>
        <v>24.99326820857868</v>
      </c>
      <c r="T20">
        <f t="shared" si="12"/>
        <v>24.939399999999999</v>
      </c>
      <c r="U20">
        <f t="shared" si="13"/>
        <v>3.1682077978636105</v>
      </c>
      <c r="V20">
        <f t="shared" si="14"/>
        <v>55.622989764212917</v>
      </c>
      <c r="W20">
        <f t="shared" si="15"/>
        <v>1.6656041669423998</v>
      </c>
      <c r="X20">
        <f t="shared" si="16"/>
        <v>2.9944527865239401</v>
      </c>
      <c r="Y20">
        <f t="shared" si="17"/>
        <v>1.5026036309212107</v>
      </c>
      <c r="Z20">
        <f t="shared" si="18"/>
        <v>-188.86784258576401</v>
      </c>
      <c r="AA20">
        <f t="shared" si="19"/>
        <v>-114.73737195532361</v>
      </c>
      <c r="AB20">
        <f t="shared" si="20"/>
        <v>-10.688303746052176</v>
      </c>
      <c r="AC20">
        <f t="shared" si="21"/>
        <v>7.1165425332903709</v>
      </c>
      <c r="AD20">
        <v>-4.1414400323902499E-2</v>
      </c>
      <c r="AE20">
        <v>4.6491292464314202E-2</v>
      </c>
      <c r="AF20">
        <v>3.4705235393187199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53345.110936890589</v>
      </c>
      <c r="AL20">
        <v>0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-1</v>
      </c>
      <c r="AR20" t="s">
        <v>299</v>
      </c>
      <c r="AS20">
        <v>781.90415384615403</v>
      </c>
      <c r="AT20">
        <v>873.82399999999996</v>
      </c>
      <c r="AU20">
        <f t="shared" si="27"/>
        <v>0.10519263164418224</v>
      </c>
      <c r="AV20">
        <v>0.5</v>
      </c>
      <c r="AW20">
        <f t="shared" si="28"/>
        <v>1681.0377000838187</v>
      </c>
      <c r="AX20">
        <f t="shared" si="29"/>
        <v>12.03398992620277</v>
      </c>
      <c r="AY20">
        <f t="shared" si="30"/>
        <v>88.416389782450224</v>
      </c>
      <c r="AZ20">
        <f t="shared" si="31"/>
        <v>0.31436994177317168</v>
      </c>
      <c r="BA20">
        <f t="shared" si="32"/>
        <v>7.7535381422753806E-3</v>
      </c>
      <c r="BB20">
        <f t="shared" si="33"/>
        <v>-1</v>
      </c>
      <c r="BC20" t="s">
        <v>300</v>
      </c>
      <c r="BD20">
        <v>599.12</v>
      </c>
      <c r="BE20">
        <f t="shared" si="34"/>
        <v>274.70399999999995</v>
      </c>
      <c r="BF20">
        <f t="shared" si="35"/>
        <v>0.33461415251997034</v>
      </c>
      <c r="BG20">
        <f t="shared" si="36"/>
        <v>1.4585124849779676</v>
      </c>
      <c r="BH20">
        <f t="shared" si="37"/>
        <v>0.10519263164418227</v>
      </c>
      <c r="BI20" t="e">
        <f t="shared" si="38"/>
        <v>#DIV/0!</v>
      </c>
      <c r="BJ20">
        <v>1710</v>
      </c>
      <c r="BK20">
        <v>300</v>
      </c>
      <c r="BL20">
        <v>300</v>
      </c>
      <c r="BM20">
        <v>300</v>
      </c>
      <c r="BN20">
        <v>10315.9</v>
      </c>
      <c r="BO20">
        <v>849.48299999999995</v>
      </c>
      <c r="BP20">
        <v>-6.8731900000000004E-3</v>
      </c>
      <c r="BQ20">
        <v>-0.60772700000000002</v>
      </c>
      <c r="BR20">
        <f t="shared" si="39"/>
        <v>1999.81</v>
      </c>
      <c r="BS20">
        <f t="shared" si="40"/>
        <v>1681.0377000838187</v>
      </c>
      <c r="BT20">
        <f t="shared" si="41"/>
        <v>0.84059870691906668</v>
      </c>
      <c r="BU20">
        <f t="shared" si="42"/>
        <v>0.19119741383813357</v>
      </c>
      <c r="BV20" t="s">
        <v>280</v>
      </c>
      <c r="BW20">
        <v>1566658879.8</v>
      </c>
      <c r="BX20">
        <v>85.097399999999993</v>
      </c>
      <c r="BY20">
        <v>99.973799999999997</v>
      </c>
      <c r="BZ20">
        <v>16.651199999999999</v>
      </c>
      <c r="CA20">
        <v>11.598100000000001</v>
      </c>
      <c r="CB20">
        <v>500.05799999999999</v>
      </c>
      <c r="CC20">
        <v>99.929000000000002</v>
      </c>
      <c r="CD20">
        <v>0.100077</v>
      </c>
      <c r="CE20">
        <v>23.9971</v>
      </c>
      <c r="CF20">
        <v>24.939399999999999</v>
      </c>
      <c r="CG20">
        <v>999.9</v>
      </c>
      <c r="CH20">
        <v>9994.3799999999992</v>
      </c>
      <c r="CI20">
        <v>0</v>
      </c>
      <c r="CJ20">
        <v>547.48099999999999</v>
      </c>
      <c r="CK20">
        <v>1999.81</v>
      </c>
      <c r="CL20">
        <v>0.97999499999999995</v>
      </c>
      <c r="CM20">
        <v>2.0004899999999999E-2</v>
      </c>
      <c r="CN20">
        <v>0</v>
      </c>
      <c r="CO20">
        <v>781.18899999999996</v>
      </c>
      <c r="CP20">
        <v>4.99986</v>
      </c>
      <c r="CQ20">
        <v>17298</v>
      </c>
      <c r="CR20">
        <v>16270.6</v>
      </c>
      <c r="CS20">
        <v>39.936999999999998</v>
      </c>
      <c r="CT20">
        <v>40.875</v>
      </c>
      <c r="CU20">
        <v>40.5</v>
      </c>
      <c r="CV20">
        <v>40.061999999999998</v>
      </c>
      <c r="CW20">
        <v>41.686999999999998</v>
      </c>
      <c r="CX20">
        <v>1954.9</v>
      </c>
      <c r="CY20">
        <v>39.909999999999997</v>
      </c>
      <c r="CZ20">
        <v>0</v>
      </c>
      <c r="DA20">
        <v>120</v>
      </c>
      <c r="DB20">
        <v>781.90415384615403</v>
      </c>
      <c r="DC20">
        <v>-6.1466666594756001</v>
      </c>
      <c r="DD20">
        <v>885.658118167407</v>
      </c>
      <c r="DE20">
        <v>17195.0346153846</v>
      </c>
      <c r="DF20">
        <v>15</v>
      </c>
      <c r="DG20">
        <v>1566658832.8</v>
      </c>
      <c r="DH20" t="s">
        <v>301</v>
      </c>
      <c r="DI20">
        <v>4</v>
      </c>
      <c r="DJ20">
        <v>-0.309</v>
      </c>
      <c r="DK20">
        <v>4.2999999999999997E-2</v>
      </c>
      <c r="DL20">
        <v>100</v>
      </c>
      <c r="DM20">
        <v>12</v>
      </c>
      <c r="DN20">
        <v>0.12</v>
      </c>
      <c r="DO20">
        <v>0.02</v>
      </c>
      <c r="DP20">
        <v>11.6736758238728</v>
      </c>
      <c r="DQ20">
        <v>1.04556763761837</v>
      </c>
      <c r="DR20">
        <v>0.202222513391973</v>
      </c>
      <c r="DS20">
        <v>0</v>
      </c>
      <c r="DT20">
        <v>0.28185923549648401</v>
      </c>
      <c r="DU20">
        <v>6.6943898238800703E-2</v>
      </c>
      <c r="DV20">
        <v>1.35160576986719E-2</v>
      </c>
      <c r="DW20">
        <v>1</v>
      </c>
      <c r="DX20">
        <v>1</v>
      </c>
      <c r="DY20">
        <v>2</v>
      </c>
      <c r="DZ20" t="s">
        <v>282</v>
      </c>
      <c r="EA20">
        <v>1.86676</v>
      </c>
      <c r="EB20">
        <v>1.8632599999999999</v>
      </c>
      <c r="EC20">
        <v>1.8689100000000001</v>
      </c>
      <c r="ED20">
        <v>1.8669100000000001</v>
      </c>
      <c r="EE20">
        <v>1.8714900000000001</v>
      </c>
      <c r="EF20">
        <v>1.8640300000000001</v>
      </c>
      <c r="EG20">
        <v>1.8656900000000001</v>
      </c>
      <c r="EH20">
        <v>1.8656600000000001</v>
      </c>
      <c r="EI20" t="s">
        <v>283</v>
      </c>
      <c r="EJ20" t="s">
        <v>19</v>
      </c>
      <c r="EK20" t="s">
        <v>19</v>
      </c>
      <c r="EL20" t="s">
        <v>19</v>
      </c>
      <c r="EM20" t="s">
        <v>284</v>
      </c>
      <c r="EN20" t="s">
        <v>285</v>
      </c>
      <c r="EO20" t="s">
        <v>286</v>
      </c>
      <c r="EP20" t="s">
        <v>286</v>
      </c>
      <c r="EQ20" t="s">
        <v>286</v>
      </c>
      <c r="ER20" t="s">
        <v>286</v>
      </c>
      <c r="ES20">
        <v>0</v>
      </c>
      <c r="ET20">
        <v>100</v>
      </c>
      <c r="EU20">
        <v>100</v>
      </c>
      <c r="EV20">
        <v>-0.309</v>
      </c>
      <c r="EW20">
        <v>4.2999999999999997E-2</v>
      </c>
      <c r="EX20">
        <v>2</v>
      </c>
      <c r="EY20">
        <v>504.57400000000001</v>
      </c>
      <c r="EZ20">
        <v>570.71900000000005</v>
      </c>
      <c r="FA20">
        <v>21.0259</v>
      </c>
      <c r="FB20">
        <v>26.143999999999998</v>
      </c>
      <c r="FC20">
        <v>29.9998</v>
      </c>
      <c r="FD20">
        <v>26.129200000000001</v>
      </c>
      <c r="FE20">
        <v>26.110299999999999</v>
      </c>
      <c r="FF20">
        <v>7.98264</v>
      </c>
      <c r="FG20">
        <v>52.584499999999998</v>
      </c>
      <c r="FH20">
        <v>44.029600000000002</v>
      </c>
      <c r="FI20">
        <v>21.052800000000001</v>
      </c>
      <c r="FJ20">
        <v>100</v>
      </c>
      <c r="FK20">
        <v>11.468</v>
      </c>
      <c r="FL20">
        <v>102.014</v>
      </c>
      <c r="FM20">
        <v>102.381</v>
      </c>
    </row>
    <row r="21" spans="1:169" x14ac:dyDescent="0.25">
      <c r="A21">
        <v>5</v>
      </c>
      <c r="B21">
        <v>1566658990.8</v>
      </c>
      <c r="C21">
        <v>500.5</v>
      </c>
      <c r="D21" t="s">
        <v>302</v>
      </c>
      <c r="E21" t="s">
        <v>303</v>
      </c>
      <c r="G21">
        <v>1566658990.8</v>
      </c>
      <c r="H21">
        <f t="shared" si="0"/>
        <v>4.8958821370859293E-3</v>
      </c>
      <c r="I21">
        <f t="shared" si="1"/>
        <v>0.61082823561207467</v>
      </c>
      <c r="J21">
        <f t="shared" si="2"/>
        <v>-2.61924</v>
      </c>
      <c r="K21">
        <f t="shared" si="3"/>
        <v>-5.5384782137033559</v>
      </c>
      <c r="L21">
        <f t="shared" si="4"/>
        <v>-0.55402042139769181</v>
      </c>
      <c r="M21">
        <f t="shared" si="5"/>
        <v>-0.26200562547151202</v>
      </c>
      <c r="N21">
        <f t="shared" si="6"/>
        <v>0.34736235494809831</v>
      </c>
      <c r="O21">
        <f t="shared" si="7"/>
        <v>2.2626053008821105</v>
      </c>
      <c r="P21">
        <f t="shared" si="8"/>
        <v>0.32022464027947939</v>
      </c>
      <c r="Q21">
        <f t="shared" si="9"/>
        <v>0.20240164690828161</v>
      </c>
      <c r="R21">
        <f t="shared" si="10"/>
        <v>321.44357666988054</v>
      </c>
      <c r="S21">
        <f t="shared" si="11"/>
        <v>24.937586075012792</v>
      </c>
      <c r="T21">
        <f t="shared" si="12"/>
        <v>24.971800000000002</v>
      </c>
      <c r="U21">
        <f t="shared" si="13"/>
        <v>3.1743356558778868</v>
      </c>
      <c r="V21">
        <f t="shared" si="14"/>
        <v>55.67440711186957</v>
      </c>
      <c r="W21">
        <f t="shared" si="15"/>
        <v>1.6820940411116601</v>
      </c>
      <c r="X21">
        <f t="shared" si="16"/>
        <v>3.0213057100576544</v>
      </c>
      <c r="Y21">
        <f t="shared" si="17"/>
        <v>1.4922416147662267</v>
      </c>
      <c r="Z21">
        <f t="shared" si="18"/>
        <v>-215.90840224548947</v>
      </c>
      <c r="AA21">
        <f t="shared" si="19"/>
        <v>-100.75678258643521</v>
      </c>
      <c r="AB21">
        <f t="shared" si="20"/>
        <v>-9.3776912712834353</v>
      </c>
      <c r="AC21">
        <f t="shared" si="21"/>
        <v>-4.599299433327559</v>
      </c>
      <c r="AD21">
        <v>-4.15239640987871E-2</v>
      </c>
      <c r="AE21">
        <v>4.6614287399935998E-2</v>
      </c>
      <c r="AF21">
        <v>3.4777822840388302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53453.722197207579</v>
      </c>
      <c r="AL21">
        <v>0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-1</v>
      </c>
      <c r="AR21" t="s">
        <v>304</v>
      </c>
      <c r="AS21">
        <v>819.90311538461503</v>
      </c>
      <c r="AT21">
        <v>850.41800000000001</v>
      </c>
      <c r="AU21">
        <f t="shared" si="27"/>
        <v>3.5882218644695874E-2</v>
      </c>
      <c r="AV21">
        <v>0.5</v>
      </c>
      <c r="AW21">
        <f t="shared" si="28"/>
        <v>1681.2141000838101</v>
      </c>
      <c r="AX21">
        <f t="shared" si="29"/>
        <v>0.61082823561207467</v>
      </c>
      <c r="AY21">
        <f t="shared" si="30"/>
        <v>30.162845963876443</v>
      </c>
      <c r="AZ21">
        <f t="shared" si="31"/>
        <v>0.24371309167962113</v>
      </c>
      <c r="BA21">
        <f t="shared" si="32"/>
        <v>9.581339078299268E-4</v>
      </c>
      <c r="BB21">
        <f t="shared" si="33"/>
        <v>-1</v>
      </c>
      <c r="BC21" t="s">
        <v>305</v>
      </c>
      <c r="BD21">
        <v>643.16</v>
      </c>
      <c r="BE21">
        <f t="shared" si="34"/>
        <v>207.25800000000004</v>
      </c>
      <c r="BF21">
        <f t="shared" si="35"/>
        <v>0.14723139572602731</v>
      </c>
      <c r="BG21">
        <f t="shared" si="36"/>
        <v>1.322249518004851</v>
      </c>
      <c r="BH21">
        <f t="shared" si="37"/>
        <v>3.5882218644695867E-2</v>
      </c>
      <c r="BI21" t="e">
        <f t="shared" si="38"/>
        <v>#DIV/0!</v>
      </c>
      <c r="BJ21">
        <v>1712</v>
      </c>
      <c r="BK21">
        <v>300</v>
      </c>
      <c r="BL21">
        <v>300</v>
      </c>
      <c r="BM21">
        <v>300</v>
      </c>
      <c r="BN21">
        <v>10317</v>
      </c>
      <c r="BO21">
        <v>841.13499999999999</v>
      </c>
      <c r="BP21">
        <v>-6.8735799999999998E-3</v>
      </c>
      <c r="BQ21">
        <v>-0.37847900000000001</v>
      </c>
      <c r="BR21">
        <f t="shared" si="39"/>
        <v>2000.02</v>
      </c>
      <c r="BS21">
        <f t="shared" si="40"/>
        <v>1681.2141000838101</v>
      </c>
      <c r="BT21">
        <f t="shared" si="41"/>
        <v>0.84059864405546447</v>
      </c>
      <c r="BU21">
        <f t="shared" si="42"/>
        <v>0.19119728811092904</v>
      </c>
      <c r="BV21" t="s">
        <v>280</v>
      </c>
      <c r="BW21">
        <v>1566658990.8</v>
      </c>
      <c r="BX21">
        <v>-2.61924</v>
      </c>
      <c r="BY21">
        <v>-1.9016299999999999</v>
      </c>
      <c r="BZ21">
        <v>16.8157</v>
      </c>
      <c r="CA21">
        <v>11.039400000000001</v>
      </c>
      <c r="CB21">
        <v>499.99700000000001</v>
      </c>
      <c r="CC21">
        <v>99.931200000000004</v>
      </c>
      <c r="CD21">
        <v>9.9963800000000005E-2</v>
      </c>
      <c r="CE21">
        <v>24.145800000000001</v>
      </c>
      <c r="CF21">
        <v>24.971800000000002</v>
      </c>
      <c r="CG21">
        <v>999.9</v>
      </c>
      <c r="CH21">
        <v>10020.6</v>
      </c>
      <c r="CI21">
        <v>0</v>
      </c>
      <c r="CJ21">
        <v>361.97800000000001</v>
      </c>
      <c r="CK21">
        <v>2000.02</v>
      </c>
      <c r="CL21">
        <v>0.97999499999999995</v>
      </c>
      <c r="CM21">
        <v>2.0004899999999999E-2</v>
      </c>
      <c r="CN21">
        <v>0</v>
      </c>
      <c r="CO21">
        <v>819.65899999999999</v>
      </c>
      <c r="CP21">
        <v>4.99986</v>
      </c>
      <c r="CQ21">
        <v>18531</v>
      </c>
      <c r="CR21">
        <v>16272.3</v>
      </c>
      <c r="CS21">
        <v>39.875</v>
      </c>
      <c r="CT21">
        <v>40.811999999999998</v>
      </c>
      <c r="CU21">
        <v>40.375</v>
      </c>
      <c r="CV21">
        <v>40</v>
      </c>
      <c r="CW21">
        <v>41.625</v>
      </c>
      <c r="CX21">
        <v>1955.11</v>
      </c>
      <c r="CY21">
        <v>39.909999999999997</v>
      </c>
      <c r="CZ21">
        <v>0</v>
      </c>
      <c r="DA21">
        <v>110.40000009536701</v>
      </c>
      <c r="DB21">
        <v>819.90311538461503</v>
      </c>
      <c r="DC21">
        <v>-1.6163760678065799</v>
      </c>
      <c r="DD21">
        <v>409.87350281702697</v>
      </c>
      <c r="DE21">
        <v>18510.615384615401</v>
      </c>
      <c r="DF21">
        <v>15</v>
      </c>
      <c r="DG21">
        <v>1566658947.8</v>
      </c>
      <c r="DH21" t="s">
        <v>306</v>
      </c>
      <c r="DI21">
        <v>5</v>
      </c>
      <c r="DJ21">
        <v>-0.55800000000000005</v>
      </c>
      <c r="DK21">
        <v>3.3000000000000002E-2</v>
      </c>
      <c r="DL21">
        <v>-2</v>
      </c>
      <c r="DM21">
        <v>11</v>
      </c>
      <c r="DN21">
        <v>0.32</v>
      </c>
      <c r="DO21">
        <v>0.02</v>
      </c>
      <c r="DP21">
        <v>0.56913353829590396</v>
      </c>
      <c r="DQ21">
        <v>0.28172891179167198</v>
      </c>
      <c r="DR21">
        <v>9.5238276065032698E-2</v>
      </c>
      <c r="DS21">
        <v>1</v>
      </c>
      <c r="DT21">
        <v>0.32202538741173198</v>
      </c>
      <c r="DU21">
        <v>0.154232191001071</v>
      </c>
      <c r="DV21">
        <v>4.7773814309396999E-2</v>
      </c>
      <c r="DW21">
        <v>1</v>
      </c>
      <c r="DX21">
        <v>2</v>
      </c>
      <c r="DY21">
        <v>2</v>
      </c>
      <c r="DZ21" t="s">
        <v>307</v>
      </c>
      <c r="EA21">
        <v>1.86677</v>
      </c>
      <c r="EB21">
        <v>1.86337</v>
      </c>
      <c r="EC21">
        <v>1.8689899999999999</v>
      </c>
      <c r="ED21">
        <v>1.8669500000000001</v>
      </c>
      <c r="EE21">
        <v>1.87154</v>
      </c>
      <c r="EF21">
        <v>1.86415</v>
      </c>
      <c r="EG21">
        <v>1.86578</v>
      </c>
      <c r="EH21">
        <v>1.8656900000000001</v>
      </c>
      <c r="EI21" t="s">
        <v>283</v>
      </c>
      <c r="EJ21" t="s">
        <v>19</v>
      </c>
      <c r="EK21" t="s">
        <v>19</v>
      </c>
      <c r="EL21" t="s">
        <v>19</v>
      </c>
      <c r="EM21" t="s">
        <v>284</v>
      </c>
      <c r="EN21" t="s">
        <v>285</v>
      </c>
      <c r="EO21" t="s">
        <v>286</v>
      </c>
      <c r="EP21" t="s">
        <v>286</v>
      </c>
      <c r="EQ21" t="s">
        <v>286</v>
      </c>
      <c r="ER21" t="s">
        <v>286</v>
      </c>
      <c r="ES21">
        <v>0</v>
      </c>
      <c r="ET21">
        <v>100</v>
      </c>
      <c r="EU21">
        <v>100</v>
      </c>
      <c r="EV21">
        <v>-0.55800000000000005</v>
      </c>
      <c r="EW21">
        <v>3.3000000000000002E-2</v>
      </c>
      <c r="EX21">
        <v>2</v>
      </c>
      <c r="EY21">
        <v>504.98599999999999</v>
      </c>
      <c r="EZ21">
        <v>569.98199999999997</v>
      </c>
      <c r="FA21">
        <v>20.875299999999999</v>
      </c>
      <c r="FB21">
        <v>26.055399999999999</v>
      </c>
      <c r="FC21">
        <v>29.999500000000001</v>
      </c>
      <c r="FD21">
        <v>26.078499999999998</v>
      </c>
      <c r="FE21">
        <v>26.066199999999998</v>
      </c>
      <c r="FF21">
        <v>0</v>
      </c>
      <c r="FG21">
        <v>53.709800000000001</v>
      </c>
      <c r="FH21">
        <v>39.826300000000003</v>
      </c>
      <c r="FI21">
        <v>21.210100000000001</v>
      </c>
      <c r="FJ21">
        <v>0</v>
      </c>
      <c r="FK21">
        <v>10.998699999999999</v>
      </c>
      <c r="FL21">
        <v>102.021</v>
      </c>
      <c r="FM21">
        <v>102.404</v>
      </c>
    </row>
    <row r="22" spans="1:169" x14ac:dyDescent="0.25">
      <c r="A22">
        <v>7</v>
      </c>
      <c r="B22">
        <v>1566659269.3</v>
      </c>
      <c r="C22">
        <v>779</v>
      </c>
      <c r="D22" t="s">
        <v>313</v>
      </c>
      <c r="E22" t="s">
        <v>314</v>
      </c>
      <c r="G22">
        <v>1566659269.3</v>
      </c>
      <c r="H22">
        <f t="shared" si="0"/>
        <v>4.4284477381294537E-3</v>
      </c>
      <c r="I22">
        <f t="shared" si="1"/>
        <v>31.095707895510859</v>
      </c>
      <c r="J22">
        <f t="shared" si="2"/>
        <v>360.80500000000001</v>
      </c>
      <c r="K22">
        <f t="shared" si="3"/>
        <v>179.03675509342338</v>
      </c>
      <c r="L22">
        <f t="shared" si="4"/>
        <v>17.909428175127594</v>
      </c>
      <c r="M22">
        <f t="shared" si="5"/>
        <v>36.092093097616001</v>
      </c>
      <c r="N22">
        <f t="shared" si="6"/>
        <v>0.30224705197485863</v>
      </c>
      <c r="O22">
        <f t="shared" si="7"/>
        <v>2.2584086919601374</v>
      </c>
      <c r="P22">
        <f t="shared" si="8"/>
        <v>0.2814392309586114</v>
      </c>
      <c r="Q22">
        <f t="shared" si="9"/>
        <v>0.17764950314480471</v>
      </c>
      <c r="R22">
        <f t="shared" si="10"/>
        <v>321.45794060536895</v>
      </c>
      <c r="S22">
        <f t="shared" si="11"/>
        <v>24.886129488369495</v>
      </c>
      <c r="T22">
        <f t="shared" si="12"/>
        <v>24.9895</v>
      </c>
      <c r="U22">
        <f t="shared" si="13"/>
        <v>3.1776876547128818</v>
      </c>
      <c r="V22">
        <f t="shared" si="14"/>
        <v>55.01695617670039</v>
      </c>
      <c r="W22">
        <f t="shared" si="15"/>
        <v>1.6415972954838398</v>
      </c>
      <c r="X22">
        <f t="shared" si="16"/>
        <v>2.9838024666640028</v>
      </c>
      <c r="Y22">
        <f t="shared" si="17"/>
        <v>1.536090359229042</v>
      </c>
      <c r="Z22">
        <f t="shared" si="18"/>
        <v>-195.29454525150891</v>
      </c>
      <c r="AA22">
        <f t="shared" si="19"/>
        <v>-128.05007993098434</v>
      </c>
      <c r="AB22">
        <f t="shared" si="20"/>
        <v>-11.928658075636179</v>
      </c>
      <c r="AC22">
        <f t="shared" si="21"/>
        <v>-13.815342652760478</v>
      </c>
      <c r="AD22">
        <v>-4.1410505210394702E-2</v>
      </c>
      <c r="AE22">
        <v>4.6486919858171098E-2</v>
      </c>
      <c r="AF22">
        <v>3.4702653603853202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53351.019918617407</v>
      </c>
      <c r="AL22">
        <v>0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-1</v>
      </c>
      <c r="AR22" t="s">
        <v>315</v>
      </c>
      <c r="AS22">
        <v>758.12123076923103</v>
      </c>
      <c r="AT22">
        <v>969.73299999999995</v>
      </c>
      <c r="AU22">
        <f t="shared" si="27"/>
        <v>0.21821652891132814</v>
      </c>
      <c r="AV22">
        <v>0.5</v>
      </c>
      <c r="AW22">
        <f t="shared" si="28"/>
        <v>1681.2897000838063</v>
      </c>
      <c r="AX22">
        <f t="shared" si="29"/>
        <v>31.095707895510859</v>
      </c>
      <c r="AY22">
        <f t="shared" si="30"/>
        <v>183.44260122332807</v>
      </c>
      <c r="AZ22">
        <f t="shared" si="31"/>
        <v>0.43916521351753518</v>
      </c>
      <c r="BA22">
        <f t="shared" si="32"/>
        <v>1.9089933099519375E-2</v>
      </c>
      <c r="BB22">
        <f t="shared" si="33"/>
        <v>-1</v>
      </c>
      <c r="BC22" t="s">
        <v>316</v>
      </c>
      <c r="BD22">
        <v>543.86</v>
      </c>
      <c r="BE22">
        <f t="shared" si="34"/>
        <v>425.87299999999993</v>
      </c>
      <c r="BF22">
        <f t="shared" si="35"/>
        <v>0.49688937601296385</v>
      </c>
      <c r="BG22">
        <f t="shared" si="36"/>
        <v>1.7830563012539991</v>
      </c>
      <c r="BH22">
        <f t="shared" si="37"/>
        <v>0.21821652891132809</v>
      </c>
      <c r="BI22" t="e">
        <f t="shared" si="38"/>
        <v>#DIV/0!</v>
      </c>
      <c r="BJ22">
        <v>1716</v>
      </c>
      <c r="BK22">
        <v>300</v>
      </c>
      <c r="BL22">
        <v>300</v>
      </c>
      <c r="BM22">
        <v>300</v>
      </c>
      <c r="BN22">
        <v>10317.799999999999</v>
      </c>
      <c r="BO22">
        <v>916.56200000000001</v>
      </c>
      <c r="BP22">
        <v>-6.87456E-3</v>
      </c>
      <c r="BQ22">
        <v>-5.4016099999999997E-2</v>
      </c>
      <c r="BR22">
        <f t="shared" si="39"/>
        <v>2000.11</v>
      </c>
      <c r="BS22">
        <f t="shared" si="40"/>
        <v>1681.2897000838063</v>
      </c>
      <c r="BT22">
        <f t="shared" si="41"/>
        <v>0.84059861711796169</v>
      </c>
      <c r="BU22">
        <f t="shared" si="42"/>
        <v>0.19119723423592341</v>
      </c>
      <c r="BV22" t="s">
        <v>280</v>
      </c>
      <c r="BW22">
        <v>1566659269.3</v>
      </c>
      <c r="BX22">
        <v>360.80500000000001</v>
      </c>
      <c r="BY22">
        <v>400.03399999999999</v>
      </c>
      <c r="BZ22">
        <v>16.410699999999999</v>
      </c>
      <c r="CA22">
        <v>11.184200000000001</v>
      </c>
      <c r="CB22">
        <v>500.041</v>
      </c>
      <c r="CC22">
        <v>99.932199999999995</v>
      </c>
      <c r="CD22">
        <v>9.9931199999999998E-2</v>
      </c>
      <c r="CE22">
        <v>23.937799999999999</v>
      </c>
      <c r="CF22">
        <v>24.9895</v>
      </c>
      <c r="CG22">
        <v>999.9</v>
      </c>
      <c r="CH22">
        <v>9993.1200000000008</v>
      </c>
      <c r="CI22">
        <v>0</v>
      </c>
      <c r="CJ22">
        <v>645.88499999999999</v>
      </c>
      <c r="CK22">
        <v>2000.11</v>
      </c>
      <c r="CL22">
        <v>0.97999499999999995</v>
      </c>
      <c r="CM22">
        <v>2.0004899999999999E-2</v>
      </c>
      <c r="CN22">
        <v>0</v>
      </c>
      <c r="CO22">
        <v>757.44200000000001</v>
      </c>
      <c r="CP22">
        <v>4.99986</v>
      </c>
      <c r="CQ22">
        <v>17711.3</v>
      </c>
      <c r="CR22">
        <v>16273</v>
      </c>
      <c r="CS22">
        <v>39.875</v>
      </c>
      <c r="CT22">
        <v>40.875</v>
      </c>
      <c r="CU22">
        <v>40.375</v>
      </c>
      <c r="CV22">
        <v>40.061999999999998</v>
      </c>
      <c r="CW22">
        <v>41.686999999999998</v>
      </c>
      <c r="CX22">
        <v>1955.2</v>
      </c>
      <c r="CY22">
        <v>39.909999999999997</v>
      </c>
      <c r="CZ22">
        <v>0</v>
      </c>
      <c r="DA22">
        <v>157.40000009536701</v>
      </c>
      <c r="DB22">
        <v>758.12123076923103</v>
      </c>
      <c r="DC22">
        <v>-2.4185299325521399</v>
      </c>
      <c r="DD22">
        <v>-983.15897612555</v>
      </c>
      <c r="DE22">
        <v>17831.7</v>
      </c>
      <c r="DF22">
        <v>15</v>
      </c>
      <c r="DG22">
        <v>1566659218.3</v>
      </c>
      <c r="DH22" t="s">
        <v>317</v>
      </c>
      <c r="DI22">
        <v>7</v>
      </c>
      <c r="DJ22">
        <v>-0.26900000000000002</v>
      </c>
      <c r="DK22">
        <v>3.3000000000000002E-2</v>
      </c>
      <c r="DL22">
        <v>400</v>
      </c>
      <c r="DM22">
        <v>11</v>
      </c>
      <c r="DN22">
        <v>0.03</v>
      </c>
      <c r="DO22">
        <v>0.01</v>
      </c>
      <c r="DP22">
        <v>30.9441515697028</v>
      </c>
      <c r="DQ22">
        <v>0.40798388594775697</v>
      </c>
      <c r="DR22">
        <v>8.2349079447104498E-2</v>
      </c>
      <c r="DS22">
        <v>0</v>
      </c>
      <c r="DT22">
        <v>0.30306766342720198</v>
      </c>
      <c r="DU22">
        <v>5.5349172733363096E-3</v>
      </c>
      <c r="DV22">
        <v>1.7583332836583899E-3</v>
      </c>
      <c r="DW22">
        <v>1</v>
      </c>
      <c r="DX22">
        <v>1</v>
      </c>
      <c r="DY22">
        <v>2</v>
      </c>
      <c r="DZ22" t="s">
        <v>282</v>
      </c>
      <c r="EA22">
        <v>1.86676</v>
      </c>
      <c r="EB22">
        <v>1.8632500000000001</v>
      </c>
      <c r="EC22">
        <v>1.86894</v>
      </c>
      <c r="ED22">
        <v>1.8669100000000001</v>
      </c>
      <c r="EE22">
        <v>1.87151</v>
      </c>
      <c r="EF22">
        <v>1.8640300000000001</v>
      </c>
      <c r="EG22">
        <v>1.8656900000000001</v>
      </c>
      <c r="EH22">
        <v>1.86564</v>
      </c>
      <c r="EI22" t="s">
        <v>283</v>
      </c>
      <c r="EJ22" t="s">
        <v>19</v>
      </c>
      <c r="EK22" t="s">
        <v>19</v>
      </c>
      <c r="EL22" t="s">
        <v>19</v>
      </c>
      <c r="EM22" t="s">
        <v>284</v>
      </c>
      <c r="EN22" t="s">
        <v>285</v>
      </c>
      <c r="EO22" t="s">
        <v>286</v>
      </c>
      <c r="EP22" t="s">
        <v>286</v>
      </c>
      <c r="EQ22" t="s">
        <v>286</v>
      </c>
      <c r="ER22" t="s">
        <v>286</v>
      </c>
      <c r="ES22">
        <v>0</v>
      </c>
      <c r="ET22">
        <v>100</v>
      </c>
      <c r="EU22">
        <v>100</v>
      </c>
      <c r="EV22">
        <v>-0.26900000000000002</v>
      </c>
      <c r="EW22">
        <v>3.3000000000000002E-2</v>
      </c>
      <c r="EX22">
        <v>2</v>
      </c>
      <c r="EY22">
        <v>504.54</v>
      </c>
      <c r="EZ22">
        <v>569.29899999999998</v>
      </c>
      <c r="FA22">
        <v>20.5274</v>
      </c>
      <c r="FB22">
        <v>26.039400000000001</v>
      </c>
      <c r="FC22">
        <v>30.001000000000001</v>
      </c>
      <c r="FD22">
        <v>26.0273</v>
      </c>
      <c r="FE22">
        <v>26.019500000000001</v>
      </c>
      <c r="FF22">
        <v>21.819700000000001</v>
      </c>
      <c r="FG22">
        <v>50.466500000000003</v>
      </c>
      <c r="FH22">
        <v>28.558599999999998</v>
      </c>
      <c r="FI22">
        <v>20.428999999999998</v>
      </c>
      <c r="FJ22">
        <v>400</v>
      </c>
      <c r="FK22">
        <v>11.150600000000001</v>
      </c>
      <c r="FL22">
        <v>102.02200000000001</v>
      </c>
      <c r="FM22">
        <v>102.41500000000001</v>
      </c>
    </row>
    <row r="23" spans="1:169" x14ac:dyDescent="0.25">
      <c r="A23">
        <v>8</v>
      </c>
      <c r="B23">
        <v>1566659340.8</v>
      </c>
      <c r="C23">
        <v>850.5</v>
      </c>
      <c r="D23" t="s">
        <v>318</v>
      </c>
      <c r="E23" t="s">
        <v>319</v>
      </c>
      <c r="G23">
        <v>1566659340.8</v>
      </c>
      <c r="H23">
        <f t="shared" si="0"/>
        <v>3.8961318605213154E-3</v>
      </c>
      <c r="I23">
        <f t="shared" si="1"/>
        <v>32.355664382175348</v>
      </c>
      <c r="J23">
        <f t="shared" si="2"/>
        <v>459.10500000000002</v>
      </c>
      <c r="K23">
        <f t="shared" si="3"/>
        <v>238.65842511297009</v>
      </c>
      <c r="L23">
        <f t="shared" si="4"/>
        <v>23.87361089076612</v>
      </c>
      <c r="M23">
        <f t="shared" si="5"/>
        <v>45.925443959570998</v>
      </c>
      <c r="N23">
        <f t="shared" si="6"/>
        <v>0.25792772909065159</v>
      </c>
      <c r="O23">
        <f t="shared" si="7"/>
        <v>2.260819046445302</v>
      </c>
      <c r="P23">
        <f t="shared" si="8"/>
        <v>0.24262415494915071</v>
      </c>
      <c r="Q23">
        <f t="shared" si="9"/>
        <v>0.15293933940818755</v>
      </c>
      <c r="R23">
        <f t="shared" si="10"/>
        <v>321.4387886913857</v>
      </c>
      <c r="S23">
        <f t="shared" si="11"/>
        <v>25.158749268300816</v>
      </c>
      <c r="T23">
        <f t="shared" si="12"/>
        <v>25.150200000000002</v>
      </c>
      <c r="U23">
        <f t="shared" si="13"/>
        <v>3.2082625797215987</v>
      </c>
      <c r="V23">
        <f t="shared" si="14"/>
        <v>54.670539770753535</v>
      </c>
      <c r="W23">
        <f t="shared" si="15"/>
        <v>1.6408439241856196</v>
      </c>
      <c r="X23">
        <f t="shared" si="16"/>
        <v>3.0013311210499567</v>
      </c>
      <c r="Y23">
        <f t="shared" si="17"/>
        <v>1.567418655535979</v>
      </c>
      <c r="Z23">
        <f t="shared" si="18"/>
        <v>-171.81941504899001</v>
      </c>
      <c r="AA23">
        <f t="shared" si="19"/>
        <v>-135.88989469399149</v>
      </c>
      <c r="AB23">
        <f t="shared" si="20"/>
        <v>-12.661965634377559</v>
      </c>
      <c r="AC23">
        <f t="shared" si="21"/>
        <v>1.0675133140266269</v>
      </c>
      <c r="AD23">
        <v>-4.1475647600795397E-2</v>
      </c>
      <c r="AE23">
        <v>4.6560047898182702E-2</v>
      </c>
      <c r="AF23">
        <v>3.4745820726848402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53413.981176490648</v>
      </c>
      <c r="AL23">
        <v>0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-1</v>
      </c>
      <c r="AR23" t="s">
        <v>320</v>
      </c>
      <c r="AS23">
        <v>757.99942307692299</v>
      </c>
      <c r="AT23">
        <v>981.42399999999998</v>
      </c>
      <c r="AU23">
        <f t="shared" si="27"/>
        <v>0.22765346773981177</v>
      </c>
      <c r="AV23">
        <v>0.5</v>
      </c>
      <c r="AW23">
        <f t="shared" si="28"/>
        <v>1681.1889000838112</v>
      </c>
      <c r="AX23">
        <f t="shared" si="29"/>
        <v>32.355664382175348</v>
      </c>
      <c r="AY23">
        <f t="shared" si="30"/>
        <v>191.36424151487978</v>
      </c>
      <c r="AZ23">
        <f t="shared" si="31"/>
        <v>0.44515316519669379</v>
      </c>
      <c r="BA23">
        <f t="shared" si="32"/>
        <v>1.9840521419402953E-2</v>
      </c>
      <c r="BB23">
        <f t="shared" si="33"/>
        <v>-1</v>
      </c>
      <c r="BC23" t="s">
        <v>321</v>
      </c>
      <c r="BD23">
        <v>544.54</v>
      </c>
      <c r="BE23">
        <f t="shared" si="34"/>
        <v>436.88400000000001</v>
      </c>
      <c r="BF23">
        <f t="shared" si="35"/>
        <v>0.51140480521849496</v>
      </c>
      <c r="BG23">
        <f t="shared" si="36"/>
        <v>1.802299188305726</v>
      </c>
      <c r="BH23">
        <f t="shared" si="37"/>
        <v>0.22765346773981174</v>
      </c>
      <c r="BI23" t="e">
        <f t="shared" si="38"/>
        <v>#DIV/0!</v>
      </c>
      <c r="BJ23">
        <v>1718</v>
      </c>
      <c r="BK23">
        <v>300</v>
      </c>
      <c r="BL23">
        <v>300</v>
      </c>
      <c r="BM23">
        <v>300</v>
      </c>
      <c r="BN23">
        <v>10317.200000000001</v>
      </c>
      <c r="BO23">
        <v>926.54600000000005</v>
      </c>
      <c r="BP23">
        <v>-6.8740299999999997E-3</v>
      </c>
      <c r="BQ23">
        <v>-0.47039799999999998</v>
      </c>
      <c r="BR23">
        <f t="shared" si="39"/>
        <v>1999.99</v>
      </c>
      <c r="BS23">
        <f t="shared" si="40"/>
        <v>1681.1889000838112</v>
      </c>
      <c r="BT23">
        <f t="shared" si="41"/>
        <v>0.84059865303517078</v>
      </c>
      <c r="BU23">
        <f t="shared" si="42"/>
        <v>0.19119730607034177</v>
      </c>
      <c r="BV23" t="s">
        <v>280</v>
      </c>
      <c r="BW23">
        <v>1566659340.8</v>
      </c>
      <c r="BX23">
        <v>459.10500000000002</v>
      </c>
      <c r="BY23">
        <v>500.07499999999999</v>
      </c>
      <c r="BZ23">
        <v>16.403099999999998</v>
      </c>
      <c r="CA23">
        <v>11.8048</v>
      </c>
      <c r="CB23">
        <v>500.04</v>
      </c>
      <c r="CC23">
        <v>99.932599999999994</v>
      </c>
      <c r="CD23">
        <v>9.9950200000000003E-2</v>
      </c>
      <c r="CE23">
        <v>24.035299999999999</v>
      </c>
      <c r="CF23">
        <v>25.150200000000002</v>
      </c>
      <c r="CG23">
        <v>999.9</v>
      </c>
      <c r="CH23">
        <v>10008.799999999999</v>
      </c>
      <c r="CI23">
        <v>0</v>
      </c>
      <c r="CJ23">
        <v>1225.75</v>
      </c>
      <c r="CK23">
        <v>1999.99</v>
      </c>
      <c r="CL23">
        <v>0.97999499999999995</v>
      </c>
      <c r="CM23">
        <v>2.0004899999999999E-2</v>
      </c>
      <c r="CN23">
        <v>0</v>
      </c>
      <c r="CO23">
        <v>757.45</v>
      </c>
      <c r="CP23">
        <v>4.99986</v>
      </c>
      <c r="CQ23">
        <v>18005.099999999999</v>
      </c>
      <c r="CR23">
        <v>16272.1</v>
      </c>
      <c r="CS23">
        <v>39.936999999999998</v>
      </c>
      <c r="CT23">
        <v>40.936999999999998</v>
      </c>
      <c r="CU23">
        <v>40.436999999999998</v>
      </c>
      <c r="CV23">
        <v>40.186999999999998</v>
      </c>
      <c r="CW23">
        <v>41.686999999999998</v>
      </c>
      <c r="CX23">
        <v>1955.08</v>
      </c>
      <c r="CY23">
        <v>39.909999999999997</v>
      </c>
      <c r="CZ23">
        <v>0</v>
      </c>
      <c r="DA23">
        <v>70.799999952316298</v>
      </c>
      <c r="DB23">
        <v>757.99942307692299</v>
      </c>
      <c r="DC23">
        <v>-2.7432136891922299</v>
      </c>
      <c r="DD23">
        <v>226.36239743448701</v>
      </c>
      <c r="DE23">
        <v>18006.473076923099</v>
      </c>
      <c r="DF23">
        <v>15</v>
      </c>
      <c r="DG23">
        <v>1566659370.8</v>
      </c>
      <c r="DH23" t="s">
        <v>322</v>
      </c>
      <c r="DI23">
        <v>8</v>
      </c>
      <c r="DJ23">
        <v>-0.23400000000000001</v>
      </c>
      <c r="DK23">
        <v>4.4999999999999998E-2</v>
      </c>
      <c r="DL23">
        <v>500</v>
      </c>
      <c r="DM23">
        <v>12</v>
      </c>
      <c r="DN23">
        <v>0.05</v>
      </c>
      <c r="DO23">
        <v>0.02</v>
      </c>
      <c r="DP23">
        <v>32.128032947727803</v>
      </c>
      <c r="DQ23">
        <v>-0.25351659453625502</v>
      </c>
      <c r="DR23">
        <v>0.27332809482709097</v>
      </c>
      <c r="DS23">
        <v>1</v>
      </c>
      <c r="DT23">
        <v>0.267267377153179</v>
      </c>
      <c r="DU23">
        <v>-3.54982598113944E-2</v>
      </c>
      <c r="DV23">
        <v>6.9053382833494104E-3</v>
      </c>
      <c r="DW23">
        <v>1</v>
      </c>
      <c r="DX23">
        <v>2</v>
      </c>
      <c r="DY23">
        <v>2</v>
      </c>
      <c r="DZ23" t="s">
        <v>307</v>
      </c>
      <c r="EA23">
        <v>1.86676</v>
      </c>
      <c r="EB23">
        <v>1.8632500000000001</v>
      </c>
      <c r="EC23">
        <v>1.8689</v>
      </c>
      <c r="ED23">
        <v>1.8669100000000001</v>
      </c>
      <c r="EE23">
        <v>1.8714900000000001</v>
      </c>
      <c r="EF23">
        <v>1.86402</v>
      </c>
      <c r="EG23">
        <v>1.8656900000000001</v>
      </c>
      <c r="EH23">
        <v>1.86564</v>
      </c>
      <c r="EI23" t="s">
        <v>283</v>
      </c>
      <c r="EJ23" t="s">
        <v>19</v>
      </c>
      <c r="EK23" t="s">
        <v>19</v>
      </c>
      <c r="EL23" t="s">
        <v>19</v>
      </c>
      <c r="EM23" t="s">
        <v>284</v>
      </c>
      <c r="EN23" t="s">
        <v>285</v>
      </c>
      <c r="EO23" t="s">
        <v>286</v>
      </c>
      <c r="EP23" t="s">
        <v>286</v>
      </c>
      <c r="EQ23" t="s">
        <v>286</v>
      </c>
      <c r="ER23" t="s">
        <v>286</v>
      </c>
      <c r="ES23">
        <v>0</v>
      </c>
      <c r="ET23">
        <v>100</v>
      </c>
      <c r="EU23">
        <v>100</v>
      </c>
      <c r="EV23">
        <v>-0.23400000000000001</v>
      </c>
      <c r="EW23">
        <v>4.4999999999999998E-2</v>
      </c>
      <c r="EX23">
        <v>2</v>
      </c>
      <c r="EY23">
        <v>504.416</v>
      </c>
      <c r="EZ23">
        <v>569.31899999999996</v>
      </c>
      <c r="FA23">
        <v>19.995899999999999</v>
      </c>
      <c r="FB23">
        <v>26.1066</v>
      </c>
      <c r="FC23">
        <v>30.000599999999999</v>
      </c>
      <c r="FD23">
        <v>26.0688</v>
      </c>
      <c r="FE23">
        <v>26.0595</v>
      </c>
      <c r="FF23">
        <v>26.08</v>
      </c>
      <c r="FG23">
        <v>45.348199999999999</v>
      </c>
      <c r="FH23">
        <v>25.5183</v>
      </c>
      <c r="FI23">
        <v>19.865600000000001</v>
      </c>
      <c r="FJ23">
        <v>500</v>
      </c>
      <c r="FK23">
        <v>11.9558</v>
      </c>
      <c r="FL23">
        <v>102.005</v>
      </c>
      <c r="FM23">
        <v>102.402</v>
      </c>
    </row>
    <row r="24" spans="1:169" x14ac:dyDescent="0.25">
      <c r="A24">
        <v>9</v>
      </c>
      <c r="B24">
        <v>1566659492.4000001</v>
      </c>
      <c r="C24">
        <v>1002.10000014305</v>
      </c>
      <c r="D24" t="s">
        <v>323</v>
      </c>
      <c r="E24" t="s">
        <v>324</v>
      </c>
      <c r="G24">
        <v>1566659492.4000001</v>
      </c>
      <c r="H24">
        <f t="shared" si="0"/>
        <v>2.2529684475184083E-3</v>
      </c>
      <c r="I24">
        <f t="shared" si="1"/>
        <v>32.459611988307536</v>
      </c>
      <c r="J24">
        <f t="shared" si="2"/>
        <v>559.52200000000005</v>
      </c>
      <c r="K24">
        <f t="shared" si="3"/>
        <v>171.27497759574163</v>
      </c>
      <c r="L24">
        <f t="shared" si="4"/>
        <v>17.133367969646287</v>
      </c>
      <c r="M24">
        <f t="shared" si="5"/>
        <v>55.971376833219196</v>
      </c>
      <c r="N24">
        <f t="shared" si="6"/>
        <v>0.14121690525189218</v>
      </c>
      <c r="O24">
        <f t="shared" si="7"/>
        <v>2.2667690399282621</v>
      </c>
      <c r="P24">
        <f t="shared" si="8"/>
        <v>0.13650513369126366</v>
      </c>
      <c r="Q24">
        <f t="shared" si="9"/>
        <v>8.5725945940892778E-2</v>
      </c>
      <c r="R24">
        <f t="shared" si="10"/>
        <v>321.42602074873599</v>
      </c>
      <c r="S24">
        <f t="shared" si="11"/>
        <v>25.192673972941737</v>
      </c>
      <c r="T24">
        <f t="shared" si="12"/>
        <v>25.0913</v>
      </c>
      <c r="U24">
        <f t="shared" si="13"/>
        <v>3.1970265030004823</v>
      </c>
      <c r="V24">
        <f t="shared" si="14"/>
        <v>54.460983946317434</v>
      </c>
      <c r="W24">
        <f t="shared" si="15"/>
        <v>1.5854632091411198</v>
      </c>
      <c r="X24">
        <f t="shared" si="16"/>
        <v>2.911190900817954</v>
      </c>
      <c r="Y24">
        <f t="shared" si="17"/>
        <v>1.6115632938593625</v>
      </c>
      <c r="Z24">
        <f t="shared" si="18"/>
        <v>-99.355908535561809</v>
      </c>
      <c r="AA24">
        <f t="shared" si="19"/>
        <v>-190.9836188167011</v>
      </c>
      <c r="AB24">
        <f t="shared" si="20"/>
        <v>-17.698284258076676</v>
      </c>
      <c r="AC24">
        <f t="shared" si="21"/>
        <v>13.388209138396405</v>
      </c>
      <c r="AD24">
        <v>-4.1636725521415403E-2</v>
      </c>
      <c r="AE24">
        <v>4.6740871975279499E-2</v>
      </c>
      <c r="AF24">
        <v>3.48524592684754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53704.456820922016</v>
      </c>
      <c r="AL24">
        <v>0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-1</v>
      </c>
      <c r="AR24" t="s">
        <v>325</v>
      </c>
      <c r="AS24">
        <v>752.27161538461496</v>
      </c>
      <c r="AT24">
        <v>979.77</v>
      </c>
      <c r="AU24">
        <f t="shared" si="27"/>
        <v>0.23219570370126152</v>
      </c>
      <c r="AV24">
        <v>0.5</v>
      </c>
      <c r="AW24">
        <f t="shared" si="28"/>
        <v>1681.1217000838149</v>
      </c>
      <c r="AX24">
        <f t="shared" si="29"/>
        <v>32.459611988307536</v>
      </c>
      <c r="AY24">
        <f t="shared" si="30"/>
        <v>195.17461807921126</v>
      </c>
      <c r="AZ24">
        <f t="shared" si="31"/>
        <v>0.43464282433632384</v>
      </c>
      <c r="BA24">
        <f t="shared" si="32"/>
        <v>1.9903146801709452E-2</v>
      </c>
      <c r="BB24">
        <f t="shared" si="33"/>
        <v>-1</v>
      </c>
      <c r="BC24" t="s">
        <v>326</v>
      </c>
      <c r="BD24">
        <v>553.91999999999996</v>
      </c>
      <c r="BE24">
        <f t="shared" si="34"/>
        <v>425.85</v>
      </c>
      <c r="BF24">
        <f t="shared" si="35"/>
        <v>0.53422187299609014</v>
      </c>
      <c r="BG24">
        <f t="shared" si="36"/>
        <v>1.7687933275563259</v>
      </c>
      <c r="BH24">
        <f t="shared" si="37"/>
        <v>0.23219570370126155</v>
      </c>
      <c r="BI24" t="e">
        <f t="shared" si="38"/>
        <v>#DIV/0!</v>
      </c>
      <c r="BJ24">
        <v>1720</v>
      </c>
      <c r="BK24">
        <v>300</v>
      </c>
      <c r="BL24">
        <v>300</v>
      </c>
      <c r="BM24">
        <v>300</v>
      </c>
      <c r="BN24">
        <v>10316.5</v>
      </c>
      <c r="BO24">
        <v>923.42100000000005</v>
      </c>
      <c r="BP24">
        <v>-6.8741799999999997E-3</v>
      </c>
      <c r="BQ24">
        <v>0.73852499999999999</v>
      </c>
      <c r="BR24">
        <f t="shared" si="39"/>
        <v>1999.91</v>
      </c>
      <c r="BS24">
        <f t="shared" si="40"/>
        <v>1681.1217000838149</v>
      </c>
      <c r="BT24">
        <f t="shared" si="41"/>
        <v>0.84059867698237156</v>
      </c>
      <c r="BU24">
        <f t="shared" si="42"/>
        <v>0.19119735396474319</v>
      </c>
      <c r="BV24" t="s">
        <v>280</v>
      </c>
      <c r="BW24">
        <v>1566659492.4000001</v>
      </c>
      <c r="BX24">
        <v>559.52200000000005</v>
      </c>
      <c r="BY24">
        <v>599.98299999999995</v>
      </c>
      <c r="BZ24">
        <v>15.8492</v>
      </c>
      <c r="CA24">
        <v>13.188700000000001</v>
      </c>
      <c r="CB24">
        <v>500.04</v>
      </c>
      <c r="CC24">
        <v>99.934299999999993</v>
      </c>
      <c r="CD24">
        <v>9.9973599999999996E-2</v>
      </c>
      <c r="CE24">
        <v>23.528500000000001</v>
      </c>
      <c r="CF24">
        <v>25.0913</v>
      </c>
      <c r="CG24">
        <v>999.9</v>
      </c>
      <c r="CH24">
        <v>10047.5</v>
      </c>
      <c r="CI24">
        <v>0</v>
      </c>
      <c r="CJ24">
        <v>851.726</v>
      </c>
      <c r="CK24">
        <v>1999.91</v>
      </c>
      <c r="CL24">
        <v>0.97999499999999995</v>
      </c>
      <c r="CM24">
        <v>2.0004899999999999E-2</v>
      </c>
      <c r="CN24">
        <v>0</v>
      </c>
      <c r="CO24">
        <v>751.51800000000003</v>
      </c>
      <c r="CP24">
        <v>4.99986</v>
      </c>
      <c r="CQ24">
        <v>17956.2</v>
      </c>
      <c r="CR24">
        <v>16271.4</v>
      </c>
      <c r="CS24">
        <v>40.061999999999998</v>
      </c>
      <c r="CT24">
        <v>41.125</v>
      </c>
      <c r="CU24">
        <v>40.561999999999998</v>
      </c>
      <c r="CV24">
        <v>40.375</v>
      </c>
      <c r="CW24">
        <v>41.75</v>
      </c>
      <c r="CX24">
        <v>1955</v>
      </c>
      <c r="CY24">
        <v>39.909999999999997</v>
      </c>
      <c r="CZ24">
        <v>0</v>
      </c>
      <c r="DA24">
        <v>151.09999990463299</v>
      </c>
      <c r="DB24">
        <v>752.27161538461496</v>
      </c>
      <c r="DC24">
        <v>-4.9865299128160903</v>
      </c>
      <c r="DD24">
        <v>-35.268378314905704</v>
      </c>
      <c r="DE24">
        <v>17875.2</v>
      </c>
      <c r="DF24">
        <v>15</v>
      </c>
      <c r="DG24">
        <v>1566659520.3</v>
      </c>
      <c r="DH24" t="s">
        <v>327</v>
      </c>
      <c r="DI24">
        <v>9</v>
      </c>
      <c r="DJ24">
        <v>-0.17</v>
      </c>
      <c r="DK24">
        <v>6.7000000000000004E-2</v>
      </c>
      <c r="DL24">
        <v>600</v>
      </c>
      <c r="DM24">
        <v>13</v>
      </c>
      <c r="DN24">
        <v>0.05</v>
      </c>
      <c r="DO24">
        <v>0.03</v>
      </c>
      <c r="DP24">
        <v>32.8658933027911</v>
      </c>
      <c r="DQ24">
        <v>-0.92698997480279799</v>
      </c>
      <c r="DR24">
        <v>0.18533249870175</v>
      </c>
      <c r="DS24">
        <v>0</v>
      </c>
      <c r="DT24">
        <v>0.15961012079429299</v>
      </c>
      <c r="DU24">
        <v>-6.3679273972048894E-2</v>
      </c>
      <c r="DV24">
        <v>1.2305563945970601E-2</v>
      </c>
      <c r="DW24">
        <v>1</v>
      </c>
      <c r="DX24">
        <v>1</v>
      </c>
      <c r="DY24">
        <v>2</v>
      </c>
      <c r="DZ24" t="s">
        <v>282</v>
      </c>
      <c r="EA24">
        <v>1.86676</v>
      </c>
      <c r="EB24">
        <v>1.8632599999999999</v>
      </c>
      <c r="EC24">
        <v>1.8689</v>
      </c>
      <c r="ED24">
        <v>1.8669</v>
      </c>
      <c r="EE24">
        <v>1.8714900000000001</v>
      </c>
      <c r="EF24">
        <v>1.8640099999999999</v>
      </c>
      <c r="EG24">
        <v>1.8656900000000001</v>
      </c>
      <c r="EH24">
        <v>1.86564</v>
      </c>
      <c r="EI24" t="s">
        <v>283</v>
      </c>
      <c r="EJ24" t="s">
        <v>19</v>
      </c>
      <c r="EK24" t="s">
        <v>19</v>
      </c>
      <c r="EL24" t="s">
        <v>19</v>
      </c>
      <c r="EM24" t="s">
        <v>284</v>
      </c>
      <c r="EN24" t="s">
        <v>285</v>
      </c>
      <c r="EO24" t="s">
        <v>286</v>
      </c>
      <c r="EP24" t="s">
        <v>286</v>
      </c>
      <c r="EQ24" t="s">
        <v>286</v>
      </c>
      <c r="ER24" t="s">
        <v>286</v>
      </c>
      <c r="ES24">
        <v>0</v>
      </c>
      <c r="ET24">
        <v>100</v>
      </c>
      <c r="EU24">
        <v>100</v>
      </c>
      <c r="EV24">
        <v>-0.17</v>
      </c>
      <c r="EW24">
        <v>6.7000000000000004E-2</v>
      </c>
      <c r="EX24">
        <v>2</v>
      </c>
      <c r="EY24">
        <v>503.37799999999999</v>
      </c>
      <c r="EZ24">
        <v>568.55999999999995</v>
      </c>
      <c r="FA24">
        <v>19.110399999999998</v>
      </c>
      <c r="FB24">
        <v>26.273599999999998</v>
      </c>
      <c r="FC24">
        <v>30.000900000000001</v>
      </c>
      <c r="FD24">
        <v>26.189499999999999</v>
      </c>
      <c r="FE24">
        <v>26.1753</v>
      </c>
      <c r="FF24">
        <v>30.235299999999999</v>
      </c>
      <c r="FG24">
        <v>38.203299999999999</v>
      </c>
      <c r="FH24">
        <v>21.363600000000002</v>
      </c>
      <c r="FI24">
        <v>19.045000000000002</v>
      </c>
      <c r="FJ24">
        <v>600</v>
      </c>
      <c r="FK24">
        <v>13.318199999999999</v>
      </c>
      <c r="FL24">
        <v>101.976</v>
      </c>
      <c r="FM24">
        <v>102.373</v>
      </c>
    </row>
    <row r="25" spans="1:169" x14ac:dyDescent="0.25">
      <c r="A25">
        <v>10</v>
      </c>
      <c r="B25">
        <v>1566659641.9000001</v>
      </c>
      <c r="C25">
        <v>1151.60000014305</v>
      </c>
      <c r="D25" t="s">
        <v>328</v>
      </c>
      <c r="E25" t="s">
        <v>329</v>
      </c>
      <c r="G25">
        <v>1566659641.9000001</v>
      </c>
      <c r="H25">
        <f t="shared" si="0"/>
        <v>1.5735827182513627E-3</v>
      </c>
      <c r="I25">
        <f t="shared" si="1"/>
        <v>30.969845792199923</v>
      </c>
      <c r="J25">
        <f t="shared" si="2"/>
        <v>661.61900000000003</v>
      </c>
      <c r="K25">
        <f t="shared" si="3"/>
        <v>135.76039036669061</v>
      </c>
      <c r="L25">
        <f t="shared" si="4"/>
        <v>13.581542124820693</v>
      </c>
      <c r="M25">
        <f t="shared" si="5"/>
        <v>66.188718924650701</v>
      </c>
      <c r="N25">
        <f t="shared" si="6"/>
        <v>9.8118410171914541E-2</v>
      </c>
      <c r="O25">
        <f t="shared" si="7"/>
        <v>2.2633315395600282</v>
      </c>
      <c r="P25">
        <f t="shared" si="8"/>
        <v>9.5815153715720705E-2</v>
      </c>
      <c r="Q25">
        <f t="shared" si="9"/>
        <v>6.008690630456473E-2</v>
      </c>
      <c r="R25">
        <f t="shared" si="10"/>
        <v>321.44461094439367</v>
      </c>
      <c r="S25">
        <f t="shared" si="11"/>
        <v>25.145807327950074</v>
      </c>
      <c r="T25">
        <f t="shared" si="12"/>
        <v>24.973600000000001</v>
      </c>
      <c r="U25">
        <f t="shared" si="13"/>
        <v>3.1746763959181297</v>
      </c>
      <c r="V25">
        <f t="shared" si="14"/>
        <v>54.854225208161978</v>
      </c>
      <c r="W25">
        <f t="shared" si="15"/>
        <v>1.5706664163705901</v>
      </c>
      <c r="X25">
        <f t="shared" si="16"/>
        <v>2.8633462789970907</v>
      </c>
      <c r="Y25">
        <f t="shared" si="17"/>
        <v>1.6040099795475395</v>
      </c>
      <c r="Z25">
        <f t="shared" si="18"/>
        <v>-69.394997874885092</v>
      </c>
      <c r="AA25">
        <f t="shared" si="19"/>
        <v>-209.83904931351933</v>
      </c>
      <c r="AB25">
        <f t="shared" si="20"/>
        <v>-19.43664184821446</v>
      </c>
      <c r="AC25">
        <f t="shared" si="21"/>
        <v>22.77392190777482</v>
      </c>
      <c r="AD25">
        <v>-4.1543618188125901E-2</v>
      </c>
      <c r="AE25">
        <v>4.6636350837011703E-2</v>
      </c>
      <c r="AF25">
        <v>3.4790836893104902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53639.184213834043</v>
      </c>
      <c r="AL25">
        <v>0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-1</v>
      </c>
      <c r="AR25" t="s">
        <v>330</v>
      </c>
      <c r="AS25">
        <v>744.21199999999999</v>
      </c>
      <c r="AT25">
        <v>961.24400000000003</v>
      </c>
      <c r="AU25">
        <f t="shared" si="27"/>
        <v>0.22578242360940615</v>
      </c>
      <c r="AV25">
        <v>0.5</v>
      </c>
      <c r="AW25">
        <f t="shared" si="28"/>
        <v>1681.2222000837885</v>
      </c>
      <c r="AX25">
        <f t="shared" si="29"/>
        <v>30.969845792199923</v>
      </c>
      <c r="AY25">
        <f t="shared" si="30"/>
        <v>189.79521148042787</v>
      </c>
      <c r="AZ25">
        <f t="shared" si="31"/>
        <v>0.42393398554373291</v>
      </c>
      <c r="BA25">
        <f t="shared" si="32"/>
        <v>1.9015836092698881E-2</v>
      </c>
      <c r="BB25">
        <f t="shared" si="33"/>
        <v>-1</v>
      </c>
      <c r="BC25" t="s">
        <v>331</v>
      </c>
      <c r="BD25">
        <v>553.74</v>
      </c>
      <c r="BE25">
        <f t="shared" si="34"/>
        <v>407.50400000000002</v>
      </c>
      <c r="BF25">
        <f t="shared" si="35"/>
        <v>0.53258863716675175</v>
      </c>
      <c r="BG25">
        <f t="shared" si="36"/>
        <v>1.7359121609419583</v>
      </c>
      <c r="BH25">
        <f t="shared" si="37"/>
        <v>0.22578242360940617</v>
      </c>
      <c r="BI25" t="e">
        <f t="shared" si="38"/>
        <v>#DIV/0!</v>
      </c>
      <c r="BJ25">
        <v>1722</v>
      </c>
      <c r="BK25">
        <v>300</v>
      </c>
      <c r="BL25">
        <v>300</v>
      </c>
      <c r="BM25">
        <v>300</v>
      </c>
      <c r="BN25">
        <v>10315.5</v>
      </c>
      <c r="BO25">
        <v>909.61400000000003</v>
      </c>
      <c r="BP25">
        <v>-6.8734900000000003E-3</v>
      </c>
      <c r="BQ25">
        <v>1.1353800000000001</v>
      </c>
      <c r="BR25">
        <f t="shared" si="39"/>
        <v>2000.03</v>
      </c>
      <c r="BS25">
        <f t="shared" si="40"/>
        <v>1681.2222000837885</v>
      </c>
      <c r="BT25">
        <f t="shared" si="41"/>
        <v>0.84059849106452833</v>
      </c>
      <c r="BU25">
        <f t="shared" si="42"/>
        <v>0.19119698212905681</v>
      </c>
      <c r="BV25" t="s">
        <v>280</v>
      </c>
      <c r="BW25">
        <v>1566659641.9000001</v>
      </c>
      <c r="BX25">
        <v>661.61900000000003</v>
      </c>
      <c r="BY25">
        <v>700.029</v>
      </c>
      <c r="BZ25">
        <v>15.7003</v>
      </c>
      <c r="CA25">
        <v>13.841799999999999</v>
      </c>
      <c r="CB25">
        <v>500.041</v>
      </c>
      <c r="CC25">
        <v>99.940600000000003</v>
      </c>
      <c r="CD25">
        <v>9.9935300000000005E-2</v>
      </c>
      <c r="CE25">
        <v>23.253900000000002</v>
      </c>
      <c r="CF25">
        <v>24.973600000000001</v>
      </c>
      <c r="CG25">
        <v>999.9</v>
      </c>
      <c r="CH25">
        <v>10024.4</v>
      </c>
      <c r="CI25">
        <v>0</v>
      </c>
      <c r="CJ25">
        <v>703.51900000000001</v>
      </c>
      <c r="CK25">
        <v>2000.03</v>
      </c>
      <c r="CL25">
        <v>0.97999800000000004</v>
      </c>
      <c r="CM25">
        <v>2.00018E-2</v>
      </c>
      <c r="CN25">
        <v>0</v>
      </c>
      <c r="CO25">
        <v>744.00800000000004</v>
      </c>
      <c r="CP25">
        <v>4.99986</v>
      </c>
      <c r="CQ25">
        <v>17805.3</v>
      </c>
      <c r="CR25">
        <v>16272.4</v>
      </c>
      <c r="CS25">
        <v>40.125</v>
      </c>
      <c r="CT25">
        <v>41.186999999999998</v>
      </c>
      <c r="CU25">
        <v>40.625</v>
      </c>
      <c r="CV25">
        <v>40.436999999999998</v>
      </c>
      <c r="CW25">
        <v>41.875</v>
      </c>
      <c r="CX25">
        <v>1955.13</v>
      </c>
      <c r="CY25">
        <v>39.9</v>
      </c>
      <c r="CZ25">
        <v>0</v>
      </c>
      <c r="DA25">
        <v>148.90000009536701</v>
      </c>
      <c r="DB25">
        <v>744.21199999999999</v>
      </c>
      <c r="DC25">
        <v>-2.4384957224147801</v>
      </c>
      <c r="DD25">
        <v>-183.35726641748801</v>
      </c>
      <c r="DE25">
        <v>17803.061538461501</v>
      </c>
      <c r="DF25">
        <v>15</v>
      </c>
      <c r="DG25">
        <v>1566659667.9000001</v>
      </c>
      <c r="DH25" t="s">
        <v>332</v>
      </c>
      <c r="DI25">
        <v>10</v>
      </c>
      <c r="DJ25">
        <v>-9.5000000000000001E-2</v>
      </c>
      <c r="DK25">
        <v>7.9000000000000001E-2</v>
      </c>
      <c r="DL25">
        <v>700</v>
      </c>
      <c r="DM25">
        <v>14</v>
      </c>
      <c r="DN25">
        <v>0.04</v>
      </c>
      <c r="DO25">
        <v>0.04</v>
      </c>
      <c r="DP25">
        <v>31.235416554230099</v>
      </c>
      <c r="DQ25">
        <v>-0.81489353895504402</v>
      </c>
      <c r="DR25">
        <v>0.165172979842693</v>
      </c>
      <c r="DS25">
        <v>0</v>
      </c>
      <c r="DT25">
        <v>9.9850206220225904E-2</v>
      </c>
      <c r="DU25">
        <v>-9.5553486414430792E-3</v>
      </c>
      <c r="DV25">
        <v>1.88624955709712E-3</v>
      </c>
      <c r="DW25">
        <v>1</v>
      </c>
      <c r="DX25">
        <v>1</v>
      </c>
      <c r="DY25">
        <v>2</v>
      </c>
      <c r="DZ25" t="s">
        <v>282</v>
      </c>
      <c r="EA25">
        <v>1.8667499999999999</v>
      </c>
      <c r="EB25">
        <v>1.8632500000000001</v>
      </c>
      <c r="EC25">
        <v>1.8689</v>
      </c>
      <c r="ED25">
        <v>1.8669100000000001</v>
      </c>
      <c r="EE25">
        <v>1.8714999999999999</v>
      </c>
      <c r="EF25">
        <v>1.8640099999999999</v>
      </c>
      <c r="EG25">
        <v>1.8656900000000001</v>
      </c>
      <c r="EH25">
        <v>1.86564</v>
      </c>
      <c r="EI25" t="s">
        <v>283</v>
      </c>
      <c r="EJ25" t="s">
        <v>19</v>
      </c>
      <c r="EK25" t="s">
        <v>19</v>
      </c>
      <c r="EL25" t="s">
        <v>19</v>
      </c>
      <c r="EM25" t="s">
        <v>284</v>
      </c>
      <c r="EN25" t="s">
        <v>285</v>
      </c>
      <c r="EO25" t="s">
        <v>286</v>
      </c>
      <c r="EP25" t="s">
        <v>286</v>
      </c>
      <c r="EQ25" t="s">
        <v>286</v>
      </c>
      <c r="ER25" t="s">
        <v>286</v>
      </c>
      <c r="ES25">
        <v>0</v>
      </c>
      <c r="ET25">
        <v>100</v>
      </c>
      <c r="EU25">
        <v>100</v>
      </c>
      <c r="EV25">
        <v>-9.5000000000000001E-2</v>
      </c>
      <c r="EW25">
        <v>7.9000000000000001E-2</v>
      </c>
      <c r="EX25">
        <v>2</v>
      </c>
      <c r="EY25">
        <v>503.07799999999997</v>
      </c>
      <c r="EZ25">
        <v>568.21</v>
      </c>
      <c r="FA25">
        <v>18.9496</v>
      </c>
      <c r="FB25">
        <v>26.428100000000001</v>
      </c>
      <c r="FC25">
        <v>30.0002</v>
      </c>
      <c r="FD25">
        <v>26.328499999999998</v>
      </c>
      <c r="FE25">
        <v>26.308800000000002</v>
      </c>
      <c r="FF25">
        <v>34.2699</v>
      </c>
      <c r="FG25">
        <v>35.020000000000003</v>
      </c>
      <c r="FH25">
        <v>18.725300000000001</v>
      </c>
      <c r="FI25">
        <v>18.9664</v>
      </c>
      <c r="FJ25">
        <v>700</v>
      </c>
      <c r="FK25">
        <v>13.9572</v>
      </c>
      <c r="FL25">
        <v>101.946</v>
      </c>
      <c r="FM25">
        <v>102.345</v>
      </c>
    </row>
    <row r="26" spans="1:169" x14ac:dyDescent="0.25">
      <c r="A26">
        <v>12</v>
      </c>
      <c r="B26">
        <v>1566659895.9000001</v>
      </c>
      <c r="C26">
        <v>1405.60000014305</v>
      </c>
      <c r="D26" t="s">
        <v>338</v>
      </c>
      <c r="E26" t="s">
        <v>339</v>
      </c>
      <c r="G26">
        <v>1566659895.9000001</v>
      </c>
      <c r="H26">
        <f t="shared" si="0"/>
        <v>8.9259116794529469E-4</v>
      </c>
      <c r="I26">
        <f t="shared" si="1"/>
        <v>28.649432125260432</v>
      </c>
      <c r="J26">
        <f t="shared" si="2"/>
        <v>964.55399999999997</v>
      </c>
      <c r="K26">
        <f t="shared" si="3"/>
        <v>94.33509707843136</v>
      </c>
      <c r="L26">
        <f t="shared" si="4"/>
        <v>9.4381784744331743</v>
      </c>
      <c r="M26">
        <f t="shared" si="5"/>
        <v>96.503137031380206</v>
      </c>
      <c r="N26">
        <f t="shared" si="6"/>
        <v>5.4152845784980363E-2</v>
      </c>
      <c r="O26">
        <f t="shared" si="7"/>
        <v>2.2643255236776056</v>
      </c>
      <c r="P26">
        <f t="shared" si="8"/>
        <v>5.3443516422302689E-2</v>
      </c>
      <c r="Q26">
        <f t="shared" si="9"/>
        <v>3.3465154061159297E-2</v>
      </c>
      <c r="R26">
        <f t="shared" si="10"/>
        <v>321.42545903037421</v>
      </c>
      <c r="S26">
        <f t="shared" si="11"/>
        <v>25.336993178654375</v>
      </c>
      <c r="T26">
        <f t="shared" si="12"/>
        <v>25.0977</v>
      </c>
      <c r="U26">
        <f t="shared" si="13"/>
        <v>3.1982457334559422</v>
      </c>
      <c r="V26">
        <f t="shared" si="14"/>
        <v>54.838323566264876</v>
      </c>
      <c r="W26">
        <f t="shared" si="15"/>
        <v>1.5670551723336401</v>
      </c>
      <c r="X26">
        <f t="shared" si="16"/>
        <v>2.8575913164815492</v>
      </c>
      <c r="Y26">
        <f t="shared" si="17"/>
        <v>1.6311905611223021</v>
      </c>
      <c r="Z26">
        <f t="shared" si="18"/>
        <v>-39.363270506387494</v>
      </c>
      <c r="AA26">
        <f t="shared" si="19"/>
        <v>-229.14570162797889</v>
      </c>
      <c r="AB26">
        <f t="shared" si="20"/>
        <v>-21.225391788888956</v>
      </c>
      <c r="AC26">
        <f t="shared" si="21"/>
        <v>31.691095107118883</v>
      </c>
      <c r="AD26">
        <v>-4.1570527633572101E-2</v>
      </c>
      <c r="AE26">
        <v>4.66665590469219E-2</v>
      </c>
      <c r="AF26">
        <v>3.48086516420467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53678.717336472466</v>
      </c>
      <c r="AL26">
        <v>0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-1</v>
      </c>
      <c r="AR26" t="s">
        <v>340</v>
      </c>
      <c r="AS26">
        <v>748.09069230769205</v>
      </c>
      <c r="AT26">
        <v>947.68100000000004</v>
      </c>
      <c r="AU26">
        <f t="shared" si="27"/>
        <v>0.21060916879446567</v>
      </c>
      <c r="AV26">
        <v>0.5</v>
      </c>
      <c r="AW26">
        <f t="shared" si="28"/>
        <v>1681.1214000837938</v>
      </c>
      <c r="AX26">
        <f t="shared" si="29"/>
        <v>28.649432125260432</v>
      </c>
      <c r="AY26">
        <f t="shared" si="30"/>
        <v>177.02979035711809</v>
      </c>
      <c r="AZ26">
        <f t="shared" si="31"/>
        <v>0.40598154864347807</v>
      </c>
      <c r="BA26">
        <f t="shared" si="32"/>
        <v>1.7636699005665259E-2</v>
      </c>
      <c r="BB26">
        <f t="shared" si="33"/>
        <v>-1</v>
      </c>
      <c r="BC26" t="s">
        <v>341</v>
      </c>
      <c r="BD26">
        <v>562.94000000000005</v>
      </c>
      <c r="BE26">
        <f t="shared" si="34"/>
        <v>384.74099999999999</v>
      </c>
      <c r="BF26">
        <f t="shared" si="35"/>
        <v>0.51876537122975719</v>
      </c>
      <c r="BG26">
        <f t="shared" si="36"/>
        <v>1.683449390698831</v>
      </c>
      <c r="BH26">
        <f t="shared" si="37"/>
        <v>0.21060916879446562</v>
      </c>
      <c r="BI26" t="e">
        <f t="shared" si="38"/>
        <v>#DIV/0!</v>
      </c>
      <c r="BJ26">
        <v>1726</v>
      </c>
      <c r="BK26">
        <v>300</v>
      </c>
      <c r="BL26">
        <v>300</v>
      </c>
      <c r="BM26">
        <v>300</v>
      </c>
      <c r="BN26">
        <v>10314.9</v>
      </c>
      <c r="BO26">
        <v>904.76199999999994</v>
      </c>
      <c r="BP26">
        <v>-6.8728299999999999E-3</v>
      </c>
      <c r="BQ26">
        <v>1.70166</v>
      </c>
      <c r="BR26">
        <f t="shared" si="39"/>
        <v>1999.91</v>
      </c>
      <c r="BS26">
        <f t="shared" si="40"/>
        <v>1681.1214000837938</v>
      </c>
      <c r="BT26">
        <f t="shared" si="41"/>
        <v>0.84059852697561077</v>
      </c>
      <c r="BU26">
        <f t="shared" si="42"/>
        <v>0.19119705395122155</v>
      </c>
      <c r="BV26" t="s">
        <v>280</v>
      </c>
      <c r="BW26">
        <v>1566659895.9000001</v>
      </c>
      <c r="BX26">
        <v>964.55399999999997</v>
      </c>
      <c r="BY26">
        <v>999.96199999999999</v>
      </c>
      <c r="BZ26">
        <v>15.662800000000001</v>
      </c>
      <c r="CA26">
        <v>14.608599999999999</v>
      </c>
      <c r="CB26">
        <v>500.06299999999999</v>
      </c>
      <c r="CC26">
        <v>99.9495</v>
      </c>
      <c r="CD26">
        <v>9.9991300000000005E-2</v>
      </c>
      <c r="CE26">
        <v>23.220600000000001</v>
      </c>
      <c r="CF26">
        <v>25.0977</v>
      </c>
      <c r="CG26">
        <v>999.9</v>
      </c>
      <c r="CH26">
        <v>10030</v>
      </c>
      <c r="CI26">
        <v>0</v>
      </c>
      <c r="CJ26">
        <v>1299.0899999999999</v>
      </c>
      <c r="CK26">
        <v>1999.91</v>
      </c>
      <c r="CL26">
        <v>0.97999800000000004</v>
      </c>
      <c r="CM26">
        <v>2.00018E-2</v>
      </c>
      <c r="CN26">
        <v>0</v>
      </c>
      <c r="CO26">
        <v>747.72</v>
      </c>
      <c r="CP26">
        <v>4.99986</v>
      </c>
      <c r="CQ26">
        <v>17950.2</v>
      </c>
      <c r="CR26">
        <v>16271.4</v>
      </c>
      <c r="CS26">
        <v>40.125</v>
      </c>
      <c r="CT26">
        <v>41.25</v>
      </c>
      <c r="CU26">
        <v>40.686999999999998</v>
      </c>
      <c r="CV26">
        <v>40.436999999999998</v>
      </c>
      <c r="CW26">
        <v>41.811999999999998</v>
      </c>
      <c r="CX26">
        <v>1955.01</v>
      </c>
      <c r="CY26">
        <v>39.9</v>
      </c>
      <c r="CZ26">
        <v>0</v>
      </c>
      <c r="DA26">
        <v>119.799999952316</v>
      </c>
      <c r="DB26">
        <v>748.09069230769205</v>
      </c>
      <c r="DC26">
        <v>-4.3275897556109602</v>
      </c>
      <c r="DD26">
        <v>231.82905973979399</v>
      </c>
      <c r="DE26">
        <v>18012.315384615398</v>
      </c>
      <c r="DF26">
        <v>15</v>
      </c>
      <c r="DG26">
        <v>1566659836.9000001</v>
      </c>
      <c r="DH26" t="s">
        <v>342</v>
      </c>
      <c r="DI26">
        <v>12</v>
      </c>
      <c r="DJ26">
        <v>0.19500000000000001</v>
      </c>
      <c r="DK26">
        <v>7.9000000000000001E-2</v>
      </c>
      <c r="DL26">
        <v>1000</v>
      </c>
      <c r="DM26">
        <v>14</v>
      </c>
      <c r="DN26">
        <v>0.04</v>
      </c>
      <c r="DO26">
        <v>0.04</v>
      </c>
      <c r="DP26">
        <v>31.309336468754299</v>
      </c>
      <c r="DQ26">
        <v>-7.4765801458049896</v>
      </c>
      <c r="DR26">
        <v>1.4453751043482499</v>
      </c>
      <c r="DS26">
        <v>0</v>
      </c>
      <c r="DT26">
        <v>6.3568490345165193E-2</v>
      </c>
      <c r="DU26">
        <v>-3.3449685015623301E-2</v>
      </c>
      <c r="DV26">
        <v>6.4575687280291798E-3</v>
      </c>
      <c r="DW26">
        <v>1</v>
      </c>
      <c r="DX26">
        <v>1</v>
      </c>
      <c r="DY26">
        <v>2</v>
      </c>
      <c r="DZ26" t="s">
        <v>282</v>
      </c>
      <c r="EA26">
        <v>1.8667100000000001</v>
      </c>
      <c r="EB26">
        <v>1.8632500000000001</v>
      </c>
      <c r="EC26">
        <v>1.8689</v>
      </c>
      <c r="ED26">
        <v>1.8669100000000001</v>
      </c>
      <c r="EE26">
        <v>1.8714900000000001</v>
      </c>
      <c r="EF26">
        <v>1.8640099999999999</v>
      </c>
      <c r="EG26">
        <v>1.8656900000000001</v>
      </c>
      <c r="EH26">
        <v>1.8655999999999999</v>
      </c>
      <c r="EI26" t="s">
        <v>283</v>
      </c>
      <c r="EJ26" t="s">
        <v>19</v>
      </c>
      <c r="EK26" t="s">
        <v>19</v>
      </c>
      <c r="EL26" t="s">
        <v>19</v>
      </c>
      <c r="EM26" t="s">
        <v>284</v>
      </c>
      <c r="EN26" t="s">
        <v>285</v>
      </c>
      <c r="EO26" t="s">
        <v>286</v>
      </c>
      <c r="EP26" t="s">
        <v>286</v>
      </c>
      <c r="EQ26" t="s">
        <v>286</v>
      </c>
      <c r="ER26" t="s">
        <v>286</v>
      </c>
      <c r="ES26">
        <v>0</v>
      </c>
      <c r="ET26">
        <v>100</v>
      </c>
      <c r="EU26">
        <v>100</v>
      </c>
      <c r="EV26">
        <v>0.19500000000000001</v>
      </c>
      <c r="EW26">
        <v>7.9000000000000001E-2</v>
      </c>
      <c r="EX26">
        <v>2</v>
      </c>
      <c r="EY26">
        <v>502.827</v>
      </c>
      <c r="EZ26">
        <v>568.28700000000003</v>
      </c>
      <c r="FA26">
        <v>18.430199999999999</v>
      </c>
      <c r="FB26">
        <v>26.549399999999999</v>
      </c>
      <c r="FC26">
        <v>30.000599999999999</v>
      </c>
      <c r="FD26">
        <v>26.4834</v>
      </c>
      <c r="FE26">
        <v>26.4678</v>
      </c>
      <c r="FF26">
        <v>45.790799999999997</v>
      </c>
      <c r="FG26">
        <v>30.474699999999999</v>
      </c>
      <c r="FH26">
        <v>15.34</v>
      </c>
      <c r="FI26">
        <v>18.324000000000002</v>
      </c>
      <c r="FJ26">
        <v>1000</v>
      </c>
      <c r="FK26">
        <v>14.643800000000001</v>
      </c>
      <c r="FL26">
        <v>101.92400000000001</v>
      </c>
      <c r="FM26">
        <v>102.33199999999999</v>
      </c>
    </row>
    <row r="27" spans="1:169" x14ac:dyDescent="0.25">
      <c r="A27">
        <v>13</v>
      </c>
      <c r="B27">
        <v>1566660016.4000001</v>
      </c>
      <c r="C27">
        <v>1526.10000014305</v>
      </c>
      <c r="D27" t="s">
        <v>343</v>
      </c>
      <c r="E27" t="s">
        <v>344</v>
      </c>
      <c r="G27">
        <v>1566660016.4000001</v>
      </c>
      <c r="H27">
        <f t="shared" si="0"/>
        <v>9.8252042412407155E-4</v>
      </c>
      <c r="I27">
        <f t="shared" si="1"/>
        <v>31.489873793719113</v>
      </c>
      <c r="J27">
        <f t="shared" si="2"/>
        <v>1160.7</v>
      </c>
      <c r="K27">
        <f t="shared" si="3"/>
        <v>296.10580992493885</v>
      </c>
      <c r="L27">
        <f t="shared" si="4"/>
        <v>29.626457297704626</v>
      </c>
      <c r="M27">
        <f t="shared" si="5"/>
        <v>116.13223325189999</v>
      </c>
      <c r="N27">
        <f t="shared" si="6"/>
        <v>6.0354896785843749E-2</v>
      </c>
      <c r="O27">
        <f t="shared" si="7"/>
        <v>2.2611413626256773</v>
      </c>
      <c r="P27">
        <f t="shared" si="8"/>
        <v>5.9473990118101436E-2</v>
      </c>
      <c r="Q27">
        <f t="shared" si="9"/>
        <v>3.7249318691396791E-2</v>
      </c>
      <c r="R27">
        <f t="shared" si="10"/>
        <v>321.4557828942431</v>
      </c>
      <c r="S27">
        <f t="shared" si="11"/>
        <v>25.118097479979092</v>
      </c>
      <c r="T27">
        <f t="shared" si="12"/>
        <v>24.992599999999999</v>
      </c>
      <c r="U27">
        <f t="shared" si="13"/>
        <v>3.1782750461569984</v>
      </c>
      <c r="V27">
        <f t="shared" si="14"/>
        <v>55.391301326638597</v>
      </c>
      <c r="W27">
        <f t="shared" si="15"/>
        <v>1.5645484143907</v>
      </c>
      <c r="X27">
        <f t="shared" si="16"/>
        <v>2.8245381078243104</v>
      </c>
      <c r="Y27">
        <f t="shared" si="17"/>
        <v>1.6137266317662984</v>
      </c>
      <c r="Z27">
        <f t="shared" si="18"/>
        <v>-43.329150703871555</v>
      </c>
      <c r="AA27">
        <f t="shared" si="19"/>
        <v>-239.46557183190046</v>
      </c>
      <c r="AB27">
        <f t="shared" si="20"/>
        <v>-22.179221391535815</v>
      </c>
      <c r="AC27">
        <f t="shared" si="21"/>
        <v>16.481838966935271</v>
      </c>
      <c r="AD27">
        <v>-4.1484363361213999E-2</v>
      </c>
      <c r="AE27">
        <v>4.6569832102795201E-2</v>
      </c>
      <c r="AF27">
        <v>3.47515945101261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53606.960404726189</v>
      </c>
      <c r="AL27">
        <v>0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-1</v>
      </c>
      <c r="AR27" t="s">
        <v>345</v>
      </c>
      <c r="AS27">
        <v>740.55373076923104</v>
      </c>
      <c r="AT27">
        <v>965.80499999999995</v>
      </c>
      <c r="AU27">
        <f t="shared" si="27"/>
        <v>0.23322644760667932</v>
      </c>
      <c r="AV27">
        <v>0.5</v>
      </c>
      <c r="AW27">
        <f t="shared" si="28"/>
        <v>1681.2810000837856</v>
      </c>
      <c r="AX27">
        <f t="shared" si="29"/>
        <v>31.489873793719113</v>
      </c>
      <c r="AY27">
        <f t="shared" si="30"/>
        <v>196.05959753907322</v>
      </c>
      <c r="AZ27">
        <f t="shared" si="31"/>
        <v>0.42576399997929182</v>
      </c>
      <c r="BA27">
        <f t="shared" si="32"/>
        <v>1.9324475677831368E-2</v>
      </c>
      <c r="BB27">
        <f t="shared" si="33"/>
        <v>-1</v>
      </c>
      <c r="BC27" t="s">
        <v>346</v>
      </c>
      <c r="BD27">
        <v>554.6</v>
      </c>
      <c r="BE27">
        <f t="shared" si="34"/>
        <v>411.20499999999993</v>
      </c>
      <c r="BF27">
        <f t="shared" si="35"/>
        <v>0.54778339084098915</v>
      </c>
      <c r="BG27">
        <f t="shared" si="36"/>
        <v>1.7414442841687701</v>
      </c>
      <c r="BH27">
        <f t="shared" si="37"/>
        <v>0.23322644760667932</v>
      </c>
      <c r="BI27" t="e">
        <f t="shared" si="38"/>
        <v>#DIV/0!</v>
      </c>
      <c r="BJ27">
        <v>1728</v>
      </c>
      <c r="BK27">
        <v>300</v>
      </c>
      <c r="BL27">
        <v>300</v>
      </c>
      <c r="BM27">
        <v>300</v>
      </c>
      <c r="BN27">
        <v>10314.299999999999</v>
      </c>
      <c r="BO27">
        <v>912.80799999999999</v>
      </c>
      <c r="BP27">
        <v>-6.8725399999999999E-3</v>
      </c>
      <c r="BQ27">
        <v>1.93726</v>
      </c>
      <c r="BR27">
        <f t="shared" si="39"/>
        <v>2000.1</v>
      </c>
      <c r="BS27">
        <f t="shared" si="40"/>
        <v>1681.2810000837856</v>
      </c>
      <c r="BT27">
        <f t="shared" si="41"/>
        <v>0.84059847011838695</v>
      </c>
      <c r="BU27">
        <f t="shared" si="42"/>
        <v>0.19119694023677397</v>
      </c>
      <c r="BV27" t="s">
        <v>280</v>
      </c>
      <c r="BW27">
        <v>1566660016.4000001</v>
      </c>
      <c r="BX27">
        <v>1160.7</v>
      </c>
      <c r="BY27">
        <v>1199.8499999999999</v>
      </c>
      <c r="BZ27">
        <v>15.6371</v>
      </c>
      <c r="CA27">
        <v>14.476699999999999</v>
      </c>
      <c r="CB27">
        <v>500.08100000000002</v>
      </c>
      <c r="CC27">
        <v>99.953599999999994</v>
      </c>
      <c r="CD27">
        <v>0.10001699999999999</v>
      </c>
      <c r="CE27">
        <v>23.028199999999998</v>
      </c>
      <c r="CF27">
        <v>24.992599999999999</v>
      </c>
      <c r="CG27">
        <v>999.9</v>
      </c>
      <c r="CH27">
        <v>10008.799999999999</v>
      </c>
      <c r="CI27">
        <v>0</v>
      </c>
      <c r="CJ27">
        <v>1186.54</v>
      </c>
      <c r="CK27">
        <v>2000.1</v>
      </c>
      <c r="CL27">
        <v>0.98000100000000001</v>
      </c>
      <c r="CM27">
        <v>1.9998700000000001E-2</v>
      </c>
      <c r="CN27">
        <v>0</v>
      </c>
      <c r="CO27">
        <v>741.04200000000003</v>
      </c>
      <c r="CP27">
        <v>4.99986</v>
      </c>
      <c r="CQ27">
        <v>18119.400000000001</v>
      </c>
      <c r="CR27">
        <v>16273</v>
      </c>
      <c r="CS27">
        <v>40.25</v>
      </c>
      <c r="CT27">
        <v>41.25</v>
      </c>
      <c r="CU27">
        <v>40.75</v>
      </c>
      <c r="CV27">
        <v>40.561999999999998</v>
      </c>
      <c r="CW27">
        <v>41.875</v>
      </c>
      <c r="CX27">
        <v>1955.2</v>
      </c>
      <c r="CY27">
        <v>39.9</v>
      </c>
      <c r="CZ27">
        <v>0</v>
      </c>
      <c r="DA27">
        <v>119.799999952316</v>
      </c>
      <c r="DB27">
        <v>740.55373076923104</v>
      </c>
      <c r="DC27">
        <v>3.5409572586750002</v>
      </c>
      <c r="DD27">
        <v>-117.74017024867101</v>
      </c>
      <c r="DE27">
        <v>18058.288461538501</v>
      </c>
      <c r="DF27">
        <v>15</v>
      </c>
      <c r="DG27">
        <v>1566659959.9000001</v>
      </c>
      <c r="DH27" t="s">
        <v>347</v>
      </c>
      <c r="DI27">
        <v>13</v>
      </c>
      <c r="DJ27">
        <v>0.09</v>
      </c>
      <c r="DK27">
        <v>9.1999999999999998E-2</v>
      </c>
      <c r="DL27">
        <v>1200</v>
      </c>
      <c r="DM27">
        <v>15</v>
      </c>
      <c r="DN27">
        <v>0.06</v>
      </c>
      <c r="DO27">
        <v>0.09</v>
      </c>
      <c r="DP27">
        <v>30.727911125688799</v>
      </c>
      <c r="DQ27">
        <v>2.1782454825020299</v>
      </c>
      <c r="DR27">
        <v>0.42873222741426897</v>
      </c>
      <c r="DS27">
        <v>0</v>
      </c>
      <c r="DT27">
        <v>5.4293848270730201E-2</v>
      </c>
      <c r="DU27">
        <v>1.96905396886768E-2</v>
      </c>
      <c r="DV27">
        <v>3.8227991320132801E-3</v>
      </c>
      <c r="DW27">
        <v>1</v>
      </c>
      <c r="DX27">
        <v>1</v>
      </c>
      <c r="DY27">
        <v>2</v>
      </c>
      <c r="DZ27" t="s">
        <v>282</v>
      </c>
      <c r="EA27">
        <v>1.8667499999999999</v>
      </c>
      <c r="EB27">
        <v>1.8632500000000001</v>
      </c>
      <c r="EC27">
        <v>1.8689</v>
      </c>
      <c r="ED27">
        <v>1.8669100000000001</v>
      </c>
      <c r="EE27">
        <v>1.8714900000000001</v>
      </c>
      <c r="EF27">
        <v>1.86402</v>
      </c>
      <c r="EG27">
        <v>1.8656900000000001</v>
      </c>
      <c r="EH27">
        <v>1.86561</v>
      </c>
      <c r="EI27" t="s">
        <v>283</v>
      </c>
      <c r="EJ27" t="s">
        <v>19</v>
      </c>
      <c r="EK27" t="s">
        <v>19</v>
      </c>
      <c r="EL27" t="s">
        <v>19</v>
      </c>
      <c r="EM27" t="s">
        <v>284</v>
      </c>
      <c r="EN27" t="s">
        <v>285</v>
      </c>
      <c r="EO27" t="s">
        <v>286</v>
      </c>
      <c r="EP27" t="s">
        <v>286</v>
      </c>
      <c r="EQ27" t="s">
        <v>286</v>
      </c>
      <c r="ER27" t="s">
        <v>286</v>
      </c>
      <c r="ES27">
        <v>0</v>
      </c>
      <c r="ET27">
        <v>100</v>
      </c>
      <c r="EU27">
        <v>100</v>
      </c>
      <c r="EV27">
        <v>0.09</v>
      </c>
      <c r="EW27">
        <v>9.1999999999999998E-2</v>
      </c>
      <c r="EX27">
        <v>2</v>
      </c>
      <c r="EY27">
        <v>502.875</v>
      </c>
      <c r="EZ27">
        <v>568.125</v>
      </c>
      <c r="FA27">
        <v>18.407800000000002</v>
      </c>
      <c r="FB27">
        <v>26.639800000000001</v>
      </c>
      <c r="FC27">
        <v>30.000900000000001</v>
      </c>
      <c r="FD27">
        <v>26.562999999999999</v>
      </c>
      <c r="FE27">
        <v>26.546900000000001</v>
      </c>
      <c r="FF27">
        <v>53.047699999999999</v>
      </c>
      <c r="FG27">
        <v>31.982800000000001</v>
      </c>
      <c r="FH27">
        <v>13.84</v>
      </c>
      <c r="FI27">
        <v>18.383400000000002</v>
      </c>
      <c r="FJ27">
        <v>1200</v>
      </c>
      <c r="FK27">
        <v>14.4017</v>
      </c>
      <c r="FL27">
        <v>101.908</v>
      </c>
      <c r="FM27">
        <v>102.319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2019-08-24T10:21:10Z</dcterms:created>
  <dcterms:modified xsi:type="dcterms:W3CDTF">2019-08-27T23:48:30Z</dcterms:modified>
</cp:coreProperties>
</file>