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9 Fall\A-Ci curve\"/>
    </mc:Choice>
  </mc:AlternateContent>
  <xr:revisionPtr revIDLastSave="0" documentId="13_ncr:1_{D3BFDB22-0249-46B7-8A4A-B8EA92A1D319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Measurements" sheetId="1" r:id="rId1"/>
    <sheet name="Remark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U28" i="1" l="1"/>
  <c r="BT28" i="1"/>
  <c r="BR28" i="1"/>
  <c r="BI28" i="1"/>
  <c r="BH28" i="1"/>
  <c r="BG28" i="1"/>
  <c r="BF28" i="1"/>
  <c r="BE28" i="1"/>
  <c r="AZ28" i="1" s="1"/>
  <c r="BB28" i="1"/>
  <c r="AU28" i="1"/>
  <c r="AO28" i="1"/>
  <c r="AP28" i="1" s="1"/>
  <c r="AK28" i="1"/>
  <c r="AI28" i="1" s="1"/>
  <c r="X28" i="1"/>
  <c r="W28" i="1"/>
  <c r="V28" i="1" s="1"/>
  <c r="O28" i="1"/>
  <c r="BU27" i="1"/>
  <c r="BT27" i="1"/>
  <c r="BR27" i="1"/>
  <c r="BI27" i="1"/>
  <c r="BH27" i="1"/>
  <c r="BG27" i="1"/>
  <c r="BF27" i="1"/>
  <c r="BE27" i="1"/>
  <c r="AZ27" i="1" s="1"/>
  <c r="BB27" i="1"/>
  <c r="AU27" i="1"/>
  <c r="AO27" i="1"/>
  <c r="AP27" i="1" s="1"/>
  <c r="AK27" i="1"/>
  <c r="AI27" i="1"/>
  <c r="M27" i="1" s="1"/>
  <c r="X27" i="1"/>
  <c r="W27" i="1"/>
  <c r="V27" i="1" s="1"/>
  <c r="O27" i="1"/>
  <c r="BU26" i="1"/>
  <c r="BT26" i="1"/>
  <c r="BS26" i="1" s="1"/>
  <c r="BR26" i="1"/>
  <c r="BI26" i="1"/>
  <c r="BH26" i="1"/>
  <c r="BG26" i="1"/>
  <c r="BF26" i="1"/>
  <c r="BE26" i="1"/>
  <c r="AZ26" i="1" s="1"/>
  <c r="BB26" i="1"/>
  <c r="AU26" i="1"/>
  <c r="AO26" i="1"/>
  <c r="AP26" i="1" s="1"/>
  <c r="AK26" i="1"/>
  <c r="AI26" i="1" s="1"/>
  <c r="X26" i="1"/>
  <c r="W26" i="1"/>
  <c r="O26" i="1"/>
  <c r="BU25" i="1"/>
  <c r="BT25" i="1"/>
  <c r="BS25" i="1"/>
  <c r="R25" i="1" s="1"/>
  <c r="BR25" i="1"/>
  <c r="BI25" i="1"/>
  <c r="BH25" i="1"/>
  <c r="BG25" i="1"/>
  <c r="BF25" i="1"/>
  <c r="BE25" i="1"/>
  <c r="AZ25" i="1" s="1"/>
  <c r="BB25" i="1"/>
  <c r="AW25" i="1"/>
  <c r="AY25" i="1" s="1"/>
  <c r="AU25" i="1"/>
  <c r="AO25" i="1"/>
  <c r="AP25" i="1" s="1"/>
  <c r="AK25" i="1"/>
  <c r="AI25" i="1" s="1"/>
  <c r="X25" i="1"/>
  <c r="V25" i="1" s="1"/>
  <c r="W25" i="1"/>
  <c r="O25" i="1"/>
  <c r="BU24" i="1"/>
  <c r="BT24" i="1"/>
  <c r="BR24" i="1"/>
  <c r="BI24" i="1"/>
  <c r="BH24" i="1"/>
  <c r="BG24" i="1"/>
  <c r="BF24" i="1"/>
  <c r="BE24" i="1"/>
  <c r="BB24" i="1"/>
  <c r="AZ24" i="1"/>
  <c r="AU24" i="1"/>
  <c r="AO24" i="1"/>
  <c r="AP24" i="1" s="1"/>
  <c r="AK24" i="1"/>
  <c r="AI24" i="1" s="1"/>
  <c r="X24" i="1"/>
  <c r="W24" i="1"/>
  <c r="O24" i="1"/>
  <c r="BU23" i="1"/>
  <c r="BT23" i="1"/>
  <c r="BR23" i="1"/>
  <c r="BI23" i="1"/>
  <c r="BH23" i="1"/>
  <c r="BG23" i="1"/>
  <c r="BF23" i="1"/>
  <c r="BE23" i="1"/>
  <c r="AZ23" i="1" s="1"/>
  <c r="BB23" i="1"/>
  <c r="AU23" i="1"/>
  <c r="AO23" i="1"/>
  <c r="AP23" i="1" s="1"/>
  <c r="AK23" i="1"/>
  <c r="AI23" i="1"/>
  <c r="I23" i="1" s="1"/>
  <c r="AX23" i="1" s="1"/>
  <c r="X23" i="1"/>
  <c r="W23" i="1"/>
  <c r="V23" i="1"/>
  <c r="O23" i="1"/>
  <c r="BU22" i="1"/>
  <c r="BT22" i="1"/>
  <c r="BR22" i="1"/>
  <c r="BS22" i="1" s="1"/>
  <c r="BI22" i="1"/>
  <c r="BH22" i="1"/>
  <c r="BG22" i="1"/>
  <c r="BF22" i="1"/>
  <c r="BE22" i="1"/>
  <c r="AZ22" i="1" s="1"/>
  <c r="BB22" i="1"/>
  <c r="AU22" i="1"/>
  <c r="AO22" i="1"/>
  <c r="AP22" i="1" s="1"/>
  <c r="AK22" i="1"/>
  <c r="AI22" i="1" s="1"/>
  <c r="X22" i="1"/>
  <c r="W22" i="1"/>
  <c r="V22" i="1" s="1"/>
  <c r="O22" i="1"/>
  <c r="BU21" i="1"/>
  <c r="BT21" i="1"/>
  <c r="BR21" i="1"/>
  <c r="BI21" i="1"/>
  <c r="BH21" i="1"/>
  <c r="BG21" i="1"/>
  <c r="BF21" i="1"/>
  <c r="BE21" i="1"/>
  <c r="AZ21" i="1" s="1"/>
  <c r="BB21" i="1"/>
  <c r="AU21" i="1"/>
  <c r="AO21" i="1"/>
  <c r="AP21" i="1" s="1"/>
  <c r="AK21" i="1"/>
  <c r="AJ21" i="1"/>
  <c r="AI21" i="1"/>
  <c r="J21" i="1" s="1"/>
  <c r="X21" i="1"/>
  <c r="W21" i="1"/>
  <c r="O21" i="1"/>
  <c r="BU20" i="1"/>
  <c r="BT20" i="1"/>
  <c r="BR20" i="1"/>
  <c r="BS20" i="1" s="1"/>
  <c r="BI20" i="1"/>
  <c r="BH20" i="1"/>
  <c r="BG20" i="1"/>
  <c r="BF20" i="1"/>
  <c r="BE20" i="1"/>
  <c r="AZ20" i="1" s="1"/>
  <c r="BB20" i="1"/>
  <c r="AU20" i="1"/>
  <c r="AO20" i="1"/>
  <c r="AP20" i="1" s="1"/>
  <c r="AK20" i="1"/>
  <c r="AI20" i="1" s="1"/>
  <c r="M20" i="1" s="1"/>
  <c r="X20" i="1"/>
  <c r="W20" i="1"/>
  <c r="V20" i="1" s="1"/>
  <c r="O20" i="1"/>
  <c r="BU19" i="1"/>
  <c r="BT19" i="1"/>
  <c r="BS19" i="1" s="1"/>
  <c r="BR19" i="1"/>
  <c r="BI19" i="1"/>
  <c r="BH19" i="1"/>
  <c r="BG19" i="1"/>
  <c r="BF19" i="1"/>
  <c r="BE19" i="1"/>
  <c r="AZ19" i="1" s="1"/>
  <c r="BB19" i="1"/>
  <c r="AU19" i="1"/>
  <c r="AO19" i="1"/>
  <c r="AP19" i="1" s="1"/>
  <c r="AK19" i="1"/>
  <c r="AI19" i="1" s="1"/>
  <c r="X19" i="1"/>
  <c r="W19" i="1"/>
  <c r="V19" i="1" s="1"/>
  <c r="O19" i="1"/>
  <c r="BU18" i="1"/>
  <c r="BT18" i="1"/>
  <c r="BR18" i="1"/>
  <c r="BS18" i="1" s="1"/>
  <c r="BI18" i="1"/>
  <c r="BH18" i="1"/>
  <c r="BG18" i="1"/>
  <c r="BF18" i="1"/>
  <c r="BE18" i="1"/>
  <c r="BB18" i="1"/>
  <c r="AZ18" i="1"/>
  <c r="AU18" i="1"/>
  <c r="AO18" i="1"/>
  <c r="AP18" i="1" s="1"/>
  <c r="AK18" i="1"/>
  <c r="AI18" i="1"/>
  <c r="J18" i="1" s="1"/>
  <c r="X18" i="1"/>
  <c r="W18" i="1"/>
  <c r="V18" i="1"/>
  <c r="O18" i="1"/>
  <c r="M18" i="1"/>
  <c r="BU17" i="1"/>
  <c r="BT17" i="1"/>
  <c r="BR17" i="1"/>
  <c r="BS17" i="1" s="1"/>
  <c r="BI17" i="1"/>
  <c r="BH17" i="1"/>
  <c r="BG17" i="1"/>
  <c r="BF17" i="1"/>
  <c r="BE17" i="1"/>
  <c r="AZ17" i="1" s="1"/>
  <c r="BB17" i="1"/>
  <c r="AU17" i="1"/>
  <c r="AO17" i="1"/>
  <c r="AP17" i="1" s="1"/>
  <c r="AK17" i="1"/>
  <c r="AI17" i="1" s="1"/>
  <c r="X17" i="1"/>
  <c r="W17" i="1"/>
  <c r="O17" i="1"/>
  <c r="I22" i="1" l="1"/>
  <c r="AX22" i="1" s="1"/>
  <c r="M22" i="1"/>
  <c r="J23" i="1"/>
  <c r="BS23" i="1"/>
  <c r="BS24" i="1"/>
  <c r="R24" i="1" s="1"/>
  <c r="M21" i="1"/>
  <c r="BS21" i="1"/>
  <c r="AW21" i="1" s="1"/>
  <c r="AY21" i="1" s="1"/>
  <c r="BS27" i="1"/>
  <c r="AW27" i="1" s="1"/>
  <c r="AY27" i="1" s="1"/>
  <c r="V21" i="1"/>
  <c r="V24" i="1"/>
  <c r="BS28" i="1"/>
  <c r="R28" i="1" s="1"/>
  <c r="V17" i="1"/>
  <c r="V26" i="1"/>
  <c r="M17" i="1"/>
  <c r="J17" i="1"/>
  <c r="I17" i="1"/>
  <c r="AX17" i="1" s="1"/>
  <c r="AJ17" i="1"/>
  <c r="H17" i="1"/>
  <c r="AW24" i="1"/>
  <c r="AY24" i="1" s="1"/>
  <c r="AW20" i="1"/>
  <c r="AY20" i="1" s="1"/>
  <c r="R20" i="1"/>
  <c r="R26" i="1"/>
  <c r="AW26" i="1"/>
  <c r="AY26" i="1" s="1"/>
  <c r="J28" i="1"/>
  <c r="I28" i="1"/>
  <c r="AX28" i="1" s="1"/>
  <c r="AJ28" i="1"/>
  <c r="H28" i="1"/>
  <c r="M28" i="1"/>
  <c r="R23" i="1"/>
  <c r="AW23" i="1"/>
  <c r="AY23" i="1" s="1"/>
  <c r="AW17" i="1"/>
  <c r="AY17" i="1" s="1"/>
  <c r="R17" i="1"/>
  <c r="R21" i="1"/>
  <c r="AW28" i="1"/>
  <c r="AY28" i="1" s="1"/>
  <c r="R18" i="1"/>
  <c r="AW18" i="1"/>
  <c r="AY18" i="1" s="1"/>
  <c r="R19" i="1"/>
  <c r="AW19" i="1"/>
  <c r="AY19" i="1" s="1"/>
  <c r="AW22" i="1"/>
  <c r="AY22" i="1" s="1"/>
  <c r="R22" i="1"/>
  <c r="BA23" i="1"/>
  <c r="H26" i="1"/>
  <c r="I26" i="1"/>
  <c r="AX26" i="1" s="1"/>
  <c r="BA26" i="1" s="1"/>
  <c r="AJ26" i="1"/>
  <c r="M26" i="1"/>
  <c r="J26" i="1"/>
  <c r="H19" i="1"/>
  <c r="AJ19" i="1"/>
  <c r="I19" i="1"/>
  <c r="AX19" i="1" s="1"/>
  <c r="BA19" i="1" s="1"/>
  <c r="M19" i="1"/>
  <c r="J19" i="1"/>
  <c r="M24" i="1"/>
  <c r="H24" i="1"/>
  <c r="J24" i="1"/>
  <c r="I24" i="1"/>
  <c r="AX24" i="1" s="1"/>
  <c r="AJ24" i="1"/>
  <c r="J25" i="1"/>
  <c r="I25" i="1"/>
  <c r="AX25" i="1" s="1"/>
  <c r="BA25" i="1" s="1"/>
  <c r="H25" i="1"/>
  <c r="M25" i="1"/>
  <c r="AJ25" i="1"/>
  <c r="AJ22" i="1"/>
  <c r="H27" i="1"/>
  <c r="AJ27" i="1"/>
  <c r="AJ18" i="1"/>
  <c r="I20" i="1"/>
  <c r="AX20" i="1" s="1"/>
  <c r="H22" i="1"/>
  <c r="M23" i="1"/>
  <c r="I27" i="1"/>
  <c r="AX27" i="1" s="1"/>
  <c r="H18" i="1"/>
  <c r="I18" i="1"/>
  <c r="AX18" i="1" s="1"/>
  <c r="BA18" i="1" s="1"/>
  <c r="H21" i="1"/>
  <c r="J22" i="1"/>
  <c r="AJ23" i="1"/>
  <c r="AJ20" i="1"/>
  <c r="H20" i="1"/>
  <c r="J20" i="1"/>
  <c r="J27" i="1"/>
  <c r="I21" i="1"/>
  <c r="AX21" i="1" s="1"/>
  <c r="H23" i="1"/>
  <c r="R27" i="1" l="1"/>
  <c r="BA21" i="1"/>
  <c r="BA22" i="1"/>
  <c r="BA28" i="1"/>
  <c r="BA24" i="1"/>
  <c r="Z22" i="1"/>
  <c r="BA20" i="1"/>
  <c r="S27" i="1"/>
  <c r="T27" i="1" s="1"/>
  <c r="S17" i="1"/>
  <c r="T17" i="1" s="1"/>
  <c r="S24" i="1"/>
  <c r="T24" i="1" s="1"/>
  <c r="P24" i="1" s="1"/>
  <c r="N24" i="1" s="1"/>
  <c r="Q24" i="1" s="1"/>
  <c r="K24" i="1" s="1"/>
  <c r="L24" i="1" s="1"/>
  <c r="Z23" i="1"/>
  <c r="Z21" i="1"/>
  <c r="Z25" i="1"/>
  <c r="Z26" i="1"/>
  <c r="S18" i="1"/>
  <c r="T18" i="1" s="1"/>
  <c r="P17" i="1"/>
  <c r="N17" i="1" s="1"/>
  <c r="Q17" i="1" s="1"/>
  <c r="K17" i="1" s="1"/>
  <c r="L17" i="1" s="1"/>
  <c r="Z17" i="1"/>
  <c r="Z18" i="1"/>
  <c r="P18" i="1"/>
  <c r="N18" i="1" s="1"/>
  <c r="Q18" i="1" s="1"/>
  <c r="K18" i="1" s="1"/>
  <c r="L18" i="1" s="1"/>
  <c r="Z27" i="1"/>
  <c r="S26" i="1"/>
  <c r="T26" i="1" s="1"/>
  <c r="S19" i="1"/>
  <c r="T19" i="1" s="1"/>
  <c r="P19" i="1" s="1"/>
  <c r="N19" i="1" s="1"/>
  <c r="Q19" i="1" s="1"/>
  <c r="K19" i="1" s="1"/>
  <c r="L19" i="1" s="1"/>
  <c r="S22" i="1"/>
  <c r="T22" i="1" s="1"/>
  <c r="S23" i="1"/>
  <c r="T23" i="1" s="1"/>
  <c r="BA17" i="1"/>
  <c r="Z20" i="1"/>
  <c r="BA27" i="1"/>
  <c r="Z24" i="1"/>
  <c r="Z19" i="1"/>
  <c r="S28" i="1"/>
  <c r="T28" i="1" s="1"/>
  <c r="P28" i="1" s="1"/>
  <c r="N28" i="1" s="1"/>
  <c r="Q28" i="1" s="1"/>
  <c r="K28" i="1" s="1"/>
  <c r="L28" i="1" s="1"/>
  <c r="S21" i="1"/>
  <c r="T21" i="1" s="1"/>
  <c r="Z28" i="1"/>
  <c r="S25" i="1"/>
  <c r="T25" i="1" s="1"/>
  <c r="S20" i="1"/>
  <c r="T20" i="1" s="1"/>
  <c r="P20" i="1" s="1"/>
  <c r="N20" i="1" s="1"/>
  <c r="Q20" i="1" s="1"/>
  <c r="K20" i="1" s="1"/>
  <c r="L20" i="1" s="1"/>
  <c r="AA21" i="1" l="1"/>
  <c r="AB21" i="1"/>
  <c r="AC21" i="1" s="1"/>
  <c r="U21" i="1"/>
  <c r="Y21" i="1" s="1"/>
  <c r="U19" i="1"/>
  <c r="Y19" i="1" s="1"/>
  <c r="AA19" i="1"/>
  <c r="AB19" i="1"/>
  <c r="U17" i="1"/>
  <c r="Y17" i="1" s="1"/>
  <c r="AB17" i="1"/>
  <c r="AA17" i="1"/>
  <c r="U26" i="1"/>
  <c r="Y26" i="1" s="1"/>
  <c r="AB26" i="1"/>
  <c r="AC26" i="1" s="1"/>
  <c r="AA26" i="1"/>
  <c r="P21" i="1"/>
  <c r="N21" i="1" s="1"/>
  <c r="Q21" i="1" s="1"/>
  <c r="K21" i="1" s="1"/>
  <c r="L21" i="1" s="1"/>
  <c r="U27" i="1"/>
  <c r="Y27" i="1" s="1"/>
  <c r="AB27" i="1"/>
  <c r="AA27" i="1"/>
  <c r="AB18" i="1"/>
  <c r="U18" i="1"/>
  <c r="Y18" i="1" s="1"/>
  <c r="AA18" i="1"/>
  <c r="U20" i="1"/>
  <c r="Y20" i="1" s="1"/>
  <c r="AB20" i="1"/>
  <c r="AC20" i="1" s="1"/>
  <c r="AA20" i="1"/>
  <c r="AA23" i="1"/>
  <c r="U23" i="1"/>
  <c r="Y23" i="1" s="1"/>
  <c r="AB23" i="1"/>
  <c r="AC23" i="1" s="1"/>
  <c r="P27" i="1"/>
  <c r="N27" i="1" s="1"/>
  <c r="Q27" i="1" s="1"/>
  <c r="K27" i="1" s="1"/>
  <c r="L27" i="1" s="1"/>
  <c r="AA28" i="1"/>
  <c r="AB28" i="1"/>
  <c r="U28" i="1"/>
  <c r="Y28" i="1" s="1"/>
  <c r="AA25" i="1"/>
  <c r="U25" i="1"/>
  <c r="Y25" i="1" s="1"/>
  <c r="AB25" i="1"/>
  <c r="AC25" i="1" s="1"/>
  <c r="AB22" i="1"/>
  <c r="U22" i="1"/>
  <c r="Y22" i="1" s="1"/>
  <c r="AA22" i="1"/>
  <c r="P26" i="1"/>
  <c r="N26" i="1" s="1"/>
  <c r="Q26" i="1" s="1"/>
  <c r="K26" i="1" s="1"/>
  <c r="L26" i="1" s="1"/>
  <c r="P23" i="1"/>
  <c r="N23" i="1" s="1"/>
  <c r="Q23" i="1" s="1"/>
  <c r="K23" i="1" s="1"/>
  <c r="L23" i="1" s="1"/>
  <c r="P22" i="1"/>
  <c r="N22" i="1" s="1"/>
  <c r="Q22" i="1" s="1"/>
  <c r="K22" i="1" s="1"/>
  <c r="L22" i="1" s="1"/>
  <c r="P25" i="1"/>
  <c r="N25" i="1" s="1"/>
  <c r="Q25" i="1" s="1"/>
  <c r="K25" i="1" s="1"/>
  <c r="L25" i="1" s="1"/>
  <c r="U24" i="1"/>
  <c r="Y24" i="1" s="1"/>
  <c r="AB24" i="1"/>
  <c r="AA24" i="1"/>
  <c r="AC17" i="1" l="1"/>
  <c r="AC19" i="1"/>
  <c r="AC28" i="1"/>
  <c r="AC24" i="1"/>
  <c r="AC22" i="1"/>
  <c r="AC18" i="1"/>
  <c r="AC27" i="1"/>
</calcChain>
</file>

<file path=xl/sharedStrings.xml><?xml version="1.0" encoding="utf-8"?>
<sst xmlns="http://schemas.openxmlformats.org/spreadsheetml/2006/main" count="1461" uniqueCount="348">
  <si>
    <t>File opened</t>
  </si>
  <si>
    <t>2019-08-24 10:21:36</t>
  </si>
  <si>
    <t>Console s/n</t>
  </si>
  <si>
    <t>68C-571038</t>
  </si>
  <si>
    <t>Console ver</t>
  </si>
  <si>
    <t>Bluestem v.1.3.4</t>
  </si>
  <si>
    <t>Scripts ver</t>
  </si>
  <si>
    <t>2018.05  1.3.4, Mar 2018</t>
  </si>
  <si>
    <t>Head s/n</t>
  </si>
  <si>
    <t>68H-581038</t>
  </si>
  <si>
    <t>Head ver</t>
  </si>
  <si>
    <t>1.3.0</t>
  </si>
  <si>
    <t>Head cal</t>
  </si>
  <si>
    <t>{"tazero": "0.00774765", "flowazero": "0.4286", "ssa_ref": "36614.9", "h2obspan2b": "0.0963575", "co2bzero": "0.880288", "co2aspanconc2": "0", "h2oazero": "1.00263", "co2bspan2b": "0.162103", "co2bspan2": "0", "h2obspanconc1": "20", "h2oaspan2": "0", "co2aspan2b": "0.163711", "co2aspanconc1": "1002", "co2azero": "0.869071", "h2oaspan2a": "0.0661155", "tbzero": "0.197721", "co2aspan1": "0.992625", "flowmeterzero": "0.991801", "co2bspanconc2": "0", "co2bspan2a": "0.163389", "flowbzero": "0.20796", "h2oaspanconc1": "12.19", "h2obspan2a": "0.0975941", "h2obspan1": "0.998578", "h2oaspanconc2": "0", "co2bspanconc1": "1002", "h2obspanconc2": "0", "h2obspan2": "0", "ssb_ref": "36526.8", "chamberpressurezero": "2.57337", "h2oaspan1": "1.00223", "co2aspan2": "0", "co2aspan2a": "0.164928", "oxygen": "21", "h2oaspan2b": "0.0662632", "h2obzero": "1.01783", "co2bspan1": "0.992131"}</t>
  </si>
  <si>
    <t>Chamber type</t>
  </si>
  <si>
    <t>6800-01</t>
  </si>
  <si>
    <t>Chamber s/n</t>
  </si>
  <si>
    <t>MPF-551037</t>
  </si>
  <si>
    <t>Chamber rev</t>
  </si>
  <si>
    <t>0</t>
  </si>
  <si>
    <t>Chamber cal</t>
  </si>
  <si>
    <t>Fluorometer</t>
  </si>
  <si>
    <t>Flr. Version</t>
  </si>
  <si>
    <t>10:21:36</t>
  </si>
  <si>
    <t>Stability Definition:	A (GasEx): Slp&lt;0.3 Std&lt;0.5	gsw (GasEx): Slp&lt;1 Std&lt;0.5</t>
  </si>
  <si>
    <t>SysConst</t>
  </si>
  <si>
    <t>AvgTime</t>
  </si>
  <si>
    <t>4</t>
  </si>
  <si>
    <t>Oxygen</t>
  </si>
  <si>
    <t>21</t>
  </si>
  <si>
    <t>Chamber</t>
  </si>
  <si>
    <t>Const</t>
  </si>
  <si>
    <t>S</t>
  </si>
  <si>
    <t>K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</si>
  <si>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</si>
  <si>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</si>
  <si>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</si>
  <si>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</si>
  <si>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</si>
  <si>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</si>
  <si>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</si>
  <si>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</si>
  <si>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</si>
  <si>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</si>
  <si>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</si>
  <si>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</si>
  <si>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</si>
  <si>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</si>
  <si>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</si>
  <si>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</si>
  <si>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</si>
  <si>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</si>
  <si>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</si>
  <si>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</si>
  <si>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</si>
  <si>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</si>
  <si>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</si>
  <si>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</si>
  <si>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</si>
  <si>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</si>
  <si>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</si>
  <si>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</si>
  <si>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</si>
  <si>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</si>
  <si>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</si>
  <si>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</si>
  <si>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</si>
  <si>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</si>
  <si>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</si>
  <si>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</si>
  <si>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</si>
  <si>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1.03404 73.7926 383.169 615.575 846.209 1051.07 1225.87 1394.5</t>
  </si>
  <si>
    <t>Fs_true</t>
  </si>
  <si>
    <t>-0.0945659 98.7461 401.969 600.047 801.227 1001.1 1198.91 1401.13</t>
  </si>
  <si>
    <t>leak_wt</t>
  </si>
  <si>
    <t>Sys</t>
  </si>
  <si>
    <t>UserDefVar</t>
  </si>
  <si>
    <t>GasEx</t>
  </si>
  <si>
    <t>Leak</t>
  </si>
  <si>
    <t>FLR</t>
  </si>
  <si>
    <t>MPF</t>
  </si>
  <si>
    <t>LeafQ</t>
  </si>
  <si>
    <t>Meas</t>
  </si>
  <si>
    <t>FlrLS</t>
  </si>
  <si>
    <t>FlrStats</t>
  </si>
  <si>
    <t>Match</t>
  </si>
  <si>
    <t>Stability</t>
  </si>
  <si>
    <t>Auxiliary</t>
  </si>
  <si>
    <t>Status</t>
  </si>
  <si>
    <t>obs</t>
  </si>
  <si>
    <t>time</t>
  </si>
  <si>
    <t>elapsed</t>
  </si>
  <si>
    <t>date</t>
  </si>
  <si>
    <t>hhmmss</t>
  </si>
  <si>
    <t>plant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</si>
  <si>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</si>
  <si>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</si>
  <si>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</si>
  <si>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</si>
  <si>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</si>
  <si>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</si>
  <si>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</si>
  <si>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</si>
  <si>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</si>
  <si>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</si>
  <si>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</si>
  <si>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</si>
  <si>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</si>
  <si>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</si>
  <si>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</si>
  <si>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</si>
  <si>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</si>
  <si>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</si>
  <si>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</si>
  <si>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</si>
  <si>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</si>
  <si>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</si>
  <si>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</si>
  <si>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</si>
  <si>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</si>
  <si>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</si>
  <si>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</si>
  <si>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</si>
  <si>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</si>
  <si>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</si>
  <si>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</si>
  <si>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</si>
  <si>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</si>
  <si>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</si>
  <si>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</si>
  <si>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</si>
  <si>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</si>
  <si>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</si>
  <si>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</si>
  <si>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</si>
  <si>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</si>
  <si>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</si>
  <si>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</si>
  <si>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</si>
  <si>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</si>
  <si>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</si>
  <si>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</si>
  <si>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</si>
  <si>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</si>
  <si>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</si>
  <si>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</si>
  <si>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</si>
  <si>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</si>
  <si>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</si>
  <si>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ID</t>
  </si>
  <si>
    <t>P1_dur</t>
  </si>
  <si>
    <t>P2_dur</t>
  </si>
  <si>
    <t>P3_dur</t>
  </si>
  <si>
    <t>P1_Qmax</t>
  </si>
  <si>
    <t>P1_Fmax</t>
  </si>
  <si>
    <t>P2_dQdt</t>
  </si>
  <si>
    <t>P3_ΔF</t>
  </si>
  <si>
    <t>Qin</t>
  </si>
  <si>
    <t>Qabs</t>
  </si>
  <si>
    <t>alpha</t>
  </si>
  <si>
    <t>convert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</si>
  <si>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</si>
  <si>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</si>
  <si>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</si>
  <si>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</si>
  <si>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</si>
  <si>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</si>
  <si>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</si>
  <si>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</si>
  <si>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</si>
  <si>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</si>
  <si>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</si>
  <si>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</si>
  <si>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</si>
  <si>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</si>
  <si>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</si>
  <si>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</si>
  <si>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</si>
  <si>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</si>
  <si>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</si>
  <si>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</si>
  <si>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</si>
  <si>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</si>
  <si>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</si>
  <si>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</si>
  <si>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</si>
  <si>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</si>
  <si>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</si>
  <si>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</si>
  <si>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</si>
  <si>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</si>
  <si>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</si>
  <si>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</si>
  <si>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</si>
  <si>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</si>
  <si>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</si>
  <si>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</si>
  <si>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</si>
  <si>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</si>
  <si>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</si>
  <si>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</si>
  <si>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</si>
  <si>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</si>
  <si>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</si>
  <si>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</si>
  <si>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</si>
  <si>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</si>
  <si>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</si>
  <si>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gsw:MN</t>
  </si>
  <si>
    <t>gsw:SLP</t>
  </si>
  <si>
    <t>gsw:SD</t>
  </si>
  <si>
    <t>gsw:OK</t>
  </si>
  <si>
    <t>Stable</t>
  </si>
  <si>
    <t>Total</t>
  </si>
  <si>
    <t>State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</si>
  <si>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</si>
  <si>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</si>
  <si>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</si>
  <si>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</si>
  <si>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</si>
  <si>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</si>
  <si>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</si>
  <si>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</si>
  <si>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</si>
  <si>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</si>
  <si>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</si>
  <si>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</si>
  <si>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</si>
  <si>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</si>
  <si>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</si>
  <si>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</si>
  <si>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</si>
  <si>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</si>
  <si>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</si>
  <si>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</si>
  <si>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</si>
  <si>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</si>
  <si>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</si>
  <si>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</si>
  <si>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</si>
  <si>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</si>
  <si>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</si>
  <si>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</si>
  <si>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</si>
  <si>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</si>
  <si>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</si>
  <si>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</si>
  <si>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</si>
  <si>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</si>
  <si>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</si>
  <si>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</si>
  <si>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</si>
  <si>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</si>
  <si>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</si>
  <si>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</si>
  <si>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</si>
  <si>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</si>
  <si>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</si>
  <si>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</si>
  <si>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</si>
  <si>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</si>
  <si>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</si>
  <si>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</si>
  <si>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</si>
  <si>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</si>
  <si>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mol m⁻² s⁻²</t>
  </si>
  <si>
    <t>J/µmol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</si>
  <si>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</si>
  <si>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</si>
  <si>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</si>
  <si>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</si>
  <si>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</si>
  <si>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</si>
  <si>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</si>
  <si>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mol m⁻² s⁻¹ min⁻¹</t>
  </si>
  <si>
    <t>V</t>
  </si>
  <si>
    <t>20190824 10:44:21</t>
  </si>
  <si>
    <t>10:44:21</t>
  </si>
  <si>
    <t>MPF-1732-20190824-10_44_22</t>
  </si>
  <si>
    <t>DARK-1733-20190824-10_44_30</t>
  </si>
  <si>
    <t>0: Broadleaf</t>
  </si>
  <si>
    <t>10:43:23</t>
  </si>
  <si>
    <t>1/2</t>
  </si>
  <si>
    <t>5</t>
  </si>
  <si>
    <t>11111111</t>
  </si>
  <si>
    <t>oooooooo</t>
  </si>
  <si>
    <t>off</t>
  </si>
  <si>
    <t>20190824 10:46:21</t>
  </si>
  <si>
    <t>10:46:21</t>
  </si>
  <si>
    <t>MPF-1734-20190824-10_46_23</t>
  </si>
  <si>
    <t>DARK-1735-20190824-10_46_30</t>
  </si>
  <si>
    <t>10:46:50</t>
  </si>
  <si>
    <t>20190824 10:48:52</t>
  </si>
  <si>
    <t>10:48:52</t>
  </si>
  <si>
    <t>MPF-1736-20190824-10_48_53</t>
  </si>
  <si>
    <t>DARK-1737-20190824-10_49_01</t>
  </si>
  <si>
    <t>10:49:24</t>
  </si>
  <si>
    <t>20190824 10:51:25</t>
  </si>
  <si>
    <t>10:51:25</t>
  </si>
  <si>
    <t>MPF-1738-20190824-10_51_27</t>
  </si>
  <si>
    <t>DARK-1739-20190824-10_51_34</t>
  </si>
  <si>
    <t>10:51:57</t>
  </si>
  <si>
    <t>20190824 10:53:17</t>
  </si>
  <si>
    <t>10:53:17</t>
  </si>
  <si>
    <t>MPF-1740-20190824-10_53_19</t>
  </si>
  <si>
    <t>DARK-1741-20190824-10_53_26</t>
  </si>
  <si>
    <t>10:53:57</t>
  </si>
  <si>
    <t>2/2</t>
  </si>
  <si>
    <t>20190824 10:55:59</t>
  </si>
  <si>
    <t>10:55:59</t>
  </si>
  <si>
    <t>MPF-1742-20190824-10_56_00</t>
  </si>
  <si>
    <t>DARK-1743-20190824-10_56_08</t>
  </si>
  <si>
    <t>10:56:35</t>
  </si>
  <si>
    <t>20190824 10:58:31</t>
  </si>
  <si>
    <t>10:58:31</t>
  </si>
  <si>
    <t>MPF-1744-20190824-10_58_33</t>
  </si>
  <si>
    <t>DARK-1745-20190824-10_58_40</t>
  </si>
  <si>
    <t>10:57:40</t>
  </si>
  <si>
    <t>20190824 11:00:32</t>
  </si>
  <si>
    <t>11:00:32</t>
  </si>
  <si>
    <t>MPF-1746-20190824-11_00_33</t>
  </si>
  <si>
    <t>DARK-1747-20190824-11_00_41</t>
  </si>
  <si>
    <t>10:59:51</t>
  </si>
  <si>
    <t>20190824 11:02:32</t>
  </si>
  <si>
    <t>11:02:32</t>
  </si>
  <si>
    <t>MPF-1748-20190824-11_02_34</t>
  </si>
  <si>
    <t>DARK-1749-20190824-11_02_42</t>
  </si>
  <si>
    <t>11:01:54</t>
  </si>
  <si>
    <t>20190824 11:03:46</t>
  </si>
  <si>
    <t>11:03:46</t>
  </si>
  <si>
    <t>MPF-1750-20190824-11_03_47</t>
  </si>
  <si>
    <t>DARK-1751-20190824-11_03_55</t>
  </si>
  <si>
    <t>11:04:17</t>
  </si>
  <si>
    <t>20190824 11:06:09</t>
  </si>
  <si>
    <t>11:06:09</t>
  </si>
  <si>
    <t>MPF-1752-20190824-11_06_11</t>
  </si>
  <si>
    <t>DARK-1753-20190824-11_06_18</t>
  </si>
  <si>
    <t>11:05:24</t>
  </si>
  <si>
    <t>20190824 11:08:10</t>
  </si>
  <si>
    <t>11:08:10</t>
  </si>
  <si>
    <t>MPF-1754-20190824-11_08_11</t>
  </si>
  <si>
    <t>DARK-1755-20190824-11_08_19</t>
  </si>
  <si>
    <t>11:07:16</t>
  </si>
  <si>
    <t>20190824 11:09:33</t>
  </si>
  <si>
    <t>11:09:33</t>
  </si>
  <si>
    <t>MPF-1756-20190824-11_09_34</t>
  </si>
  <si>
    <t>DARK-1757-20190824-11_09_42</t>
  </si>
  <si>
    <t>11:10:05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</si>
</sst>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Measurements!$I$17:$I$28</c:f>
              <c:numCache>
                <c:formatCode>General</c:formatCode>
                <c:ptCount val="12"/>
                <c:pt idx="0">
                  <c:v>27.717081085899789</c:v>
                </c:pt>
                <c:pt idx="1">
                  <c:v>28.847491413505079</c:v>
                </c:pt>
                <c:pt idx="2">
                  <c:v>21.075314356574925</c:v>
                </c:pt>
                <c:pt idx="3">
                  <c:v>13.217607380617453</c:v>
                </c:pt>
                <c:pt idx="4">
                  <c:v>0.3704885618559407</c:v>
                </c:pt>
                <c:pt idx="5">
                  <c:v>36.563938037170452</c:v>
                </c:pt>
                <c:pt idx="6">
                  <c:v>37.935466612030822</c:v>
                </c:pt>
                <c:pt idx="7">
                  <c:v>37.92794067108678</c:v>
                </c:pt>
                <c:pt idx="8">
                  <c:v>38.616355861580431</c:v>
                </c:pt>
                <c:pt idx="9">
                  <c:v>39.911382061479422</c:v>
                </c:pt>
                <c:pt idx="10">
                  <c:v>40.113834677961513</c:v>
                </c:pt>
                <c:pt idx="11">
                  <c:v>40.705417342744127</c:v>
                </c:pt>
              </c:numCache>
            </c:numRef>
          </c:xVal>
          <c:yVal>
            <c:numRef>
              <c:f>Measurements!$K$17:$K$28</c:f>
              <c:numCache>
                <c:formatCode>General</c:formatCode>
                <c:ptCount val="12"/>
                <c:pt idx="0">
                  <c:v>96.602071311119488</c:v>
                </c:pt>
                <c:pt idx="1">
                  <c:v>58.436506959753295</c:v>
                </c:pt>
                <c:pt idx="2">
                  <c:v>30.459786032279879</c:v>
                </c:pt>
                <c:pt idx="3">
                  <c:v>14.356674001469051</c:v>
                </c:pt>
                <c:pt idx="4">
                  <c:v>-5.6410041364201513</c:v>
                </c:pt>
                <c:pt idx="5">
                  <c:v>157.75739100293828</c:v>
                </c:pt>
                <c:pt idx="6">
                  <c:v>180.34584815931223</c:v>
                </c:pt>
                <c:pt idx="7">
                  <c:v>219.76566744253299</c:v>
                </c:pt>
                <c:pt idx="8">
                  <c:v>265.57229014548687</c:v>
                </c:pt>
                <c:pt idx="9">
                  <c:v>314.78297497470879</c:v>
                </c:pt>
                <c:pt idx="10">
                  <c:v>416.63480827777681</c:v>
                </c:pt>
                <c:pt idx="11">
                  <c:v>520.58495431952713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CE-40E1-BB81-D2D848F55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141320"/>
        <c:axId val="416140664"/>
      </c:scatterChart>
      <c:valAx>
        <c:axId val="416141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140664"/>
        <c:crosses val="autoZero"/>
        <c:crossBetween val="midCat"/>
      </c:valAx>
      <c:valAx>
        <c:axId val="416140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141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142875</xdr:colOff>
      <xdr:row>8</xdr:row>
      <xdr:rowOff>157162</xdr:rowOff>
    </xdr:from>
    <xdr:to>
      <xdr:col>22</xdr:col>
      <xdr:colOff>447675</xdr:colOff>
      <xdr:row>22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9AE219-B4C1-41C7-B808-5AFE870921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M28"/>
  <sheetViews>
    <sheetView tabSelected="1" topLeftCell="A8" workbookViewId="0">
      <selection activeCell="J11" sqref="J11"/>
    </sheetView>
  </sheetViews>
  <sheetFormatPr defaultRowHeight="15" x14ac:dyDescent="0.25"/>
  <sheetData>
    <row r="2" spans="1:169" x14ac:dyDescent="0.25">
      <c r="A2" t="s">
        <v>25</v>
      </c>
      <c r="B2" t="s">
        <v>26</v>
      </c>
      <c r="C2" t="s">
        <v>28</v>
      </c>
      <c r="D2" t="s">
        <v>30</v>
      </c>
    </row>
    <row r="3" spans="1:169" x14ac:dyDescent="0.25">
      <c r="B3" t="s">
        <v>27</v>
      </c>
      <c r="C3" t="s">
        <v>29</v>
      </c>
      <c r="D3" t="s">
        <v>15</v>
      </c>
    </row>
    <row r="4" spans="1:169" x14ac:dyDescent="0.25">
      <c r="A4" t="s">
        <v>31</v>
      </c>
      <c r="B4" t="s">
        <v>32</v>
      </c>
      <c r="C4" t="s">
        <v>33</v>
      </c>
      <c r="D4" t="s">
        <v>34</v>
      </c>
    </row>
    <row r="5" spans="1:169" x14ac:dyDescent="0.25">
      <c r="B5">
        <v>6</v>
      </c>
      <c r="C5">
        <v>0.5</v>
      </c>
      <c r="D5">
        <v>2</v>
      </c>
    </row>
    <row r="6" spans="1:169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</row>
    <row r="7" spans="1:169" x14ac:dyDescent="0.25">
      <c r="B7">
        <v>0</v>
      </c>
      <c r="C7">
        <v>1</v>
      </c>
      <c r="D7">
        <v>0</v>
      </c>
      <c r="E7">
        <v>0</v>
      </c>
    </row>
    <row r="8" spans="1:169" x14ac:dyDescent="0.25">
      <c r="A8" t="s">
        <v>40</v>
      </c>
      <c r="B8" t="s">
        <v>41</v>
      </c>
      <c r="C8" t="s">
        <v>43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 t="s">
        <v>58</v>
      </c>
    </row>
    <row r="9" spans="1:169" x14ac:dyDescent="0.25">
      <c r="B9" t="s">
        <v>42</v>
      </c>
      <c r="C9" t="s">
        <v>44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69" x14ac:dyDescent="0.2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</row>
    <row r="11" spans="1:169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69" x14ac:dyDescent="0.2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72</v>
      </c>
      <c r="H12" t="s">
        <v>74</v>
      </c>
    </row>
    <row r="13" spans="1:169" x14ac:dyDescent="0.25">
      <c r="B13">
        <v>-6276</v>
      </c>
      <c r="C13">
        <v>6.6</v>
      </c>
      <c r="D13">
        <v>1.7090000000000001E-5</v>
      </c>
      <c r="E13">
        <v>3.11</v>
      </c>
      <c r="F13" t="s">
        <v>71</v>
      </c>
      <c r="G13" t="s">
        <v>73</v>
      </c>
      <c r="H13">
        <v>2</v>
      </c>
    </row>
    <row r="14" spans="1:169" x14ac:dyDescent="0.25">
      <c r="A14" t="s">
        <v>75</v>
      </c>
      <c r="B14" t="s">
        <v>75</v>
      </c>
      <c r="C14" t="s">
        <v>75</v>
      </c>
      <c r="D14" t="s">
        <v>75</v>
      </c>
      <c r="E14" t="s">
        <v>75</v>
      </c>
      <c r="F14" t="s">
        <v>76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s">
        <v>77</v>
      </c>
      <c r="AD14" t="s">
        <v>77</v>
      </c>
      <c r="AE14" t="s">
        <v>77</v>
      </c>
      <c r="AF14" t="s">
        <v>77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80</v>
      </c>
      <c r="BK14" t="s">
        <v>80</v>
      </c>
      <c r="BL14" t="s">
        <v>80</v>
      </c>
      <c r="BM14" t="s">
        <v>80</v>
      </c>
      <c r="BN14" t="s">
        <v>80</v>
      </c>
      <c r="BO14" t="s">
        <v>80</v>
      </c>
      <c r="BP14" t="s">
        <v>80</v>
      </c>
      <c r="BQ14" t="s">
        <v>80</v>
      </c>
      <c r="BR14" t="s">
        <v>81</v>
      </c>
      <c r="BS14" t="s">
        <v>81</v>
      </c>
      <c r="BT14" t="s">
        <v>81</v>
      </c>
      <c r="BU14" t="s">
        <v>81</v>
      </c>
      <c r="BV14" t="s">
        <v>31</v>
      </c>
      <c r="BW14" t="s">
        <v>82</v>
      </c>
      <c r="BX14" t="s">
        <v>82</v>
      </c>
      <c r="BY14" t="s">
        <v>82</v>
      </c>
      <c r="BZ14" t="s">
        <v>82</v>
      </c>
      <c r="CA14" t="s">
        <v>82</v>
      </c>
      <c r="CB14" t="s">
        <v>82</v>
      </c>
      <c r="CC14" t="s">
        <v>82</v>
      </c>
      <c r="CD14" t="s">
        <v>82</v>
      </c>
      <c r="CE14" t="s">
        <v>82</v>
      </c>
      <c r="CF14" t="s">
        <v>82</v>
      </c>
      <c r="CG14" t="s">
        <v>82</v>
      </c>
      <c r="CH14" t="s">
        <v>82</v>
      </c>
      <c r="CI14" t="s">
        <v>82</v>
      </c>
      <c r="CJ14" t="s">
        <v>82</v>
      </c>
      <c r="CK14" t="s">
        <v>83</v>
      </c>
      <c r="CL14" t="s">
        <v>83</v>
      </c>
      <c r="CM14" t="s">
        <v>83</v>
      </c>
      <c r="CN14" t="s">
        <v>83</v>
      </c>
      <c r="CO14" t="s">
        <v>83</v>
      </c>
      <c r="CP14" t="s">
        <v>83</v>
      </c>
      <c r="CQ14" t="s">
        <v>83</v>
      </c>
      <c r="CR14" t="s">
        <v>83</v>
      </c>
      <c r="CS14" t="s">
        <v>83</v>
      </c>
      <c r="CT14" t="s">
        <v>83</v>
      </c>
      <c r="CU14" t="s">
        <v>83</v>
      </c>
      <c r="CV14" t="s">
        <v>83</v>
      </c>
      <c r="CW14" t="s">
        <v>83</v>
      </c>
      <c r="CX14" t="s">
        <v>83</v>
      </c>
      <c r="CY14" t="s">
        <v>83</v>
      </c>
      <c r="CZ14" t="s">
        <v>83</v>
      </c>
      <c r="DA14" t="s">
        <v>83</v>
      </c>
      <c r="DB14" t="s">
        <v>84</v>
      </c>
      <c r="DC14" t="s">
        <v>84</v>
      </c>
      <c r="DD14" t="s">
        <v>84</v>
      </c>
      <c r="DE14" t="s">
        <v>84</v>
      </c>
      <c r="DF14" t="s">
        <v>84</v>
      </c>
      <c r="DG14" t="s">
        <v>85</v>
      </c>
      <c r="DH14" t="s">
        <v>85</v>
      </c>
      <c r="DI14" t="s">
        <v>85</v>
      </c>
      <c r="DJ14" t="s">
        <v>85</v>
      </c>
      <c r="DK14" t="s">
        <v>85</v>
      </c>
      <c r="DL14" t="s">
        <v>85</v>
      </c>
      <c r="DM14" t="s">
        <v>85</v>
      </c>
      <c r="DN14" t="s">
        <v>85</v>
      </c>
      <c r="DO14" t="s">
        <v>85</v>
      </c>
      <c r="DP14" t="s">
        <v>86</v>
      </c>
      <c r="DQ14" t="s">
        <v>86</v>
      </c>
      <c r="DR14" t="s">
        <v>86</v>
      </c>
      <c r="DS14" t="s">
        <v>86</v>
      </c>
      <c r="DT14" t="s">
        <v>86</v>
      </c>
      <c r="DU14" t="s">
        <v>86</v>
      </c>
      <c r="DV14" t="s">
        <v>86</v>
      </c>
      <c r="DW14" t="s">
        <v>86</v>
      </c>
      <c r="DX14" t="s">
        <v>86</v>
      </c>
      <c r="DY14" t="s">
        <v>86</v>
      </c>
      <c r="DZ14" t="s">
        <v>86</v>
      </c>
      <c r="EA14" t="s">
        <v>87</v>
      </c>
      <c r="EB14" t="s">
        <v>87</v>
      </c>
      <c r="EC14" t="s">
        <v>87</v>
      </c>
      <c r="ED14" t="s">
        <v>87</v>
      </c>
      <c r="EE14" t="s">
        <v>87</v>
      </c>
      <c r="EF14" t="s">
        <v>87</v>
      </c>
      <c r="EG14" t="s">
        <v>87</v>
      </c>
      <c r="EH14" t="s">
        <v>87</v>
      </c>
      <c r="EI14" t="s">
        <v>87</v>
      </c>
      <c r="EJ14" t="s">
        <v>87</v>
      </c>
      <c r="EK14" t="s">
        <v>87</v>
      </c>
      <c r="EL14" t="s">
        <v>87</v>
      </c>
      <c r="EM14" t="s">
        <v>87</v>
      </c>
      <c r="EN14" t="s">
        <v>87</v>
      </c>
      <c r="EO14" t="s">
        <v>87</v>
      </c>
      <c r="EP14" t="s">
        <v>87</v>
      </c>
      <c r="EQ14" t="s">
        <v>87</v>
      </c>
      <c r="ER14" t="s">
        <v>87</v>
      </c>
      <c r="ES14" t="s">
        <v>87</v>
      </c>
      <c r="ET14" t="s">
        <v>88</v>
      </c>
      <c r="EU14" t="s">
        <v>88</v>
      </c>
      <c r="EV14" t="s">
        <v>88</v>
      </c>
      <c r="EW14" t="s">
        <v>88</v>
      </c>
      <c r="EX14" t="s">
        <v>88</v>
      </c>
      <c r="EY14" t="s">
        <v>88</v>
      </c>
      <c r="EZ14" t="s">
        <v>88</v>
      </c>
      <c r="FA14" t="s">
        <v>88</v>
      </c>
      <c r="FB14" t="s">
        <v>88</v>
      </c>
      <c r="FC14" t="s">
        <v>88</v>
      </c>
      <c r="FD14" t="s">
        <v>88</v>
      </c>
      <c r="FE14" t="s">
        <v>88</v>
      </c>
      <c r="FF14" t="s">
        <v>88</v>
      </c>
      <c r="FG14" t="s">
        <v>88</v>
      </c>
      <c r="FH14" t="s">
        <v>88</v>
      </c>
      <c r="FI14" t="s">
        <v>88</v>
      </c>
      <c r="FJ14" t="s">
        <v>88</v>
      </c>
      <c r="FK14" t="s">
        <v>88</v>
      </c>
      <c r="FL14" t="s">
        <v>88</v>
      </c>
      <c r="FM14" t="s">
        <v>88</v>
      </c>
    </row>
    <row r="15" spans="1:169" x14ac:dyDescent="0.2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  <c r="M15" t="s">
        <v>101</v>
      </c>
      <c r="N15" t="s">
        <v>102</v>
      </c>
      <c r="O15" t="s">
        <v>103</v>
      </c>
      <c r="P15" t="s">
        <v>104</v>
      </c>
      <c r="Q15" t="s">
        <v>105</v>
      </c>
      <c r="R15" t="s">
        <v>106</v>
      </c>
      <c r="S15" t="s">
        <v>107</v>
      </c>
      <c r="T15" t="s">
        <v>108</v>
      </c>
      <c r="U15" t="s">
        <v>109</v>
      </c>
      <c r="V15" t="s">
        <v>110</v>
      </c>
      <c r="W15" t="s">
        <v>111</v>
      </c>
      <c r="X15" t="s">
        <v>112</v>
      </c>
      <c r="Y15" t="s">
        <v>113</v>
      </c>
      <c r="Z15" t="s">
        <v>114</v>
      </c>
      <c r="AA15" t="s">
        <v>115</v>
      </c>
      <c r="AB15" t="s">
        <v>116</v>
      </c>
      <c r="AC15" t="s">
        <v>117</v>
      </c>
      <c r="AD15" t="s">
        <v>118</v>
      </c>
      <c r="AE15" t="s">
        <v>119</v>
      </c>
      <c r="AF15" t="s">
        <v>120</v>
      </c>
      <c r="AG15" t="s">
        <v>78</v>
      </c>
      <c r="AH15" t="s">
        <v>121</v>
      </c>
      <c r="AI15" t="s">
        <v>122</v>
      </c>
      <c r="AJ15" t="s">
        <v>123</v>
      </c>
      <c r="AK15" t="s">
        <v>124</v>
      </c>
      <c r="AL15" t="s">
        <v>125</v>
      </c>
      <c r="AM15" t="s">
        <v>126</v>
      </c>
      <c r="AN15" t="s">
        <v>127</v>
      </c>
      <c r="AO15" t="s">
        <v>128</v>
      </c>
      <c r="AP15" t="s">
        <v>129</v>
      </c>
      <c r="AQ15" t="s">
        <v>130</v>
      </c>
      <c r="AR15" t="s">
        <v>131</v>
      </c>
      <c r="AS15" t="s">
        <v>132</v>
      </c>
      <c r="AT15" t="s">
        <v>133</v>
      </c>
      <c r="AU15" t="s">
        <v>134</v>
      </c>
      <c r="AV15" t="s">
        <v>135</v>
      </c>
      <c r="AW15" t="s">
        <v>136</v>
      </c>
      <c r="AX15" t="s">
        <v>137</v>
      </c>
      <c r="AY15" t="s">
        <v>138</v>
      </c>
      <c r="AZ15" t="s">
        <v>139</v>
      </c>
      <c r="BA15" t="s">
        <v>140</v>
      </c>
      <c r="BB15" t="s">
        <v>141</v>
      </c>
      <c r="BC15" t="s">
        <v>142</v>
      </c>
      <c r="BD15" t="s">
        <v>143</v>
      </c>
      <c r="BE15" t="s">
        <v>144</v>
      </c>
      <c r="BF15" t="s">
        <v>145</v>
      </c>
      <c r="BG15" t="s">
        <v>146</v>
      </c>
      <c r="BH15" t="s">
        <v>147</v>
      </c>
      <c r="BI15" t="s">
        <v>148</v>
      </c>
      <c r="BJ15" t="s">
        <v>149</v>
      </c>
      <c r="BK15" t="s">
        <v>150</v>
      </c>
      <c r="BL15" t="s">
        <v>151</v>
      </c>
      <c r="BM15" t="s">
        <v>152</v>
      </c>
      <c r="BN15" t="s">
        <v>153</v>
      </c>
      <c r="BO15" t="s">
        <v>154</v>
      </c>
      <c r="BP15" t="s">
        <v>155</v>
      </c>
      <c r="BQ15" t="s">
        <v>156</v>
      </c>
      <c r="BR15" t="s">
        <v>157</v>
      </c>
      <c r="BS15" t="s">
        <v>158</v>
      </c>
      <c r="BT15" t="s">
        <v>159</v>
      </c>
      <c r="BU15" t="s">
        <v>160</v>
      </c>
      <c r="BV15" t="s">
        <v>161</v>
      </c>
      <c r="BW15" t="s">
        <v>95</v>
      </c>
      <c r="BX15" t="s">
        <v>162</v>
      </c>
      <c r="BY15" t="s">
        <v>163</v>
      </c>
      <c r="BZ15" t="s">
        <v>164</v>
      </c>
      <c r="CA15" t="s">
        <v>165</v>
      </c>
      <c r="CB15" t="s">
        <v>166</v>
      </c>
      <c r="CC15" t="s">
        <v>167</v>
      </c>
      <c r="CD15" t="s">
        <v>168</v>
      </c>
      <c r="CE15" t="s">
        <v>169</v>
      </c>
      <c r="CF15" t="s">
        <v>170</v>
      </c>
      <c r="CG15" t="s">
        <v>171</v>
      </c>
      <c r="CH15" t="s">
        <v>172</v>
      </c>
      <c r="CI15" t="s">
        <v>173</v>
      </c>
      <c r="CJ15" t="s">
        <v>174</v>
      </c>
      <c r="CK15" t="s">
        <v>175</v>
      </c>
      <c r="CL15" t="s">
        <v>176</v>
      </c>
      <c r="CM15" t="s">
        <v>177</v>
      </c>
      <c r="CN15" t="s">
        <v>178</v>
      </c>
      <c r="CO15" t="s">
        <v>179</v>
      </c>
      <c r="CP15" t="s">
        <v>180</v>
      </c>
      <c r="CQ15" t="s">
        <v>181</v>
      </c>
      <c r="CR15" t="s">
        <v>182</v>
      </c>
      <c r="CS15" t="s">
        <v>183</v>
      </c>
      <c r="CT15" t="s">
        <v>184</v>
      </c>
      <c r="CU15" t="s">
        <v>185</v>
      </c>
      <c r="CV15" t="s">
        <v>186</v>
      </c>
      <c r="CW15" t="s">
        <v>187</v>
      </c>
      <c r="CX15" t="s">
        <v>188</v>
      </c>
      <c r="CY15" t="s">
        <v>189</v>
      </c>
      <c r="CZ15" t="s">
        <v>190</v>
      </c>
      <c r="DA15" t="s">
        <v>191</v>
      </c>
      <c r="DB15" t="s">
        <v>192</v>
      </c>
      <c r="DC15" t="s">
        <v>193</v>
      </c>
      <c r="DD15" t="s">
        <v>194</v>
      </c>
      <c r="DE15" t="s">
        <v>195</v>
      </c>
      <c r="DF15" t="s">
        <v>196</v>
      </c>
      <c r="DG15" t="s">
        <v>90</v>
      </c>
      <c r="DH15" t="s">
        <v>93</v>
      </c>
      <c r="DI15" t="s">
        <v>197</v>
      </c>
      <c r="DJ15" t="s">
        <v>198</v>
      </c>
      <c r="DK15" t="s">
        <v>199</v>
      </c>
      <c r="DL15" t="s">
        <v>200</v>
      </c>
      <c r="DM15" t="s">
        <v>201</v>
      </c>
      <c r="DN15" t="s">
        <v>202</v>
      </c>
      <c r="DO15" t="s">
        <v>203</v>
      </c>
      <c r="DP15" t="s">
        <v>204</v>
      </c>
      <c r="DQ15" t="s">
        <v>205</v>
      </c>
      <c r="DR15" t="s">
        <v>206</v>
      </c>
      <c r="DS15" t="s">
        <v>207</v>
      </c>
      <c r="DT15" t="s">
        <v>208</v>
      </c>
      <c r="DU15" t="s">
        <v>209</v>
      </c>
      <c r="DV15" t="s">
        <v>210</v>
      </c>
      <c r="DW15" t="s">
        <v>211</v>
      </c>
      <c r="DX15" t="s">
        <v>212</v>
      </c>
      <c r="DY15" t="s">
        <v>213</v>
      </c>
      <c r="DZ15" t="s">
        <v>214</v>
      </c>
      <c r="EA15" t="s">
        <v>215</v>
      </c>
      <c r="EB15" t="s">
        <v>216</v>
      </c>
      <c r="EC15" t="s">
        <v>217</v>
      </c>
      <c r="ED15" t="s">
        <v>218</v>
      </c>
      <c r="EE15" t="s">
        <v>219</v>
      </c>
      <c r="EF15" t="s">
        <v>220</v>
      </c>
      <c r="EG15" t="s">
        <v>221</v>
      </c>
      <c r="EH15" t="s">
        <v>222</v>
      </c>
      <c r="EI15" t="s">
        <v>223</v>
      </c>
      <c r="EJ15" t="s">
        <v>224</v>
      </c>
      <c r="EK15" t="s">
        <v>225</v>
      </c>
      <c r="EL15" t="s">
        <v>226</v>
      </c>
      <c r="EM15" t="s">
        <v>227</v>
      </c>
      <c r="EN15" t="s">
        <v>228</v>
      </c>
      <c r="EO15" t="s">
        <v>229</v>
      </c>
      <c r="EP15" t="s">
        <v>230</v>
      </c>
      <c r="EQ15" t="s">
        <v>231</v>
      </c>
      <c r="ER15" t="s">
        <v>232</v>
      </c>
      <c r="ES15" t="s">
        <v>233</v>
      </c>
      <c r="ET15" t="s">
        <v>234</v>
      </c>
      <c r="EU15" t="s">
        <v>235</v>
      </c>
      <c r="EV15" t="s">
        <v>236</v>
      </c>
      <c r="EW15" t="s">
        <v>237</v>
      </c>
      <c r="EX15" t="s">
        <v>238</v>
      </c>
      <c r="EY15" t="s">
        <v>239</v>
      </c>
      <c r="EZ15" t="s">
        <v>240</v>
      </c>
      <c r="FA15" t="s">
        <v>241</v>
      </c>
      <c r="FB15" t="s">
        <v>242</v>
      </c>
      <c r="FC15" t="s">
        <v>243</v>
      </c>
      <c r="FD15" t="s">
        <v>244</v>
      </c>
      <c r="FE15" t="s">
        <v>245</v>
      </c>
      <c r="FF15" t="s">
        <v>246</v>
      </c>
      <c r="FG15" t="s">
        <v>247</v>
      </c>
      <c r="FH15" t="s">
        <v>248</v>
      </c>
      <c r="FI15" t="s">
        <v>249</v>
      </c>
      <c r="FJ15" t="s">
        <v>250</v>
      </c>
      <c r="FK15" t="s">
        <v>251</v>
      </c>
      <c r="FL15" t="s">
        <v>252</v>
      </c>
      <c r="FM15" t="s">
        <v>253</v>
      </c>
    </row>
    <row r="16" spans="1:169" x14ac:dyDescent="0.25">
      <c r="B16" t="s">
        <v>254</v>
      </c>
      <c r="C16" t="s">
        <v>254</v>
      </c>
      <c r="G16" t="s">
        <v>254</v>
      </c>
      <c r="H16" t="s">
        <v>255</v>
      </c>
      <c r="I16" t="s">
        <v>256</v>
      </c>
      <c r="J16" t="s">
        <v>257</v>
      </c>
      <c r="K16" t="s">
        <v>257</v>
      </c>
      <c r="L16" t="s">
        <v>167</v>
      </c>
      <c r="M16" t="s">
        <v>167</v>
      </c>
      <c r="N16" t="s">
        <v>255</v>
      </c>
      <c r="O16" t="s">
        <v>255</v>
      </c>
      <c r="P16" t="s">
        <v>255</v>
      </c>
      <c r="Q16" t="s">
        <v>255</v>
      </c>
      <c r="R16" t="s">
        <v>258</v>
      </c>
      <c r="S16" t="s">
        <v>259</v>
      </c>
      <c r="T16" t="s">
        <v>259</v>
      </c>
      <c r="U16" t="s">
        <v>260</v>
      </c>
      <c r="V16" t="s">
        <v>261</v>
      </c>
      <c r="W16" t="s">
        <v>260</v>
      </c>
      <c r="X16" t="s">
        <v>260</v>
      </c>
      <c r="Y16" t="s">
        <v>260</v>
      </c>
      <c r="Z16" t="s">
        <v>258</v>
      </c>
      <c r="AA16" t="s">
        <v>258</v>
      </c>
      <c r="AB16" t="s">
        <v>258</v>
      </c>
      <c r="AC16" t="s">
        <v>258</v>
      </c>
      <c r="AG16" t="s">
        <v>262</v>
      </c>
      <c r="AH16" t="s">
        <v>261</v>
      </c>
      <c r="AJ16" t="s">
        <v>261</v>
      </c>
      <c r="AK16" t="s">
        <v>262</v>
      </c>
      <c r="AQ16" t="s">
        <v>256</v>
      </c>
      <c r="AW16" t="s">
        <v>256</v>
      </c>
      <c r="AX16" t="s">
        <v>256</v>
      </c>
      <c r="AY16" t="s">
        <v>256</v>
      </c>
      <c r="BA16" t="s">
        <v>263</v>
      </c>
      <c r="BK16" t="s">
        <v>264</v>
      </c>
      <c r="BL16" t="s">
        <v>264</v>
      </c>
      <c r="BM16" t="s">
        <v>264</v>
      </c>
      <c r="BN16" t="s">
        <v>256</v>
      </c>
      <c r="BP16" t="s">
        <v>265</v>
      </c>
      <c r="BR16" t="s">
        <v>256</v>
      </c>
      <c r="BS16" t="s">
        <v>256</v>
      </c>
      <c r="BU16" t="s">
        <v>266</v>
      </c>
      <c r="BW16" t="s">
        <v>254</v>
      </c>
      <c r="BX16" t="s">
        <v>257</v>
      </c>
      <c r="BY16" t="s">
        <v>257</v>
      </c>
      <c r="BZ16" t="s">
        <v>267</v>
      </c>
      <c r="CA16" t="s">
        <v>267</v>
      </c>
      <c r="CB16" t="s">
        <v>262</v>
      </c>
      <c r="CC16" t="s">
        <v>260</v>
      </c>
      <c r="CD16" t="s">
        <v>260</v>
      </c>
      <c r="CE16" t="s">
        <v>259</v>
      </c>
      <c r="CF16" t="s">
        <v>259</v>
      </c>
      <c r="CG16" t="s">
        <v>259</v>
      </c>
      <c r="CH16" t="s">
        <v>268</v>
      </c>
      <c r="CI16" t="s">
        <v>256</v>
      </c>
      <c r="CJ16" t="s">
        <v>256</v>
      </c>
      <c r="CK16" t="s">
        <v>256</v>
      </c>
      <c r="CP16" t="s">
        <v>256</v>
      </c>
      <c r="CS16" t="s">
        <v>259</v>
      </c>
      <c r="CT16" t="s">
        <v>259</v>
      </c>
      <c r="CU16" t="s">
        <v>259</v>
      </c>
      <c r="CV16" t="s">
        <v>259</v>
      </c>
      <c r="CW16" t="s">
        <v>259</v>
      </c>
      <c r="CX16" t="s">
        <v>256</v>
      </c>
      <c r="CY16" t="s">
        <v>256</v>
      </c>
      <c r="CZ16" t="s">
        <v>256</v>
      </c>
      <c r="DA16" t="s">
        <v>254</v>
      </c>
      <c r="DC16" t="s">
        <v>269</v>
      </c>
      <c r="DD16" t="s">
        <v>269</v>
      </c>
      <c r="DF16" t="s">
        <v>254</v>
      </c>
      <c r="DG16" t="s">
        <v>270</v>
      </c>
      <c r="DJ16" t="s">
        <v>271</v>
      </c>
      <c r="DK16" t="s">
        <v>272</v>
      </c>
      <c r="DL16" t="s">
        <v>271</v>
      </c>
      <c r="DM16" t="s">
        <v>272</v>
      </c>
      <c r="DN16" t="s">
        <v>261</v>
      </c>
      <c r="DO16" t="s">
        <v>261</v>
      </c>
      <c r="DP16" t="s">
        <v>256</v>
      </c>
      <c r="DQ16" t="s">
        <v>273</v>
      </c>
      <c r="DR16" t="s">
        <v>256</v>
      </c>
      <c r="DT16" t="s">
        <v>255</v>
      </c>
      <c r="DU16" t="s">
        <v>274</v>
      </c>
      <c r="DV16" t="s">
        <v>255</v>
      </c>
      <c r="EA16" t="s">
        <v>275</v>
      </c>
      <c r="EB16" t="s">
        <v>275</v>
      </c>
      <c r="EC16" t="s">
        <v>275</v>
      </c>
      <c r="ED16" t="s">
        <v>275</v>
      </c>
      <c r="EE16" t="s">
        <v>275</v>
      </c>
      <c r="EF16" t="s">
        <v>275</v>
      </c>
      <c r="EG16" t="s">
        <v>275</v>
      </c>
      <c r="EH16" t="s">
        <v>275</v>
      </c>
      <c r="EI16" t="s">
        <v>275</v>
      </c>
      <c r="EJ16" t="s">
        <v>275</v>
      </c>
      <c r="EK16" t="s">
        <v>275</v>
      </c>
      <c r="EL16" t="s">
        <v>275</v>
      </c>
      <c r="ES16" t="s">
        <v>275</v>
      </c>
      <c r="ET16" t="s">
        <v>261</v>
      </c>
      <c r="EU16" t="s">
        <v>261</v>
      </c>
      <c r="EV16" t="s">
        <v>271</v>
      </c>
      <c r="EW16" t="s">
        <v>272</v>
      </c>
      <c r="EY16" t="s">
        <v>262</v>
      </c>
      <c r="EZ16" t="s">
        <v>262</v>
      </c>
      <c r="FA16" t="s">
        <v>259</v>
      </c>
      <c r="FB16" t="s">
        <v>259</v>
      </c>
      <c r="FC16" t="s">
        <v>259</v>
      </c>
      <c r="FD16" t="s">
        <v>259</v>
      </c>
      <c r="FE16" t="s">
        <v>259</v>
      </c>
      <c r="FF16" t="s">
        <v>261</v>
      </c>
      <c r="FG16" t="s">
        <v>261</v>
      </c>
      <c r="FH16" t="s">
        <v>261</v>
      </c>
      <c r="FI16" t="s">
        <v>259</v>
      </c>
      <c r="FJ16" t="s">
        <v>257</v>
      </c>
      <c r="FK16" t="s">
        <v>267</v>
      </c>
      <c r="FL16" t="s">
        <v>261</v>
      </c>
      <c r="FM16" t="s">
        <v>261</v>
      </c>
    </row>
    <row r="17" spans="1:169" x14ac:dyDescent="0.25">
      <c r="A17">
        <v>1</v>
      </c>
      <c r="B17">
        <v>1566661461</v>
      </c>
      <c r="C17">
        <v>0</v>
      </c>
      <c r="D17" t="s">
        <v>276</v>
      </c>
      <c r="E17" t="s">
        <v>277</v>
      </c>
      <c r="G17">
        <v>1566661461</v>
      </c>
      <c r="H17">
        <f t="shared" ref="H17:H28" si="0">CB17*AI17*(BZ17-CA17)/(100*$B$5*(1000-AI17*BZ17))</f>
        <v>2.8224211739469652E-3</v>
      </c>
      <c r="I17">
        <f t="shared" ref="I17:I28" si="1">CB17*AI17*(BY17-BX17*(1000-AI17*CA17)/(1000-AI17*BZ17))/(100*$B$5)</f>
        <v>27.717081085899789</v>
      </c>
      <c r="J17">
        <f t="shared" ref="J17:J28" si="2">BX17 - IF(AI17&gt;1, I17*$B$5*100/(AK17*CH17), 0)</f>
        <v>365.54199999999997</v>
      </c>
      <c r="K17">
        <f t="shared" ref="K17:K28" si="3">((Q17-H17/2)*J17-I17)/(Q17+H17/2)</f>
        <v>96.602071311119488</v>
      </c>
      <c r="L17">
        <f t="shared" ref="L17:L28" si="4">K17*(CC17+CD17)/1000</f>
        <v>9.6642911768807682</v>
      </c>
      <c r="M17">
        <f t="shared" ref="M17:M28" si="5">(BX17 - IF(AI17&gt;1, I17*$B$5*100/(AK17*CH17), 0))*(CC17+CD17)/1000</f>
        <v>36.569654019133992</v>
      </c>
      <c r="N17">
        <f t="shared" ref="N17:N28" si="6">2/((1/P17-1/O17)+SIGN(P17)*SQRT((1/P17-1/O17)*(1/P17-1/O17) + 4*$C$5/(($C$5+1)*($C$5+1))*(2*1/P17*1/O17-1/O17*1/O17)))</f>
        <v>0.17496902800723346</v>
      </c>
      <c r="O17">
        <f t="shared" ref="O17:O28" si="7">AF17+AE17*$B$5+AD17*$B$5*$B$5</f>
        <v>2.2621002681273374</v>
      </c>
      <c r="P17">
        <f t="shared" ref="P17:P28" si="8">H17*(1000-(1000*0.61365*EXP(17.502*T17/(240.97+T17))/(CC17+CD17)+BZ17)/2)/(1000*0.61365*EXP(17.502*T17/(240.97+T17))/(CC17+CD17)-BZ17)</f>
        <v>0.16778315681270314</v>
      </c>
      <c r="Q17">
        <f t="shared" ref="Q17:Q28" si="9">1/(($C$5+1)/(N17/1.6)+1/(O17/1.37)) + $C$5/(($C$5+1)/(N17/1.6) + $C$5/(O17/1.37))</f>
        <v>0.10548550313947494</v>
      </c>
      <c r="R17">
        <f t="shared" ref="R17:R28" si="10">(BS17*BU17)</f>
        <v>321.43822697305274</v>
      </c>
      <c r="S17">
        <f t="shared" ref="S17:S28" si="11">(CE17+(R17+2*0.95*0.0000000567*(((CE17+$B$7)+273)^4-(CE17+273)^4)-44100*H17)/(1.84*29.3*O17+8*0.95*0.0000000567*(CE17+273)^3))</f>
        <v>27.162622835238054</v>
      </c>
      <c r="T17">
        <f t="shared" ref="T17:T28" si="12">($C$7*CF17+$D$7*CG17+$E$7*S17)</f>
        <v>26.623899999999999</v>
      </c>
      <c r="U17">
        <f t="shared" ref="U17:U28" si="13">0.61365*EXP(17.502*T17/(240.97+T17))</f>
        <v>3.5008567350826105</v>
      </c>
      <c r="V17">
        <f t="shared" ref="V17:V28" si="14">(W17/X17*100)</f>
        <v>56.249482348970844</v>
      </c>
      <c r="W17">
        <f t="shared" ref="W17:W28" si="15">BZ17*(CC17+CD17)/1000</f>
        <v>1.8630773203433</v>
      </c>
      <c r="X17">
        <f t="shared" ref="X17:X28" si="16">0.61365*EXP(17.502*CE17/(240.97+CE17))</f>
        <v>3.3121679392261769</v>
      </c>
      <c r="Y17">
        <f t="shared" ref="Y17:Y28" si="17">(U17-BZ17*(CC17+CD17)/1000)</f>
        <v>1.6377794147393105</v>
      </c>
      <c r="Z17">
        <f t="shared" ref="Z17:Z28" si="18">(-H17*44100)</f>
        <v>-124.46877377106117</v>
      </c>
      <c r="AA17">
        <f t="shared" ref="AA17:AA28" si="19">2*29.3*O17*0.92*(CE17-T17)</f>
        <v>-114.32000736686045</v>
      </c>
      <c r="AB17">
        <f t="shared" ref="AB17:AB28" si="20">2*0.95*0.0000000567*(((CE17+$B$7)+273)^4-(T17+273)^4)</f>
        <v>-10.814646676213732</v>
      </c>
      <c r="AC17">
        <f t="shared" ref="AC17:AC28" si="21">R17+AB17+Z17+AA17</f>
        <v>71.834799158917392</v>
      </c>
      <c r="AD17">
        <v>-4.1510299888270097E-2</v>
      </c>
      <c r="AE17">
        <v>4.6598948126580199E-2</v>
      </c>
      <c r="AF17">
        <v>3.4768773753455799</v>
      </c>
      <c r="AG17">
        <v>0</v>
      </c>
      <c r="AH17">
        <v>0</v>
      </c>
      <c r="AI17">
        <f t="shared" ref="AI17:AI28" si="22">IF(AG17*$H$13&gt;=AK17,1,(AK17/(AK17-AG17*$H$13)))</f>
        <v>1</v>
      </c>
      <c r="AJ17">
        <f t="shared" ref="AJ17:AJ28" si="23">(AI17-1)*100</f>
        <v>0</v>
      </c>
      <c r="AK17">
        <f t="shared" ref="AK17:AK28" si="24">MAX(0,($B$13+$C$13*CH17)/(1+$D$13*CH17)*CC17/(CE17+273)*$E$13)</f>
        <v>53161.459913379818</v>
      </c>
      <c r="AL17">
        <v>0</v>
      </c>
      <c r="AM17">
        <v>0</v>
      </c>
      <c r="AN17">
        <v>0</v>
      </c>
      <c r="AO17">
        <f t="shared" ref="AO17:AO28" si="25">AN17-AM17</f>
        <v>0</v>
      </c>
      <c r="AP17" t="e">
        <f t="shared" ref="AP17:AP28" si="26">AO17/AN17</f>
        <v>#DIV/0!</v>
      </c>
      <c r="AQ17">
        <v>-1</v>
      </c>
      <c r="AR17" t="s">
        <v>278</v>
      </c>
      <c r="AS17">
        <v>695.30161538461505</v>
      </c>
      <c r="AT17">
        <v>881.85400000000004</v>
      </c>
      <c r="AU17">
        <f t="shared" ref="AU17:AU28" si="27">1-AS17/AT17</f>
        <v>0.21154565791546553</v>
      </c>
      <c r="AV17">
        <v>0.5</v>
      </c>
      <c r="AW17">
        <f t="shared" ref="AW17:AW28" si="28">BS17</f>
        <v>1681.1886000837903</v>
      </c>
      <c r="AX17">
        <f t="shared" ref="AX17:AX28" si="29">I17</f>
        <v>27.717081085899789</v>
      </c>
      <c r="AY17">
        <f t="shared" ref="AY17:AY28" si="30">AU17*AV17*AW17</f>
        <v>177.82407424235296</v>
      </c>
      <c r="AZ17">
        <f t="shared" ref="AZ17:AZ28" si="31">BE17/AT17</f>
        <v>0.3677638248508257</v>
      </c>
      <c r="BA17">
        <f t="shared" ref="BA17:BA28" si="32">(AX17-AQ17)/AW17</f>
        <v>1.7081415544019589E-2</v>
      </c>
      <c r="BB17">
        <f t="shared" ref="BB17:BB28" si="33">(AN17-AT17)/AT17</f>
        <v>-1</v>
      </c>
      <c r="BC17" t="s">
        <v>279</v>
      </c>
      <c r="BD17">
        <v>557.54</v>
      </c>
      <c r="BE17">
        <f t="shared" ref="BE17:BE28" si="34">AT17-BD17</f>
        <v>324.31400000000008</v>
      </c>
      <c r="BF17">
        <f t="shared" ref="BF17:BF28" si="35">(AT17-AS17)/(AT17-BD17)</f>
        <v>0.57522149711509507</v>
      </c>
      <c r="BG17">
        <f t="shared" ref="BG17:BG28" si="36">(AN17-AT17)/(AN17-BD17)</f>
        <v>1.5816874125623275</v>
      </c>
      <c r="BH17">
        <f t="shared" ref="BH17:BH28" si="37">(AT17-AS17)/(AT17-AM17)</f>
        <v>0.21154565791546559</v>
      </c>
      <c r="BI17" t="e">
        <f t="shared" ref="BI17:BI28" si="38">(AN17-AT17)/(AN17-AM17)</f>
        <v>#DIV/0!</v>
      </c>
      <c r="BJ17">
        <v>1732</v>
      </c>
      <c r="BK17">
        <v>300</v>
      </c>
      <c r="BL17">
        <v>300</v>
      </c>
      <c r="BM17">
        <v>300</v>
      </c>
      <c r="BN17">
        <v>10339.9</v>
      </c>
      <c r="BO17">
        <v>833.91399999999999</v>
      </c>
      <c r="BP17">
        <v>-6.8899199999999999E-3</v>
      </c>
      <c r="BQ17">
        <v>1.47925</v>
      </c>
      <c r="BR17">
        <f t="shared" ref="BR17:BR28" si="39">$B$11*CI17+$C$11*CJ17+$F$11*CK17</f>
        <v>1999.99</v>
      </c>
      <c r="BS17">
        <f t="shared" ref="BS17:BS28" si="40">BR17*BT17</f>
        <v>1681.1886000837903</v>
      </c>
      <c r="BT17">
        <f t="shared" ref="BT17:BT28" si="41">($B$11*$D$9+$C$11*$D$9+$F$11*((CX17+CP17)/MAX(CX17+CP17+CY17, 0.1)*$I$9+CY17/MAX(CX17+CP17+CY17, 0.1)*$J$9))/($B$11+$C$11+$F$11)</f>
        <v>0.8405985030344103</v>
      </c>
      <c r="BU17">
        <f t="shared" ref="BU17:BU28" si="42">($B$11*$K$9+$C$11*$K$9+$F$11*((CX17+CP17)/MAX(CX17+CP17+CY17, 0.1)*$P$9+CY17/MAX(CX17+CP17+CY17, 0.1)*$Q$9))/($B$11+$C$11+$F$11)</f>
        <v>0.19119700606882076</v>
      </c>
      <c r="BV17" t="s">
        <v>280</v>
      </c>
      <c r="BW17">
        <v>1566661461</v>
      </c>
      <c r="BX17">
        <v>365.54199999999997</v>
      </c>
      <c r="BY17">
        <v>400.03399999999999</v>
      </c>
      <c r="BZ17">
        <v>18.622900000000001</v>
      </c>
      <c r="CA17">
        <v>15.2997</v>
      </c>
      <c r="CB17">
        <v>500.09500000000003</v>
      </c>
      <c r="CC17">
        <v>99.9422</v>
      </c>
      <c r="CD17">
        <v>0.100077</v>
      </c>
      <c r="CE17">
        <v>25.686499999999999</v>
      </c>
      <c r="CF17">
        <v>26.623899999999999</v>
      </c>
      <c r="CG17">
        <v>999.9</v>
      </c>
      <c r="CH17">
        <v>10016.200000000001</v>
      </c>
      <c r="CI17">
        <v>0</v>
      </c>
      <c r="CJ17">
        <v>419.87599999999998</v>
      </c>
      <c r="CK17">
        <v>1999.99</v>
      </c>
      <c r="CL17">
        <v>0.98000200000000004</v>
      </c>
      <c r="CM17">
        <v>1.99984E-2</v>
      </c>
      <c r="CN17">
        <v>0</v>
      </c>
      <c r="CO17">
        <v>695.57100000000003</v>
      </c>
      <c r="CP17">
        <v>4.99986</v>
      </c>
      <c r="CQ17">
        <v>15728.6</v>
      </c>
      <c r="CR17">
        <v>16272.1</v>
      </c>
      <c r="CS17">
        <v>40.186999999999998</v>
      </c>
      <c r="CT17">
        <v>41.25</v>
      </c>
      <c r="CU17">
        <v>40.75</v>
      </c>
      <c r="CV17">
        <v>39.875</v>
      </c>
      <c r="CW17">
        <v>42</v>
      </c>
      <c r="CX17">
        <v>1955.09</v>
      </c>
      <c r="CY17">
        <v>39.9</v>
      </c>
      <c r="CZ17">
        <v>0</v>
      </c>
      <c r="DA17">
        <v>1396.4000000953699</v>
      </c>
      <c r="DB17">
        <v>695.30161538461505</v>
      </c>
      <c r="DC17">
        <v>-1.0981196470032299</v>
      </c>
      <c r="DD17">
        <v>393.01196506611802</v>
      </c>
      <c r="DE17">
        <v>15719.0769230769</v>
      </c>
      <c r="DF17">
        <v>15</v>
      </c>
      <c r="DG17">
        <v>1566661403</v>
      </c>
      <c r="DH17" t="s">
        <v>281</v>
      </c>
      <c r="DI17">
        <v>15</v>
      </c>
      <c r="DJ17">
        <v>-0.29299999999999998</v>
      </c>
      <c r="DK17">
        <v>0.127</v>
      </c>
      <c r="DL17">
        <v>400</v>
      </c>
      <c r="DM17">
        <v>17</v>
      </c>
      <c r="DN17">
        <v>0.11</v>
      </c>
      <c r="DO17">
        <v>7.0000000000000007E-2</v>
      </c>
      <c r="DP17">
        <v>21.4896838342646</v>
      </c>
      <c r="DQ17">
        <v>19.342964341242499</v>
      </c>
      <c r="DR17">
        <v>3.7271313677031901</v>
      </c>
      <c r="DS17">
        <v>0</v>
      </c>
      <c r="DT17">
        <v>0.127468031261081</v>
      </c>
      <c r="DU17">
        <v>0.131388229211824</v>
      </c>
      <c r="DV17">
        <v>2.5355379427441101E-2</v>
      </c>
      <c r="DW17">
        <v>1</v>
      </c>
      <c r="DX17">
        <v>1</v>
      </c>
      <c r="DY17">
        <v>2</v>
      </c>
      <c r="DZ17" t="s">
        <v>282</v>
      </c>
      <c r="EA17">
        <v>1.86676</v>
      </c>
      <c r="EB17">
        <v>1.86327</v>
      </c>
      <c r="EC17">
        <v>1.8689</v>
      </c>
      <c r="ED17">
        <v>1.8669100000000001</v>
      </c>
      <c r="EE17">
        <v>1.8714999999999999</v>
      </c>
      <c r="EF17">
        <v>1.8640300000000001</v>
      </c>
      <c r="EG17">
        <v>1.8656900000000001</v>
      </c>
      <c r="EH17">
        <v>1.8656600000000001</v>
      </c>
      <c r="EI17" t="s">
        <v>283</v>
      </c>
      <c r="EJ17" t="s">
        <v>19</v>
      </c>
      <c r="EK17" t="s">
        <v>19</v>
      </c>
      <c r="EL17" t="s">
        <v>19</v>
      </c>
      <c r="EM17" t="s">
        <v>284</v>
      </c>
      <c r="EN17" t="s">
        <v>285</v>
      </c>
      <c r="EO17" t="s">
        <v>286</v>
      </c>
      <c r="EP17" t="s">
        <v>286</v>
      </c>
      <c r="EQ17" t="s">
        <v>286</v>
      </c>
      <c r="ER17" t="s">
        <v>286</v>
      </c>
      <c r="ES17">
        <v>0</v>
      </c>
      <c r="ET17">
        <v>100</v>
      </c>
      <c r="EU17">
        <v>100</v>
      </c>
      <c r="EV17">
        <v>-0.29299999999999998</v>
      </c>
      <c r="EW17">
        <v>0.127</v>
      </c>
      <c r="EX17">
        <v>2</v>
      </c>
      <c r="EY17">
        <v>507.245</v>
      </c>
      <c r="EZ17">
        <v>560.995</v>
      </c>
      <c r="FA17">
        <v>24.873799999999999</v>
      </c>
      <c r="FB17">
        <v>26.974499999999999</v>
      </c>
      <c r="FC17">
        <v>29.999400000000001</v>
      </c>
      <c r="FD17">
        <v>27.133400000000002</v>
      </c>
      <c r="FE17">
        <v>27.138500000000001</v>
      </c>
      <c r="FF17">
        <v>21.898399999999999</v>
      </c>
      <c r="FG17">
        <v>36.596899999999998</v>
      </c>
      <c r="FH17">
        <v>18.984200000000001</v>
      </c>
      <c r="FI17">
        <v>24.975200000000001</v>
      </c>
      <c r="FJ17">
        <v>400</v>
      </c>
      <c r="FK17">
        <v>15.037699999999999</v>
      </c>
      <c r="FL17">
        <v>101.836</v>
      </c>
      <c r="FM17">
        <v>102.31100000000001</v>
      </c>
    </row>
    <row r="18" spans="1:169" x14ac:dyDescent="0.25">
      <c r="A18">
        <v>2</v>
      </c>
      <c r="B18">
        <v>1566661581.5</v>
      </c>
      <c r="C18">
        <v>120.5</v>
      </c>
      <c r="D18" t="s">
        <v>287</v>
      </c>
      <c r="E18" t="s">
        <v>288</v>
      </c>
      <c r="G18">
        <v>1566661581.5</v>
      </c>
      <c r="H18">
        <f t="shared" si="0"/>
        <v>3.9123881828795667E-3</v>
      </c>
      <c r="I18">
        <f t="shared" si="1"/>
        <v>28.847491413505079</v>
      </c>
      <c r="J18">
        <f t="shared" si="2"/>
        <v>264.16800000000001</v>
      </c>
      <c r="K18">
        <f t="shared" si="3"/>
        <v>58.436506959753295</v>
      </c>
      <c r="L18">
        <f t="shared" si="4"/>
        <v>5.8457682012415235</v>
      </c>
      <c r="M18">
        <f t="shared" si="5"/>
        <v>26.426372391648002</v>
      </c>
      <c r="N18">
        <f t="shared" si="6"/>
        <v>0.2408312317008838</v>
      </c>
      <c r="O18">
        <f t="shared" si="7"/>
        <v>2.2606750605931891</v>
      </c>
      <c r="P18">
        <f t="shared" si="8"/>
        <v>0.22743182272374493</v>
      </c>
      <c r="Q18">
        <f t="shared" si="9"/>
        <v>0.14328661114671823</v>
      </c>
      <c r="R18">
        <f t="shared" si="10"/>
        <v>321.41428708053439</v>
      </c>
      <c r="S18">
        <f t="shared" si="11"/>
        <v>27.791202369878746</v>
      </c>
      <c r="T18">
        <f t="shared" si="12"/>
        <v>27.154199999999999</v>
      </c>
      <c r="U18">
        <f t="shared" si="13"/>
        <v>3.6117029390417397</v>
      </c>
      <c r="V18">
        <f t="shared" si="14"/>
        <v>55.205246547425432</v>
      </c>
      <c r="W18">
        <f t="shared" si="15"/>
        <v>1.9385722065732001</v>
      </c>
      <c r="X18">
        <f t="shared" si="16"/>
        <v>3.5115724098937253</v>
      </c>
      <c r="Y18">
        <f t="shared" si="17"/>
        <v>1.6731307324685396</v>
      </c>
      <c r="Z18">
        <f t="shared" si="18"/>
        <v>-172.53631886498889</v>
      </c>
      <c r="AA18">
        <f t="shared" si="19"/>
        <v>-58.306202633829365</v>
      </c>
      <c r="AB18">
        <f t="shared" si="20"/>
        <v>-5.5613811426374333</v>
      </c>
      <c r="AC18">
        <f t="shared" si="21"/>
        <v>85.010384439078678</v>
      </c>
      <c r="AD18">
        <v>-4.1471754443540898E-2</v>
      </c>
      <c r="AE18">
        <v>4.6555677488105199E-2</v>
      </c>
      <c r="AF18">
        <v>3.4743241556320301</v>
      </c>
      <c r="AG18">
        <v>0</v>
      </c>
      <c r="AH18">
        <v>0</v>
      </c>
      <c r="AI18">
        <f t="shared" si="22"/>
        <v>1</v>
      </c>
      <c r="AJ18">
        <f t="shared" si="23"/>
        <v>0</v>
      </c>
      <c r="AK18">
        <f t="shared" si="24"/>
        <v>52938.653334276503</v>
      </c>
      <c r="AL18">
        <v>0</v>
      </c>
      <c r="AM18">
        <v>0</v>
      </c>
      <c r="AN18">
        <v>0</v>
      </c>
      <c r="AO18">
        <f t="shared" si="25"/>
        <v>0</v>
      </c>
      <c r="AP18" t="e">
        <f t="shared" si="26"/>
        <v>#DIV/0!</v>
      </c>
      <c r="AQ18">
        <v>-1</v>
      </c>
      <c r="AR18" t="s">
        <v>289</v>
      </c>
      <c r="AS18">
        <v>697.09561538461503</v>
      </c>
      <c r="AT18">
        <v>905.48299999999995</v>
      </c>
      <c r="AU18">
        <f t="shared" si="27"/>
        <v>0.2301394776217609</v>
      </c>
      <c r="AV18">
        <v>0.5</v>
      </c>
      <c r="AW18">
        <f t="shared" si="28"/>
        <v>1681.0626000837967</v>
      </c>
      <c r="AX18">
        <f t="shared" si="29"/>
        <v>28.847491413505079</v>
      </c>
      <c r="AY18">
        <f t="shared" si="30"/>
        <v>193.43943431638206</v>
      </c>
      <c r="AZ18">
        <f t="shared" si="31"/>
        <v>0.38068412107129562</v>
      </c>
      <c r="BA18">
        <f t="shared" si="32"/>
        <v>1.7755133813587464E-2</v>
      </c>
      <c r="BB18">
        <f t="shared" si="33"/>
        <v>-1</v>
      </c>
      <c r="BC18" t="s">
        <v>290</v>
      </c>
      <c r="BD18">
        <v>560.78</v>
      </c>
      <c r="BE18">
        <f t="shared" si="34"/>
        <v>344.70299999999997</v>
      </c>
      <c r="BF18">
        <f t="shared" si="35"/>
        <v>0.60454183635008962</v>
      </c>
      <c r="BG18">
        <f t="shared" si="36"/>
        <v>1.6146849031705839</v>
      </c>
      <c r="BH18">
        <f t="shared" si="37"/>
        <v>0.2301394776217609</v>
      </c>
      <c r="BI18" t="e">
        <f t="shared" si="38"/>
        <v>#DIV/0!</v>
      </c>
      <c r="BJ18">
        <v>1734</v>
      </c>
      <c r="BK18">
        <v>300</v>
      </c>
      <c r="BL18">
        <v>300</v>
      </c>
      <c r="BM18">
        <v>300</v>
      </c>
      <c r="BN18">
        <v>10340.4</v>
      </c>
      <c r="BO18">
        <v>849.60799999999995</v>
      </c>
      <c r="BP18">
        <v>-6.88976E-3</v>
      </c>
      <c r="BQ18">
        <v>0.56530800000000003</v>
      </c>
      <c r="BR18">
        <f t="shared" si="39"/>
        <v>1999.84</v>
      </c>
      <c r="BS18">
        <f t="shared" si="40"/>
        <v>1681.0626000837967</v>
      </c>
      <c r="BT18">
        <f t="shared" si="41"/>
        <v>0.84059854792573241</v>
      </c>
      <c r="BU18">
        <f t="shared" si="42"/>
        <v>0.19119709585146483</v>
      </c>
      <c r="BV18" t="s">
        <v>280</v>
      </c>
      <c r="BW18">
        <v>1566661581.5</v>
      </c>
      <c r="BX18">
        <v>264.16800000000001</v>
      </c>
      <c r="BY18">
        <v>300.02300000000002</v>
      </c>
      <c r="BZ18">
        <v>19.378699999999998</v>
      </c>
      <c r="CA18">
        <v>14.7751</v>
      </c>
      <c r="CB18">
        <v>500.03100000000001</v>
      </c>
      <c r="CC18">
        <v>99.936199999999999</v>
      </c>
      <c r="CD18">
        <v>0.100036</v>
      </c>
      <c r="CE18">
        <v>26.675799999999999</v>
      </c>
      <c r="CF18">
        <v>27.154199999999999</v>
      </c>
      <c r="CG18">
        <v>999.9</v>
      </c>
      <c r="CH18">
        <v>10007.5</v>
      </c>
      <c r="CI18">
        <v>0</v>
      </c>
      <c r="CJ18">
        <v>541.66399999999999</v>
      </c>
      <c r="CK18">
        <v>1999.84</v>
      </c>
      <c r="CL18">
        <v>0.97999899999999995</v>
      </c>
      <c r="CM18">
        <v>2.0001499999999998E-2</v>
      </c>
      <c r="CN18">
        <v>0</v>
      </c>
      <c r="CO18">
        <v>696.82</v>
      </c>
      <c r="CP18">
        <v>4.99986</v>
      </c>
      <c r="CQ18">
        <v>16494.5</v>
      </c>
      <c r="CR18">
        <v>16270.9</v>
      </c>
      <c r="CS18">
        <v>40.061999999999998</v>
      </c>
      <c r="CT18">
        <v>41</v>
      </c>
      <c r="CU18">
        <v>40.561999999999998</v>
      </c>
      <c r="CV18">
        <v>39.75</v>
      </c>
      <c r="CW18">
        <v>41.936999999999998</v>
      </c>
      <c r="CX18">
        <v>1954.94</v>
      </c>
      <c r="CY18">
        <v>39.9</v>
      </c>
      <c r="CZ18">
        <v>0</v>
      </c>
      <c r="DA18">
        <v>119.90000009536701</v>
      </c>
      <c r="DB18">
        <v>697.09561538461503</v>
      </c>
      <c r="DC18">
        <v>-1.4181196527179001</v>
      </c>
      <c r="DD18">
        <v>-438.218802638959</v>
      </c>
      <c r="DE18">
        <v>16547.1115384615</v>
      </c>
      <c r="DF18">
        <v>15</v>
      </c>
      <c r="DG18">
        <v>1566661610.5</v>
      </c>
      <c r="DH18" t="s">
        <v>291</v>
      </c>
      <c r="DI18">
        <v>16</v>
      </c>
      <c r="DJ18">
        <v>-0.29799999999999999</v>
      </c>
      <c r="DK18">
        <v>8.7999999999999995E-2</v>
      </c>
      <c r="DL18">
        <v>300</v>
      </c>
      <c r="DM18">
        <v>15</v>
      </c>
      <c r="DN18">
        <v>0.03</v>
      </c>
      <c r="DO18">
        <v>0.02</v>
      </c>
      <c r="DP18">
        <v>28.498656913847899</v>
      </c>
      <c r="DQ18">
        <v>0.90820463045452704</v>
      </c>
      <c r="DR18">
        <v>0.17665112008782599</v>
      </c>
      <c r="DS18">
        <v>0</v>
      </c>
      <c r="DT18">
        <v>0.23991594952096701</v>
      </c>
      <c r="DU18">
        <v>1.7566484818506901E-2</v>
      </c>
      <c r="DV18">
        <v>3.5702654111485102E-3</v>
      </c>
      <c r="DW18">
        <v>1</v>
      </c>
      <c r="DX18">
        <v>1</v>
      </c>
      <c r="DY18">
        <v>2</v>
      </c>
      <c r="DZ18" t="s">
        <v>282</v>
      </c>
      <c r="EA18">
        <v>1.86676</v>
      </c>
      <c r="EB18">
        <v>1.8632899999999999</v>
      </c>
      <c r="EC18">
        <v>1.86894</v>
      </c>
      <c r="ED18">
        <v>1.86693</v>
      </c>
      <c r="EE18">
        <v>1.8715200000000001</v>
      </c>
      <c r="EF18">
        <v>1.8640300000000001</v>
      </c>
      <c r="EG18">
        <v>1.8656900000000001</v>
      </c>
      <c r="EH18">
        <v>1.86565</v>
      </c>
      <c r="EI18" t="s">
        <v>283</v>
      </c>
      <c r="EJ18" t="s">
        <v>19</v>
      </c>
      <c r="EK18" t="s">
        <v>19</v>
      </c>
      <c r="EL18" t="s">
        <v>19</v>
      </c>
      <c r="EM18" t="s">
        <v>284</v>
      </c>
      <c r="EN18" t="s">
        <v>285</v>
      </c>
      <c r="EO18" t="s">
        <v>286</v>
      </c>
      <c r="EP18" t="s">
        <v>286</v>
      </c>
      <c r="EQ18" t="s">
        <v>286</v>
      </c>
      <c r="ER18" t="s">
        <v>286</v>
      </c>
      <c r="ES18">
        <v>0</v>
      </c>
      <c r="ET18">
        <v>100</v>
      </c>
      <c r="EU18">
        <v>100</v>
      </c>
      <c r="EV18">
        <v>-0.29799999999999999</v>
      </c>
      <c r="EW18">
        <v>8.7999999999999995E-2</v>
      </c>
      <c r="EX18">
        <v>2</v>
      </c>
      <c r="EY18">
        <v>507.93200000000002</v>
      </c>
      <c r="EZ18">
        <v>561.01</v>
      </c>
      <c r="FA18">
        <v>24.5886</v>
      </c>
      <c r="FB18">
        <v>26.677</v>
      </c>
      <c r="FC18">
        <v>29.999300000000002</v>
      </c>
      <c r="FD18">
        <v>26.877700000000001</v>
      </c>
      <c r="FE18">
        <v>26.895399999999999</v>
      </c>
      <c r="FF18">
        <v>17.4785</v>
      </c>
      <c r="FG18">
        <v>36.3279</v>
      </c>
      <c r="FH18">
        <v>15.599500000000001</v>
      </c>
      <c r="FI18">
        <v>24.458400000000001</v>
      </c>
      <c r="FJ18">
        <v>300</v>
      </c>
      <c r="FK18">
        <v>14.830500000000001</v>
      </c>
      <c r="FL18">
        <v>101.879</v>
      </c>
      <c r="FM18">
        <v>102.373</v>
      </c>
    </row>
    <row r="19" spans="1:169" x14ac:dyDescent="0.25">
      <c r="A19">
        <v>3</v>
      </c>
      <c r="B19">
        <v>1566661732</v>
      </c>
      <c r="C19">
        <v>271</v>
      </c>
      <c r="D19" t="s">
        <v>292</v>
      </c>
      <c r="E19" t="s">
        <v>293</v>
      </c>
      <c r="G19">
        <v>1566661732</v>
      </c>
      <c r="H19">
        <f t="shared" si="0"/>
        <v>4.0659120301615066E-3</v>
      </c>
      <c r="I19">
        <f t="shared" si="1"/>
        <v>21.075314356574925</v>
      </c>
      <c r="J19">
        <f t="shared" si="2"/>
        <v>173.85400000000001</v>
      </c>
      <c r="K19">
        <f t="shared" si="3"/>
        <v>30.459786032279879</v>
      </c>
      <c r="L19">
        <f t="shared" si="4"/>
        <v>3.0469364264296659</v>
      </c>
      <c r="M19">
        <f t="shared" si="5"/>
        <v>17.390866925957003</v>
      </c>
      <c r="N19">
        <f t="shared" si="6"/>
        <v>0.25248899148683684</v>
      </c>
      <c r="O19">
        <f t="shared" si="7"/>
        <v>2.2594531496869479</v>
      </c>
      <c r="P19">
        <f t="shared" si="8"/>
        <v>0.23779596345380768</v>
      </c>
      <c r="Q19">
        <f t="shared" si="9"/>
        <v>0.14987128631069446</v>
      </c>
      <c r="R19">
        <f t="shared" si="10"/>
        <v>321.4557828942431</v>
      </c>
      <c r="S19">
        <f t="shared" si="11"/>
        <v>27.510229246143595</v>
      </c>
      <c r="T19">
        <f t="shared" si="12"/>
        <v>27.0227</v>
      </c>
      <c r="U19">
        <f t="shared" si="13"/>
        <v>3.5839343034446958</v>
      </c>
      <c r="V19">
        <f t="shared" si="14"/>
        <v>55.444682267802449</v>
      </c>
      <c r="W19">
        <f t="shared" si="15"/>
        <v>1.9206237598891001</v>
      </c>
      <c r="X19">
        <f t="shared" si="16"/>
        <v>3.4640360109060175</v>
      </c>
      <c r="Y19">
        <f t="shared" si="17"/>
        <v>1.6633105435555957</v>
      </c>
      <c r="Z19">
        <f t="shared" si="18"/>
        <v>-179.30672053012245</v>
      </c>
      <c r="AA19">
        <f t="shared" si="19"/>
        <v>-70.431489210664409</v>
      </c>
      <c r="AB19">
        <f t="shared" si="20"/>
        <v>-6.7093652066752227</v>
      </c>
      <c r="AC19">
        <f t="shared" si="21"/>
        <v>65.008207946781027</v>
      </c>
      <c r="AD19">
        <v>-4.1438724982978903E-2</v>
      </c>
      <c r="AE19">
        <v>4.6518599025084699E-2</v>
      </c>
      <c r="AF19">
        <v>3.4721356549236799</v>
      </c>
      <c r="AG19">
        <v>0</v>
      </c>
      <c r="AH19">
        <v>0</v>
      </c>
      <c r="AI19">
        <f t="shared" si="22"/>
        <v>1</v>
      </c>
      <c r="AJ19">
        <f t="shared" si="23"/>
        <v>0</v>
      </c>
      <c r="AK19">
        <f t="shared" si="24"/>
        <v>52938.975881203456</v>
      </c>
      <c r="AL19">
        <v>0</v>
      </c>
      <c r="AM19">
        <v>0</v>
      </c>
      <c r="AN19">
        <v>0</v>
      </c>
      <c r="AO19">
        <f t="shared" si="25"/>
        <v>0</v>
      </c>
      <c r="AP19" t="e">
        <f t="shared" si="26"/>
        <v>#DIV/0!</v>
      </c>
      <c r="AQ19">
        <v>-1</v>
      </c>
      <c r="AR19" t="s">
        <v>294</v>
      </c>
      <c r="AS19">
        <v>699.29246153846202</v>
      </c>
      <c r="AT19">
        <v>855.42</v>
      </c>
      <c r="AU19">
        <f t="shared" si="27"/>
        <v>0.18251565133096948</v>
      </c>
      <c r="AV19">
        <v>0.5</v>
      </c>
      <c r="AW19">
        <f t="shared" si="28"/>
        <v>1681.2810000837856</v>
      </c>
      <c r="AX19">
        <f t="shared" si="29"/>
        <v>21.075314356574925</v>
      </c>
      <c r="AY19">
        <f t="shared" si="30"/>
        <v>153.43004840033794</v>
      </c>
      <c r="AZ19">
        <f t="shared" si="31"/>
        <v>0.3325851628439831</v>
      </c>
      <c r="BA19">
        <f t="shared" si="32"/>
        <v>1.3130056400729452E-2</v>
      </c>
      <c r="BB19">
        <f t="shared" si="33"/>
        <v>-1</v>
      </c>
      <c r="BC19" t="s">
        <v>295</v>
      </c>
      <c r="BD19">
        <v>570.91999999999996</v>
      </c>
      <c r="BE19">
        <f t="shared" si="34"/>
        <v>284.5</v>
      </c>
      <c r="BF19">
        <f t="shared" si="35"/>
        <v>0.54877869406515967</v>
      </c>
      <c r="BG19">
        <f t="shared" si="36"/>
        <v>1.4983185034680866</v>
      </c>
      <c r="BH19">
        <f t="shared" si="37"/>
        <v>0.18251565133096953</v>
      </c>
      <c r="BI19" t="e">
        <f t="shared" si="38"/>
        <v>#DIV/0!</v>
      </c>
      <c r="BJ19">
        <v>1736</v>
      </c>
      <c r="BK19">
        <v>300</v>
      </c>
      <c r="BL19">
        <v>300</v>
      </c>
      <c r="BM19">
        <v>300</v>
      </c>
      <c r="BN19">
        <v>10340.200000000001</v>
      </c>
      <c r="BO19">
        <v>814.54300000000001</v>
      </c>
      <c r="BP19">
        <v>-6.8897000000000003E-3</v>
      </c>
      <c r="BQ19">
        <v>0.77087399999999995</v>
      </c>
      <c r="BR19">
        <f t="shared" si="39"/>
        <v>2000.1</v>
      </c>
      <c r="BS19">
        <f t="shared" si="40"/>
        <v>1681.2810000837856</v>
      </c>
      <c r="BT19">
        <f t="shared" si="41"/>
        <v>0.84059847011838695</v>
      </c>
      <c r="BU19">
        <f t="shared" si="42"/>
        <v>0.19119694023677397</v>
      </c>
      <c r="BV19" t="s">
        <v>280</v>
      </c>
      <c r="BW19">
        <v>1566661732</v>
      </c>
      <c r="BX19">
        <v>173.85400000000001</v>
      </c>
      <c r="BY19">
        <v>199.99199999999999</v>
      </c>
      <c r="BZ19">
        <v>19.200199999999999</v>
      </c>
      <c r="CA19">
        <v>14.414899999999999</v>
      </c>
      <c r="CB19">
        <v>500.012</v>
      </c>
      <c r="CC19">
        <v>99.9315</v>
      </c>
      <c r="CD19">
        <v>9.9945500000000007E-2</v>
      </c>
      <c r="CE19">
        <v>26.444500000000001</v>
      </c>
      <c r="CF19">
        <v>27.0227</v>
      </c>
      <c r="CG19">
        <v>999.9</v>
      </c>
      <c r="CH19">
        <v>10000</v>
      </c>
      <c r="CI19">
        <v>0</v>
      </c>
      <c r="CJ19">
        <v>432.584</v>
      </c>
      <c r="CK19">
        <v>2000.1</v>
      </c>
      <c r="CL19">
        <v>0.97999899999999995</v>
      </c>
      <c r="CM19">
        <v>2.0001499999999998E-2</v>
      </c>
      <c r="CN19">
        <v>0</v>
      </c>
      <c r="CO19">
        <v>698.53599999999994</v>
      </c>
      <c r="CP19">
        <v>4.99986</v>
      </c>
      <c r="CQ19">
        <v>16555.5</v>
      </c>
      <c r="CR19">
        <v>16273</v>
      </c>
      <c r="CS19">
        <v>39.875</v>
      </c>
      <c r="CT19">
        <v>40.75</v>
      </c>
      <c r="CU19">
        <v>40.375</v>
      </c>
      <c r="CV19">
        <v>39.625</v>
      </c>
      <c r="CW19">
        <v>41.75</v>
      </c>
      <c r="CX19">
        <v>1955.2</v>
      </c>
      <c r="CY19">
        <v>39.9</v>
      </c>
      <c r="CZ19">
        <v>0</v>
      </c>
      <c r="DA19">
        <v>150.09999990463299</v>
      </c>
      <c r="DB19">
        <v>699.29246153846202</v>
      </c>
      <c r="DC19">
        <v>-3.4830769151065102</v>
      </c>
      <c r="DD19">
        <v>-0.41367358816383798</v>
      </c>
      <c r="DE19">
        <v>16619.719230769198</v>
      </c>
      <c r="DF19">
        <v>15</v>
      </c>
      <c r="DG19">
        <v>1566661764</v>
      </c>
      <c r="DH19" t="s">
        <v>296</v>
      </c>
      <c r="DI19">
        <v>17</v>
      </c>
      <c r="DJ19">
        <v>-0.22700000000000001</v>
      </c>
      <c r="DK19">
        <v>8.3000000000000004E-2</v>
      </c>
      <c r="DL19">
        <v>200</v>
      </c>
      <c r="DM19">
        <v>14</v>
      </c>
      <c r="DN19">
        <v>0.05</v>
      </c>
      <c r="DO19">
        <v>0.02</v>
      </c>
      <c r="DP19">
        <v>20.802478110742801</v>
      </c>
      <c r="DQ19">
        <v>0.86253317357954595</v>
      </c>
      <c r="DR19">
        <v>0.16867421453599299</v>
      </c>
      <c r="DS19">
        <v>0</v>
      </c>
      <c r="DT19">
        <v>0.24844699701744599</v>
      </c>
      <c r="DU19">
        <v>7.9250448907990899E-3</v>
      </c>
      <c r="DV19">
        <v>1.6391884236531E-3</v>
      </c>
      <c r="DW19">
        <v>1</v>
      </c>
      <c r="DX19">
        <v>1</v>
      </c>
      <c r="DY19">
        <v>2</v>
      </c>
      <c r="DZ19" t="s">
        <v>282</v>
      </c>
      <c r="EA19">
        <v>1.86676</v>
      </c>
      <c r="EB19">
        <v>1.86331</v>
      </c>
      <c r="EC19">
        <v>1.8689100000000001</v>
      </c>
      <c r="ED19">
        <v>1.8669199999999999</v>
      </c>
      <c r="EE19">
        <v>1.8714999999999999</v>
      </c>
      <c r="EF19">
        <v>1.8640300000000001</v>
      </c>
      <c r="EG19">
        <v>1.8656900000000001</v>
      </c>
      <c r="EH19">
        <v>1.8656299999999999</v>
      </c>
      <c r="EI19" t="s">
        <v>283</v>
      </c>
      <c r="EJ19" t="s">
        <v>19</v>
      </c>
      <c r="EK19" t="s">
        <v>19</v>
      </c>
      <c r="EL19" t="s">
        <v>19</v>
      </c>
      <c r="EM19" t="s">
        <v>284</v>
      </c>
      <c r="EN19" t="s">
        <v>285</v>
      </c>
      <c r="EO19" t="s">
        <v>286</v>
      </c>
      <c r="EP19" t="s">
        <v>286</v>
      </c>
      <c r="EQ19" t="s">
        <v>286</v>
      </c>
      <c r="ER19" t="s">
        <v>286</v>
      </c>
      <c r="ES19">
        <v>0</v>
      </c>
      <c r="ET19">
        <v>100</v>
      </c>
      <c r="EU19">
        <v>100</v>
      </c>
      <c r="EV19">
        <v>-0.22700000000000001</v>
      </c>
      <c r="EW19">
        <v>8.3000000000000004E-2</v>
      </c>
      <c r="EX19">
        <v>2</v>
      </c>
      <c r="EY19">
        <v>507.423</v>
      </c>
      <c r="EZ19">
        <v>560.14400000000001</v>
      </c>
      <c r="FA19">
        <v>24.446899999999999</v>
      </c>
      <c r="FB19">
        <v>26.439299999999999</v>
      </c>
      <c r="FC19">
        <v>29.999600000000001</v>
      </c>
      <c r="FD19">
        <v>26.616199999999999</v>
      </c>
      <c r="FE19">
        <v>26.634799999999998</v>
      </c>
      <c r="FF19">
        <v>12.8713</v>
      </c>
      <c r="FG19">
        <v>37.219099999999997</v>
      </c>
      <c r="FH19">
        <v>12.1942</v>
      </c>
      <c r="FI19">
        <v>24.428699999999999</v>
      </c>
      <c r="FJ19">
        <v>200</v>
      </c>
      <c r="FK19">
        <v>14.3804</v>
      </c>
      <c r="FL19">
        <v>101.91800000000001</v>
      </c>
      <c r="FM19">
        <v>102.42700000000001</v>
      </c>
    </row>
    <row r="20" spans="1:169" x14ac:dyDescent="0.25">
      <c r="A20">
        <v>4</v>
      </c>
      <c r="B20">
        <v>1566661885.7</v>
      </c>
      <c r="C20">
        <v>424.700000047684</v>
      </c>
      <c r="D20" t="s">
        <v>297</v>
      </c>
      <c r="E20" t="s">
        <v>298</v>
      </c>
      <c r="G20">
        <v>1566661885.7</v>
      </c>
      <c r="H20">
        <f t="shared" si="0"/>
        <v>5.1836819886452263E-3</v>
      </c>
      <c r="I20">
        <f t="shared" si="1"/>
        <v>13.217607380617453</v>
      </c>
      <c r="J20">
        <f t="shared" si="2"/>
        <v>83.599900000000005</v>
      </c>
      <c r="K20">
        <f t="shared" si="3"/>
        <v>14.356674001469051</v>
      </c>
      <c r="L20">
        <f t="shared" si="4"/>
        <v>1.4361286370125503</v>
      </c>
      <c r="M20">
        <f t="shared" si="5"/>
        <v>8.3626758139873001</v>
      </c>
      <c r="N20">
        <f t="shared" si="6"/>
        <v>0.33297488152677246</v>
      </c>
      <c r="O20">
        <f t="shared" si="7"/>
        <v>2.261176086901584</v>
      </c>
      <c r="P20">
        <f t="shared" si="8"/>
        <v>0.30793737902036888</v>
      </c>
      <c r="Q20">
        <f t="shared" si="9"/>
        <v>0.19455325846695337</v>
      </c>
      <c r="R20">
        <f t="shared" si="10"/>
        <v>321.41963677741279</v>
      </c>
      <c r="S20">
        <f t="shared" si="11"/>
        <v>27.382459691369089</v>
      </c>
      <c r="T20">
        <f t="shared" si="12"/>
        <v>26.995799999999999</v>
      </c>
      <c r="U20">
        <f t="shared" si="13"/>
        <v>3.5782768936131553</v>
      </c>
      <c r="V20">
        <f t="shared" si="14"/>
        <v>55.232555731126752</v>
      </c>
      <c r="W20">
        <f t="shared" si="15"/>
        <v>1.9408333312667001</v>
      </c>
      <c r="X20">
        <f t="shared" si="16"/>
        <v>3.5139299740441445</v>
      </c>
      <c r="Y20">
        <f t="shared" si="17"/>
        <v>1.6374435623464552</v>
      </c>
      <c r="Z20">
        <f t="shared" si="18"/>
        <v>-228.60037569925447</v>
      </c>
      <c r="AA20">
        <f t="shared" si="19"/>
        <v>-37.619736475805794</v>
      </c>
      <c r="AB20">
        <f t="shared" si="20"/>
        <v>-3.5848246185980877</v>
      </c>
      <c r="AC20">
        <f t="shared" si="21"/>
        <v>51.614699983754448</v>
      </c>
      <c r="AD20">
        <v>-4.1485302409252398E-2</v>
      </c>
      <c r="AE20">
        <v>4.6570886266483397E-2</v>
      </c>
      <c r="AF20">
        <v>3.47522165603577</v>
      </c>
      <c r="AG20">
        <v>0</v>
      </c>
      <c r="AH20">
        <v>0</v>
      </c>
      <c r="AI20">
        <f t="shared" si="22"/>
        <v>1</v>
      </c>
      <c r="AJ20">
        <f t="shared" si="23"/>
        <v>0</v>
      </c>
      <c r="AK20">
        <f t="shared" si="24"/>
        <v>52953.128405280171</v>
      </c>
      <c r="AL20">
        <v>0</v>
      </c>
      <c r="AM20">
        <v>0</v>
      </c>
      <c r="AN20">
        <v>0</v>
      </c>
      <c r="AO20">
        <f t="shared" si="25"/>
        <v>0</v>
      </c>
      <c r="AP20" t="e">
        <f t="shared" si="26"/>
        <v>#DIV/0!</v>
      </c>
      <c r="AQ20">
        <v>-1</v>
      </c>
      <c r="AR20" t="s">
        <v>299</v>
      </c>
      <c r="AS20">
        <v>710.896769230769</v>
      </c>
      <c r="AT20">
        <v>811.55799999999999</v>
      </c>
      <c r="AU20">
        <f t="shared" si="27"/>
        <v>0.12403454931037705</v>
      </c>
      <c r="AV20">
        <v>0.5</v>
      </c>
      <c r="AW20">
        <f t="shared" si="28"/>
        <v>1681.0881000838165</v>
      </c>
      <c r="AX20">
        <f t="shared" si="29"/>
        <v>13.217607380617453</v>
      </c>
      <c r="AY20">
        <f t="shared" si="30"/>
        <v>104.25650242246711</v>
      </c>
      <c r="AZ20">
        <f t="shared" si="31"/>
        <v>0.29257058645223138</v>
      </c>
      <c r="BA20">
        <f t="shared" si="32"/>
        <v>8.4573838693573437E-3</v>
      </c>
      <c r="BB20">
        <f t="shared" si="33"/>
        <v>-1</v>
      </c>
      <c r="BC20" t="s">
        <v>300</v>
      </c>
      <c r="BD20">
        <v>574.12</v>
      </c>
      <c r="BE20">
        <f t="shared" si="34"/>
        <v>237.43799999999999</v>
      </c>
      <c r="BF20">
        <f t="shared" si="35"/>
        <v>0.42394743372682975</v>
      </c>
      <c r="BG20">
        <f t="shared" si="36"/>
        <v>1.4135685919320002</v>
      </c>
      <c r="BH20">
        <f t="shared" si="37"/>
        <v>0.12403454931037708</v>
      </c>
      <c r="BI20" t="e">
        <f t="shared" si="38"/>
        <v>#DIV/0!</v>
      </c>
      <c r="BJ20">
        <v>1738</v>
      </c>
      <c r="BK20">
        <v>300</v>
      </c>
      <c r="BL20">
        <v>300</v>
      </c>
      <c r="BM20">
        <v>300</v>
      </c>
      <c r="BN20">
        <v>10341.4</v>
      </c>
      <c r="BO20">
        <v>789.13699999999994</v>
      </c>
      <c r="BP20">
        <v>-6.8904600000000002E-3</v>
      </c>
      <c r="BQ20">
        <v>0.94299299999999997</v>
      </c>
      <c r="BR20">
        <f t="shared" si="39"/>
        <v>1999.87</v>
      </c>
      <c r="BS20">
        <f t="shared" si="40"/>
        <v>1681.0881000838165</v>
      </c>
      <c r="BT20">
        <f t="shared" si="41"/>
        <v>0.84059868895669043</v>
      </c>
      <c r="BU20">
        <f t="shared" si="42"/>
        <v>0.19119737791338082</v>
      </c>
      <c r="BV20" t="s">
        <v>280</v>
      </c>
      <c r="BW20">
        <v>1566661885.7</v>
      </c>
      <c r="BX20">
        <v>83.599900000000005</v>
      </c>
      <c r="BY20">
        <v>99.974800000000002</v>
      </c>
      <c r="BZ20">
        <v>19.402100000000001</v>
      </c>
      <c r="CA20">
        <v>13.3047</v>
      </c>
      <c r="CB20">
        <v>500.19099999999997</v>
      </c>
      <c r="CC20">
        <v>99.931899999999999</v>
      </c>
      <c r="CD20">
        <v>0.100227</v>
      </c>
      <c r="CE20">
        <v>26.687200000000001</v>
      </c>
      <c r="CF20">
        <v>26.995799999999999</v>
      </c>
      <c r="CG20">
        <v>999.9</v>
      </c>
      <c r="CH20">
        <v>10011.200000000001</v>
      </c>
      <c r="CI20">
        <v>0</v>
      </c>
      <c r="CJ20">
        <v>1324.09</v>
      </c>
      <c r="CK20">
        <v>1999.87</v>
      </c>
      <c r="CL20">
        <v>0.97999499999999995</v>
      </c>
      <c r="CM20">
        <v>2.0004600000000001E-2</v>
      </c>
      <c r="CN20">
        <v>0</v>
      </c>
      <c r="CO20">
        <v>710.52300000000002</v>
      </c>
      <c r="CP20">
        <v>4.99986</v>
      </c>
      <c r="CQ20">
        <v>18078.099999999999</v>
      </c>
      <c r="CR20">
        <v>16271</v>
      </c>
      <c r="CS20">
        <v>39.811999999999998</v>
      </c>
      <c r="CT20">
        <v>40.936999999999998</v>
      </c>
      <c r="CU20">
        <v>40.311999999999998</v>
      </c>
      <c r="CV20">
        <v>39.686999999999998</v>
      </c>
      <c r="CW20">
        <v>41.75</v>
      </c>
      <c r="CX20">
        <v>1954.96</v>
      </c>
      <c r="CY20">
        <v>39.909999999999997</v>
      </c>
      <c r="CZ20">
        <v>0</v>
      </c>
      <c r="DA20">
        <v>153.200000047684</v>
      </c>
      <c r="DB20">
        <v>710.896769230769</v>
      </c>
      <c r="DC20">
        <v>-5.6847863344693099</v>
      </c>
      <c r="DD20">
        <v>100.916242137601</v>
      </c>
      <c r="DE20">
        <v>18275.592307692299</v>
      </c>
      <c r="DF20">
        <v>15</v>
      </c>
      <c r="DG20">
        <v>1566661917.5999999</v>
      </c>
      <c r="DH20" t="s">
        <v>301</v>
      </c>
      <c r="DI20">
        <v>18</v>
      </c>
      <c r="DJ20">
        <v>-0.23699999999999999</v>
      </c>
      <c r="DK20">
        <v>0.06</v>
      </c>
      <c r="DL20">
        <v>100</v>
      </c>
      <c r="DM20">
        <v>13</v>
      </c>
      <c r="DN20">
        <v>0.06</v>
      </c>
      <c r="DO20">
        <v>0.01</v>
      </c>
      <c r="DP20">
        <v>12.724076097720401</v>
      </c>
      <c r="DQ20">
        <v>1.3318775590357601</v>
      </c>
      <c r="DR20">
        <v>0.25796291367517399</v>
      </c>
      <c r="DS20">
        <v>0</v>
      </c>
      <c r="DT20">
        <v>0.318732226825645</v>
      </c>
      <c r="DU20">
        <v>4.2904470682435802E-2</v>
      </c>
      <c r="DV20">
        <v>8.2847738440782297E-3</v>
      </c>
      <c r="DW20">
        <v>1</v>
      </c>
      <c r="DX20">
        <v>1</v>
      </c>
      <c r="DY20">
        <v>2</v>
      </c>
      <c r="DZ20" t="s">
        <v>282</v>
      </c>
      <c r="EA20">
        <v>1.86676</v>
      </c>
      <c r="EB20">
        <v>1.86328</v>
      </c>
      <c r="EC20">
        <v>1.8689499999999999</v>
      </c>
      <c r="ED20">
        <v>1.8669100000000001</v>
      </c>
      <c r="EE20">
        <v>1.8714999999999999</v>
      </c>
      <c r="EF20">
        <v>1.8640399999999999</v>
      </c>
      <c r="EG20">
        <v>1.8656900000000001</v>
      </c>
      <c r="EH20">
        <v>1.8656299999999999</v>
      </c>
      <c r="EI20" t="s">
        <v>283</v>
      </c>
      <c r="EJ20" t="s">
        <v>19</v>
      </c>
      <c r="EK20" t="s">
        <v>19</v>
      </c>
      <c r="EL20" t="s">
        <v>19</v>
      </c>
      <c r="EM20" t="s">
        <v>284</v>
      </c>
      <c r="EN20" t="s">
        <v>285</v>
      </c>
      <c r="EO20" t="s">
        <v>286</v>
      </c>
      <c r="EP20" t="s">
        <v>286</v>
      </c>
      <c r="EQ20" t="s">
        <v>286</v>
      </c>
      <c r="ER20" t="s">
        <v>286</v>
      </c>
      <c r="ES20">
        <v>0</v>
      </c>
      <c r="ET20">
        <v>100</v>
      </c>
      <c r="EU20">
        <v>100</v>
      </c>
      <c r="EV20">
        <v>-0.23699999999999999</v>
      </c>
      <c r="EW20">
        <v>0.06</v>
      </c>
      <c r="EX20">
        <v>2</v>
      </c>
      <c r="EY20">
        <v>507.82799999999997</v>
      </c>
      <c r="EZ20">
        <v>557.91499999999996</v>
      </c>
      <c r="FA20">
        <v>25.020499999999998</v>
      </c>
      <c r="FB20">
        <v>26.346399999999999</v>
      </c>
      <c r="FC20">
        <v>30.0001</v>
      </c>
      <c r="FD20">
        <v>26.463200000000001</v>
      </c>
      <c r="FE20">
        <v>26.478100000000001</v>
      </c>
      <c r="FF20">
        <v>8.0808099999999996</v>
      </c>
      <c r="FG20">
        <v>42.982900000000001</v>
      </c>
      <c r="FH20">
        <v>8.0757600000000007</v>
      </c>
      <c r="FI20">
        <v>25.018599999999999</v>
      </c>
      <c r="FJ20">
        <v>100</v>
      </c>
      <c r="FK20">
        <v>13.1531</v>
      </c>
      <c r="FL20">
        <v>101.931</v>
      </c>
      <c r="FM20">
        <v>102.45099999999999</v>
      </c>
    </row>
    <row r="21" spans="1:169" x14ac:dyDescent="0.25">
      <c r="A21">
        <v>5</v>
      </c>
      <c r="B21">
        <v>1566661997.7</v>
      </c>
      <c r="C21">
        <v>536.70000004768394</v>
      </c>
      <c r="D21" t="s">
        <v>302</v>
      </c>
      <c r="E21" t="s">
        <v>303</v>
      </c>
      <c r="G21">
        <v>1566661997.7</v>
      </c>
      <c r="H21">
        <f t="shared" si="0"/>
        <v>6.1339199734602307E-3</v>
      </c>
      <c r="I21">
        <f t="shared" si="1"/>
        <v>0.3704885618559407</v>
      </c>
      <c r="J21">
        <f t="shared" si="2"/>
        <v>-4.1921600000000003</v>
      </c>
      <c r="K21">
        <f t="shared" si="3"/>
        <v>-5.6410041364201513</v>
      </c>
      <c r="L21">
        <f t="shared" si="4"/>
        <v>-0.5642802511102859</v>
      </c>
      <c r="M21">
        <f t="shared" si="5"/>
        <v>-0.41934964773766403</v>
      </c>
      <c r="N21">
        <f t="shared" si="6"/>
        <v>0.40795552938802782</v>
      </c>
      <c r="O21">
        <f t="shared" si="7"/>
        <v>2.2562002174129603</v>
      </c>
      <c r="P21">
        <f t="shared" si="8"/>
        <v>0.37096790326691897</v>
      </c>
      <c r="Q21">
        <f t="shared" si="9"/>
        <v>0.2348980351658046</v>
      </c>
      <c r="R21">
        <f t="shared" si="10"/>
        <v>321.44357666988054</v>
      </c>
      <c r="S21">
        <f t="shared" si="11"/>
        <v>27.155686742634039</v>
      </c>
      <c r="T21">
        <f t="shared" si="12"/>
        <v>27.014600000000002</v>
      </c>
      <c r="U21">
        <f t="shared" si="13"/>
        <v>3.5822299501335424</v>
      </c>
      <c r="V21">
        <f t="shared" si="14"/>
        <v>55.896383484911915</v>
      </c>
      <c r="W21">
        <f t="shared" si="15"/>
        <v>1.9741491660700798</v>
      </c>
      <c r="X21">
        <f t="shared" si="16"/>
        <v>3.5318012418512925</v>
      </c>
      <c r="Y21">
        <f t="shared" si="17"/>
        <v>1.6080807840634626</v>
      </c>
      <c r="Z21">
        <f t="shared" si="18"/>
        <v>-270.50587082959618</v>
      </c>
      <c r="AA21">
        <f t="shared" si="19"/>
        <v>-29.338667388425936</v>
      </c>
      <c r="AB21">
        <f t="shared" si="20"/>
        <v>-2.8033502094780252</v>
      </c>
      <c r="AC21">
        <f t="shared" si="21"/>
        <v>18.795688242380404</v>
      </c>
      <c r="AD21">
        <v>-4.1350874587451597E-2</v>
      </c>
      <c r="AE21">
        <v>4.6419979259988003E-2</v>
      </c>
      <c r="AF21">
        <v>3.4663118270012898</v>
      </c>
      <c r="AG21">
        <v>0</v>
      </c>
      <c r="AH21">
        <v>0</v>
      </c>
      <c r="AI21">
        <f t="shared" si="22"/>
        <v>1</v>
      </c>
      <c r="AJ21">
        <f t="shared" si="23"/>
        <v>0</v>
      </c>
      <c r="AK21">
        <f t="shared" si="24"/>
        <v>52773.344899922384</v>
      </c>
      <c r="AL21">
        <v>0</v>
      </c>
      <c r="AM21">
        <v>0</v>
      </c>
      <c r="AN21">
        <v>0</v>
      </c>
      <c r="AO21">
        <f t="shared" si="25"/>
        <v>0</v>
      </c>
      <c r="AP21" t="e">
        <f t="shared" si="26"/>
        <v>#DIV/0!</v>
      </c>
      <c r="AQ21">
        <v>-1</v>
      </c>
      <c r="AR21" t="s">
        <v>304</v>
      </c>
      <c r="AS21">
        <v>750.08219230769203</v>
      </c>
      <c r="AT21">
        <v>787.37300000000005</v>
      </c>
      <c r="AU21">
        <f t="shared" si="27"/>
        <v>4.7361044501536109E-2</v>
      </c>
      <c r="AV21">
        <v>0.5</v>
      </c>
      <c r="AW21">
        <f t="shared" si="28"/>
        <v>1681.2141000838101</v>
      </c>
      <c r="AX21">
        <f t="shared" si="29"/>
        <v>0.3704885618559407</v>
      </c>
      <c r="AY21">
        <f t="shared" si="30"/>
        <v>39.812027905339654</v>
      </c>
      <c r="AZ21">
        <f t="shared" si="31"/>
        <v>0.21427328597754822</v>
      </c>
      <c r="BA21">
        <f t="shared" si="32"/>
        <v>8.1517788947143655E-4</v>
      </c>
      <c r="BB21">
        <f t="shared" si="33"/>
        <v>-1</v>
      </c>
      <c r="BC21" t="s">
        <v>305</v>
      </c>
      <c r="BD21">
        <v>618.66</v>
      </c>
      <c r="BE21">
        <f t="shared" si="34"/>
        <v>168.71300000000008</v>
      </c>
      <c r="BF21">
        <f t="shared" si="35"/>
        <v>0.22103102720186354</v>
      </c>
      <c r="BG21">
        <f t="shared" si="36"/>
        <v>1.2727071412407462</v>
      </c>
      <c r="BH21">
        <f t="shared" si="37"/>
        <v>4.7361044501536144E-2</v>
      </c>
      <c r="BI21" t="e">
        <f t="shared" si="38"/>
        <v>#DIV/0!</v>
      </c>
      <c r="BJ21">
        <v>1740</v>
      </c>
      <c r="BK21">
        <v>300</v>
      </c>
      <c r="BL21">
        <v>300</v>
      </c>
      <c r="BM21">
        <v>300</v>
      </c>
      <c r="BN21">
        <v>10342.299999999999</v>
      </c>
      <c r="BO21">
        <v>778.79</v>
      </c>
      <c r="BP21">
        <v>-6.8906799999999997E-3</v>
      </c>
      <c r="BQ21">
        <v>0.491699</v>
      </c>
      <c r="BR21">
        <f t="shared" si="39"/>
        <v>2000.02</v>
      </c>
      <c r="BS21">
        <f t="shared" si="40"/>
        <v>1681.2141000838101</v>
      </c>
      <c r="BT21">
        <f t="shared" si="41"/>
        <v>0.84059864405546447</v>
      </c>
      <c r="BU21">
        <f t="shared" si="42"/>
        <v>0.19119728811092904</v>
      </c>
      <c r="BV21" t="s">
        <v>280</v>
      </c>
      <c r="BW21">
        <v>1566661997.7</v>
      </c>
      <c r="BX21">
        <v>-4.1921600000000003</v>
      </c>
      <c r="BY21">
        <v>-3.77833</v>
      </c>
      <c r="BZ21">
        <v>19.735199999999999</v>
      </c>
      <c r="CA21">
        <v>12.518000000000001</v>
      </c>
      <c r="CB21">
        <v>499.87799999999999</v>
      </c>
      <c r="CC21">
        <v>99.932000000000002</v>
      </c>
      <c r="CD21">
        <v>9.9880399999999994E-2</v>
      </c>
      <c r="CE21">
        <v>26.773399999999999</v>
      </c>
      <c r="CF21">
        <v>27.014600000000002</v>
      </c>
      <c r="CG21">
        <v>999.9</v>
      </c>
      <c r="CH21">
        <v>9978.75</v>
      </c>
      <c r="CI21">
        <v>0</v>
      </c>
      <c r="CJ21">
        <v>1414.09</v>
      </c>
      <c r="CK21">
        <v>2000.02</v>
      </c>
      <c r="CL21">
        <v>0.97999499999999995</v>
      </c>
      <c r="CM21">
        <v>2.0004600000000001E-2</v>
      </c>
      <c r="CN21">
        <v>0</v>
      </c>
      <c r="CO21">
        <v>749.88400000000001</v>
      </c>
      <c r="CP21">
        <v>4.99986</v>
      </c>
      <c r="CQ21">
        <v>19215.3</v>
      </c>
      <c r="CR21">
        <v>16272.3</v>
      </c>
      <c r="CS21">
        <v>40.061999999999998</v>
      </c>
      <c r="CT21">
        <v>41.311999999999998</v>
      </c>
      <c r="CU21">
        <v>40.561999999999998</v>
      </c>
      <c r="CV21">
        <v>40.125</v>
      </c>
      <c r="CW21">
        <v>42</v>
      </c>
      <c r="CX21">
        <v>1955.11</v>
      </c>
      <c r="CY21">
        <v>39.909999999999997</v>
      </c>
      <c r="CZ21">
        <v>0</v>
      </c>
      <c r="DA21">
        <v>111.90000009536701</v>
      </c>
      <c r="DB21">
        <v>750.08219230769203</v>
      </c>
      <c r="DC21">
        <v>-1.8327863352004901</v>
      </c>
      <c r="DD21">
        <v>-60.745301767260301</v>
      </c>
      <c r="DE21">
        <v>19193.853846153801</v>
      </c>
      <c r="DF21">
        <v>15</v>
      </c>
      <c r="DG21">
        <v>1566662037.2</v>
      </c>
      <c r="DH21" t="s">
        <v>306</v>
      </c>
      <c r="DI21">
        <v>19</v>
      </c>
      <c r="DJ21">
        <v>-0.55500000000000005</v>
      </c>
      <c r="DK21">
        <v>4.8000000000000001E-2</v>
      </c>
      <c r="DL21">
        <v>-4</v>
      </c>
      <c r="DM21">
        <v>12</v>
      </c>
      <c r="DN21">
        <v>0.09</v>
      </c>
      <c r="DO21">
        <v>0.01</v>
      </c>
      <c r="DP21">
        <v>6.4716069188977293E-2</v>
      </c>
      <c r="DQ21">
        <v>0.26885745091166402</v>
      </c>
      <c r="DR21">
        <v>6.2933965684200094E-2</v>
      </c>
      <c r="DS21">
        <v>1</v>
      </c>
      <c r="DT21">
        <v>0.39244031719830902</v>
      </c>
      <c r="DU21">
        <v>4.5710275601523603E-2</v>
      </c>
      <c r="DV21">
        <v>8.8674850820164106E-3</v>
      </c>
      <c r="DW21">
        <v>1</v>
      </c>
      <c r="DX21">
        <v>2</v>
      </c>
      <c r="DY21">
        <v>2</v>
      </c>
      <c r="DZ21" t="s">
        <v>307</v>
      </c>
      <c r="EA21">
        <v>1.8667800000000001</v>
      </c>
      <c r="EB21">
        <v>1.86337</v>
      </c>
      <c r="EC21">
        <v>1.8690500000000001</v>
      </c>
      <c r="ED21">
        <v>1.8669800000000001</v>
      </c>
      <c r="EE21">
        <v>1.87158</v>
      </c>
      <c r="EF21">
        <v>1.8641099999999999</v>
      </c>
      <c r="EG21">
        <v>1.86571</v>
      </c>
      <c r="EH21">
        <v>1.8656900000000001</v>
      </c>
      <c r="EI21" t="s">
        <v>283</v>
      </c>
      <c r="EJ21" t="s">
        <v>19</v>
      </c>
      <c r="EK21" t="s">
        <v>19</v>
      </c>
      <c r="EL21" t="s">
        <v>19</v>
      </c>
      <c r="EM21" t="s">
        <v>284</v>
      </c>
      <c r="EN21" t="s">
        <v>285</v>
      </c>
      <c r="EO21" t="s">
        <v>286</v>
      </c>
      <c r="EP21" t="s">
        <v>286</v>
      </c>
      <c r="EQ21" t="s">
        <v>286</v>
      </c>
      <c r="ER21" t="s">
        <v>286</v>
      </c>
      <c r="ES21">
        <v>0</v>
      </c>
      <c r="ET21">
        <v>100</v>
      </c>
      <c r="EU21">
        <v>100</v>
      </c>
      <c r="EV21">
        <v>-0.55500000000000005</v>
      </c>
      <c r="EW21">
        <v>4.8000000000000001E-2</v>
      </c>
      <c r="EX21">
        <v>2</v>
      </c>
      <c r="EY21">
        <v>507.45</v>
      </c>
      <c r="EZ21">
        <v>556.56299999999999</v>
      </c>
      <c r="FA21">
        <v>23.4422</v>
      </c>
      <c r="FB21">
        <v>26.450399999999998</v>
      </c>
      <c r="FC21">
        <v>30.000499999999999</v>
      </c>
      <c r="FD21">
        <v>26.4876</v>
      </c>
      <c r="FE21">
        <v>26.4985</v>
      </c>
      <c r="FF21">
        <v>0</v>
      </c>
      <c r="FG21">
        <v>46.584000000000003</v>
      </c>
      <c r="FH21">
        <v>5.0276100000000001</v>
      </c>
      <c r="FI21">
        <v>23.448499999999999</v>
      </c>
      <c r="FJ21">
        <v>0</v>
      </c>
      <c r="FK21">
        <v>12.300800000000001</v>
      </c>
      <c r="FL21">
        <v>101.91500000000001</v>
      </c>
      <c r="FM21">
        <v>102.432</v>
      </c>
    </row>
    <row r="22" spans="1:169" x14ac:dyDescent="0.25">
      <c r="A22">
        <v>7</v>
      </c>
      <c r="B22">
        <v>1566662311.7</v>
      </c>
      <c r="C22">
        <v>850.70000004768394</v>
      </c>
      <c r="D22" t="s">
        <v>313</v>
      </c>
      <c r="E22" t="s">
        <v>314</v>
      </c>
      <c r="G22">
        <v>1566662311.7</v>
      </c>
      <c r="H22">
        <f t="shared" si="0"/>
        <v>5.2245191929442235E-3</v>
      </c>
      <c r="I22">
        <f t="shared" si="1"/>
        <v>36.563938037170452</v>
      </c>
      <c r="J22">
        <f t="shared" si="2"/>
        <v>353.95800000000003</v>
      </c>
      <c r="K22">
        <f t="shared" si="3"/>
        <v>157.75739100293828</v>
      </c>
      <c r="L22">
        <f t="shared" si="4"/>
        <v>15.780155518454954</v>
      </c>
      <c r="M22">
        <f t="shared" si="5"/>
        <v>35.40570905421</v>
      </c>
      <c r="N22">
        <f t="shared" si="6"/>
        <v>0.33054960427787522</v>
      </c>
      <c r="O22">
        <f t="shared" si="7"/>
        <v>2.2513346140260984</v>
      </c>
      <c r="P22">
        <f t="shared" si="8"/>
        <v>0.3057617637200577</v>
      </c>
      <c r="Q22">
        <f t="shared" si="9"/>
        <v>0.19317305726888923</v>
      </c>
      <c r="R22">
        <f t="shared" si="10"/>
        <v>321.40574539814025</v>
      </c>
      <c r="S22">
        <f t="shared" si="11"/>
        <v>27.205485092311068</v>
      </c>
      <c r="T22">
        <f t="shared" si="12"/>
        <v>26.969799999999999</v>
      </c>
      <c r="U22">
        <f t="shared" si="13"/>
        <v>3.5728161755167327</v>
      </c>
      <c r="V22">
        <f t="shared" si="14"/>
        <v>54.904075440178843</v>
      </c>
      <c r="W22">
        <f t="shared" si="15"/>
        <v>1.9104946933019997</v>
      </c>
      <c r="X22">
        <f t="shared" si="16"/>
        <v>3.4796955926952884</v>
      </c>
      <c r="Y22">
        <f t="shared" si="17"/>
        <v>1.662321482214733</v>
      </c>
      <c r="Z22">
        <f t="shared" si="18"/>
        <v>-230.40129640884027</v>
      </c>
      <c r="AA22">
        <f t="shared" si="19"/>
        <v>-54.472629528064935</v>
      </c>
      <c r="AB22">
        <f t="shared" si="20"/>
        <v>-5.2084359010652426</v>
      </c>
      <c r="AC22">
        <f t="shared" si="21"/>
        <v>31.323383560169823</v>
      </c>
      <c r="AD22">
        <v>-4.1219686697426997E-2</v>
      </c>
      <c r="AE22">
        <v>4.6272709360744999E-2</v>
      </c>
      <c r="AF22">
        <v>3.4576070789690001</v>
      </c>
      <c r="AG22">
        <v>0</v>
      </c>
      <c r="AH22">
        <v>0</v>
      </c>
      <c r="AI22">
        <f t="shared" si="22"/>
        <v>1</v>
      </c>
      <c r="AJ22">
        <f t="shared" si="23"/>
        <v>0</v>
      </c>
      <c r="AK22">
        <f t="shared" si="24"/>
        <v>52656.851670492819</v>
      </c>
      <c r="AL22">
        <v>0</v>
      </c>
      <c r="AM22">
        <v>0</v>
      </c>
      <c r="AN22">
        <v>0</v>
      </c>
      <c r="AO22">
        <f t="shared" si="25"/>
        <v>0</v>
      </c>
      <c r="AP22" t="e">
        <f t="shared" si="26"/>
        <v>#DIV/0!</v>
      </c>
      <c r="AQ22">
        <v>-1</v>
      </c>
      <c r="AR22" t="s">
        <v>315</v>
      </c>
      <c r="AS22">
        <v>690.44996153846205</v>
      </c>
      <c r="AT22">
        <v>946.73199999999997</v>
      </c>
      <c r="AU22">
        <f t="shared" si="27"/>
        <v>0.27070178092801123</v>
      </c>
      <c r="AV22">
        <v>0.5</v>
      </c>
      <c r="AW22">
        <f t="shared" si="28"/>
        <v>1681.0203000837773</v>
      </c>
      <c r="AX22">
        <f t="shared" si="29"/>
        <v>36.563938037170452</v>
      </c>
      <c r="AY22">
        <f t="shared" si="30"/>
        <v>227.52759450440919</v>
      </c>
      <c r="AZ22">
        <f t="shared" si="31"/>
        <v>0.424905886776828</v>
      </c>
      <c r="BA22">
        <f t="shared" si="32"/>
        <v>2.234591577228328E-2</v>
      </c>
      <c r="BB22">
        <f t="shared" si="33"/>
        <v>-1</v>
      </c>
      <c r="BC22" t="s">
        <v>316</v>
      </c>
      <c r="BD22">
        <v>544.46</v>
      </c>
      <c r="BE22">
        <f t="shared" si="34"/>
        <v>402.27199999999993</v>
      </c>
      <c r="BF22">
        <f t="shared" si="35"/>
        <v>0.6370864451454189</v>
      </c>
      <c r="BG22">
        <f t="shared" si="36"/>
        <v>1.7388458288946844</v>
      </c>
      <c r="BH22">
        <f t="shared" si="37"/>
        <v>0.27070178092801123</v>
      </c>
      <c r="BI22" t="e">
        <f t="shared" si="38"/>
        <v>#DIV/0!</v>
      </c>
      <c r="BJ22">
        <v>1744</v>
      </c>
      <c r="BK22">
        <v>300</v>
      </c>
      <c r="BL22">
        <v>300</v>
      </c>
      <c r="BM22">
        <v>300</v>
      </c>
      <c r="BN22">
        <v>10338.5</v>
      </c>
      <c r="BO22">
        <v>874.3</v>
      </c>
      <c r="BP22">
        <v>-6.88918E-3</v>
      </c>
      <c r="BQ22">
        <v>-0.90362500000000001</v>
      </c>
      <c r="BR22">
        <f t="shared" si="39"/>
        <v>1999.79</v>
      </c>
      <c r="BS22">
        <f t="shared" si="40"/>
        <v>1681.0203000837773</v>
      </c>
      <c r="BT22">
        <f t="shared" si="41"/>
        <v>0.84059841287524062</v>
      </c>
      <c r="BU22">
        <f t="shared" si="42"/>
        <v>0.19119682575048158</v>
      </c>
      <c r="BV22" t="s">
        <v>280</v>
      </c>
      <c r="BW22">
        <v>1566662311.7</v>
      </c>
      <c r="BX22">
        <v>353.95800000000003</v>
      </c>
      <c r="BY22">
        <v>400.03899999999999</v>
      </c>
      <c r="BZ22">
        <v>19.099599999999999</v>
      </c>
      <c r="CA22">
        <v>12.9519</v>
      </c>
      <c r="CB22">
        <v>500.161</v>
      </c>
      <c r="CC22">
        <v>99.927899999999994</v>
      </c>
      <c r="CD22">
        <v>0.100095</v>
      </c>
      <c r="CE22">
        <v>26.521000000000001</v>
      </c>
      <c r="CF22">
        <v>26.969799999999999</v>
      </c>
      <c r="CG22">
        <v>999.9</v>
      </c>
      <c r="CH22">
        <v>9947.5</v>
      </c>
      <c r="CI22">
        <v>0</v>
      </c>
      <c r="CJ22">
        <v>614.30799999999999</v>
      </c>
      <c r="CK22">
        <v>1999.79</v>
      </c>
      <c r="CL22">
        <v>0.98000200000000004</v>
      </c>
      <c r="CM22">
        <v>1.99984E-2</v>
      </c>
      <c r="CN22">
        <v>0</v>
      </c>
      <c r="CO22">
        <v>690.35199999999998</v>
      </c>
      <c r="CP22">
        <v>4.99986</v>
      </c>
      <c r="CQ22">
        <v>16183.4</v>
      </c>
      <c r="CR22">
        <v>16270.5</v>
      </c>
      <c r="CS22">
        <v>40.5</v>
      </c>
      <c r="CT22">
        <v>41.75</v>
      </c>
      <c r="CU22">
        <v>41</v>
      </c>
      <c r="CV22">
        <v>40.625</v>
      </c>
      <c r="CW22">
        <v>42.436999999999998</v>
      </c>
      <c r="CX22">
        <v>1954.9</v>
      </c>
      <c r="CY22">
        <v>39.89</v>
      </c>
      <c r="CZ22">
        <v>0</v>
      </c>
      <c r="DA22">
        <v>151.90000009536701</v>
      </c>
      <c r="DB22">
        <v>690.44996153846205</v>
      </c>
      <c r="DC22">
        <v>-1.0686153900697599</v>
      </c>
      <c r="DD22">
        <v>867.05641152021497</v>
      </c>
      <c r="DE22">
        <v>16246.2</v>
      </c>
      <c r="DF22">
        <v>15</v>
      </c>
      <c r="DG22">
        <v>1566662260.7</v>
      </c>
      <c r="DH22" t="s">
        <v>317</v>
      </c>
      <c r="DI22">
        <v>21</v>
      </c>
      <c r="DJ22">
        <v>-0.221</v>
      </c>
      <c r="DK22">
        <v>0.05</v>
      </c>
      <c r="DL22">
        <v>400</v>
      </c>
      <c r="DM22">
        <v>12</v>
      </c>
      <c r="DN22">
        <v>7.0000000000000007E-2</v>
      </c>
      <c r="DO22">
        <v>0.01</v>
      </c>
      <c r="DP22">
        <v>36.494317779994098</v>
      </c>
      <c r="DQ22">
        <v>0.29249761626461701</v>
      </c>
      <c r="DR22">
        <v>6.44110573121629E-2</v>
      </c>
      <c r="DS22">
        <v>1</v>
      </c>
      <c r="DT22">
        <v>0.34019261327222</v>
      </c>
      <c r="DU22">
        <v>-2.29913485134411E-2</v>
      </c>
      <c r="DV22">
        <v>4.7110924346331004E-3</v>
      </c>
      <c r="DW22">
        <v>1</v>
      </c>
      <c r="DX22">
        <v>2</v>
      </c>
      <c r="DY22">
        <v>2</v>
      </c>
      <c r="DZ22" t="s">
        <v>307</v>
      </c>
      <c r="EA22">
        <v>1.86676</v>
      </c>
      <c r="EB22">
        <v>1.86328</v>
      </c>
      <c r="EC22">
        <v>1.8689499999999999</v>
      </c>
      <c r="ED22">
        <v>1.8669100000000001</v>
      </c>
      <c r="EE22">
        <v>1.8714999999999999</v>
      </c>
      <c r="EF22">
        <v>1.86402</v>
      </c>
      <c r="EG22">
        <v>1.8656900000000001</v>
      </c>
      <c r="EH22">
        <v>1.8656699999999999</v>
      </c>
      <c r="EI22" t="s">
        <v>283</v>
      </c>
      <c r="EJ22" t="s">
        <v>19</v>
      </c>
      <c r="EK22" t="s">
        <v>19</v>
      </c>
      <c r="EL22" t="s">
        <v>19</v>
      </c>
      <c r="EM22" t="s">
        <v>284</v>
      </c>
      <c r="EN22" t="s">
        <v>285</v>
      </c>
      <c r="EO22" t="s">
        <v>286</v>
      </c>
      <c r="EP22" t="s">
        <v>286</v>
      </c>
      <c r="EQ22" t="s">
        <v>286</v>
      </c>
      <c r="ER22" t="s">
        <v>286</v>
      </c>
      <c r="ES22">
        <v>0</v>
      </c>
      <c r="ET22">
        <v>100</v>
      </c>
      <c r="EU22">
        <v>100</v>
      </c>
      <c r="EV22">
        <v>-0.221</v>
      </c>
      <c r="EW22">
        <v>0.05</v>
      </c>
      <c r="EX22">
        <v>2</v>
      </c>
      <c r="EY22">
        <v>506.46499999999997</v>
      </c>
      <c r="EZ22">
        <v>554.74800000000005</v>
      </c>
      <c r="FA22">
        <v>24.005700000000001</v>
      </c>
      <c r="FB22">
        <v>26.938400000000001</v>
      </c>
      <c r="FC22">
        <v>29.999099999999999</v>
      </c>
      <c r="FD22">
        <v>26.8445</v>
      </c>
      <c r="FE22">
        <v>26.823699999999999</v>
      </c>
      <c r="FF22">
        <v>22.028600000000001</v>
      </c>
      <c r="FG22">
        <v>42.499899999999997</v>
      </c>
      <c r="FH22">
        <v>0</v>
      </c>
      <c r="FI22">
        <v>24.047899999999998</v>
      </c>
      <c r="FJ22">
        <v>400</v>
      </c>
      <c r="FK22">
        <v>13.008599999999999</v>
      </c>
      <c r="FL22">
        <v>101.837</v>
      </c>
      <c r="FM22">
        <v>102.345</v>
      </c>
    </row>
    <row r="23" spans="1:169" x14ac:dyDescent="0.25">
      <c r="A23">
        <v>8</v>
      </c>
      <c r="B23">
        <v>1566662432.2</v>
      </c>
      <c r="C23">
        <v>971.20000004768394</v>
      </c>
      <c r="D23" t="s">
        <v>318</v>
      </c>
      <c r="E23" t="s">
        <v>319</v>
      </c>
      <c r="G23">
        <v>1566662432.2</v>
      </c>
      <c r="H23">
        <f t="shared" si="0"/>
        <v>4.024012105923366E-3</v>
      </c>
      <c r="I23">
        <f t="shared" si="1"/>
        <v>37.935466612030822</v>
      </c>
      <c r="J23">
        <f t="shared" si="2"/>
        <v>452.33800000000002</v>
      </c>
      <c r="K23">
        <f t="shared" si="3"/>
        <v>180.34584815931223</v>
      </c>
      <c r="L23">
        <f t="shared" si="4"/>
        <v>18.04145456801389</v>
      </c>
      <c r="M23">
        <f t="shared" si="5"/>
        <v>45.251030504329798</v>
      </c>
      <c r="N23">
        <f t="shared" si="6"/>
        <v>0.24237621532778528</v>
      </c>
      <c r="O23">
        <f t="shared" si="7"/>
        <v>2.2578287137954423</v>
      </c>
      <c r="P23">
        <f t="shared" si="8"/>
        <v>0.22879345943354298</v>
      </c>
      <c r="Q23">
        <f t="shared" si="9"/>
        <v>0.14415280028779562</v>
      </c>
      <c r="R23">
        <f t="shared" si="10"/>
        <v>321.42704381653641</v>
      </c>
      <c r="S23">
        <f t="shared" si="11"/>
        <v>27.333056264346233</v>
      </c>
      <c r="T23">
        <f t="shared" si="12"/>
        <v>27.027799999999999</v>
      </c>
      <c r="U23">
        <f t="shared" si="13"/>
        <v>3.5850077778965881</v>
      </c>
      <c r="V23">
        <f t="shared" si="14"/>
        <v>54.700959766375192</v>
      </c>
      <c r="W23">
        <f t="shared" si="15"/>
        <v>1.87354340027643</v>
      </c>
      <c r="X23">
        <f t="shared" si="16"/>
        <v>3.425064950008613</v>
      </c>
      <c r="Y23">
        <f t="shared" si="17"/>
        <v>1.7114643776201581</v>
      </c>
      <c r="Z23">
        <f t="shared" si="18"/>
        <v>-177.45893387122044</v>
      </c>
      <c r="AA23">
        <f t="shared" si="19"/>
        <v>-94.336147754058246</v>
      </c>
      <c r="AB23">
        <f t="shared" si="20"/>
        <v>-8.9846207463615748</v>
      </c>
      <c r="AC23">
        <f t="shared" si="21"/>
        <v>40.647341444896128</v>
      </c>
      <c r="AD23">
        <v>-4.1394840169016497E-2</v>
      </c>
      <c r="AE23">
        <v>4.6469334476891E-2</v>
      </c>
      <c r="AF23">
        <v>3.4692269530186901</v>
      </c>
      <c r="AG23">
        <v>0</v>
      </c>
      <c r="AH23">
        <v>0</v>
      </c>
      <c r="AI23">
        <f t="shared" si="22"/>
        <v>1</v>
      </c>
      <c r="AJ23">
        <f t="shared" si="23"/>
        <v>0</v>
      </c>
      <c r="AK23">
        <f t="shared" si="24"/>
        <v>52919.215085717704</v>
      </c>
      <c r="AL23">
        <v>0</v>
      </c>
      <c r="AM23">
        <v>0</v>
      </c>
      <c r="AN23">
        <v>0</v>
      </c>
      <c r="AO23">
        <f t="shared" si="25"/>
        <v>0</v>
      </c>
      <c r="AP23" t="e">
        <f t="shared" si="26"/>
        <v>#DIV/0!</v>
      </c>
      <c r="AQ23">
        <v>-1</v>
      </c>
      <c r="AR23" t="s">
        <v>320</v>
      </c>
      <c r="AS23">
        <v>692.94157692307704</v>
      </c>
      <c r="AT23">
        <v>962.55700000000002</v>
      </c>
      <c r="AU23">
        <f t="shared" si="27"/>
        <v>0.28010333214232819</v>
      </c>
      <c r="AV23">
        <v>0.5</v>
      </c>
      <c r="AW23">
        <f t="shared" si="28"/>
        <v>1681.129794098583</v>
      </c>
      <c r="AX23">
        <f t="shared" si="29"/>
        <v>37.935466612030822</v>
      </c>
      <c r="AY23">
        <f t="shared" si="30"/>
        <v>235.44502854537961</v>
      </c>
      <c r="AZ23">
        <f t="shared" si="31"/>
        <v>0.43099473589615989</v>
      </c>
      <c r="BA23">
        <f t="shared" si="32"/>
        <v>2.3160297764461373E-2</v>
      </c>
      <c r="BB23">
        <f t="shared" si="33"/>
        <v>-1</v>
      </c>
      <c r="BC23" t="s">
        <v>321</v>
      </c>
      <c r="BD23">
        <v>547.70000000000005</v>
      </c>
      <c r="BE23">
        <f t="shared" si="34"/>
        <v>414.85699999999997</v>
      </c>
      <c r="BF23">
        <f t="shared" si="35"/>
        <v>0.64989965958612972</v>
      </c>
      <c r="BG23">
        <f t="shared" si="36"/>
        <v>1.7574529852108818</v>
      </c>
      <c r="BH23">
        <f t="shared" si="37"/>
        <v>0.28010333214232819</v>
      </c>
      <c r="BI23" t="e">
        <f t="shared" si="38"/>
        <v>#DIV/0!</v>
      </c>
      <c r="BJ23">
        <v>1746</v>
      </c>
      <c r="BK23">
        <v>300</v>
      </c>
      <c r="BL23">
        <v>300</v>
      </c>
      <c r="BM23">
        <v>300</v>
      </c>
      <c r="BN23">
        <v>10339.200000000001</v>
      </c>
      <c r="BO23">
        <v>888.59500000000003</v>
      </c>
      <c r="BP23">
        <v>-6.8891999999999998E-3</v>
      </c>
      <c r="BQ23">
        <v>-1.1076699999999999</v>
      </c>
      <c r="BR23">
        <f t="shared" si="39"/>
        <v>1999.92</v>
      </c>
      <c r="BS23">
        <f t="shared" si="40"/>
        <v>1681.129794098583</v>
      </c>
      <c r="BT23">
        <f t="shared" si="41"/>
        <v>0.8405985209901311</v>
      </c>
      <c r="BU23">
        <f t="shared" si="42"/>
        <v>0.19119704198026224</v>
      </c>
      <c r="BV23" t="s">
        <v>280</v>
      </c>
      <c r="BW23">
        <v>1566662432.2</v>
      </c>
      <c r="BX23">
        <v>452.33800000000002</v>
      </c>
      <c r="BY23">
        <v>500.041</v>
      </c>
      <c r="BZ23">
        <v>18.728300000000001</v>
      </c>
      <c r="CA23">
        <v>13.9903</v>
      </c>
      <c r="CB23">
        <v>500.04</v>
      </c>
      <c r="CC23">
        <v>99.938100000000006</v>
      </c>
      <c r="CD23">
        <v>9.99921E-2</v>
      </c>
      <c r="CE23">
        <v>26.252800000000001</v>
      </c>
      <c r="CF23">
        <v>27.027799999999999</v>
      </c>
      <c r="CG23">
        <v>999.9</v>
      </c>
      <c r="CH23">
        <v>9988.75</v>
      </c>
      <c r="CI23">
        <v>0</v>
      </c>
      <c r="CJ23">
        <v>904.94100000000003</v>
      </c>
      <c r="CK23">
        <v>1999.92</v>
      </c>
      <c r="CL23">
        <v>0.98000200000000004</v>
      </c>
      <c r="CM23">
        <v>1.99984E-2</v>
      </c>
      <c r="CN23">
        <v>0</v>
      </c>
      <c r="CO23">
        <v>692.63900000000001</v>
      </c>
      <c r="CP23">
        <v>4.99986</v>
      </c>
      <c r="CQ23">
        <v>16474.900000000001</v>
      </c>
      <c r="CR23">
        <v>16271.5</v>
      </c>
      <c r="CS23">
        <v>40.375</v>
      </c>
      <c r="CT23">
        <v>41.625</v>
      </c>
      <c r="CU23">
        <v>41</v>
      </c>
      <c r="CV23">
        <v>40.25</v>
      </c>
      <c r="CW23">
        <v>42.311999999999998</v>
      </c>
      <c r="CX23">
        <v>1955.03</v>
      </c>
      <c r="CY23">
        <v>39.9</v>
      </c>
      <c r="CZ23">
        <v>0</v>
      </c>
      <c r="DA23">
        <v>120</v>
      </c>
      <c r="DB23">
        <v>692.94157692307704</v>
      </c>
      <c r="DC23">
        <v>-0.913196583846003</v>
      </c>
      <c r="DD23">
        <v>-570.17094131979297</v>
      </c>
      <c r="DE23">
        <v>16533.634615384599</v>
      </c>
      <c r="DF23">
        <v>15</v>
      </c>
      <c r="DG23">
        <v>1566662391.2</v>
      </c>
      <c r="DH23" t="s">
        <v>322</v>
      </c>
      <c r="DI23">
        <v>22</v>
      </c>
      <c r="DJ23">
        <v>-0.20599999999999999</v>
      </c>
      <c r="DK23">
        <v>6.3E-2</v>
      </c>
      <c r="DL23">
        <v>500</v>
      </c>
      <c r="DM23">
        <v>13</v>
      </c>
      <c r="DN23">
        <v>0.02</v>
      </c>
      <c r="DO23">
        <v>0.01</v>
      </c>
      <c r="DP23">
        <v>35.788802192327701</v>
      </c>
      <c r="DQ23">
        <v>18.988302777436601</v>
      </c>
      <c r="DR23">
        <v>7.6078729945624302</v>
      </c>
      <c r="DS23">
        <v>0</v>
      </c>
      <c r="DT23">
        <v>0.23154551652026001</v>
      </c>
      <c r="DU23">
        <v>0.12613596047678599</v>
      </c>
      <c r="DV23">
        <v>5.1260245271887203E-2</v>
      </c>
      <c r="DW23">
        <v>1</v>
      </c>
      <c r="DX23">
        <v>1</v>
      </c>
      <c r="DY23">
        <v>2</v>
      </c>
      <c r="DZ23" t="s">
        <v>282</v>
      </c>
      <c r="EA23">
        <v>1.86676</v>
      </c>
      <c r="EB23">
        <v>1.86327</v>
      </c>
      <c r="EC23">
        <v>1.86894</v>
      </c>
      <c r="ED23">
        <v>1.8669100000000001</v>
      </c>
      <c r="EE23">
        <v>1.87151</v>
      </c>
      <c r="EF23">
        <v>1.8640300000000001</v>
      </c>
      <c r="EG23">
        <v>1.8656900000000001</v>
      </c>
      <c r="EH23">
        <v>1.8656299999999999</v>
      </c>
      <c r="EI23" t="s">
        <v>283</v>
      </c>
      <c r="EJ23" t="s">
        <v>19</v>
      </c>
      <c r="EK23" t="s">
        <v>19</v>
      </c>
      <c r="EL23" t="s">
        <v>19</v>
      </c>
      <c r="EM23" t="s">
        <v>284</v>
      </c>
      <c r="EN23" t="s">
        <v>285</v>
      </c>
      <c r="EO23" t="s">
        <v>286</v>
      </c>
      <c r="EP23" t="s">
        <v>286</v>
      </c>
      <c r="EQ23" t="s">
        <v>286</v>
      </c>
      <c r="ER23" t="s">
        <v>286</v>
      </c>
      <c r="ES23">
        <v>0</v>
      </c>
      <c r="ET23">
        <v>100</v>
      </c>
      <c r="EU23">
        <v>100</v>
      </c>
      <c r="EV23">
        <v>-0.20599999999999999</v>
      </c>
      <c r="EW23">
        <v>6.3E-2</v>
      </c>
      <c r="EX23">
        <v>2</v>
      </c>
      <c r="EY23">
        <v>505.42500000000001</v>
      </c>
      <c r="EZ23">
        <v>556.173</v>
      </c>
      <c r="FA23">
        <v>23.266400000000001</v>
      </c>
      <c r="FB23">
        <v>26.885999999999999</v>
      </c>
      <c r="FC23">
        <v>29.9999</v>
      </c>
      <c r="FD23">
        <v>26.8447</v>
      </c>
      <c r="FE23">
        <v>26.827999999999999</v>
      </c>
      <c r="FF23">
        <v>26.3062</v>
      </c>
      <c r="FG23">
        <v>37.019799999999996</v>
      </c>
      <c r="FH23">
        <v>0</v>
      </c>
      <c r="FI23">
        <v>23.2346</v>
      </c>
      <c r="FJ23">
        <v>500</v>
      </c>
      <c r="FK23">
        <v>14.1622</v>
      </c>
      <c r="FL23">
        <v>101.842</v>
      </c>
      <c r="FM23">
        <v>102.358</v>
      </c>
    </row>
    <row r="24" spans="1:169" x14ac:dyDescent="0.25">
      <c r="A24">
        <v>9</v>
      </c>
      <c r="B24">
        <v>1566662552.7</v>
      </c>
      <c r="C24">
        <v>1091.7000000476801</v>
      </c>
      <c r="D24" t="s">
        <v>323</v>
      </c>
      <c r="E24" t="s">
        <v>324</v>
      </c>
      <c r="G24">
        <v>1566662552.7</v>
      </c>
      <c r="H24">
        <f t="shared" si="0"/>
        <v>3.3215858704078913E-3</v>
      </c>
      <c r="I24">
        <f t="shared" si="1"/>
        <v>37.92794067108678</v>
      </c>
      <c r="J24">
        <f t="shared" si="2"/>
        <v>552.30799999999999</v>
      </c>
      <c r="K24">
        <f t="shared" si="3"/>
        <v>219.76566744253299</v>
      </c>
      <c r="L24">
        <f t="shared" si="4"/>
        <v>21.985925465201341</v>
      </c>
      <c r="M24">
        <f t="shared" si="5"/>
        <v>55.254320036179998</v>
      </c>
      <c r="N24">
        <f t="shared" si="6"/>
        <v>0.19643452462368804</v>
      </c>
      <c r="O24">
        <f t="shared" si="7"/>
        <v>2.2592385395298997</v>
      </c>
      <c r="P24">
        <f t="shared" si="8"/>
        <v>0.1874152952449456</v>
      </c>
      <c r="Q24">
        <f t="shared" si="9"/>
        <v>0.11791038711336513</v>
      </c>
      <c r="R24">
        <f t="shared" si="10"/>
        <v>321.4472412119332</v>
      </c>
      <c r="S24">
        <f t="shared" si="11"/>
        <v>27.390891942962632</v>
      </c>
      <c r="T24">
        <f t="shared" si="12"/>
        <v>26.9956</v>
      </c>
      <c r="U24">
        <f t="shared" si="13"/>
        <v>3.5782348602992102</v>
      </c>
      <c r="V24">
        <f t="shared" si="14"/>
        <v>54.66984028270295</v>
      </c>
      <c r="W24">
        <f t="shared" si="15"/>
        <v>1.8532988913835</v>
      </c>
      <c r="X24">
        <f t="shared" si="16"/>
        <v>3.3899840968986097</v>
      </c>
      <c r="Y24">
        <f t="shared" si="17"/>
        <v>1.7249359689157102</v>
      </c>
      <c r="Z24">
        <f t="shared" si="18"/>
        <v>-146.48193688498802</v>
      </c>
      <c r="AA24">
        <f t="shared" si="19"/>
        <v>-111.69066248725542</v>
      </c>
      <c r="AB24">
        <f t="shared" si="20"/>
        <v>-10.61986184088356</v>
      </c>
      <c r="AC24">
        <f t="shared" si="21"/>
        <v>52.654779998806191</v>
      </c>
      <c r="AD24">
        <v>-4.1432925545683397E-2</v>
      </c>
      <c r="AE24">
        <v>4.6512088648661902E-2</v>
      </c>
      <c r="AF24">
        <v>3.4717513272825302</v>
      </c>
      <c r="AG24">
        <v>0</v>
      </c>
      <c r="AH24">
        <v>0</v>
      </c>
      <c r="AI24">
        <f t="shared" si="22"/>
        <v>1</v>
      </c>
      <c r="AJ24">
        <f t="shared" si="23"/>
        <v>0</v>
      </c>
      <c r="AK24">
        <f t="shared" si="24"/>
        <v>52996.865917512441</v>
      </c>
      <c r="AL24">
        <v>0</v>
      </c>
      <c r="AM24">
        <v>0</v>
      </c>
      <c r="AN24">
        <v>0</v>
      </c>
      <c r="AO24">
        <f t="shared" si="25"/>
        <v>0</v>
      </c>
      <c r="AP24" t="e">
        <f t="shared" si="26"/>
        <v>#DIV/0!</v>
      </c>
      <c r="AQ24">
        <v>-1</v>
      </c>
      <c r="AR24" t="s">
        <v>325</v>
      </c>
      <c r="AS24">
        <v>695.16323076923095</v>
      </c>
      <c r="AT24">
        <v>972.02099999999996</v>
      </c>
      <c r="AU24">
        <f t="shared" si="27"/>
        <v>0.28482694224792371</v>
      </c>
      <c r="AV24">
        <v>0.5</v>
      </c>
      <c r="AW24">
        <f t="shared" si="28"/>
        <v>1681.2387000837666</v>
      </c>
      <c r="AX24">
        <f t="shared" si="29"/>
        <v>37.92794067108678</v>
      </c>
      <c r="AY24">
        <f t="shared" si="30"/>
        <v>239.43103906686667</v>
      </c>
      <c r="AZ24">
        <f t="shared" si="31"/>
        <v>0.43223448876104525</v>
      </c>
      <c r="BA24">
        <f t="shared" si="32"/>
        <v>2.3154321078349683E-2</v>
      </c>
      <c r="BB24">
        <f t="shared" si="33"/>
        <v>-1</v>
      </c>
      <c r="BC24" t="s">
        <v>326</v>
      </c>
      <c r="BD24">
        <v>551.88</v>
      </c>
      <c r="BE24">
        <f t="shared" si="34"/>
        <v>420.14099999999996</v>
      </c>
      <c r="BF24">
        <f t="shared" si="35"/>
        <v>0.65896394122632407</v>
      </c>
      <c r="BG24">
        <f t="shared" si="36"/>
        <v>1.7612904979343336</v>
      </c>
      <c r="BH24">
        <f t="shared" si="37"/>
        <v>0.28482694224792365</v>
      </c>
      <c r="BI24" t="e">
        <f t="shared" si="38"/>
        <v>#DIV/0!</v>
      </c>
      <c r="BJ24">
        <v>1748</v>
      </c>
      <c r="BK24">
        <v>300</v>
      </c>
      <c r="BL24">
        <v>300</v>
      </c>
      <c r="BM24">
        <v>300</v>
      </c>
      <c r="BN24">
        <v>10338.9</v>
      </c>
      <c r="BO24">
        <v>893.03200000000004</v>
      </c>
      <c r="BP24">
        <v>-6.88947E-3</v>
      </c>
      <c r="BQ24">
        <v>-1.4000900000000001</v>
      </c>
      <c r="BR24">
        <f t="shared" si="39"/>
        <v>2000.05</v>
      </c>
      <c r="BS24">
        <f t="shared" si="40"/>
        <v>1681.2387000837666</v>
      </c>
      <c r="BT24">
        <f t="shared" si="41"/>
        <v>0.84059833508350623</v>
      </c>
      <c r="BU24">
        <f t="shared" si="42"/>
        <v>0.19119667016701275</v>
      </c>
      <c r="BV24" t="s">
        <v>280</v>
      </c>
      <c r="BW24">
        <v>1566662552.7</v>
      </c>
      <c r="BX24">
        <v>552.30799999999999</v>
      </c>
      <c r="BY24">
        <v>600.01</v>
      </c>
      <c r="BZ24">
        <v>18.525099999999998</v>
      </c>
      <c r="CA24">
        <v>14.614100000000001</v>
      </c>
      <c r="CB24">
        <v>500.13600000000002</v>
      </c>
      <c r="CC24">
        <v>99.942499999999995</v>
      </c>
      <c r="CD24">
        <v>0.10008499999999999</v>
      </c>
      <c r="CE24">
        <v>26.078600000000002</v>
      </c>
      <c r="CF24">
        <v>26.9956</v>
      </c>
      <c r="CG24">
        <v>999.9</v>
      </c>
      <c r="CH24">
        <v>9997.5</v>
      </c>
      <c r="CI24">
        <v>0</v>
      </c>
      <c r="CJ24">
        <v>575.80100000000004</v>
      </c>
      <c r="CK24">
        <v>2000.05</v>
      </c>
      <c r="CL24">
        <v>0.98000500000000001</v>
      </c>
      <c r="CM24">
        <v>1.9995300000000001E-2</v>
      </c>
      <c r="CN24">
        <v>0</v>
      </c>
      <c r="CO24">
        <v>695.57399999999996</v>
      </c>
      <c r="CP24">
        <v>4.99986</v>
      </c>
      <c r="CQ24">
        <v>15812.3</v>
      </c>
      <c r="CR24">
        <v>16272.6</v>
      </c>
      <c r="CS24">
        <v>40.186999999999998</v>
      </c>
      <c r="CT24">
        <v>41.311999999999998</v>
      </c>
      <c r="CU24">
        <v>40.811999999999998</v>
      </c>
      <c r="CV24">
        <v>40.061999999999998</v>
      </c>
      <c r="CW24">
        <v>42.125</v>
      </c>
      <c r="CX24">
        <v>1955.16</v>
      </c>
      <c r="CY24">
        <v>39.89</v>
      </c>
      <c r="CZ24">
        <v>0</v>
      </c>
      <c r="DA24">
        <v>119.90000009536701</v>
      </c>
      <c r="DB24">
        <v>695.16323076923095</v>
      </c>
      <c r="DC24">
        <v>6.9606842900850896E-2</v>
      </c>
      <c r="DD24">
        <v>-295.62051249061602</v>
      </c>
      <c r="DE24">
        <v>15813.1653846154</v>
      </c>
      <c r="DF24">
        <v>15</v>
      </c>
      <c r="DG24">
        <v>1566662514.7</v>
      </c>
      <c r="DH24" t="s">
        <v>327</v>
      </c>
      <c r="DI24">
        <v>23</v>
      </c>
      <c r="DJ24">
        <v>-8.8999999999999996E-2</v>
      </c>
      <c r="DK24">
        <v>8.4000000000000005E-2</v>
      </c>
      <c r="DL24">
        <v>600</v>
      </c>
      <c r="DM24">
        <v>14</v>
      </c>
      <c r="DN24">
        <v>0.03</v>
      </c>
      <c r="DO24">
        <v>0.02</v>
      </c>
      <c r="DP24">
        <v>33.098457727730903</v>
      </c>
      <c r="DQ24">
        <v>38.907808502842201</v>
      </c>
      <c r="DR24">
        <v>11.970234813513301</v>
      </c>
      <c r="DS24">
        <v>0</v>
      </c>
      <c r="DT24">
        <v>0.172116831904252</v>
      </c>
      <c r="DU24">
        <v>0.210978447174726</v>
      </c>
      <c r="DV24">
        <v>6.3618706645972606E-2</v>
      </c>
      <c r="DW24">
        <v>1</v>
      </c>
      <c r="DX24">
        <v>1</v>
      </c>
      <c r="DY24">
        <v>2</v>
      </c>
      <c r="DZ24" t="s">
        <v>282</v>
      </c>
      <c r="EA24">
        <v>1.86677</v>
      </c>
      <c r="EB24">
        <v>1.8633200000000001</v>
      </c>
      <c r="EC24">
        <v>1.8689199999999999</v>
      </c>
      <c r="ED24">
        <v>1.8669100000000001</v>
      </c>
      <c r="EE24">
        <v>1.8714999999999999</v>
      </c>
      <c r="EF24">
        <v>1.8640399999999999</v>
      </c>
      <c r="EG24">
        <v>1.8656900000000001</v>
      </c>
      <c r="EH24">
        <v>1.8655999999999999</v>
      </c>
      <c r="EI24" t="s">
        <v>283</v>
      </c>
      <c r="EJ24" t="s">
        <v>19</v>
      </c>
      <c r="EK24" t="s">
        <v>19</v>
      </c>
      <c r="EL24" t="s">
        <v>19</v>
      </c>
      <c r="EM24" t="s">
        <v>284</v>
      </c>
      <c r="EN24" t="s">
        <v>285</v>
      </c>
      <c r="EO24" t="s">
        <v>286</v>
      </c>
      <c r="EP24" t="s">
        <v>286</v>
      </c>
      <c r="EQ24" t="s">
        <v>286</v>
      </c>
      <c r="ER24" t="s">
        <v>286</v>
      </c>
      <c r="ES24">
        <v>0</v>
      </c>
      <c r="ET24">
        <v>100</v>
      </c>
      <c r="EU24">
        <v>100</v>
      </c>
      <c r="EV24">
        <v>-8.8999999999999996E-2</v>
      </c>
      <c r="EW24">
        <v>8.4000000000000005E-2</v>
      </c>
      <c r="EX24">
        <v>2</v>
      </c>
      <c r="EY24">
        <v>505.65300000000002</v>
      </c>
      <c r="EZ24">
        <v>556.91399999999999</v>
      </c>
      <c r="FA24">
        <v>23.662400000000002</v>
      </c>
      <c r="FB24">
        <v>26.764600000000002</v>
      </c>
      <c r="FC24">
        <v>29.999500000000001</v>
      </c>
      <c r="FD24">
        <v>26.779199999999999</v>
      </c>
      <c r="FE24">
        <v>26.769300000000001</v>
      </c>
      <c r="FF24">
        <v>30.452200000000001</v>
      </c>
      <c r="FG24">
        <v>34.405900000000003</v>
      </c>
      <c r="FH24">
        <v>0</v>
      </c>
      <c r="FI24">
        <v>23.6524</v>
      </c>
      <c r="FJ24">
        <v>600</v>
      </c>
      <c r="FK24">
        <v>14.7616</v>
      </c>
      <c r="FL24">
        <v>101.858</v>
      </c>
      <c r="FM24">
        <v>102.383</v>
      </c>
    </row>
    <row r="25" spans="1:169" x14ac:dyDescent="0.25">
      <c r="A25">
        <v>10</v>
      </c>
      <c r="B25">
        <v>1566662626.2</v>
      </c>
      <c r="C25">
        <v>1165.2000000476801</v>
      </c>
      <c r="D25" t="s">
        <v>328</v>
      </c>
      <c r="E25" t="s">
        <v>329</v>
      </c>
      <c r="G25">
        <v>1566662626.2</v>
      </c>
      <c r="H25">
        <f t="shared" si="0"/>
        <v>2.9452630725095158E-3</v>
      </c>
      <c r="I25">
        <f t="shared" si="1"/>
        <v>38.616355861580431</v>
      </c>
      <c r="J25">
        <f t="shared" si="2"/>
        <v>651.34799999999996</v>
      </c>
      <c r="K25">
        <f t="shared" si="3"/>
        <v>265.57229014548687</v>
      </c>
      <c r="L25">
        <f t="shared" si="4"/>
        <v>26.567412038770335</v>
      </c>
      <c r="M25">
        <f t="shared" si="5"/>
        <v>65.159775092307598</v>
      </c>
      <c r="N25">
        <f t="shared" si="6"/>
        <v>0.17173372536970244</v>
      </c>
      <c r="O25">
        <f t="shared" si="7"/>
        <v>2.2609096061981608</v>
      </c>
      <c r="P25">
        <f t="shared" si="8"/>
        <v>0.16480199327289261</v>
      </c>
      <c r="Q25">
        <f t="shared" si="9"/>
        <v>0.10360072077154131</v>
      </c>
      <c r="R25">
        <f t="shared" si="10"/>
        <v>321.43023580231795</v>
      </c>
      <c r="S25">
        <f t="shared" si="11"/>
        <v>27.549324341835764</v>
      </c>
      <c r="T25">
        <f t="shared" si="12"/>
        <v>27.138999999999999</v>
      </c>
      <c r="U25">
        <f t="shared" si="13"/>
        <v>3.6084836109975829</v>
      </c>
      <c r="V25">
        <f t="shared" si="14"/>
        <v>55.036255167564896</v>
      </c>
      <c r="W25">
        <f t="shared" si="15"/>
        <v>1.8695965977405602</v>
      </c>
      <c r="X25">
        <f t="shared" si="16"/>
        <v>3.3970272723831498</v>
      </c>
      <c r="Y25">
        <f t="shared" si="17"/>
        <v>1.7388870132570227</v>
      </c>
      <c r="Z25">
        <f t="shared" si="18"/>
        <v>-129.88610149766964</v>
      </c>
      <c r="AA25">
        <f t="shared" si="19"/>
        <v>-124.97397970419567</v>
      </c>
      <c r="AB25">
        <f t="shared" si="20"/>
        <v>-11.884718275182554</v>
      </c>
      <c r="AC25">
        <f t="shared" si="21"/>
        <v>54.685436325270103</v>
      </c>
      <c r="AD25">
        <v>-4.1478096314436802E-2</v>
      </c>
      <c r="AE25">
        <v>4.6562796793764301E-2</v>
      </c>
      <c r="AF25">
        <v>3.4747442927552998</v>
      </c>
      <c r="AG25">
        <v>0</v>
      </c>
      <c r="AH25">
        <v>0</v>
      </c>
      <c r="AI25">
        <f t="shared" si="22"/>
        <v>1</v>
      </c>
      <c r="AJ25">
        <f t="shared" si="23"/>
        <v>0</v>
      </c>
      <c r="AK25">
        <f t="shared" si="24"/>
        <v>53045.964256191372</v>
      </c>
      <c r="AL25">
        <v>0</v>
      </c>
      <c r="AM25">
        <v>0</v>
      </c>
      <c r="AN25">
        <v>0</v>
      </c>
      <c r="AO25">
        <f t="shared" si="25"/>
        <v>0</v>
      </c>
      <c r="AP25" t="e">
        <f t="shared" si="26"/>
        <v>#DIV/0!</v>
      </c>
      <c r="AQ25">
        <v>-1</v>
      </c>
      <c r="AR25" t="s">
        <v>330</v>
      </c>
      <c r="AS25">
        <v>695.64638461538505</v>
      </c>
      <c r="AT25">
        <v>975.16600000000005</v>
      </c>
      <c r="AU25">
        <f t="shared" si="27"/>
        <v>0.28663798305582333</v>
      </c>
      <c r="AV25">
        <v>0.5</v>
      </c>
      <c r="AW25">
        <f t="shared" si="28"/>
        <v>1681.146594098642</v>
      </c>
      <c r="AX25">
        <f t="shared" si="29"/>
        <v>38.616355861580431</v>
      </c>
      <c r="AY25">
        <f t="shared" si="30"/>
        <v>240.94023447680084</v>
      </c>
      <c r="AZ25">
        <f t="shared" si="31"/>
        <v>0.43094816677365705</v>
      </c>
      <c r="BA25">
        <f t="shared" si="32"/>
        <v>2.3565081118235857E-2</v>
      </c>
      <c r="BB25">
        <f t="shared" si="33"/>
        <v>-1</v>
      </c>
      <c r="BC25" t="s">
        <v>331</v>
      </c>
      <c r="BD25">
        <v>554.91999999999996</v>
      </c>
      <c r="BE25">
        <f t="shared" si="34"/>
        <v>420.24600000000009</v>
      </c>
      <c r="BF25">
        <f t="shared" si="35"/>
        <v>0.66513331568798972</v>
      </c>
      <c r="BG25">
        <f t="shared" si="36"/>
        <v>1.7573091616809633</v>
      </c>
      <c r="BH25">
        <f t="shared" si="37"/>
        <v>0.28663798305582333</v>
      </c>
      <c r="BI25" t="e">
        <f t="shared" si="38"/>
        <v>#DIV/0!</v>
      </c>
      <c r="BJ25">
        <v>1750</v>
      </c>
      <c r="BK25">
        <v>300</v>
      </c>
      <c r="BL25">
        <v>300</v>
      </c>
      <c r="BM25">
        <v>300</v>
      </c>
      <c r="BN25">
        <v>10338.299999999999</v>
      </c>
      <c r="BO25">
        <v>899.005</v>
      </c>
      <c r="BP25">
        <v>-6.8897400000000001E-3</v>
      </c>
      <c r="BQ25">
        <v>0.70507799999999998</v>
      </c>
      <c r="BR25">
        <f t="shared" si="39"/>
        <v>1999.94</v>
      </c>
      <c r="BS25">
        <f t="shared" si="40"/>
        <v>1681.146594098642</v>
      </c>
      <c r="BT25">
        <f t="shared" si="41"/>
        <v>0.84059851500477112</v>
      </c>
      <c r="BU25">
        <f t="shared" si="42"/>
        <v>0.19119703000954233</v>
      </c>
      <c r="BV25" t="s">
        <v>280</v>
      </c>
      <c r="BW25">
        <v>1566662626.2</v>
      </c>
      <c r="BX25">
        <v>651.34799999999996</v>
      </c>
      <c r="BY25">
        <v>699.98599999999999</v>
      </c>
      <c r="BZ25">
        <v>18.688800000000001</v>
      </c>
      <c r="CA25">
        <v>15.220800000000001</v>
      </c>
      <c r="CB25">
        <v>500.03800000000001</v>
      </c>
      <c r="CC25">
        <v>99.938500000000005</v>
      </c>
      <c r="CD25">
        <v>9.9843699999999994E-2</v>
      </c>
      <c r="CE25">
        <v>26.113700000000001</v>
      </c>
      <c r="CF25">
        <v>27.138999999999999</v>
      </c>
      <c r="CG25">
        <v>999.9</v>
      </c>
      <c r="CH25">
        <v>10008.799999999999</v>
      </c>
      <c r="CI25">
        <v>0</v>
      </c>
      <c r="CJ25">
        <v>1140.75</v>
      </c>
      <c r="CK25">
        <v>1999.94</v>
      </c>
      <c r="CL25">
        <v>0.98000200000000004</v>
      </c>
      <c r="CM25">
        <v>1.99984E-2</v>
      </c>
      <c r="CN25">
        <v>0</v>
      </c>
      <c r="CO25">
        <v>695.88199999999995</v>
      </c>
      <c r="CP25">
        <v>4.99986</v>
      </c>
      <c r="CQ25">
        <v>17461.2</v>
      </c>
      <c r="CR25">
        <v>16271.7</v>
      </c>
      <c r="CS25">
        <v>40.125</v>
      </c>
      <c r="CT25">
        <v>41.25</v>
      </c>
      <c r="CU25">
        <v>40.75</v>
      </c>
      <c r="CV25">
        <v>39.936999999999998</v>
      </c>
      <c r="CW25">
        <v>42.125</v>
      </c>
      <c r="CX25">
        <v>1955.05</v>
      </c>
      <c r="CY25">
        <v>39.9</v>
      </c>
      <c r="CZ25">
        <v>0</v>
      </c>
      <c r="DA25">
        <v>72.799999952316298</v>
      </c>
      <c r="DB25">
        <v>695.64638461538505</v>
      </c>
      <c r="DC25">
        <v>0.49695726003116703</v>
      </c>
      <c r="DD25">
        <v>-609.76751975312595</v>
      </c>
      <c r="DE25">
        <v>17652.726923076902</v>
      </c>
      <c r="DF25">
        <v>15</v>
      </c>
      <c r="DG25">
        <v>1566662657.7</v>
      </c>
      <c r="DH25" t="s">
        <v>332</v>
      </c>
      <c r="DI25">
        <v>24</v>
      </c>
      <c r="DJ25">
        <v>-3.0000000000000001E-3</v>
      </c>
      <c r="DK25">
        <v>0.10100000000000001</v>
      </c>
      <c r="DL25">
        <v>700</v>
      </c>
      <c r="DM25">
        <v>15</v>
      </c>
      <c r="DN25">
        <v>0.03</v>
      </c>
      <c r="DO25">
        <v>0.03</v>
      </c>
      <c r="DP25">
        <v>38.597713004670702</v>
      </c>
      <c r="DQ25">
        <v>-0.14724441674979399</v>
      </c>
      <c r="DR25">
        <v>0.188104522903283</v>
      </c>
      <c r="DS25">
        <v>1</v>
      </c>
      <c r="DT25">
        <v>0.17535426172868601</v>
      </c>
      <c r="DU25">
        <v>-1.97870134462718E-2</v>
      </c>
      <c r="DV25">
        <v>3.8879248320638602E-3</v>
      </c>
      <c r="DW25">
        <v>1</v>
      </c>
      <c r="DX25">
        <v>2</v>
      </c>
      <c r="DY25">
        <v>2</v>
      </c>
      <c r="DZ25" t="s">
        <v>307</v>
      </c>
      <c r="EA25">
        <v>1.86676</v>
      </c>
      <c r="EB25">
        <v>1.8632899999999999</v>
      </c>
      <c r="EC25">
        <v>1.8689</v>
      </c>
      <c r="ED25">
        <v>1.8669100000000001</v>
      </c>
      <c r="EE25">
        <v>1.8714900000000001</v>
      </c>
      <c r="EF25">
        <v>1.8640300000000001</v>
      </c>
      <c r="EG25">
        <v>1.8656900000000001</v>
      </c>
      <c r="EH25">
        <v>1.86565</v>
      </c>
      <c r="EI25" t="s">
        <v>283</v>
      </c>
      <c r="EJ25" t="s">
        <v>19</v>
      </c>
      <c r="EK25" t="s">
        <v>19</v>
      </c>
      <c r="EL25" t="s">
        <v>19</v>
      </c>
      <c r="EM25" t="s">
        <v>284</v>
      </c>
      <c r="EN25" t="s">
        <v>285</v>
      </c>
      <c r="EO25" t="s">
        <v>286</v>
      </c>
      <c r="EP25" t="s">
        <v>286</v>
      </c>
      <c r="EQ25" t="s">
        <v>286</v>
      </c>
      <c r="ER25" t="s">
        <v>286</v>
      </c>
      <c r="ES25">
        <v>0</v>
      </c>
      <c r="ET25">
        <v>100</v>
      </c>
      <c r="EU25">
        <v>100</v>
      </c>
      <c r="EV25">
        <v>-3.0000000000000001E-3</v>
      </c>
      <c r="EW25">
        <v>0.10100000000000001</v>
      </c>
      <c r="EX25">
        <v>2</v>
      </c>
      <c r="EY25">
        <v>505.86399999999998</v>
      </c>
      <c r="EZ25">
        <v>558.298</v>
      </c>
      <c r="FA25">
        <v>23.2193</v>
      </c>
      <c r="FB25">
        <v>26.681999999999999</v>
      </c>
      <c r="FC25">
        <v>29.9999</v>
      </c>
      <c r="FD25">
        <v>26.719799999999999</v>
      </c>
      <c r="FE25">
        <v>26.718699999999998</v>
      </c>
      <c r="FF25">
        <v>34.492899999999999</v>
      </c>
      <c r="FG25">
        <v>30.899699999999999</v>
      </c>
      <c r="FH25">
        <v>0</v>
      </c>
      <c r="FI25">
        <v>23.2029</v>
      </c>
      <c r="FJ25">
        <v>700</v>
      </c>
      <c r="FK25">
        <v>15.2493</v>
      </c>
      <c r="FL25">
        <v>101.87</v>
      </c>
      <c r="FM25">
        <v>102.39700000000001</v>
      </c>
    </row>
    <row r="26" spans="1:169" x14ac:dyDescent="0.25">
      <c r="A26">
        <v>11</v>
      </c>
      <c r="B26">
        <v>1566662769.7</v>
      </c>
      <c r="C26">
        <v>1308.7000000476801</v>
      </c>
      <c r="D26" t="s">
        <v>333</v>
      </c>
      <c r="E26" t="s">
        <v>334</v>
      </c>
      <c r="G26">
        <v>1566662769.7</v>
      </c>
      <c r="H26">
        <f t="shared" si="0"/>
        <v>2.6929089861483144E-3</v>
      </c>
      <c r="I26">
        <f t="shared" si="1"/>
        <v>39.911382061479422</v>
      </c>
      <c r="J26">
        <f t="shared" si="2"/>
        <v>749.70799999999997</v>
      </c>
      <c r="K26">
        <f t="shared" si="3"/>
        <v>314.78297497470879</v>
      </c>
      <c r="L26">
        <f t="shared" si="4"/>
        <v>31.491035284988119</v>
      </c>
      <c r="M26">
        <f t="shared" si="5"/>
        <v>75.001137159132398</v>
      </c>
      <c r="N26">
        <f t="shared" si="6"/>
        <v>0.15712132209073343</v>
      </c>
      <c r="O26">
        <f t="shared" si="7"/>
        <v>2.2574818652435114</v>
      </c>
      <c r="P26">
        <f t="shared" si="8"/>
        <v>0.15128901124937078</v>
      </c>
      <c r="Q26">
        <f t="shared" si="9"/>
        <v>9.5061604503366495E-2</v>
      </c>
      <c r="R26">
        <f t="shared" si="10"/>
        <v>321.43447326922251</v>
      </c>
      <c r="S26">
        <f t="shared" si="11"/>
        <v>27.359337615204712</v>
      </c>
      <c r="T26">
        <f t="shared" si="12"/>
        <v>26.9712</v>
      </c>
      <c r="U26">
        <f t="shared" si="13"/>
        <v>3.5731100287657842</v>
      </c>
      <c r="V26">
        <f t="shared" si="14"/>
        <v>55.074508487140648</v>
      </c>
      <c r="W26">
        <f t="shared" si="15"/>
        <v>1.8405945008220497</v>
      </c>
      <c r="X26">
        <f t="shared" si="16"/>
        <v>3.3420080385316742</v>
      </c>
      <c r="Y26">
        <f t="shared" si="17"/>
        <v>1.7325155279437345</v>
      </c>
      <c r="Z26">
        <f t="shared" si="18"/>
        <v>-118.75728628914067</v>
      </c>
      <c r="AA26">
        <f t="shared" si="19"/>
        <v>-137.94085765236369</v>
      </c>
      <c r="AB26">
        <f t="shared" si="20"/>
        <v>-13.108602238841085</v>
      </c>
      <c r="AC26">
        <f t="shared" si="21"/>
        <v>51.627727088877094</v>
      </c>
      <c r="AD26">
        <v>-4.1385473646266997E-2</v>
      </c>
      <c r="AE26">
        <v>4.6458819734552299E-2</v>
      </c>
      <c r="AF26">
        <v>3.4686059981018098</v>
      </c>
      <c r="AG26">
        <v>0</v>
      </c>
      <c r="AH26">
        <v>0</v>
      </c>
      <c r="AI26">
        <f t="shared" si="22"/>
        <v>1</v>
      </c>
      <c r="AJ26">
        <f t="shared" si="23"/>
        <v>0</v>
      </c>
      <c r="AK26">
        <f t="shared" si="24"/>
        <v>52981.251947907891</v>
      </c>
      <c r="AL26">
        <v>0</v>
      </c>
      <c r="AM26">
        <v>0</v>
      </c>
      <c r="AN26">
        <v>0</v>
      </c>
      <c r="AO26">
        <f t="shared" si="25"/>
        <v>0</v>
      </c>
      <c r="AP26" t="e">
        <f t="shared" si="26"/>
        <v>#DIV/0!</v>
      </c>
      <c r="AQ26">
        <v>-1</v>
      </c>
      <c r="AR26" t="s">
        <v>335</v>
      </c>
      <c r="AS26">
        <v>697.64657692307696</v>
      </c>
      <c r="AT26">
        <v>987.19299999999998</v>
      </c>
      <c r="AU26">
        <f t="shared" si="27"/>
        <v>0.29330275141428575</v>
      </c>
      <c r="AV26">
        <v>0.5</v>
      </c>
      <c r="AW26">
        <f t="shared" si="28"/>
        <v>1681.1715000837701</v>
      </c>
      <c r="AX26">
        <f t="shared" si="29"/>
        <v>39.911382061479422</v>
      </c>
      <c r="AY26">
        <f t="shared" si="30"/>
        <v>246.54611328692593</v>
      </c>
      <c r="AZ26">
        <f t="shared" si="31"/>
        <v>0.44102115797012331</v>
      </c>
      <c r="BA26">
        <f t="shared" si="32"/>
        <v>2.4335043783124372E-2</v>
      </c>
      <c r="BB26">
        <f t="shared" si="33"/>
        <v>-1</v>
      </c>
      <c r="BC26" t="s">
        <v>336</v>
      </c>
      <c r="BD26">
        <v>551.82000000000005</v>
      </c>
      <c r="BE26">
        <f t="shared" si="34"/>
        <v>435.37299999999993</v>
      </c>
      <c r="BF26">
        <f t="shared" si="35"/>
        <v>0.66505369666222536</v>
      </c>
      <c r="BG26">
        <f t="shared" si="36"/>
        <v>1.7889764778369757</v>
      </c>
      <c r="BH26">
        <f t="shared" si="37"/>
        <v>0.2933027514142858</v>
      </c>
      <c r="BI26" t="e">
        <f t="shared" si="38"/>
        <v>#DIV/0!</v>
      </c>
      <c r="BJ26">
        <v>1752</v>
      </c>
      <c r="BK26">
        <v>300</v>
      </c>
      <c r="BL26">
        <v>300</v>
      </c>
      <c r="BM26">
        <v>300</v>
      </c>
      <c r="BN26">
        <v>10337.700000000001</v>
      </c>
      <c r="BO26">
        <v>907</v>
      </c>
      <c r="BP26">
        <v>-6.8895600000000003E-3</v>
      </c>
      <c r="BQ26">
        <v>-0.57959000000000005</v>
      </c>
      <c r="BR26">
        <f t="shared" si="39"/>
        <v>1999.97</v>
      </c>
      <c r="BS26">
        <f t="shared" si="40"/>
        <v>1681.1715000837701</v>
      </c>
      <c r="BT26">
        <f t="shared" si="41"/>
        <v>0.84059835901727031</v>
      </c>
      <c r="BU26">
        <f t="shared" si="42"/>
        <v>0.19119671803454077</v>
      </c>
      <c r="BV26" t="s">
        <v>280</v>
      </c>
      <c r="BW26">
        <v>1566662769.7</v>
      </c>
      <c r="BX26">
        <v>749.70799999999997</v>
      </c>
      <c r="BY26">
        <v>800.01900000000001</v>
      </c>
      <c r="BZ26">
        <v>18.398499999999999</v>
      </c>
      <c r="CA26">
        <v>15.226800000000001</v>
      </c>
      <c r="CB26">
        <v>500.053</v>
      </c>
      <c r="CC26">
        <v>99.9405</v>
      </c>
      <c r="CD26">
        <v>9.9965300000000007E-2</v>
      </c>
      <c r="CE26">
        <v>25.837800000000001</v>
      </c>
      <c r="CF26">
        <v>26.9712</v>
      </c>
      <c r="CG26">
        <v>999.9</v>
      </c>
      <c r="CH26">
        <v>9986.25</v>
      </c>
      <c r="CI26">
        <v>0</v>
      </c>
      <c r="CJ26">
        <v>559.279</v>
      </c>
      <c r="CK26">
        <v>1999.97</v>
      </c>
      <c r="CL26">
        <v>0.98000500000000001</v>
      </c>
      <c r="CM26">
        <v>1.9995300000000001E-2</v>
      </c>
      <c r="CN26">
        <v>0</v>
      </c>
      <c r="CO26">
        <v>696.98500000000001</v>
      </c>
      <c r="CP26">
        <v>4.99986</v>
      </c>
      <c r="CQ26">
        <v>16755.400000000001</v>
      </c>
      <c r="CR26">
        <v>16272</v>
      </c>
      <c r="CS26">
        <v>40.186999999999998</v>
      </c>
      <c r="CT26">
        <v>41.25</v>
      </c>
      <c r="CU26">
        <v>40.75</v>
      </c>
      <c r="CV26">
        <v>40.061999999999998</v>
      </c>
      <c r="CW26">
        <v>42.061999999999998</v>
      </c>
      <c r="CX26">
        <v>1955.08</v>
      </c>
      <c r="CY26">
        <v>39.89</v>
      </c>
      <c r="CZ26">
        <v>0</v>
      </c>
      <c r="DA26">
        <v>143</v>
      </c>
      <c r="DB26">
        <v>697.64657692307696</v>
      </c>
      <c r="DC26">
        <v>-0.64994870215080003</v>
      </c>
      <c r="DD26">
        <v>565.15897569128595</v>
      </c>
      <c r="DE26">
        <v>16590.788461538501</v>
      </c>
      <c r="DF26">
        <v>15</v>
      </c>
      <c r="DG26">
        <v>1566662724.2</v>
      </c>
      <c r="DH26" t="s">
        <v>337</v>
      </c>
      <c r="DI26">
        <v>25</v>
      </c>
      <c r="DJ26">
        <v>-7.0999999999999994E-2</v>
      </c>
      <c r="DK26">
        <v>0.10100000000000001</v>
      </c>
      <c r="DL26">
        <v>800</v>
      </c>
      <c r="DM26">
        <v>15</v>
      </c>
      <c r="DN26">
        <v>0.04</v>
      </c>
      <c r="DO26">
        <v>0.03</v>
      </c>
      <c r="DP26">
        <v>39.9376292786908</v>
      </c>
      <c r="DQ26">
        <v>3.54643212561576E-3</v>
      </c>
      <c r="DR26">
        <v>0.101042964832775</v>
      </c>
      <c r="DS26">
        <v>1</v>
      </c>
      <c r="DT26">
        <v>0.159541128798419</v>
      </c>
      <c r="DU26">
        <v>-2.21817497008825E-3</v>
      </c>
      <c r="DV26">
        <v>1.6457279092892501E-3</v>
      </c>
      <c r="DW26">
        <v>1</v>
      </c>
      <c r="DX26">
        <v>2</v>
      </c>
      <c r="DY26">
        <v>2</v>
      </c>
      <c r="DZ26" t="s">
        <v>307</v>
      </c>
      <c r="EA26">
        <v>1.86677</v>
      </c>
      <c r="EB26">
        <v>1.8632599999999999</v>
      </c>
      <c r="EC26">
        <v>1.8689100000000001</v>
      </c>
      <c r="ED26">
        <v>1.8669100000000001</v>
      </c>
      <c r="EE26">
        <v>1.8715200000000001</v>
      </c>
      <c r="EF26">
        <v>1.8640300000000001</v>
      </c>
      <c r="EG26">
        <v>1.8656900000000001</v>
      </c>
      <c r="EH26">
        <v>1.86564</v>
      </c>
      <c r="EI26" t="s">
        <v>283</v>
      </c>
      <c r="EJ26" t="s">
        <v>19</v>
      </c>
      <c r="EK26" t="s">
        <v>19</v>
      </c>
      <c r="EL26" t="s">
        <v>19</v>
      </c>
      <c r="EM26" t="s">
        <v>284</v>
      </c>
      <c r="EN26" t="s">
        <v>285</v>
      </c>
      <c r="EO26" t="s">
        <v>286</v>
      </c>
      <c r="EP26" t="s">
        <v>286</v>
      </c>
      <c r="EQ26" t="s">
        <v>286</v>
      </c>
      <c r="ER26" t="s">
        <v>286</v>
      </c>
      <c r="ES26">
        <v>0</v>
      </c>
      <c r="ET26">
        <v>100</v>
      </c>
      <c r="EU26">
        <v>100</v>
      </c>
      <c r="EV26">
        <v>-7.0999999999999994E-2</v>
      </c>
      <c r="EW26">
        <v>0.10100000000000001</v>
      </c>
      <c r="EX26">
        <v>2</v>
      </c>
      <c r="EY26">
        <v>504.96899999999999</v>
      </c>
      <c r="EZ26">
        <v>558.14800000000002</v>
      </c>
      <c r="FA26">
        <v>23.146100000000001</v>
      </c>
      <c r="FB26">
        <v>26.613700000000001</v>
      </c>
      <c r="FC26">
        <v>29.9999</v>
      </c>
      <c r="FD26">
        <v>26.6586</v>
      </c>
      <c r="FE26">
        <v>26.6614</v>
      </c>
      <c r="FF26">
        <v>38.422899999999998</v>
      </c>
      <c r="FG26">
        <v>31.1997</v>
      </c>
      <c r="FH26">
        <v>0</v>
      </c>
      <c r="FI26">
        <v>23.151900000000001</v>
      </c>
      <c r="FJ26">
        <v>800</v>
      </c>
      <c r="FK26">
        <v>15.1995</v>
      </c>
      <c r="FL26">
        <v>101.878</v>
      </c>
      <c r="FM26">
        <v>102.411</v>
      </c>
    </row>
    <row r="27" spans="1:169" x14ac:dyDescent="0.25">
      <c r="A27">
        <v>12</v>
      </c>
      <c r="B27">
        <v>1566662890.2</v>
      </c>
      <c r="C27">
        <v>1429.2000000476801</v>
      </c>
      <c r="D27" t="s">
        <v>338</v>
      </c>
      <c r="E27" t="s">
        <v>339</v>
      </c>
      <c r="G27">
        <v>1566662890.2</v>
      </c>
      <c r="H27">
        <f t="shared" si="0"/>
        <v>2.2498910989613495E-3</v>
      </c>
      <c r="I27">
        <f t="shared" si="1"/>
        <v>40.113834677961513</v>
      </c>
      <c r="J27">
        <f t="shared" si="2"/>
        <v>949.20699999999999</v>
      </c>
      <c r="K27">
        <f t="shared" si="3"/>
        <v>416.63480827777681</v>
      </c>
      <c r="L27">
        <f t="shared" si="4"/>
        <v>41.679151462840551</v>
      </c>
      <c r="M27">
        <f t="shared" si="5"/>
        <v>94.956401953366807</v>
      </c>
      <c r="N27">
        <f t="shared" si="6"/>
        <v>0.12850827296352216</v>
      </c>
      <c r="O27">
        <f t="shared" si="7"/>
        <v>2.2591679658584676</v>
      </c>
      <c r="P27">
        <f t="shared" si="8"/>
        <v>0.12458101243241965</v>
      </c>
      <c r="Q27">
        <f t="shared" si="9"/>
        <v>7.8205984069108211E-2</v>
      </c>
      <c r="R27">
        <f t="shared" si="10"/>
        <v>321.45897487991505</v>
      </c>
      <c r="S27">
        <f t="shared" si="11"/>
        <v>27.553682247105094</v>
      </c>
      <c r="T27">
        <f t="shared" si="12"/>
        <v>27.021699999999999</v>
      </c>
      <c r="U27">
        <f t="shared" si="13"/>
        <v>3.5837238511633465</v>
      </c>
      <c r="V27">
        <f t="shared" si="14"/>
        <v>54.478229948886437</v>
      </c>
      <c r="W27">
        <f t="shared" si="15"/>
        <v>1.8259265165697602</v>
      </c>
      <c r="X27">
        <f t="shared" si="16"/>
        <v>3.3516627068884479</v>
      </c>
      <c r="Y27">
        <f t="shared" si="17"/>
        <v>1.7577973345935862</v>
      </c>
      <c r="Z27">
        <f t="shared" si="18"/>
        <v>-99.220197464195508</v>
      </c>
      <c r="AA27">
        <f t="shared" si="19"/>
        <v>-138.2631181837103</v>
      </c>
      <c r="AB27">
        <f t="shared" si="20"/>
        <v>-13.135946918962366</v>
      </c>
      <c r="AC27">
        <f t="shared" si="21"/>
        <v>70.839712313046874</v>
      </c>
      <c r="AD27">
        <v>-4.1431018534577001E-2</v>
      </c>
      <c r="AE27">
        <v>4.6509947861631602E-2</v>
      </c>
      <c r="AF27">
        <v>3.4716249459334501</v>
      </c>
      <c r="AG27">
        <v>0</v>
      </c>
      <c r="AH27">
        <v>0</v>
      </c>
      <c r="AI27">
        <f t="shared" si="22"/>
        <v>1</v>
      </c>
      <c r="AJ27">
        <f t="shared" si="23"/>
        <v>0</v>
      </c>
      <c r="AK27">
        <f t="shared" si="24"/>
        <v>53028.487178271003</v>
      </c>
      <c r="AL27">
        <v>0</v>
      </c>
      <c r="AM27">
        <v>0</v>
      </c>
      <c r="AN27">
        <v>0</v>
      </c>
      <c r="AO27">
        <f t="shared" si="25"/>
        <v>0</v>
      </c>
      <c r="AP27" t="e">
        <f t="shared" si="26"/>
        <v>#DIV/0!</v>
      </c>
      <c r="AQ27">
        <v>-1</v>
      </c>
      <c r="AR27" t="s">
        <v>340</v>
      </c>
      <c r="AS27">
        <v>699.69553846153894</v>
      </c>
      <c r="AT27">
        <v>1001.38</v>
      </c>
      <c r="AU27">
        <f t="shared" si="27"/>
        <v>0.3012687107176707</v>
      </c>
      <c r="AV27">
        <v>0.5</v>
      </c>
      <c r="AW27">
        <f t="shared" si="28"/>
        <v>1681.2978000837848</v>
      </c>
      <c r="AX27">
        <f t="shared" si="29"/>
        <v>40.113834677961513</v>
      </c>
      <c r="AY27">
        <f t="shared" si="30"/>
        <v>253.26121028184895</v>
      </c>
      <c r="AZ27">
        <f t="shared" si="31"/>
        <v>0.44486608480297191</v>
      </c>
      <c r="BA27">
        <f t="shared" si="32"/>
        <v>2.4453630211086146E-2</v>
      </c>
      <c r="BB27">
        <f t="shared" si="33"/>
        <v>-1</v>
      </c>
      <c r="BC27" t="s">
        <v>341</v>
      </c>
      <c r="BD27">
        <v>555.9</v>
      </c>
      <c r="BE27">
        <f t="shared" si="34"/>
        <v>445.48</v>
      </c>
      <c r="BF27">
        <f t="shared" si="35"/>
        <v>0.67721213418887727</v>
      </c>
      <c r="BG27">
        <f t="shared" si="36"/>
        <v>1.8013671523655335</v>
      </c>
      <c r="BH27">
        <f t="shared" si="37"/>
        <v>0.30126871071767064</v>
      </c>
      <c r="BI27" t="e">
        <f t="shared" si="38"/>
        <v>#DIV/0!</v>
      </c>
      <c r="BJ27">
        <v>1754</v>
      </c>
      <c r="BK27">
        <v>300</v>
      </c>
      <c r="BL27">
        <v>300</v>
      </c>
      <c r="BM27">
        <v>300</v>
      </c>
      <c r="BN27">
        <v>10339</v>
      </c>
      <c r="BO27">
        <v>913.351</v>
      </c>
      <c r="BP27">
        <v>-6.8890499999999999E-3</v>
      </c>
      <c r="BQ27">
        <v>-0.88970899999999997</v>
      </c>
      <c r="BR27">
        <f t="shared" si="39"/>
        <v>2000.12</v>
      </c>
      <c r="BS27">
        <f t="shared" si="40"/>
        <v>1681.2978000837848</v>
      </c>
      <c r="BT27">
        <f t="shared" si="41"/>
        <v>0.84059846413404438</v>
      </c>
      <c r="BU27">
        <f t="shared" si="42"/>
        <v>0.19119692826808887</v>
      </c>
      <c r="BV27" t="s">
        <v>280</v>
      </c>
      <c r="BW27">
        <v>1566662890.2</v>
      </c>
      <c r="BX27">
        <v>949.20699999999999</v>
      </c>
      <c r="BY27">
        <v>999.91800000000001</v>
      </c>
      <c r="BZ27">
        <v>18.252400000000002</v>
      </c>
      <c r="CA27">
        <v>15.6012</v>
      </c>
      <c r="CB27">
        <v>499.88499999999999</v>
      </c>
      <c r="CC27">
        <v>99.937899999999999</v>
      </c>
      <c r="CD27">
        <v>9.9712400000000007E-2</v>
      </c>
      <c r="CE27">
        <v>25.886500000000002</v>
      </c>
      <c r="CF27">
        <v>27.021699999999999</v>
      </c>
      <c r="CG27">
        <v>999.9</v>
      </c>
      <c r="CH27">
        <v>9997.5</v>
      </c>
      <c r="CI27">
        <v>0</v>
      </c>
      <c r="CJ27">
        <v>505.49599999999998</v>
      </c>
      <c r="CK27">
        <v>2000.12</v>
      </c>
      <c r="CL27">
        <v>0.98000200000000004</v>
      </c>
      <c r="CM27">
        <v>1.99984E-2</v>
      </c>
      <c r="CN27">
        <v>0</v>
      </c>
      <c r="CO27">
        <v>699.23299999999995</v>
      </c>
      <c r="CP27">
        <v>4.99986</v>
      </c>
      <c r="CQ27">
        <v>16755</v>
      </c>
      <c r="CR27">
        <v>16273.2</v>
      </c>
      <c r="CS27">
        <v>40.061999999999998</v>
      </c>
      <c r="CT27">
        <v>41.061999999999998</v>
      </c>
      <c r="CU27">
        <v>40.561999999999998</v>
      </c>
      <c r="CV27">
        <v>39.875</v>
      </c>
      <c r="CW27">
        <v>41.811999999999998</v>
      </c>
      <c r="CX27">
        <v>1955.22</v>
      </c>
      <c r="CY27">
        <v>39.9</v>
      </c>
      <c r="CZ27">
        <v>0</v>
      </c>
      <c r="DA27">
        <v>120</v>
      </c>
      <c r="DB27">
        <v>699.69553846153894</v>
      </c>
      <c r="DC27">
        <v>-3.3437264900914001</v>
      </c>
      <c r="DD27">
        <v>1224.86837548533</v>
      </c>
      <c r="DE27">
        <v>16596.438461538499</v>
      </c>
      <c r="DF27">
        <v>15</v>
      </c>
      <c r="DG27">
        <v>1566662836.2</v>
      </c>
      <c r="DH27" t="s">
        <v>342</v>
      </c>
      <c r="DI27">
        <v>26</v>
      </c>
      <c r="DJ27">
        <v>0.27400000000000002</v>
      </c>
      <c r="DK27">
        <v>9.8000000000000004E-2</v>
      </c>
      <c r="DL27">
        <v>1000</v>
      </c>
      <c r="DM27">
        <v>15</v>
      </c>
      <c r="DN27">
        <v>0.04</v>
      </c>
      <c r="DO27">
        <v>0.02</v>
      </c>
      <c r="DP27">
        <v>40.828412214756497</v>
      </c>
      <c r="DQ27">
        <v>-1.7935746222059099</v>
      </c>
      <c r="DR27">
        <v>0.35459103907866502</v>
      </c>
      <c r="DS27">
        <v>0</v>
      </c>
      <c r="DT27">
        <v>0.13610138310581399</v>
      </c>
      <c r="DU27">
        <v>-1.04976545902115E-2</v>
      </c>
      <c r="DV27">
        <v>2.4708060789268298E-3</v>
      </c>
      <c r="DW27">
        <v>1</v>
      </c>
      <c r="DX27">
        <v>1</v>
      </c>
      <c r="DY27">
        <v>2</v>
      </c>
      <c r="DZ27" t="s">
        <v>282</v>
      </c>
      <c r="EA27">
        <v>1.86677</v>
      </c>
      <c r="EB27">
        <v>1.8632500000000001</v>
      </c>
      <c r="EC27">
        <v>1.8689199999999999</v>
      </c>
      <c r="ED27">
        <v>1.8669199999999999</v>
      </c>
      <c r="EE27">
        <v>1.87151</v>
      </c>
      <c r="EF27">
        <v>1.8640300000000001</v>
      </c>
      <c r="EG27">
        <v>1.8656900000000001</v>
      </c>
      <c r="EH27">
        <v>1.8655999999999999</v>
      </c>
      <c r="EI27" t="s">
        <v>283</v>
      </c>
      <c r="EJ27" t="s">
        <v>19</v>
      </c>
      <c r="EK27" t="s">
        <v>19</v>
      </c>
      <c r="EL27" t="s">
        <v>19</v>
      </c>
      <c r="EM27" t="s">
        <v>284</v>
      </c>
      <c r="EN27" t="s">
        <v>285</v>
      </c>
      <c r="EO27" t="s">
        <v>286</v>
      </c>
      <c r="EP27" t="s">
        <v>286</v>
      </c>
      <c r="EQ27" t="s">
        <v>286</v>
      </c>
      <c r="ER27" t="s">
        <v>286</v>
      </c>
      <c r="ES27">
        <v>0</v>
      </c>
      <c r="ET27">
        <v>100</v>
      </c>
      <c r="EU27">
        <v>100</v>
      </c>
      <c r="EV27">
        <v>0.27400000000000002</v>
      </c>
      <c r="EW27">
        <v>9.8000000000000004E-2</v>
      </c>
      <c r="EX27">
        <v>2</v>
      </c>
      <c r="EY27">
        <v>505.00200000000001</v>
      </c>
      <c r="EZ27">
        <v>559.06700000000001</v>
      </c>
      <c r="FA27">
        <v>23.668700000000001</v>
      </c>
      <c r="FB27">
        <v>26.527000000000001</v>
      </c>
      <c r="FC27">
        <v>29.999700000000001</v>
      </c>
      <c r="FD27">
        <v>26.5885</v>
      </c>
      <c r="FE27">
        <v>26.589099999999998</v>
      </c>
      <c r="FF27">
        <v>46.029800000000002</v>
      </c>
      <c r="FG27">
        <v>28.487500000000001</v>
      </c>
      <c r="FH27">
        <v>0</v>
      </c>
      <c r="FI27">
        <v>23.671299999999999</v>
      </c>
      <c r="FJ27">
        <v>1000</v>
      </c>
      <c r="FK27">
        <v>15.766299999999999</v>
      </c>
      <c r="FL27">
        <v>101.892</v>
      </c>
      <c r="FM27">
        <v>102.429</v>
      </c>
    </row>
    <row r="28" spans="1:169" x14ac:dyDescent="0.25">
      <c r="A28">
        <v>13</v>
      </c>
      <c r="B28">
        <v>1566662973.2</v>
      </c>
      <c r="C28">
        <v>1512.2000000476801</v>
      </c>
      <c r="D28" t="s">
        <v>343</v>
      </c>
      <c r="E28" t="s">
        <v>344</v>
      </c>
      <c r="G28">
        <v>1566662973.2</v>
      </c>
      <c r="H28">
        <f t="shared" si="0"/>
        <v>1.9415833908869881E-3</v>
      </c>
      <c r="I28">
        <f t="shared" si="1"/>
        <v>40.705417342744127</v>
      </c>
      <c r="J28">
        <f t="shared" si="2"/>
        <v>1148.306</v>
      </c>
      <c r="K28">
        <f t="shared" si="3"/>
        <v>520.58495431952713</v>
      </c>
      <c r="L28">
        <f t="shared" si="4"/>
        <v>52.077448888969577</v>
      </c>
      <c r="M28">
        <f t="shared" si="5"/>
        <v>114.87240752484799</v>
      </c>
      <c r="N28">
        <f t="shared" si="6"/>
        <v>0.11039482574693764</v>
      </c>
      <c r="O28">
        <f t="shared" si="7"/>
        <v>2.2520446808120953</v>
      </c>
      <c r="P28">
        <f t="shared" si="8"/>
        <v>0.10747419653965534</v>
      </c>
      <c r="Q28">
        <f t="shared" si="9"/>
        <v>6.742734390228354E-2</v>
      </c>
      <c r="R28">
        <f t="shared" si="10"/>
        <v>321.40414940530303</v>
      </c>
      <c r="S28">
        <f t="shared" si="11"/>
        <v>27.614049560742522</v>
      </c>
      <c r="T28">
        <f t="shared" si="12"/>
        <v>27.1172</v>
      </c>
      <c r="U28">
        <f t="shared" si="13"/>
        <v>3.6038707891373818</v>
      </c>
      <c r="V28">
        <f t="shared" si="14"/>
        <v>55.225190204830142</v>
      </c>
      <c r="W28">
        <f t="shared" si="15"/>
        <v>1.8458818040568001</v>
      </c>
      <c r="X28">
        <f t="shared" si="16"/>
        <v>3.3424634613487569</v>
      </c>
      <c r="Y28">
        <f t="shared" si="17"/>
        <v>1.7579889850805817</v>
      </c>
      <c r="Z28">
        <f t="shared" si="18"/>
        <v>-85.623827538116174</v>
      </c>
      <c r="AA28">
        <f t="shared" si="19"/>
        <v>-155.05556254967283</v>
      </c>
      <c r="AB28">
        <f t="shared" si="20"/>
        <v>-14.781589275167118</v>
      </c>
      <c r="AC28">
        <f t="shared" si="21"/>
        <v>65.943170042346907</v>
      </c>
      <c r="AD28">
        <v>-4.1238815712550003E-2</v>
      </c>
      <c r="AE28">
        <v>4.6294183356014297E-2</v>
      </c>
      <c r="AF28">
        <v>3.45887694632781</v>
      </c>
      <c r="AG28">
        <v>0</v>
      </c>
      <c r="AH28">
        <v>0</v>
      </c>
      <c r="AI28">
        <f t="shared" si="22"/>
        <v>1</v>
      </c>
      <c r="AJ28">
        <f t="shared" si="23"/>
        <v>0</v>
      </c>
      <c r="AK28">
        <f t="shared" si="24"/>
        <v>52800.532358453893</v>
      </c>
      <c r="AL28">
        <v>0</v>
      </c>
      <c r="AM28">
        <v>0</v>
      </c>
      <c r="AN28">
        <v>0</v>
      </c>
      <c r="AO28">
        <f t="shared" si="25"/>
        <v>0</v>
      </c>
      <c r="AP28" t="e">
        <f t="shared" si="26"/>
        <v>#DIV/0!</v>
      </c>
      <c r="AQ28">
        <v>-1</v>
      </c>
      <c r="AR28" t="s">
        <v>345</v>
      </c>
      <c r="AS28">
        <v>698.49042307692298</v>
      </c>
      <c r="AT28">
        <v>1001.68</v>
      </c>
      <c r="AU28">
        <f t="shared" si="27"/>
        <v>0.30268107272090583</v>
      </c>
      <c r="AV28">
        <v>0.5</v>
      </c>
      <c r="AW28">
        <f t="shared" si="28"/>
        <v>1681.0119000837778</v>
      </c>
      <c r="AX28">
        <f t="shared" si="29"/>
        <v>40.705417342744127</v>
      </c>
      <c r="AY28">
        <f t="shared" si="30"/>
        <v>254.40524258698304</v>
      </c>
      <c r="AZ28">
        <f t="shared" si="31"/>
        <v>0.44814711285041131</v>
      </c>
      <c r="BA28">
        <f t="shared" si="32"/>
        <v>2.4809709759143064E-2</v>
      </c>
      <c r="BB28">
        <f t="shared" si="33"/>
        <v>-1</v>
      </c>
      <c r="BC28" t="s">
        <v>346</v>
      </c>
      <c r="BD28">
        <v>552.78</v>
      </c>
      <c r="BE28">
        <f t="shared" si="34"/>
        <v>448.9</v>
      </c>
      <c r="BF28">
        <f t="shared" si="35"/>
        <v>0.67540560686807083</v>
      </c>
      <c r="BG28">
        <f t="shared" si="36"/>
        <v>1.8120771373783422</v>
      </c>
      <c r="BH28">
        <f t="shared" si="37"/>
        <v>0.30268107272090589</v>
      </c>
      <c r="BI28" t="e">
        <f t="shared" si="38"/>
        <v>#DIV/0!</v>
      </c>
      <c r="BJ28">
        <v>1756</v>
      </c>
      <c r="BK28">
        <v>300</v>
      </c>
      <c r="BL28">
        <v>300</v>
      </c>
      <c r="BM28">
        <v>300</v>
      </c>
      <c r="BN28">
        <v>10338.6</v>
      </c>
      <c r="BO28">
        <v>914.83799999999997</v>
      </c>
      <c r="BP28">
        <v>-6.8887100000000001E-3</v>
      </c>
      <c r="BQ28">
        <v>-0.97100799999999998</v>
      </c>
      <c r="BR28">
        <f t="shared" si="39"/>
        <v>1999.78</v>
      </c>
      <c r="BS28">
        <f t="shared" si="40"/>
        <v>1681.0119000837778</v>
      </c>
      <c r="BT28">
        <f t="shared" si="41"/>
        <v>0.8405984158676344</v>
      </c>
      <c r="BU28">
        <f t="shared" si="42"/>
        <v>0.19119683173526908</v>
      </c>
      <c r="BV28" t="s">
        <v>280</v>
      </c>
      <c r="BW28">
        <v>1566662973.2</v>
      </c>
      <c r="BX28">
        <v>1148.306</v>
      </c>
      <c r="BY28">
        <v>1199.83</v>
      </c>
      <c r="BZ28">
        <v>18.452100000000002</v>
      </c>
      <c r="CA28">
        <v>16.165099999999999</v>
      </c>
      <c r="CB28">
        <v>499.98</v>
      </c>
      <c r="CC28">
        <v>99.936599999999999</v>
      </c>
      <c r="CD28">
        <v>9.9807999999999994E-2</v>
      </c>
      <c r="CE28">
        <v>25.8401</v>
      </c>
      <c r="CF28">
        <v>27.1172</v>
      </c>
      <c r="CG28">
        <v>999.9</v>
      </c>
      <c r="CH28">
        <v>9951.25</v>
      </c>
      <c r="CI28">
        <v>0</v>
      </c>
      <c r="CJ28">
        <v>436.09199999999998</v>
      </c>
      <c r="CK28">
        <v>1999.78</v>
      </c>
      <c r="CL28">
        <v>0.98000200000000004</v>
      </c>
      <c r="CM28">
        <v>1.99984E-2</v>
      </c>
      <c r="CN28">
        <v>0</v>
      </c>
      <c r="CO28">
        <v>698.36500000000001</v>
      </c>
      <c r="CP28">
        <v>4.99986</v>
      </c>
      <c r="CQ28">
        <v>17486.099999999999</v>
      </c>
      <c r="CR28">
        <v>16270.4</v>
      </c>
      <c r="CS28">
        <v>40</v>
      </c>
      <c r="CT28">
        <v>41</v>
      </c>
      <c r="CU28">
        <v>40.5</v>
      </c>
      <c r="CV28">
        <v>39.811999999999998</v>
      </c>
      <c r="CW28">
        <v>41.811999999999998</v>
      </c>
      <c r="CX28">
        <v>1954.89</v>
      </c>
      <c r="CY28">
        <v>39.89</v>
      </c>
      <c r="CZ28">
        <v>0</v>
      </c>
      <c r="DA28">
        <v>82.800000190734906</v>
      </c>
      <c r="DB28">
        <v>698.49042307692298</v>
      </c>
      <c r="DC28">
        <v>-0.42341880417303301</v>
      </c>
      <c r="DD28">
        <v>1253.5418829518001</v>
      </c>
      <c r="DE28">
        <v>17339.057692307699</v>
      </c>
      <c r="DF28">
        <v>15</v>
      </c>
      <c r="DG28">
        <v>1566663005.2</v>
      </c>
      <c r="DH28" t="s">
        <v>347</v>
      </c>
      <c r="DI28">
        <v>27</v>
      </c>
      <c r="DJ28">
        <v>0.22</v>
      </c>
      <c r="DK28">
        <v>0.11899999999999999</v>
      </c>
      <c r="DL28">
        <v>1200</v>
      </c>
      <c r="DM28">
        <v>16</v>
      </c>
      <c r="DN28">
        <v>0.04</v>
      </c>
      <c r="DO28">
        <v>0.03</v>
      </c>
      <c r="DP28">
        <v>40.797186862888097</v>
      </c>
      <c r="DQ28">
        <v>-0.235073856597112</v>
      </c>
      <c r="DR28">
        <v>8.7213709250438698E-2</v>
      </c>
      <c r="DS28">
        <v>1</v>
      </c>
      <c r="DT28">
        <v>0.114358092955576</v>
      </c>
      <c r="DU28">
        <v>-1.1287447869846199E-2</v>
      </c>
      <c r="DV28">
        <v>2.3683316667281601E-3</v>
      </c>
      <c r="DW28">
        <v>1</v>
      </c>
      <c r="DX28">
        <v>2</v>
      </c>
      <c r="DY28">
        <v>2</v>
      </c>
      <c r="DZ28" t="s">
        <v>307</v>
      </c>
      <c r="EA28">
        <v>1.86676</v>
      </c>
      <c r="EB28">
        <v>1.8632500000000001</v>
      </c>
      <c r="EC28">
        <v>1.8689100000000001</v>
      </c>
      <c r="ED28">
        <v>1.8669100000000001</v>
      </c>
      <c r="EE28">
        <v>1.87151</v>
      </c>
      <c r="EF28">
        <v>1.8640099999999999</v>
      </c>
      <c r="EG28">
        <v>1.8656900000000001</v>
      </c>
      <c r="EH28">
        <v>1.8655900000000001</v>
      </c>
      <c r="EI28" t="s">
        <v>283</v>
      </c>
      <c r="EJ28" t="s">
        <v>19</v>
      </c>
      <c r="EK28" t="s">
        <v>19</v>
      </c>
      <c r="EL28" t="s">
        <v>19</v>
      </c>
      <c r="EM28" t="s">
        <v>284</v>
      </c>
      <c r="EN28" t="s">
        <v>285</v>
      </c>
      <c r="EO28" t="s">
        <v>286</v>
      </c>
      <c r="EP28" t="s">
        <v>286</v>
      </c>
      <c r="EQ28" t="s">
        <v>286</v>
      </c>
      <c r="ER28" t="s">
        <v>286</v>
      </c>
      <c r="ES28">
        <v>0</v>
      </c>
      <c r="ET28">
        <v>100</v>
      </c>
      <c r="EU28">
        <v>100</v>
      </c>
      <c r="EV28">
        <v>0.22</v>
      </c>
      <c r="EW28">
        <v>0.11899999999999999</v>
      </c>
      <c r="EX28">
        <v>2</v>
      </c>
      <c r="EY28">
        <v>505.10199999999998</v>
      </c>
      <c r="EZ28">
        <v>559.81299999999999</v>
      </c>
      <c r="FA28">
        <v>22.474799999999998</v>
      </c>
      <c r="FB28">
        <v>26.4438</v>
      </c>
      <c r="FC28">
        <v>30</v>
      </c>
      <c r="FD28">
        <v>26.5185</v>
      </c>
      <c r="FE28">
        <v>26.523499999999999</v>
      </c>
      <c r="FF28">
        <v>53.325099999999999</v>
      </c>
      <c r="FG28">
        <v>26.250900000000001</v>
      </c>
      <c r="FH28">
        <v>0</v>
      </c>
      <c r="FI28">
        <v>22.411999999999999</v>
      </c>
      <c r="FJ28">
        <v>1200</v>
      </c>
      <c r="FK28">
        <v>16.147500000000001</v>
      </c>
      <c r="FL28">
        <v>101.904</v>
      </c>
      <c r="FM28">
        <v>102.443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28610</cp:lastModifiedBy>
  <dcterms:created xsi:type="dcterms:W3CDTF">2019-08-24T11:12:11Z</dcterms:created>
  <dcterms:modified xsi:type="dcterms:W3CDTF">2019-08-27T23:48:59Z</dcterms:modified>
</cp:coreProperties>
</file>