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DA370CF6-555A-4D32-82A3-76DB80906E9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U25" i="1" l="1"/>
  <c r="BT25" i="1"/>
  <c r="BR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 s="1"/>
  <c r="X25" i="1"/>
  <c r="W25" i="1"/>
  <c r="O25" i="1"/>
  <c r="BU24" i="1"/>
  <c r="BT24" i="1"/>
  <c r="BR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 s="1"/>
  <c r="M24" i="1" s="1"/>
  <c r="X24" i="1"/>
  <c r="W24" i="1"/>
  <c r="O24" i="1"/>
  <c r="BU23" i="1"/>
  <c r="BT23" i="1"/>
  <c r="BR23" i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 s="1"/>
  <c r="X23" i="1"/>
  <c r="W23" i="1"/>
  <c r="O23" i="1"/>
  <c r="BU22" i="1"/>
  <c r="BT22" i="1"/>
  <c r="BR22" i="1"/>
  <c r="BS22" i="1" s="1"/>
  <c r="BI22" i="1"/>
  <c r="BH22" i="1"/>
  <c r="BG22" i="1"/>
  <c r="BF22" i="1"/>
  <c r="BE22" i="1"/>
  <c r="AZ22" i="1" s="1"/>
  <c r="BB22" i="1"/>
  <c r="AU22" i="1"/>
  <c r="AP22" i="1"/>
  <c r="AO22" i="1"/>
  <c r="AK22" i="1"/>
  <c r="AI22" i="1" s="1"/>
  <c r="X22" i="1"/>
  <c r="W22" i="1"/>
  <c r="O22" i="1"/>
  <c r="BU21" i="1"/>
  <c r="BT21" i="1"/>
  <c r="BS21" i="1"/>
  <c r="AW21" i="1" s="1"/>
  <c r="BR21" i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BU20" i="1"/>
  <c r="BT20" i="1"/>
  <c r="BR20" i="1"/>
  <c r="BS20" i="1" s="1"/>
  <c r="BI20" i="1"/>
  <c r="BH20" i="1"/>
  <c r="BG20" i="1"/>
  <c r="BF20" i="1"/>
  <c r="BE20" i="1"/>
  <c r="AZ20" i="1" s="1"/>
  <c r="BB20" i="1"/>
  <c r="AU20" i="1"/>
  <c r="AP20" i="1"/>
  <c r="AO20" i="1"/>
  <c r="AK20" i="1"/>
  <c r="AI20" i="1" s="1"/>
  <c r="X20" i="1"/>
  <c r="W20" i="1"/>
  <c r="O20" i="1"/>
  <c r="BU19" i="1"/>
  <c r="BT19" i="1"/>
  <c r="BS19" i="1"/>
  <c r="AW19" i="1" s="1"/>
  <c r="BR19" i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M19" i="1" s="1"/>
  <c r="X19" i="1"/>
  <c r="W19" i="1"/>
  <c r="O19" i="1"/>
  <c r="BU18" i="1"/>
  <c r="BT18" i="1"/>
  <c r="BR18" i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 s="1"/>
  <c r="X18" i="1"/>
  <c r="W18" i="1"/>
  <c r="V18" i="1"/>
  <c r="O18" i="1"/>
  <c r="BU17" i="1"/>
  <c r="BT17" i="1"/>
  <c r="BR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O17" i="1"/>
  <c r="V22" i="1" l="1"/>
  <c r="M23" i="1"/>
  <c r="I23" i="1"/>
  <c r="AX23" i="1" s="1"/>
  <c r="AJ23" i="1"/>
  <c r="V17" i="1"/>
  <c r="V24" i="1"/>
  <c r="V19" i="1"/>
  <c r="R20" i="1"/>
  <c r="BS23" i="1"/>
  <c r="AW23" i="1" s="1"/>
  <c r="AY23" i="1" s="1"/>
  <c r="BS24" i="1"/>
  <c r="AW24" i="1" s="1"/>
  <c r="AY24" i="1" s="1"/>
  <c r="J17" i="1"/>
  <c r="I17" i="1"/>
  <c r="AX17" i="1" s="1"/>
  <c r="H18" i="1"/>
  <c r="Z18" i="1" s="1"/>
  <c r="I18" i="1"/>
  <c r="AX18" i="1" s="1"/>
  <c r="AY21" i="1"/>
  <c r="BS17" i="1"/>
  <c r="R17" i="1" s="1"/>
  <c r="V20" i="1"/>
  <c r="V25" i="1"/>
  <c r="BS18" i="1"/>
  <c r="AW18" i="1" s="1"/>
  <c r="AY18" i="1" s="1"/>
  <c r="V23" i="1"/>
  <c r="BS25" i="1"/>
  <c r="AW25" i="1" s="1"/>
  <c r="AY25" i="1" s="1"/>
  <c r="AY19" i="1"/>
  <c r="J20" i="1"/>
  <c r="I20" i="1"/>
  <c r="AX20" i="1" s="1"/>
  <c r="H20" i="1"/>
  <c r="AJ20" i="1"/>
  <c r="M20" i="1"/>
  <c r="AJ21" i="1"/>
  <c r="M21" i="1"/>
  <c r="J21" i="1"/>
  <c r="H21" i="1"/>
  <c r="I21" i="1"/>
  <c r="AX21" i="1" s="1"/>
  <c r="BA21" i="1" s="1"/>
  <c r="J22" i="1"/>
  <c r="I22" i="1"/>
  <c r="AX22" i="1" s="1"/>
  <c r="M22" i="1"/>
  <c r="H22" i="1"/>
  <c r="AJ22" i="1"/>
  <c r="J25" i="1"/>
  <c r="I25" i="1"/>
  <c r="AX25" i="1" s="1"/>
  <c r="H25" i="1"/>
  <c r="AJ25" i="1"/>
  <c r="M25" i="1"/>
  <c r="AW22" i="1"/>
  <c r="AY22" i="1" s="1"/>
  <c r="R22" i="1"/>
  <c r="R25" i="1"/>
  <c r="M17" i="1"/>
  <c r="J18" i="1"/>
  <c r="AJ19" i="1"/>
  <c r="AW20" i="1"/>
  <c r="AY20" i="1" s="1"/>
  <c r="H23" i="1"/>
  <c r="AJ24" i="1"/>
  <c r="R21" i="1"/>
  <c r="H24" i="1"/>
  <c r="H19" i="1"/>
  <c r="AJ17" i="1"/>
  <c r="I19" i="1"/>
  <c r="AX19" i="1" s="1"/>
  <c r="BA19" i="1" s="1"/>
  <c r="J23" i="1"/>
  <c r="I24" i="1"/>
  <c r="AX24" i="1" s="1"/>
  <c r="H17" i="1"/>
  <c r="M18" i="1"/>
  <c r="J19" i="1"/>
  <c r="R19" i="1"/>
  <c r="J24" i="1"/>
  <c r="AJ18" i="1"/>
  <c r="S20" i="1" l="1"/>
  <c r="T20" i="1" s="1"/>
  <c r="AA20" i="1" s="1"/>
  <c r="R24" i="1"/>
  <c r="R23" i="1"/>
  <c r="AW17" i="1"/>
  <c r="BA17" i="1" s="1"/>
  <c r="R18" i="1"/>
  <c r="S18" i="1" s="1"/>
  <c r="T18" i="1" s="1"/>
  <c r="Z17" i="1"/>
  <c r="S22" i="1"/>
  <c r="T22" i="1" s="1"/>
  <c r="P22" i="1" s="1"/>
  <c r="N22" i="1" s="1"/>
  <c r="Q22" i="1" s="1"/>
  <c r="K22" i="1" s="1"/>
  <c r="L22" i="1" s="1"/>
  <c r="BA23" i="1"/>
  <c r="S25" i="1"/>
  <c r="T25" i="1" s="1"/>
  <c r="BA22" i="1"/>
  <c r="S21" i="1"/>
  <c r="T21" i="1" s="1"/>
  <c r="P21" i="1" s="1"/>
  <c r="N21" i="1" s="1"/>
  <c r="Q21" i="1" s="1"/>
  <c r="K21" i="1" s="1"/>
  <c r="L21" i="1" s="1"/>
  <c r="Z22" i="1"/>
  <c r="Z21" i="1"/>
  <c r="BA24" i="1"/>
  <c r="Z23" i="1"/>
  <c r="S23" i="1"/>
  <c r="T23" i="1" s="1"/>
  <c r="S19" i="1"/>
  <c r="T19" i="1" s="1"/>
  <c r="P19" i="1" s="1"/>
  <c r="N19" i="1" s="1"/>
  <c r="Q19" i="1" s="1"/>
  <c r="K19" i="1" s="1"/>
  <c r="L19" i="1" s="1"/>
  <c r="BA18" i="1"/>
  <c r="Z25" i="1"/>
  <c r="Z20" i="1"/>
  <c r="Z19" i="1"/>
  <c r="S17" i="1"/>
  <c r="T17" i="1" s="1"/>
  <c r="BA25" i="1"/>
  <c r="BA20" i="1"/>
  <c r="Z24" i="1"/>
  <c r="S24" i="1"/>
  <c r="T24" i="1" s="1"/>
  <c r="P20" i="1" l="1"/>
  <c r="N20" i="1" s="1"/>
  <c r="Q20" i="1" s="1"/>
  <c r="K20" i="1" s="1"/>
  <c r="L20" i="1" s="1"/>
  <c r="AB20" i="1"/>
  <c r="AC20" i="1" s="1"/>
  <c r="U20" i="1"/>
  <c r="Y20" i="1" s="1"/>
  <c r="AY17" i="1"/>
  <c r="U25" i="1"/>
  <c r="Y25" i="1" s="1"/>
  <c r="AB25" i="1"/>
  <c r="AA25" i="1"/>
  <c r="U18" i="1"/>
  <c r="Y18" i="1" s="1"/>
  <c r="AA18" i="1"/>
  <c r="AB18" i="1"/>
  <c r="AC18" i="1" s="1"/>
  <c r="P18" i="1"/>
  <c r="N18" i="1" s="1"/>
  <c r="Q18" i="1" s="1"/>
  <c r="K18" i="1" s="1"/>
  <c r="L18" i="1" s="1"/>
  <c r="U23" i="1"/>
  <c r="Y23" i="1" s="1"/>
  <c r="AB23" i="1"/>
  <c r="AA23" i="1"/>
  <c r="P25" i="1"/>
  <c r="N25" i="1" s="1"/>
  <c r="Q25" i="1" s="1"/>
  <c r="K25" i="1" s="1"/>
  <c r="L25" i="1" s="1"/>
  <c r="U19" i="1"/>
  <c r="Y19" i="1" s="1"/>
  <c r="AB19" i="1"/>
  <c r="AA19" i="1"/>
  <c r="U24" i="1"/>
  <c r="Y24" i="1" s="1"/>
  <c r="AB24" i="1"/>
  <c r="AA24" i="1"/>
  <c r="P23" i="1"/>
  <c r="N23" i="1" s="1"/>
  <c r="Q23" i="1" s="1"/>
  <c r="K23" i="1" s="1"/>
  <c r="L23" i="1" s="1"/>
  <c r="U21" i="1"/>
  <c r="Y21" i="1" s="1"/>
  <c r="AB21" i="1"/>
  <c r="AA21" i="1"/>
  <c r="AB22" i="1"/>
  <c r="U22" i="1"/>
  <c r="Y22" i="1" s="1"/>
  <c r="AA22" i="1"/>
  <c r="P24" i="1"/>
  <c r="N24" i="1" s="1"/>
  <c r="Q24" i="1" s="1"/>
  <c r="K24" i="1" s="1"/>
  <c r="L24" i="1" s="1"/>
  <c r="AA17" i="1"/>
  <c r="AB17" i="1"/>
  <c r="U17" i="1"/>
  <c r="Y17" i="1" s="1"/>
  <c r="P17" i="1"/>
  <c r="N17" i="1" s="1"/>
  <c r="Q17" i="1" s="1"/>
  <c r="K17" i="1" s="1"/>
  <c r="L17" i="1" s="1"/>
  <c r="AC25" i="1" l="1"/>
  <c r="AC22" i="1"/>
  <c r="AC19" i="1"/>
  <c r="AC24" i="1"/>
  <c r="AC21" i="1"/>
  <c r="AC17" i="1"/>
  <c r="AC23" i="1"/>
</calcChain>
</file>

<file path=xl/sharedStrings.xml><?xml version="1.0" encoding="utf-8"?>
<sst xmlns="http://schemas.openxmlformats.org/spreadsheetml/2006/main" count="1393" uniqueCount="343">
  <si>
    <t>File opened</t>
  </si>
  <si>
    <t>2019-08-24 12:46:54</t>
  </si>
  <si>
    <t>Console s/n</t>
  </si>
  <si>
    <t>68C-571038</t>
  </si>
  <si>
    <t>Console ver</t>
  </si>
  <si>
    <t>Bluestem v.1.3.4</t>
  </si>
  <si>
    <t>Scripts ver</t>
  </si>
  <si>
    <t>2018.05  1.3.4, Mar 2018</t>
  </si>
  <si>
    <t>Head s/n</t>
  </si>
  <si>
    <t>68H-581038</t>
  </si>
  <si>
    <t>Head ver</t>
  </si>
  <si>
    <t>1.3.0</t>
  </si>
  <si>
    <t>Head cal</t>
  </si>
  <si>
    <t>{"tazero": "0.00774765", "flowazero": "0.4286", "ssa_ref": "36614.9", "h2obspan2b": "0.0963575", "co2bzero": "0.880288", "co2aspanconc2": "0", "h2oazero": "1.00263", "co2bspan2b": "0.162103", "co2bspan2": "0", "h2obspanconc1": "20", "h2oaspan2": "0", "co2aspan2b": "0.163711", "co2aspanconc1": "1002", "co2azero": "0.869071", "h2oaspan2a": "0.0661155", "tbzero": "0.197721", "co2aspan1": "0.992625", "flowmeterzero": "0.991801", "co2bspanconc2": "0", "co2bspan2a": "0.163389", "flowbzero": "0.20796", "h2oaspanconc1": "12.19", "h2obspan2a": "0.0975941", "h2obspan1": "0.998578", "h2oaspanconc2": "0", "co2bspanconc1": "1002", "h2obspanconc2": "0", "h2obspan2": "0", "ssb_ref": "36526.8", "chamberpressurezero": "2.57337", "h2oaspan1": "1.00223", "co2aspan2": "0", "co2aspan2a": "0.164928", "oxygen": "21", "h2oaspan2b": "0.0662632", "h2obzero": "1.01783", "co2bspan1": "0.992131"}</t>
  </si>
  <si>
    <t>Chamber type</t>
  </si>
  <si>
    <t>6800-01</t>
  </si>
  <si>
    <t>Chamber s/n</t>
  </si>
  <si>
    <t>MPF-551037</t>
  </si>
  <si>
    <t>Chamber rev</t>
  </si>
  <si>
    <t>0</t>
  </si>
  <si>
    <t>Chamber cal</t>
  </si>
  <si>
    <t>Fluorometer</t>
  </si>
  <si>
    <t>Flr. Version</t>
  </si>
  <si>
    <t>12:46:54</t>
  </si>
  <si>
    <t>Stability Definition:	A (GasEx): Slp&lt;0.3 Std&lt;0.5	gsw (GasEx): Slp&lt;1 Std&lt;0.5</t>
  </si>
  <si>
    <t>SysConst</t>
  </si>
  <si>
    <t>AvgTime</t>
  </si>
  <si>
    <t>4</t>
  </si>
  <si>
    <t>Oxygen</t>
  </si>
  <si>
    <t>21</t>
  </si>
  <si>
    <t>Chamber</t>
  </si>
  <si>
    <t>Const</t>
  </si>
  <si>
    <t>S</t>
  </si>
  <si>
    <t>K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</si>
  <si>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</si>
  <si>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</si>
  <si>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</si>
  <si>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</si>
  <si>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</si>
  <si>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</si>
  <si>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</si>
  <si>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</si>
  <si>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</si>
  <si>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</si>
  <si>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</si>
  <si>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</si>
  <si>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</si>
  <si>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</si>
  <si>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</si>
  <si>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</si>
  <si>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</si>
  <si>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</si>
  <si>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</si>
  <si>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</si>
  <si>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</si>
  <si>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</si>
  <si>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</si>
  <si>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</si>
  <si>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</si>
  <si>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</si>
  <si>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</si>
  <si>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</si>
  <si>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</si>
  <si>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</si>
  <si>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</si>
  <si>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</si>
  <si>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</si>
  <si>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</si>
  <si>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</si>
  <si>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</si>
  <si>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</si>
  <si>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1.03404 73.7926 383.169 615.575 846.209 1051.07 1225.87 1394.5</t>
  </si>
  <si>
    <t>Fs_true</t>
  </si>
  <si>
    <t>-0.0945659 98.7461 401.969 600.047 801.227 1001.1 1198.91 1401.13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</si>
  <si>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</si>
  <si>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</si>
  <si>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</si>
  <si>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</si>
  <si>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</si>
  <si>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</si>
  <si>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</si>
  <si>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</si>
  <si>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</si>
  <si>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</si>
  <si>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</si>
  <si>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</si>
  <si>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</si>
  <si>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</si>
  <si>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</si>
  <si>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</si>
  <si>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</si>
  <si>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</si>
  <si>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</si>
  <si>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</si>
  <si>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</si>
  <si>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</si>
  <si>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</si>
  <si>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</si>
  <si>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</si>
  <si>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</si>
  <si>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</si>
  <si>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</si>
  <si>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</si>
  <si>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</si>
  <si>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</si>
  <si>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</si>
  <si>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</si>
  <si>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</si>
  <si>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</si>
  <si>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</si>
  <si>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</si>
  <si>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</si>
  <si>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</si>
  <si>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</si>
  <si>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</si>
  <si>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</si>
  <si>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</si>
  <si>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</si>
  <si>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</si>
  <si>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</si>
  <si>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</si>
  <si>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</si>
  <si>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</si>
  <si>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</si>
  <si>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</si>
  <si>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</si>
  <si>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</si>
  <si>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</si>
  <si>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</si>
  <si>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</si>
  <si>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</si>
  <si>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</si>
  <si>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</si>
  <si>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</si>
  <si>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</si>
  <si>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</si>
  <si>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</si>
  <si>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</si>
  <si>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</si>
  <si>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</si>
  <si>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</si>
  <si>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</si>
  <si>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</si>
  <si>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</si>
  <si>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</si>
  <si>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</si>
  <si>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</si>
  <si>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</si>
  <si>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</si>
  <si>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</si>
  <si>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</si>
  <si>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</si>
  <si>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</si>
  <si>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</si>
  <si>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</si>
  <si>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</si>
  <si>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</si>
  <si>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</si>
  <si>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</si>
  <si>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</si>
  <si>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</si>
  <si>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</si>
  <si>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</si>
  <si>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</si>
  <si>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</si>
  <si>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</si>
  <si>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</si>
  <si>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</si>
  <si>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</si>
  <si>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</si>
  <si>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</si>
  <si>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</si>
  <si>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</si>
  <si>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</si>
  <si>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</si>
  <si>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</si>
  <si>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</si>
  <si>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</si>
  <si>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</si>
  <si>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</si>
  <si>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</si>
  <si>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</si>
  <si>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</si>
  <si>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</si>
  <si>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</si>
  <si>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</si>
  <si>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</si>
  <si>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</si>
  <si>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</si>
  <si>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</si>
  <si>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</si>
  <si>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</si>
  <si>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</si>
  <si>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</si>
  <si>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</si>
  <si>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</si>
  <si>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</si>
  <si>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</si>
  <si>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</si>
  <si>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</si>
  <si>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</si>
  <si>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</si>
  <si>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</si>
  <si>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</si>
  <si>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</si>
  <si>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</si>
  <si>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</si>
  <si>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</si>
  <si>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</si>
  <si>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</si>
  <si>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</si>
  <si>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</si>
  <si>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</si>
  <si>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</si>
  <si>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</si>
  <si>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</si>
  <si>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</si>
  <si>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</si>
  <si>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</si>
  <si>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</si>
  <si>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</si>
  <si>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</si>
  <si>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</si>
  <si>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</si>
  <si>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</si>
  <si>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</si>
  <si>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</si>
  <si>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</si>
  <si>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</si>
  <si>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</si>
  <si>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</si>
  <si>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</si>
  <si>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</si>
  <si>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</si>
  <si>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</si>
  <si>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</si>
  <si>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</si>
  <si>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</si>
  <si>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</si>
  <si>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</si>
  <si>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</si>
  <si>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</si>
  <si>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</si>
  <si>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</si>
  <si>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</si>
  <si>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</si>
  <si>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</si>
  <si>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</si>
  <si>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</si>
  <si>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</si>
  <si>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</si>
  <si>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</si>
  <si>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</si>
  <si>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</si>
  <si>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</si>
  <si>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</si>
  <si>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</si>
  <si>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</si>
  <si>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</si>
  <si>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</si>
  <si>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</si>
  <si>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</si>
  <si>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</si>
  <si>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</si>
  <si>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</si>
  <si>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</si>
  <si>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</si>
  <si>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</si>
  <si>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</si>
  <si>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</si>
  <si>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</si>
  <si>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</si>
  <si>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</si>
  <si>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</si>
  <si>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</si>
  <si>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</si>
  <si>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20190824 12:52:21</t>
  </si>
  <si>
    <t>12:52:21</t>
  </si>
  <si>
    <t>MPF-1806-20190824-12_52_22</t>
  </si>
  <si>
    <t>DARK-1807-20190824-12_52_30</t>
  </si>
  <si>
    <t>0: Broadleaf</t>
  </si>
  <si>
    <t>12:51:20</t>
  </si>
  <si>
    <t>1/2</t>
  </si>
  <si>
    <t>5</t>
  </si>
  <si>
    <t>11111111</t>
  </si>
  <si>
    <t>oooooooo</t>
  </si>
  <si>
    <t>off</t>
  </si>
  <si>
    <t>20190824 12:54:21</t>
  </si>
  <si>
    <t>12:54:21</t>
  </si>
  <si>
    <t>MPF-1808-20190824-12_54_23</t>
  </si>
  <si>
    <t>DARK-1809-20190824-12_54_30</t>
  </si>
  <si>
    <t>12:53:28</t>
  </si>
  <si>
    <t>20190824 12:56:22</t>
  </si>
  <si>
    <t>12:56:22</t>
  </si>
  <si>
    <t>MPF-1810-20190824-12_56_23</t>
  </si>
  <si>
    <t>DARK-1811-20190824-12_56_31</t>
  </si>
  <si>
    <t>12:55:31</t>
  </si>
  <si>
    <t>20190824 12:58:22</t>
  </si>
  <si>
    <t>12:58:22</t>
  </si>
  <si>
    <t>MPF-1812-20190824-12_58_24</t>
  </si>
  <si>
    <t>DARK-1813-20190824-12_58_31</t>
  </si>
  <si>
    <t>12:57:37</t>
  </si>
  <si>
    <t>20190824 13:00:15</t>
  </si>
  <si>
    <t>13:00:15</t>
  </si>
  <si>
    <t>MPF-1814-20190824-13_00_16</t>
  </si>
  <si>
    <t>DARK-1815-20190824-13_00_24</t>
  </si>
  <si>
    <t>12:59:31</t>
  </si>
  <si>
    <t>2/2</t>
  </si>
  <si>
    <t>20190824 13:02:15</t>
  </si>
  <si>
    <t>13:02:15</t>
  </si>
  <si>
    <t>MPF-1816-20190824-13_02_17</t>
  </si>
  <si>
    <t>DARK-1817-20190824-13_02_25</t>
  </si>
  <si>
    <t>13:02:51</t>
  </si>
  <si>
    <t>20190824 13:03:53</t>
  </si>
  <si>
    <t>13:03:53</t>
  </si>
  <si>
    <t>MPF-1818-20190824-13_03_54</t>
  </si>
  <si>
    <t>DARK-1819-20190824-13_04_02</t>
  </si>
  <si>
    <t>13:04:21</t>
  </si>
  <si>
    <t>20190824 13:06:22</t>
  </si>
  <si>
    <t>13:06:22</t>
  </si>
  <si>
    <t>MPF-1820-20190824-13_06_24</t>
  </si>
  <si>
    <t>DARK-1821-20190824-13_06_31</t>
  </si>
  <si>
    <t>13:05:29</t>
  </si>
  <si>
    <t>20190824 13:08:23</t>
  </si>
  <si>
    <t>13:08:23</t>
  </si>
  <si>
    <t>MPF-1822-20190824-13_08_24</t>
  </si>
  <si>
    <t>DARK-1823-20190824-13_08_32</t>
  </si>
  <si>
    <t>13:07:27</t>
  </si>
  <si>
    <t>20190824 13:10:24</t>
  </si>
  <si>
    <t>13:10:24</t>
  </si>
  <si>
    <t>MPF-1824-20190824-13_10_25</t>
  </si>
  <si>
    <t>DARK-1825-20190824-13_10_32</t>
  </si>
  <si>
    <t>13:09:24</t>
  </si>
  <si>
    <t>20190824 13:12:10</t>
  </si>
  <si>
    <t>13:12:10</t>
  </si>
  <si>
    <t>MPF-1826-20190824-13_12_11</t>
  </si>
  <si>
    <t>DARK-1827-20190824-13_12_19</t>
  </si>
  <si>
    <t>13:11:23</t>
  </si>
  <si>
    <t>20190824 13:14:11</t>
  </si>
  <si>
    <t>13:14:11</t>
  </si>
  <si>
    <t>MPF-1828-20190824-13_14_12</t>
  </si>
  <si>
    <t>DARK-1829-20190824-13_14_19</t>
  </si>
  <si>
    <t>13:13:07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</si>
</sst>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Measurements!$I$17:$I$25</c:f>
              <c:numCache>
                <c:formatCode>General</c:formatCode>
                <c:ptCount val="9"/>
                <c:pt idx="0">
                  <c:v>31.255941790478975</c:v>
                </c:pt>
                <c:pt idx="1">
                  <c:v>25.141241832882326</c:v>
                </c:pt>
                <c:pt idx="2">
                  <c:v>21.897904785007864</c:v>
                </c:pt>
                <c:pt idx="3">
                  <c:v>14.32283444586413</c:v>
                </c:pt>
                <c:pt idx="4">
                  <c:v>0.55879471612374487</c:v>
                </c:pt>
                <c:pt idx="5">
                  <c:v>32.169185193485824</c:v>
                </c:pt>
                <c:pt idx="6">
                  <c:v>31.95849353364353</c:v>
                </c:pt>
                <c:pt idx="7">
                  <c:v>30.599167521504295</c:v>
                </c:pt>
                <c:pt idx="8">
                  <c:v>31.570299468684972</c:v>
                </c:pt>
              </c:numCache>
            </c:numRef>
          </c:xVal>
          <c:yVal>
            <c:numRef>
              <c:f>Measurements!$K$17:$K$25</c:f>
              <c:numCache>
                <c:formatCode>General</c:formatCode>
                <c:ptCount val="9"/>
                <c:pt idx="0">
                  <c:v>66.998623696091101</c:v>
                </c:pt>
                <c:pt idx="1">
                  <c:v>49.857690985698319</c:v>
                </c:pt>
                <c:pt idx="2">
                  <c:v>36.290850821649578</c:v>
                </c:pt>
                <c:pt idx="3">
                  <c:v>14.745530930796878</c:v>
                </c:pt>
                <c:pt idx="4">
                  <c:v>-5.8050795814084308</c:v>
                </c:pt>
                <c:pt idx="5">
                  <c:v>204.12791619942985</c:v>
                </c:pt>
                <c:pt idx="6">
                  <c:v>116.4997778026119</c:v>
                </c:pt>
                <c:pt idx="7">
                  <c:v>137.08382739478495</c:v>
                </c:pt>
                <c:pt idx="8">
                  <c:v>148.7448823962329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55-4DB5-8C19-8BEFCD16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84624"/>
        <c:axId val="416079704"/>
      </c:scatterChart>
      <c:valAx>
        <c:axId val="41608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79704"/>
        <c:crosses val="autoZero"/>
        <c:crossBetween val="midCat"/>
      </c:valAx>
      <c:valAx>
        <c:axId val="41607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8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12</xdr:row>
      <xdr:rowOff>80962</xdr:rowOff>
    </xdr:from>
    <xdr:to>
      <xdr:col>19</xdr:col>
      <xdr:colOff>9525</xdr:colOff>
      <xdr:row>23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9FA72C-7BF3-4748-8809-9007E6767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25"/>
  <sheetViews>
    <sheetView tabSelected="1" topLeftCell="A8" workbookViewId="0">
      <selection activeCell="A24" sqref="A24:XFD24"/>
    </sheetView>
  </sheetViews>
  <sheetFormatPr defaultRowHeight="15" x14ac:dyDescent="0.25"/>
  <sheetData>
    <row r="2" spans="1:169" x14ac:dyDescent="0.25">
      <c r="A2" t="s">
        <v>25</v>
      </c>
      <c r="B2" t="s">
        <v>26</v>
      </c>
      <c r="C2" t="s">
        <v>28</v>
      </c>
      <c r="D2" t="s">
        <v>30</v>
      </c>
    </row>
    <row r="3" spans="1:169" x14ac:dyDescent="0.25">
      <c r="B3" t="s">
        <v>27</v>
      </c>
      <c r="C3" t="s">
        <v>29</v>
      </c>
      <c r="D3" t="s">
        <v>15</v>
      </c>
    </row>
    <row r="4" spans="1:169" x14ac:dyDescent="0.25">
      <c r="A4" t="s">
        <v>31</v>
      </c>
      <c r="B4" t="s">
        <v>32</v>
      </c>
      <c r="C4" t="s">
        <v>33</v>
      </c>
      <c r="D4" t="s">
        <v>34</v>
      </c>
    </row>
    <row r="5" spans="1:169" x14ac:dyDescent="0.25">
      <c r="B5">
        <v>6</v>
      </c>
      <c r="C5">
        <v>0.5</v>
      </c>
      <c r="D5">
        <v>2</v>
      </c>
    </row>
    <row r="6" spans="1:16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169" x14ac:dyDescent="0.25">
      <c r="B7">
        <v>0</v>
      </c>
      <c r="C7">
        <v>1</v>
      </c>
      <c r="D7">
        <v>0</v>
      </c>
      <c r="E7">
        <v>0</v>
      </c>
    </row>
    <row r="8" spans="1:169" x14ac:dyDescent="0.25">
      <c r="A8" t="s">
        <v>40</v>
      </c>
      <c r="B8" t="s">
        <v>41</v>
      </c>
      <c r="C8" t="s">
        <v>43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69" x14ac:dyDescent="0.25">
      <c r="B9" t="s">
        <v>42</v>
      </c>
      <c r="C9" t="s">
        <v>44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169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6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72</v>
      </c>
      <c r="H12" t="s">
        <v>74</v>
      </c>
    </row>
    <row r="13" spans="1:169" x14ac:dyDescent="0.25">
      <c r="B13">
        <v>-6276</v>
      </c>
      <c r="C13">
        <v>6.6</v>
      </c>
      <c r="D13">
        <v>1.7090000000000001E-5</v>
      </c>
      <c r="E13">
        <v>3.11</v>
      </c>
      <c r="F13" t="s">
        <v>71</v>
      </c>
      <c r="G13" t="s">
        <v>73</v>
      </c>
      <c r="H13">
        <v>2</v>
      </c>
    </row>
    <row r="14" spans="1:169" x14ac:dyDescent="0.25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81</v>
      </c>
      <c r="BS14" t="s">
        <v>81</v>
      </c>
      <c r="BT14" t="s">
        <v>81</v>
      </c>
      <c r="BU14" t="s">
        <v>81</v>
      </c>
      <c r="BV14" t="s">
        <v>31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  <c r="CD14" t="s">
        <v>82</v>
      </c>
      <c r="CE14" t="s">
        <v>82</v>
      </c>
      <c r="CF14" t="s">
        <v>82</v>
      </c>
      <c r="CG14" t="s">
        <v>82</v>
      </c>
      <c r="CH14" t="s">
        <v>82</v>
      </c>
      <c r="CI14" t="s">
        <v>82</v>
      </c>
      <c r="CJ14" t="s">
        <v>82</v>
      </c>
      <c r="CK14" t="s">
        <v>83</v>
      </c>
      <c r="CL14" t="s">
        <v>83</v>
      </c>
      <c r="CM14" t="s">
        <v>83</v>
      </c>
      <c r="CN14" t="s">
        <v>83</v>
      </c>
      <c r="CO14" t="s">
        <v>83</v>
      </c>
      <c r="CP14" t="s">
        <v>83</v>
      </c>
      <c r="CQ14" t="s">
        <v>83</v>
      </c>
      <c r="CR14" t="s">
        <v>83</v>
      </c>
      <c r="CS14" t="s">
        <v>83</v>
      </c>
      <c r="CT14" t="s">
        <v>83</v>
      </c>
      <c r="CU14" t="s">
        <v>83</v>
      </c>
      <c r="CV14" t="s">
        <v>83</v>
      </c>
      <c r="CW14" t="s">
        <v>83</v>
      </c>
      <c r="CX14" t="s">
        <v>83</v>
      </c>
      <c r="CY14" t="s">
        <v>83</v>
      </c>
      <c r="CZ14" t="s">
        <v>83</v>
      </c>
      <c r="DA14" t="s">
        <v>83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87</v>
      </c>
      <c r="EB14" t="s">
        <v>87</v>
      </c>
      <c r="EC14" t="s">
        <v>87</v>
      </c>
      <c r="ED14" t="s">
        <v>87</v>
      </c>
      <c r="EE14" t="s">
        <v>87</v>
      </c>
      <c r="EF14" t="s">
        <v>87</v>
      </c>
      <c r="EG14" t="s">
        <v>87</v>
      </c>
      <c r="EH14" t="s">
        <v>87</v>
      </c>
      <c r="EI14" t="s">
        <v>87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t="s">
        <v>88</v>
      </c>
      <c r="EU14" t="s">
        <v>88</v>
      </c>
      <c r="EV14" t="s">
        <v>88</v>
      </c>
      <c r="EW14" t="s">
        <v>88</v>
      </c>
      <c r="EX14" t="s">
        <v>88</v>
      </c>
      <c r="EY14" t="s">
        <v>88</v>
      </c>
      <c r="EZ14" t="s">
        <v>88</v>
      </c>
      <c r="FA14" t="s">
        <v>88</v>
      </c>
      <c r="FB14" t="s">
        <v>88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</row>
    <row r="15" spans="1:16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78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95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173</v>
      </c>
      <c r="CJ15" t="s">
        <v>174</v>
      </c>
      <c r="CK15" t="s">
        <v>175</v>
      </c>
      <c r="CL15" t="s">
        <v>176</v>
      </c>
      <c r="CM15" t="s">
        <v>177</v>
      </c>
      <c r="CN15" t="s">
        <v>178</v>
      </c>
      <c r="CO15" t="s">
        <v>179</v>
      </c>
      <c r="CP15" t="s">
        <v>180</v>
      </c>
      <c r="CQ15" t="s">
        <v>181</v>
      </c>
      <c r="CR15" t="s">
        <v>182</v>
      </c>
      <c r="CS15" t="s">
        <v>183</v>
      </c>
      <c r="CT15" t="s">
        <v>184</v>
      </c>
      <c r="CU15" t="s">
        <v>185</v>
      </c>
      <c r="CV15" t="s">
        <v>186</v>
      </c>
      <c r="CW15" t="s">
        <v>187</v>
      </c>
      <c r="CX15" t="s">
        <v>188</v>
      </c>
      <c r="CY15" t="s">
        <v>189</v>
      </c>
      <c r="CZ15" t="s">
        <v>190</v>
      </c>
      <c r="DA15" t="s">
        <v>191</v>
      </c>
      <c r="DB15" t="s">
        <v>192</v>
      </c>
      <c r="DC15" t="s">
        <v>193</v>
      </c>
      <c r="DD15" t="s">
        <v>194</v>
      </c>
      <c r="DE15" t="s">
        <v>195</v>
      </c>
      <c r="DF15" t="s">
        <v>196</v>
      </c>
      <c r="DG15" t="s">
        <v>90</v>
      </c>
      <c r="DH15" t="s">
        <v>93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221</v>
      </c>
      <c r="EH15" t="s">
        <v>222</v>
      </c>
      <c r="EI15" t="s">
        <v>223</v>
      </c>
      <c r="EJ15" t="s">
        <v>224</v>
      </c>
      <c r="EK15" t="s">
        <v>225</v>
      </c>
      <c r="EL15" t="s">
        <v>226</v>
      </c>
      <c r="EM15" t="s">
        <v>227</v>
      </c>
      <c r="EN15" t="s">
        <v>228</v>
      </c>
      <c r="EO15" t="s">
        <v>229</v>
      </c>
      <c r="EP15" t="s">
        <v>230</v>
      </c>
      <c r="EQ15" t="s">
        <v>231</v>
      </c>
      <c r="ER15" t="s">
        <v>232</v>
      </c>
      <c r="ES15" t="s">
        <v>233</v>
      </c>
      <c r="ET15" t="s">
        <v>234</v>
      </c>
      <c r="EU15" t="s">
        <v>235</v>
      </c>
      <c r="EV15" t="s">
        <v>236</v>
      </c>
      <c r="EW15" t="s">
        <v>237</v>
      </c>
      <c r="EX15" t="s">
        <v>238</v>
      </c>
      <c r="EY15" t="s">
        <v>239</v>
      </c>
      <c r="EZ15" t="s">
        <v>240</v>
      </c>
      <c r="FA15" t="s">
        <v>241</v>
      </c>
      <c r="FB15" t="s">
        <v>242</v>
      </c>
      <c r="FC15" t="s">
        <v>243</v>
      </c>
      <c r="FD15" t="s">
        <v>244</v>
      </c>
      <c r="FE15" t="s">
        <v>245</v>
      </c>
      <c r="FF15" t="s">
        <v>246</v>
      </c>
      <c r="FG15" t="s">
        <v>247</v>
      </c>
      <c r="FH15" t="s">
        <v>248</v>
      </c>
      <c r="FI15" t="s">
        <v>249</v>
      </c>
      <c r="FJ15" t="s">
        <v>250</v>
      </c>
      <c r="FK15" t="s">
        <v>251</v>
      </c>
      <c r="FL15" t="s">
        <v>252</v>
      </c>
      <c r="FM15" t="s">
        <v>253</v>
      </c>
    </row>
    <row r="16" spans="1:169" x14ac:dyDescent="0.25">
      <c r="B16" t="s">
        <v>254</v>
      </c>
      <c r="C16" t="s">
        <v>254</v>
      </c>
      <c r="G16" t="s">
        <v>254</v>
      </c>
      <c r="H16" t="s">
        <v>255</v>
      </c>
      <c r="I16" t="s">
        <v>256</v>
      </c>
      <c r="J16" t="s">
        <v>257</v>
      </c>
      <c r="K16" t="s">
        <v>257</v>
      </c>
      <c r="L16" t="s">
        <v>167</v>
      </c>
      <c r="M16" t="s">
        <v>167</v>
      </c>
      <c r="N16" t="s">
        <v>255</v>
      </c>
      <c r="O16" t="s">
        <v>255</v>
      </c>
      <c r="P16" t="s">
        <v>255</v>
      </c>
      <c r="Q16" t="s">
        <v>255</v>
      </c>
      <c r="R16" t="s">
        <v>258</v>
      </c>
      <c r="S16" t="s">
        <v>259</v>
      </c>
      <c r="T16" t="s">
        <v>259</v>
      </c>
      <c r="U16" t="s">
        <v>260</v>
      </c>
      <c r="V16" t="s">
        <v>261</v>
      </c>
      <c r="W16" t="s">
        <v>260</v>
      </c>
      <c r="X16" t="s">
        <v>260</v>
      </c>
      <c r="Y16" t="s">
        <v>260</v>
      </c>
      <c r="Z16" t="s">
        <v>258</v>
      </c>
      <c r="AA16" t="s">
        <v>258</v>
      </c>
      <c r="AB16" t="s">
        <v>258</v>
      </c>
      <c r="AC16" t="s">
        <v>258</v>
      </c>
      <c r="AG16" t="s">
        <v>262</v>
      </c>
      <c r="AH16" t="s">
        <v>261</v>
      </c>
      <c r="AJ16" t="s">
        <v>261</v>
      </c>
      <c r="AK16" t="s">
        <v>262</v>
      </c>
      <c r="AQ16" t="s">
        <v>256</v>
      </c>
      <c r="AW16" t="s">
        <v>256</v>
      </c>
      <c r="AX16" t="s">
        <v>256</v>
      </c>
      <c r="AY16" t="s">
        <v>256</v>
      </c>
      <c r="BA16" t="s">
        <v>263</v>
      </c>
      <c r="BK16" t="s">
        <v>264</v>
      </c>
      <c r="BL16" t="s">
        <v>264</v>
      </c>
      <c r="BM16" t="s">
        <v>264</v>
      </c>
      <c r="BN16" t="s">
        <v>256</v>
      </c>
      <c r="BP16" t="s">
        <v>265</v>
      </c>
      <c r="BR16" t="s">
        <v>256</v>
      </c>
      <c r="BS16" t="s">
        <v>256</v>
      </c>
      <c r="BU16" t="s">
        <v>266</v>
      </c>
      <c r="BW16" t="s">
        <v>254</v>
      </c>
      <c r="BX16" t="s">
        <v>257</v>
      </c>
      <c r="BY16" t="s">
        <v>257</v>
      </c>
      <c r="BZ16" t="s">
        <v>267</v>
      </c>
      <c r="CA16" t="s">
        <v>267</v>
      </c>
      <c r="CB16" t="s">
        <v>262</v>
      </c>
      <c r="CC16" t="s">
        <v>260</v>
      </c>
      <c r="CD16" t="s">
        <v>260</v>
      </c>
      <c r="CE16" t="s">
        <v>259</v>
      </c>
      <c r="CF16" t="s">
        <v>259</v>
      </c>
      <c r="CG16" t="s">
        <v>259</v>
      </c>
      <c r="CH16" t="s">
        <v>268</v>
      </c>
      <c r="CI16" t="s">
        <v>256</v>
      </c>
      <c r="CJ16" t="s">
        <v>256</v>
      </c>
      <c r="CK16" t="s">
        <v>256</v>
      </c>
      <c r="CP16" t="s">
        <v>256</v>
      </c>
      <c r="CS16" t="s">
        <v>259</v>
      </c>
      <c r="CT16" t="s">
        <v>259</v>
      </c>
      <c r="CU16" t="s">
        <v>259</v>
      </c>
      <c r="CV16" t="s">
        <v>259</v>
      </c>
      <c r="CW16" t="s">
        <v>259</v>
      </c>
      <c r="CX16" t="s">
        <v>256</v>
      </c>
      <c r="CY16" t="s">
        <v>256</v>
      </c>
      <c r="CZ16" t="s">
        <v>256</v>
      </c>
      <c r="DA16" t="s">
        <v>254</v>
      </c>
      <c r="DC16" t="s">
        <v>269</v>
      </c>
      <c r="DD16" t="s">
        <v>269</v>
      </c>
      <c r="DF16" t="s">
        <v>254</v>
      </c>
      <c r="DG16" t="s">
        <v>270</v>
      </c>
      <c r="DJ16" t="s">
        <v>271</v>
      </c>
      <c r="DK16" t="s">
        <v>272</v>
      </c>
      <c r="DL16" t="s">
        <v>271</v>
      </c>
      <c r="DM16" t="s">
        <v>272</v>
      </c>
      <c r="DN16" t="s">
        <v>261</v>
      </c>
      <c r="DO16" t="s">
        <v>261</v>
      </c>
      <c r="DP16" t="s">
        <v>256</v>
      </c>
      <c r="DQ16" t="s">
        <v>273</v>
      </c>
      <c r="DR16" t="s">
        <v>256</v>
      </c>
      <c r="DT16" t="s">
        <v>255</v>
      </c>
      <c r="DU16" t="s">
        <v>274</v>
      </c>
      <c r="DV16" t="s">
        <v>255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S16" t="s">
        <v>275</v>
      </c>
      <c r="ET16" t="s">
        <v>261</v>
      </c>
      <c r="EU16" t="s">
        <v>261</v>
      </c>
      <c r="EV16" t="s">
        <v>271</v>
      </c>
      <c r="EW16" t="s">
        <v>272</v>
      </c>
      <c r="EY16" t="s">
        <v>262</v>
      </c>
      <c r="EZ16" t="s">
        <v>262</v>
      </c>
      <c r="FA16" t="s">
        <v>259</v>
      </c>
      <c r="FB16" t="s">
        <v>259</v>
      </c>
      <c r="FC16" t="s">
        <v>259</v>
      </c>
      <c r="FD16" t="s">
        <v>259</v>
      </c>
      <c r="FE16" t="s">
        <v>259</v>
      </c>
      <c r="FF16" t="s">
        <v>261</v>
      </c>
      <c r="FG16" t="s">
        <v>261</v>
      </c>
      <c r="FH16" t="s">
        <v>261</v>
      </c>
      <c r="FI16" t="s">
        <v>259</v>
      </c>
      <c r="FJ16" t="s">
        <v>257</v>
      </c>
      <c r="FK16" t="s">
        <v>267</v>
      </c>
      <c r="FL16" t="s">
        <v>261</v>
      </c>
      <c r="FM16" t="s">
        <v>261</v>
      </c>
    </row>
    <row r="17" spans="1:169" x14ac:dyDescent="0.25">
      <c r="A17">
        <v>1</v>
      </c>
      <c r="B17">
        <v>1566669141.4000001</v>
      </c>
      <c r="C17">
        <v>0</v>
      </c>
      <c r="D17" t="s">
        <v>276</v>
      </c>
      <c r="E17" t="s">
        <v>277</v>
      </c>
      <c r="G17">
        <v>1566669141.4000001</v>
      </c>
      <c r="H17">
        <f t="shared" ref="H17:H25" si="0">CB17*AI17*(BZ17-CA17)/(100*$B$5*(1000-AI17*BZ17))</f>
        <v>3.1777198832010777E-3</v>
      </c>
      <c r="I17">
        <f t="shared" ref="I17:I25" si="1">CB17*AI17*(BY17-BX17*(1000-AI17*CA17)/(1000-AI17*BZ17))/(100*$B$5)</f>
        <v>31.255941790478975</v>
      </c>
      <c r="J17">
        <f t="shared" ref="J17:J25" si="2">BX17 - IF(AI17&gt;1, I17*$B$5*100/(AK17*CH17), 0)</f>
        <v>361.18200000000002</v>
      </c>
      <c r="K17">
        <f t="shared" ref="K17:K25" si="3">((Q17-H17/2)*J17-I17)/(Q17+H17/2)</f>
        <v>66.998623696091101</v>
      </c>
      <c r="L17">
        <f t="shared" ref="L17:L25" si="4">K17*(CC17+CD17)/1000</f>
        <v>6.6952034193145318</v>
      </c>
      <c r="M17">
        <f t="shared" ref="M17:M25" si="5">(BX17 - IF(AI17&gt;1, I17*$B$5*100/(AK17*CH17), 0))*(CC17+CD17)/1000</f>
        <v>36.093084126084001</v>
      </c>
      <c r="N17">
        <f t="shared" ref="N17:N25" si="6">2/((1/P17-1/O17)+SIGN(P17)*SQRT((1/P17-1/O17)*(1/P17-1/O17) + 4*$C$5/(($C$5+1)*($C$5+1))*(2*1/P17*1/O17-1/O17*1/O17)))</f>
        <v>0.18025830968588566</v>
      </c>
      <c r="O17">
        <f t="shared" ref="O17:O25" si="7">AF17+AE17*$B$5+AD17*$B$5*$B$5</f>
        <v>2.2624005917711294</v>
      </c>
      <c r="P17">
        <f t="shared" ref="P17:P25" si="8">H17*(1000-(1000*0.61365*EXP(17.502*T17/(240.97+T17))/(CC17+CD17)+BZ17)/2)/(1000*0.61365*EXP(17.502*T17/(240.97+T17))/(CC17+CD17)-BZ17)</f>
        <v>0.17264254921357322</v>
      </c>
      <c r="Q17">
        <f t="shared" ref="Q17:Q25" si="9">1/(($C$5+1)/(N17/1.6)+1/(O17/1.37)) + $C$5/(($C$5+1)/(N17/1.6) + $C$5/(O17/1.37))</f>
        <v>0.10855902611657831</v>
      </c>
      <c r="R17">
        <f t="shared" ref="R17:R25" si="10">(BS17*BU17)</f>
        <v>321.42489731219257</v>
      </c>
      <c r="S17">
        <f t="shared" ref="S17:S25" si="11">(CE17+(R17+2*0.95*0.0000000567*(((CE17+$B$7)+273)^4-(CE17+273)^4)-44100*H17)/(1.84*29.3*O17+8*0.95*0.0000000567*(CE17+273)^3))</f>
        <v>26.945551170645178</v>
      </c>
      <c r="T17">
        <f t="shared" ref="T17:T25" si="12">($C$7*CF17+$D$7*CG17+$E$7*S17)</f>
        <v>27.0626</v>
      </c>
      <c r="U17">
        <f t="shared" ref="U17:U25" si="13">0.61365*EXP(17.502*T17/(240.97+T17))</f>
        <v>3.5923401569185254</v>
      </c>
      <c r="V17">
        <f t="shared" ref="V17:V25" si="14">(W17/X17*100)</f>
        <v>54.746906482612381</v>
      </c>
      <c r="W17">
        <f t="shared" ref="W17:W25" si="15">BZ17*(CC17+CD17)/1000</f>
        <v>1.8026356109718003</v>
      </c>
      <c r="X17">
        <f t="shared" ref="X17:X25" si="16">0.61365*EXP(17.502*CE17/(240.97+CE17))</f>
        <v>3.2926711786798721</v>
      </c>
      <c r="Y17">
        <f t="shared" ref="Y17:Y25" si="17">(U17-BZ17*(CC17+CD17)/1000)</f>
        <v>1.7897045459467251</v>
      </c>
      <c r="Z17">
        <f t="shared" ref="Z17:Z25" si="18">(-H17*44100)</f>
        <v>-140.13744684916753</v>
      </c>
      <c r="AA17">
        <f t="shared" ref="AA17:AA25" si="19">2*29.3*O17*0.92*(CE17-T17)</f>
        <v>-179.9797298621807</v>
      </c>
      <c r="AB17">
        <f t="shared" ref="AB17:AB25" si="20">2*0.95*0.0000000567*(((CE17+$B$7)+273)^4-(T17+273)^4)</f>
        <v>-17.05281337992583</v>
      </c>
      <c r="AC17">
        <f t="shared" ref="AC17:AC25" si="21">R17+AB17+Z17+AA17</f>
        <v>-15.745092779081517</v>
      </c>
      <c r="AD17">
        <v>-4.1518425133536499E-2</v>
      </c>
      <c r="AE17">
        <v>4.6608069426202201E-2</v>
      </c>
      <c r="AF17">
        <v>3.47741548002123</v>
      </c>
      <c r="AG17">
        <v>0</v>
      </c>
      <c r="AH17">
        <v>0</v>
      </c>
      <c r="AI17">
        <f t="shared" ref="AI17:AI25" si="22">IF(AG17*$H$13&gt;=AK17,1,(AK17/(AK17-AG17*$H$13)))</f>
        <v>1</v>
      </c>
      <c r="AJ17">
        <f t="shared" ref="AJ17:AJ25" si="23">(AI17-1)*100</f>
        <v>0</v>
      </c>
      <c r="AK17">
        <f t="shared" ref="AK17:AK25" si="24">MAX(0,($B$13+$C$13*CH17)/(1+$D$13*CH17)*CC17/(CE17+273)*$E$13)</f>
        <v>53186.683077044014</v>
      </c>
      <c r="AL17">
        <v>0</v>
      </c>
      <c r="AM17">
        <v>0</v>
      </c>
      <c r="AN17">
        <v>0</v>
      </c>
      <c r="AO17">
        <f t="shared" ref="AO17:AO25" si="25">AN17-AM17</f>
        <v>0</v>
      </c>
      <c r="AP17" t="e">
        <f t="shared" ref="AP17:AP25" si="26">AO17/AN17</f>
        <v>#DIV/0!</v>
      </c>
      <c r="AQ17">
        <v>-1</v>
      </c>
      <c r="AR17" t="s">
        <v>278</v>
      </c>
      <c r="AS17">
        <v>922.66765384615405</v>
      </c>
      <c r="AT17">
        <v>1160.56</v>
      </c>
      <c r="AU17">
        <f t="shared" ref="AU17:AU25" si="27">1-AS17/AT17</f>
        <v>0.20498065257620968</v>
      </c>
      <c r="AV17">
        <v>0.5</v>
      </c>
      <c r="AW17">
        <f t="shared" ref="AW17:AW25" si="28">BS17</f>
        <v>1681.1211000837727</v>
      </c>
      <c r="AX17">
        <f t="shared" ref="AX17:AX25" si="29">I17</f>
        <v>31.255941790478975</v>
      </c>
      <c r="AY17">
        <f t="shared" ref="AY17:AY25" si="30">AU17*AV17*AW17</f>
        <v>172.29865007740361</v>
      </c>
      <c r="AZ17">
        <f t="shared" ref="AZ17:AZ25" si="31">BE17/AT17</f>
        <v>0.45951954228992897</v>
      </c>
      <c r="BA17">
        <f t="shared" ref="BA17:BA25" si="32">(AX17-AQ17)/AW17</f>
        <v>1.9187161346598772E-2</v>
      </c>
      <c r="BB17">
        <f t="shared" ref="BB17:BB25" si="33">(AN17-AT17)/AT17</f>
        <v>-1</v>
      </c>
      <c r="BC17" t="s">
        <v>279</v>
      </c>
      <c r="BD17">
        <v>627.26</v>
      </c>
      <c r="BE17">
        <f t="shared" ref="BE17:BE25" si="34">AT17-BD17</f>
        <v>533.29999999999995</v>
      </c>
      <c r="BF17">
        <f t="shared" ref="BF17:BF25" si="35">(AT17-AS17)/(AT17-BD17)</f>
        <v>0.44607602879026048</v>
      </c>
      <c r="BG17">
        <f t="shared" ref="BG17:BG25" si="36">(AN17-AT17)/(AN17-BD17)</f>
        <v>1.8502056563466505</v>
      </c>
      <c r="BH17">
        <f t="shared" ref="BH17:BH25" si="37">(AT17-AS17)/(AT17-AM17)</f>
        <v>0.20498065257620968</v>
      </c>
      <c r="BI17" t="e">
        <f t="shared" ref="BI17:BI25" si="38">(AN17-AT17)/(AN17-AM17)</f>
        <v>#DIV/0!</v>
      </c>
      <c r="BJ17">
        <v>1806</v>
      </c>
      <c r="BK17">
        <v>300</v>
      </c>
      <c r="BL17">
        <v>300</v>
      </c>
      <c r="BM17">
        <v>300</v>
      </c>
      <c r="BN17">
        <v>10291.200000000001</v>
      </c>
      <c r="BO17">
        <v>1094.79</v>
      </c>
      <c r="BP17">
        <v>-6.8556499999999996E-3</v>
      </c>
      <c r="BQ17">
        <v>2.4088099999999999</v>
      </c>
      <c r="BR17">
        <f t="shared" ref="BR17:BR25" si="39">$B$11*CI17+$C$11*CJ17+$F$11*CK17</f>
        <v>1999.91</v>
      </c>
      <c r="BS17">
        <f t="shared" ref="BS17:BS25" si="40">BR17*BT17</f>
        <v>1681.1211000837727</v>
      </c>
      <c r="BT17">
        <f t="shared" ref="BT17:BT25" si="41">($B$11*$D$9+$C$11*$D$9+$F$11*((CX17+CP17)/MAX(CX17+CP17+CY17, 0.1)*$I$9+CY17/MAX(CX17+CP17+CY17, 0.1)*$J$9))/($B$11+$C$11+$F$11)</f>
        <v>0.84059837696884987</v>
      </c>
      <c r="BU17">
        <f t="shared" ref="BU17:BU25" si="42">($B$11*$K$9+$C$11*$K$9+$F$11*((CX17+CP17)/MAX(CX17+CP17+CY17, 0.1)*$P$9+CY17/MAX(CX17+CP17+CY17, 0.1)*$Q$9))/($B$11+$C$11+$F$11)</f>
        <v>0.19119675393769997</v>
      </c>
      <c r="BV17" t="s">
        <v>280</v>
      </c>
      <c r="BW17">
        <v>1566669141.4000001</v>
      </c>
      <c r="BX17">
        <v>361.18200000000002</v>
      </c>
      <c r="BY17">
        <v>400.04899999999998</v>
      </c>
      <c r="BZ17">
        <v>18.038900000000002</v>
      </c>
      <c r="CA17">
        <v>14.296099999999999</v>
      </c>
      <c r="CB17">
        <v>500.22399999999999</v>
      </c>
      <c r="CC17">
        <v>99.830200000000005</v>
      </c>
      <c r="CD17">
        <v>0.100262</v>
      </c>
      <c r="CE17">
        <v>25.587</v>
      </c>
      <c r="CF17">
        <v>27.0626</v>
      </c>
      <c r="CG17">
        <v>999.9</v>
      </c>
      <c r="CH17">
        <v>10029.4</v>
      </c>
      <c r="CI17">
        <v>0</v>
      </c>
      <c r="CJ17">
        <v>424.22800000000001</v>
      </c>
      <c r="CK17">
        <v>1999.91</v>
      </c>
      <c r="CL17">
        <v>0.98000500000000001</v>
      </c>
      <c r="CM17">
        <v>1.99948E-2</v>
      </c>
      <c r="CN17">
        <v>0</v>
      </c>
      <c r="CO17">
        <v>919.31700000000001</v>
      </c>
      <c r="CP17">
        <v>4.99986</v>
      </c>
      <c r="CQ17">
        <v>24134.1</v>
      </c>
      <c r="CR17">
        <v>16271.4</v>
      </c>
      <c r="CS17">
        <v>44.061999999999998</v>
      </c>
      <c r="CT17">
        <v>45.5</v>
      </c>
      <c r="CU17">
        <v>44.625</v>
      </c>
      <c r="CV17">
        <v>44.186999999999998</v>
      </c>
      <c r="CW17">
        <v>45.686999999999998</v>
      </c>
      <c r="CX17">
        <v>1955.02</v>
      </c>
      <c r="CY17">
        <v>39.89</v>
      </c>
      <c r="CZ17">
        <v>0</v>
      </c>
      <c r="DA17">
        <v>1125.2999999523199</v>
      </c>
      <c r="DB17">
        <v>922.66765384615405</v>
      </c>
      <c r="DC17">
        <v>-25.795452969527702</v>
      </c>
      <c r="DD17">
        <v>1797.4974237574399</v>
      </c>
      <c r="DE17">
        <v>23540.461538461499</v>
      </c>
      <c r="DF17">
        <v>15</v>
      </c>
      <c r="DG17">
        <v>1566669080.4000001</v>
      </c>
      <c r="DH17" t="s">
        <v>281</v>
      </c>
      <c r="DI17">
        <v>52</v>
      </c>
      <c r="DJ17">
        <v>-0.255</v>
      </c>
      <c r="DK17">
        <v>7.5999999999999998E-2</v>
      </c>
      <c r="DL17">
        <v>400</v>
      </c>
      <c r="DM17">
        <v>14</v>
      </c>
      <c r="DN17">
        <v>0.03</v>
      </c>
      <c r="DO17">
        <v>0.02</v>
      </c>
      <c r="DP17">
        <v>31.625731602304899</v>
      </c>
      <c r="DQ17">
        <v>-1.1886897405485899</v>
      </c>
      <c r="DR17">
        <v>0.23224339684672199</v>
      </c>
      <c r="DS17">
        <v>0</v>
      </c>
      <c r="DT17">
        <v>0.188375557976242</v>
      </c>
      <c r="DU17">
        <v>-2.6421609528630399E-2</v>
      </c>
      <c r="DV17">
        <v>5.1095282504640604E-3</v>
      </c>
      <c r="DW17">
        <v>1</v>
      </c>
      <c r="DX17">
        <v>1</v>
      </c>
      <c r="DY17">
        <v>2</v>
      </c>
      <c r="DZ17" t="s">
        <v>282</v>
      </c>
      <c r="EA17">
        <v>1.86676</v>
      </c>
      <c r="EB17">
        <v>1.86328</v>
      </c>
      <c r="EC17">
        <v>1.8689100000000001</v>
      </c>
      <c r="ED17">
        <v>1.8669</v>
      </c>
      <c r="EE17">
        <v>1.8715200000000001</v>
      </c>
      <c r="EF17">
        <v>1.8640099999999999</v>
      </c>
      <c r="EG17">
        <v>1.8656200000000001</v>
      </c>
      <c r="EH17">
        <v>1.86554</v>
      </c>
      <c r="EI17" t="s">
        <v>283</v>
      </c>
      <c r="EJ17" t="s">
        <v>19</v>
      </c>
      <c r="EK17" t="s">
        <v>19</v>
      </c>
      <c r="EL17" t="s">
        <v>19</v>
      </c>
      <c r="EM17" t="s">
        <v>284</v>
      </c>
      <c r="EN17" t="s">
        <v>285</v>
      </c>
      <c r="EO17" t="s">
        <v>286</v>
      </c>
      <c r="EP17" t="s">
        <v>286</v>
      </c>
      <c r="EQ17" t="s">
        <v>286</v>
      </c>
      <c r="ER17" t="s">
        <v>286</v>
      </c>
      <c r="ES17">
        <v>0</v>
      </c>
      <c r="ET17">
        <v>100</v>
      </c>
      <c r="EU17">
        <v>100</v>
      </c>
      <c r="EV17">
        <v>-0.255</v>
      </c>
      <c r="EW17">
        <v>7.5999999999999998E-2</v>
      </c>
      <c r="EX17">
        <v>2</v>
      </c>
      <c r="EY17">
        <v>508.66800000000001</v>
      </c>
      <c r="EZ17">
        <v>534.36199999999997</v>
      </c>
      <c r="FA17">
        <v>20.544</v>
      </c>
      <c r="FB17">
        <v>29.3949</v>
      </c>
      <c r="FC17">
        <v>30.0002</v>
      </c>
      <c r="FD17">
        <v>29.397600000000001</v>
      </c>
      <c r="FE17">
        <v>29.391300000000001</v>
      </c>
      <c r="FF17">
        <v>22.013400000000001</v>
      </c>
      <c r="FG17">
        <v>45.612699999999997</v>
      </c>
      <c r="FH17">
        <v>0</v>
      </c>
      <c r="FI17">
        <v>20.484000000000002</v>
      </c>
      <c r="FJ17">
        <v>400</v>
      </c>
      <c r="FK17">
        <v>14.425800000000001</v>
      </c>
      <c r="FL17">
        <v>101.37</v>
      </c>
      <c r="FM17">
        <v>101.93300000000001</v>
      </c>
    </row>
    <row r="18" spans="1:169" x14ac:dyDescent="0.25">
      <c r="A18">
        <v>2</v>
      </c>
      <c r="B18">
        <v>1566669261.9000001</v>
      </c>
      <c r="C18">
        <v>120.5</v>
      </c>
      <c r="D18" t="s">
        <v>287</v>
      </c>
      <c r="E18" t="s">
        <v>288</v>
      </c>
      <c r="G18">
        <v>1566669261.9000001</v>
      </c>
      <c r="H18">
        <f t="shared" si="0"/>
        <v>3.3719152255594371E-3</v>
      </c>
      <c r="I18">
        <f t="shared" si="1"/>
        <v>25.141241832882326</v>
      </c>
      <c r="J18">
        <f t="shared" si="2"/>
        <v>268.75099999999998</v>
      </c>
      <c r="K18">
        <f t="shared" si="3"/>
        <v>49.857690985698319</v>
      </c>
      <c r="L18">
        <f t="shared" si="4"/>
        <v>4.9822864590821752</v>
      </c>
      <c r="M18">
        <f t="shared" si="5"/>
        <v>26.8563273126484</v>
      </c>
      <c r="N18">
        <f t="shared" si="6"/>
        <v>0.19539263654513273</v>
      </c>
      <c r="O18">
        <f t="shared" si="7"/>
        <v>2.2595225055231554</v>
      </c>
      <c r="P18">
        <f t="shared" si="8"/>
        <v>0.18646755984987998</v>
      </c>
      <c r="Q18">
        <f t="shared" si="9"/>
        <v>0.11731013020260804</v>
      </c>
      <c r="R18">
        <f t="shared" si="10"/>
        <v>321.42649330503076</v>
      </c>
      <c r="S18">
        <f t="shared" si="11"/>
        <v>26.782804298899674</v>
      </c>
      <c r="T18">
        <f t="shared" si="12"/>
        <v>26.9802</v>
      </c>
      <c r="U18">
        <f t="shared" si="13"/>
        <v>3.574999589176052</v>
      </c>
      <c r="V18">
        <f t="shared" si="14"/>
        <v>55.50330474512856</v>
      </c>
      <c r="W18">
        <f t="shared" si="15"/>
        <v>1.8167001188674801</v>
      </c>
      <c r="X18">
        <f t="shared" si="16"/>
        <v>3.2731386486079987</v>
      </c>
      <c r="Y18">
        <f t="shared" si="17"/>
        <v>1.7582994703085719</v>
      </c>
      <c r="Z18">
        <f t="shared" si="18"/>
        <v>-148.70146144717117</v>
      </c>
      <c r="AA18">
        <f t="shared" si="19"/>
        <v>-181.91908448634945</v>
      </c>
      <c r="AB18">
        <f t="shared" si="20"/>
        <v>-17.242734438833537</v>
      </c>
      <c r="AC18">
        <f t="shared" si="21"/>
        <v>-26.436787067323422</v>
      </c>
      <c r="AD18">
        <v>-4.14405993022295E-2</v>
      </c>
      <c r="AE18">
        <v>4.6520703112642801E-2</v>
      </c>
      <c r="AF18">
        <v>3.4722598617275602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53108.926705364043</v>
      </c>
      <c r="AL18">
        <v>0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-1</v>
      </c>
      <c r="AR18" t="s">
        <v>289</v>
      </c>
      <c r="AS18">
        <v>883.74749999999995</v>
      </c>
      <c r="AT18">
        <v>1065.96</v>
      </c>
      <c r="AU18">
        <f t="shared" si="27"/>
        <v>0.17093746482044359</v>
      </c>
      <c r="AV18">
        <v>0.5</v>
      </c>
      <c r="AW18">
        <f t="shared" si="28"/>
        <v>1681.1295000837724</v>
      </c>
      <c r="AX18">
        <f t="shared" si="29"/>
        <v>25.141241832882326</v>
      </c>
      <c r="AY18">
        <f t="shared" si="30"/>
        <v>143.68400738958988</v>
      </c>
      <c r="AZ18">
        <f t="shared" si="31"/>
        <v>0.41217306465533415</v>
      </c>
      <c r="BA18">
        <f t="shared" si="32"/>
        <v>1.5549808525506024E-2</v>
      </c>
      <c r="BB18">
        <f t="shared" si="33"/>
        <v>-1</v>
      </c>
      <c r="BC18" t="s">
        <v>290</v>
      </c>
      <c r="BD18">
        <v>626.6</v>
      </c>
      <c r="BE18">
        <f t="shared" si="34"/>
        <v>439.36</v>
      </c>
      <c r="BF18">
        <f t="shared" si="35"/>
        <v>0.41472255098324856</v>
      </c>
      <c r="BG18">
        <f t="shared" si="36"/>
        <v>1.7011809766996489</v>
      </c>
      <c r="BH18">
        <f t="shared" si="37"/>
        <v>0.17093746482044361</v>
      </c>
      <c r="BI18" t="e">
        <f t="shared" si="38"/>
        <v>#DIV/0!</v>
      </c>
      <c r="BJ18">
        <v>1808</v>
      </c>
      <c r="BK18">
        <v>300</v>
      </c>
      <c r="BL18">
        <v>300</v>
      </c>
      <c r="BM18">
        <v>300</v>
      </c>
      <c r="BN18">
        <v>10290.4</v>
      </c>
      <c r="BO18">
        <v>1020.94</v>
      </c>
      <c r="BP18">
        <v>-6.8543199999999997E-3</v>
      </c>
      <c r="BQ18">
        <v>3.64337</v>
      </c>
      <c r="BR18">
        <f t="shared" si="39"/>
        <v>1999.92</v>
      </c>
      <c r="BS18">
        <f t="shared" si="40"/>
        <v>1681.1295000837724</v>
      </c>
      <c r="BT18">
        <f t="shared" si="41"/>
        <v>0.84059837397684523</v>
      </c>
      <c r="BU18">
        <f t="shared" si="42"/>
        <v>0.19119674795369052</v>
      </c>
      <c r="BV18" t="s">
        <v>280</v>
      </c>
      <c r="BW18">
        <v>1566669261.9000001</v>
      </c>
      <c r="BX18">
        <v>268.75099999999998</v>
      </c>
      <c r="BY18">
        <v>300.01</v>
      </c>
      <c r="BZ18">
        <v>18.1797</v>
      </c>
      <c r="CA18">
        <v>14.2067</v>
      </c>
      <c r="CB18">
        <v>499.96699999999998</v>
      </c>
      <c r="CC18">
        <v>99.830200000000005</v>
      </c>
      <c r="CD18">
        <v>9.9948400000000007E-2</v>
      </c>
      <c r="CE18">
        <v>25.486799999999999</v>
      </c>
      <c r="CF18">
        <v>26.9802</v>
      </c>
      <c r="CG18">
        <v>999.9</v>
      </c>
      <c r="CH18">
        <v>10010.6</v>
      </c>
      <c r="CI18">
        <v>0</v>
      </c>
      <c r="CJ18">
        <v>1021.69</v>
      </c>
      <c r="CK18">
        <v>1999.92</v>
      </c>
      <c r="CL18">
        <v>0.98000500000000001</v>
      </c>
      <c r="CM18">
        <v>1.99948E-2</v>
      </c>
      <c r="CN18">
        <v>0</v>
      </c>
      <c r="CO18">
        <v>883.29600000000005</v>
      </c>
      <c r="CP18">
        <v>4.99986</v>
      </c>
      <c r="CQ18">
        <v>23790.799999999999</v>
      </c>
      <c r="CR18">
        <v>16271.5</v>
      </c>
      <c r="CS18">
        <v>44.25</v>
      </c>
      <c r="CT18">
        <v>45.686999999999998</v>
      </c>
      <c r="CU18">
        <v>44.75</v>
      </c>
      <c r="CV18">
        <v>44.375</v>
      </c>
      <c r="CW18">
        <v>45.75</v>
      </c>
      <c r="CX18">
        <v>1955.03</v>
      </c>
      <c r="CY18">
        <v>39.89</v>
      </c>
      <c r="CZ18">
        <v>0</v>
      </c>
      <c r="DA18">
        <v>120.10000014305101</v>
      </c>
      <c r="DB18">
        <v>883.74749999999995</v>
      </c>
      <c r="DC18">
        <v>-6.9845812037872701</v>
      </c>
      <c r="DD18">
        <v>599.21025465370303</v>
      </c>
      <c r="DE18">
        <v>23773.373076923101</v>
      </c>
      <c r="DF18">
        <v>15</v>
      </c>
      <c r="DG18">
        <v>1566669208.9000001</v>
      </c>
      <c r="DH18" t="s">
        <v>291</v>
      </c>
      <c r="DI18">
        <v>53</v>
      </c>
      <c r="DJ18">
        <v>-0.28499999999999998</v>
      </c>
      <c r="DK18">
        <v>0.08</v>
      </c>
      <c r="DL18">
        <v>300</v>
      </c>
      <c r="DM18">
        <v>14</v>
      </c>
      <c r="DN18">
        <v>0.05</v>
      </c>
      <c r="DO18">
        <v>0.02</v>
      </c>
      <c r="DP18">
        <v>24.4741861883045</v>
      </c>
      <c r="DQ18">
        <v>2.1921025431288301</v>
      </c>
      <c r="DR18">
        <v>0.423454003298117</v>
      </c>
      <c r="DS18">
        <v>0</v>
      </c>
      <c r="DT18">
        <v>0.18191420205096501</v>
      </c>
      <c r="DU18">
        <v>4.4939275568270799E-2</v>
      </c>
      <c r="DV18">
        <v>8.7353917930675703E-3</v>
      </c>
      <c r="DW18">
        <v>1</v>
      </c>
      <c r="DX18">
        <v>1</v>
      </c>
      <c r="DY18">
        <v>2</v>
      </c>
      <c r="DZ18" t="s">
        <v>282</v>
      </c>
      <c r="EA18">
        <v>1.86676</v>
      </c>
      <c r="EB18">
        <v>1.8632599999999999</v>
      </c>
      <c r="EC18">
        <v>1.8689100000000001</v>
      </c>
      <c r="ED18">
        <v>1.8669100000000001</v>
      </c>
      <c r="EE18">
        <v>1.8715200000000001</v>
      </c>
      <c r="EF18">
        <v>1.8640099999999999</v>
      </c>
      <c r="EG18">
        <v>1.86564</v>
      </c>
      <c r="EH18">
        <v>1.8655600000000001</v>
      </c>
      <c r="EI18" t="s">
        <v>283</v>
      </c>
      <c r="EJ18" t="s">
        <v>19</v>
      </c>
      <c r="EK18" t="s">
        <v>19</v>
      </c>
      <c r="EL18" t="s">
        <v>19</v>
      </c>
      <c r="EM18" t="s">
        <v>284</v>
      </c>
      <c r="EN18" t="s">
        <v>285</v>
      </c>
      <c r="EO18" t="s">
        <v>286</v>
      </c>
      <c r="EP18" t="s">
        <v>286</v>
      </c>
      <c r="EQ18" t="s">
        <v>286</v>
      </c>
      <c r="ER18" t="s">
        <v>286</v>
      </c>
      <c r="ES18">
        <v>0</v>
      </c>
      <c r="ET18">
        <v>100</v>
      </c>
      <c r="EU18">
        <v>100</v>
      </c>
      <c r="EV18">
        <v>-0.28499999999999998</v>
      </c>
      <c r="EW18">
        <v>0.08</v>
      </c>
      <c r="EX18">
        <v>2</v>
      </c>
      <c r="EY18">
        <v>508.697</v>
      </c>
      <c r="EZ18">
        <v>534.14300000000003</v>
      </c>
      <c r="FA18">
        <v>20.604299999999999</v>
      </c>
      <c r="FB18">
        <v>29.362100000000002</v>
      </c>
      <c r="FC18">
        <v>30</v>
      </c>
      <c r="FD18">
        <v>29.382400000000001</v>
      </c>
      <c r="FE18">
        <v>29.376300000000001</v>
      </c>
      <c r="FF18">
        <v>17.540099999999999</v>
      </c>
      <c r="FG18">
        <v>46.111899999999999</v>
      </c>
      <c r="FH18">
        <v>0</v>
      </c>
      <c r="FI18">
        <v>20.581600000000002</v>
      </c>
      <c r="FJ18">
        <v>300</v>
      </c>
      <c r="FK18">
        <v>14.094099999999999</v>
      </c>
      <c r="FL18">
        <v>101.375</v>
      </c>
      <c r="FM18">
        <v>101.941</v>
      </c>
    </row>
    <row r="19" spans="1:169" x14ac:dyDescent="0.25">
      <c r="A19">
        <v>3</v>
      </c>
      <c r="B19">
        <v>1566669382.4000001</v>
      </c>
      <c r="C19">
        <v>241</v>
      </c>
      <c r="D19" t="s">
        <v>292</v>
      </c>
      <c r="E19" t="s">
        <v>293</v>
      </c>
      <c r="G19">
        <v>1566669382.4000001</v>
      </c>
      <c r="H19">
        <f t="shared" si="0"/>
        <v>4.5200818348146449E-3</v>
      </c>
      <c r="I19">
        <f t="shared" si="1"/>
        <v>21.897904785007864</v>
      </c>
      <c r="J19">
        <f t="shared" si="2"/>
        <v>172.78700000000001</v>
      </c>
      <c r="K19">
        <f t="shared" si="3"/>
        <v>36.290850821649578</v>
      </c>
      <c r="L19">
        <f t="shared" si="4"/>
        <v>3.626273513821082</v>
      </c>
      <c r="M19">
        <f t="shared" si="5"/>
        <v>17.2653136381916</v>
      </c>
      <c r="N19">
        <f t="shared" si="6"/>
        <v>0.2775035013059971</v>
      </c>
      <c r="O19">
        <f t="shared" si="7"/>
        <v>2.2554829169745285</v>
      </c>
      <c r="P19">
        <f t="shared" si="8"/>
        <v>0.25983512161143707</v>
      </c>
      <c r="Q19">
        <f t="shared" si="9"/>
        <v>0.16389055235220173</v>
      </c>
      <c r="R19">
        <f t="shared" si="10"/>
        <v>321.43615842424288</v>
      </c>
      <c r="S19">
        <f t="shared" si="11"/>
        <v>26.539047114378196</v>
      </c>
      <c r="T19">
        <f t="shared" si="12"/>
        <v>26.777200000000001</v>
      </c>
      <c r="U19">
        <f t="shared" si="13"/>
        <v>3.5325908931295706</v>
      </c>
      <c r="V19">
        <f t="shared" si="14"/>
        <v>55.800187961732043</v>
      </c>
      <c r="W19">
        <f t="shared" si="15"/>
        <v>1.8410825485426801</v>
      </c>
      <c r="X19">
        <f t="shared" si="16"/>
        <v>3.2994199765156718</v>
      </c>
      <c r="Y19">
        <f t="shared" si="17"/>
        <v>1.6915083445868906</v>
      </c>
      <c r="Z19">
        <f t="shared" si="18"/>
        <v>-199.33560891532585</v>
      </c>
      <c r="AA19">
        <f t="shared" si="19"/>
        <v>-140.53034056453396</v>
      </c>
      <c r="AB19">
        <f t="shared" si="20"/>
        <v>-13.33906293125756</v>
      </c>
      <c r="AC19">
        <f t="shared" si="21"/>
        <v>-31.76885398687449</v>
      </c>
      <c r="AD19">
        <v>-4.13315183324564E-2</v>
      </c>
      <c r="AE19">
        <v>4.6398250168054801E-2</v>
      </c>
      <c r="AF19">
        <v>3.4650280759346299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52950.773328408577</v>
      </c>
      <c r="AL19">
        <v>0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-1</v>
      </c>
      <c r="AR19" t="s">
        <v>294</v>
      </c>
      <c r="AS19">
        <v>876.65911538461501</v>
      </c>
      <c r="AT19">
        <v>1033.99</v>
      </c>
      <c r="AU19">
        <f t="shared" si="27"/>
        <v>0.15215900019863349</v>
      </c>
      <c r="AV19">
        <v>0.5</v>
      </c>
      <c r="AW19">
        <f t="shared" si="28"/>
        <v>1681.1724000838328</v>
      </c>
      <c r="AX19">
        <f t="shared" si="29"/>
        <v>21.897904785007864</v>
      </c>
      <c r="AY19">
        <f t="shared" si="30"/>
        <v>127.90275577914653</v>
      </c>
      <c r="AZ19">
        <f t="shared" si="31"/>
        <v>0.39523593071499719</v>
      </c>
      <c r="BA19">
        <f t="shared" si="32"/>
        <v>1.3620200274443028E-2</v>
      </c>
      <c r="BB19">
        <f t="shared" si="33"/>
        <v>-1</v>
      </c>
      <c r="BC19" t="s">
        <v>295</v>
      </c>
      <c r="BD19">
        <v>625.32000000000005</v>
      </c>
      <c r="BE19">
        <f t="shared" si="34"/>
        <v>408.66999999999996</v>
      </c>
      <c r="BF19">
        <f t="shared" si="35"/>
        <v>0.38498271127164957</v>
      </c>
      <c r="BG19">
        <f t="shared" si="36"/>
        <v>1.6535373888569052</v>
      </c>
      <c r="BH19">
        <f t="shared" si="37"/>
        <v>0.15215900019863346</v>
      </c>
      <c r="BI19" t="e">
        <f t="shared" si="38"/>
        <v>#DIV/0!</v>
      </c>
      <c r="BJ19">
        <v>1810</v>
      </c>
      <c r="BK19">
        <v>300</v>
      </c>
      <c r="BL19">
        <v>300</v>
      </c>
      <c r="BM19">
        <v>300</v>
      </c>
      <c r="BN19">
        <v>10289.9</v>
      </c>
      <c r="BO19">
        <v>995.52200000000005</v>
      </c>
      <c r="BP19">
        <v>-6.8541599999999998E-3</v>
      </c>
      <c r="BQ19">
        <v>3.4536699999999998</v>
      </c>
      <c r="BR19">
        <f t="shared" si="39"/>
        <v>1999.97</v>
      </c>
      <c r="BS19">
        <f t="shared" si="40"/>
        <v>1681.1724000838328</v>
      </c>
      <c r="BT19">
        <f t="shared" si="41"/>
        <v>0.84059880902405182</v>
      </c>
      <c r="BU19">
        <f t="shared" si="42"/>
        <v>0.19119761804810395</v>
      </c>
      <c r="BV19" t="s">
        <v>280</v>
      </c>
      <c r="BW19">
        <v>1566669382.4000001</v>
      </c>
      <c r="BX19">
        <v>172.78700000000001</v>
      </c>
      <c r="BY19">
        <v>200.006</v>
      </c>
      <c r="BZ19">
        <v>18.4251</v>
      </c>
      <c r="CA19">
        <v>13.100099999999999</v>
      </c>
      <c r="CB19">
        <v>499.92099999999999</v>
      </c>
      <c r="CC19">
        <v>99.822699999999998</v>
      </c>
      <c r="CD19">
        <v>9.9826799999999993E-2</v>
      </c>
      <c r="CE19">
        <v>25.621500000000001</v>
      </c>
      <c r="CF19">
        <v>26.777200000000001</v>
      </c>
      <c r="CG19">
        <v>999.9</v>
      </c>
      <c r="CH19">
        <v>9985</v>
      </c>
      <c r="CI19">
        <v>0</v>
      </c>
      <c r="CJ19">
        <v>382.005</v>
      </c>
      <c r="CK19">
        <v>1999.97</v>
      </c>
      <c r="CL19">
        <v>0.97999199999999997</v>
      </c>
      <c r="CM19">
        <v>2.0008399999999999E-2</v>
      </c>
      <c r="CN19">
        <v>0</v>
      </c>
      <c r="CO19">
        <v>876.39300000000003</v>
      </c>
      <c r="CP19">
        <v>4.99986</v>
      </c>
      <c r="CQ19">
        <v>19676.5</v>
      </c>
      <c r="CR19">
        <v>16271.9</v>
      </c>
      <c r="CS19">
        <v>44.311999999999998</v>
      </c>
      <c r="CT19">
        <v>45.686999999999998</v>
      </c>
      <c r="CU19">
        <v>44.875</v>
      </c>
      <c r="CV19">
        <v>44.311999999999998</v>
      </c>
      <c r="CW19">
        <v>45.811999999999998</v>
      </c>
      <c r="CX19">
        <v>1955.05</v>
      </c>
      <c r="CY19">
        <v>39.92</v>
      </c>
      <c r="CZ19">
        <v>0</v>
      </c>
      <c r="DA19">
        <v>119.799999952316</v>
      </c>
      <c r="DB19">
        <v>876.65911538461501</v>
      </c>
      <c r="DC19">
        <v>-1.6540512885821399</v>
      </c>
      <c r="DD19">
        <v>-10360.331610508199</v>
      </c>
      <c r="DE19">
        <v>20274.6730769231</v>
      </c>
      <c r="DF19">
        <v>15</v>
      </c>
      <c r="DG19">
        <v>1566669331.9000001</v>
      </c>
      <c r="DH19" t="s">
        <v>296</v>
      </c>
      <c r="DI19">
        <v>54</v>
      </c>
      <c r="DJ19">
        <v>-0.25600000000000001</v>
      </c>
      <c r="DK19">
        <v>7.1999999999999995E-2</v>
      </c>
      <c r="DL19">
        <v>200</v>
      </c>
      <c r="DM19">
        <v>14</v>
      </c>
      <c r="DN19">
        <v>0.03</v>
      </c>
      <c r="DO19">
        <v>0.02</v>
      </c>
      <c r="DP19">
        <v>21.1381452620438</v>
      </c>
      <c r="DQ19">
        <v>2.6200908782243899</v>
      </c>
      <c r="DR19">
        <v>0.50714569661210196</v>
      </c>
      <c r="DS19">
        <v>0</v>
      </c>
      <c r="DT19">
        <v>0.26182592274468902</v>
      </c>
      <c r="DU19">
        <v>6.3083156959589895E-2</v>
      </c>
      <c r="DV19">
        <v>1.27854964654841E-2</v>
      </c>
      <c r="DW19">
        <v>1</v>
      </c>
      <c r="DX19">
        <v>1</v>
      </c>
      <c r="DY19">
        <v>2</v>
      </c>
      <c r="DZ19" t="s">
        <v>282</v>
      </c>
      <c r="EA19">
        <v>1.86677</v>
      </c>
      <c r="EB19">
        <v>1.86331</v>
      </c>
      <c r="EC19">
        <v>1.86897</v>
      </c>
      <c r="ED19">
        <v>1.8669100000000001</v>
      </c>
      <c r="EE19">
        <v>1.87161</v>
      </c>
      <c r="EF19">
        <v>1.86405</v>
      </c>
      <c r="EG19">
        <v>1.8656900000000001</v>
      </c>
      <c r="EH19">
        <v>1.86561</v>
      </c>
      <c r="EI19" t="s">
        <v>283</v>
      </c>
      <c r="EJ19" t="s">
        <v>19</v>
      </c>
      <c r="EK19" t="s">
        <v>19</v>
      </c>
      <c r="EL19" t="s">
        <v>19</v>
      </c>
      <c r="EM19" t="s">
        <v>284</v>
      </c>
      <c r="EN19" t="s">
        <v>285</v>
      </c>
      <c r="EO19" t="s">
        <v>286</v>
      </c>
      <c r="EP19" t="s">
        <v>286</v>
      </c>
      <c r="EQ19" t="s">
        <v>286</v>
      </c>
      <c r="ER19" t="s">
        <v>286</v>
      </c>
      <c r="ES19">
        <v>0</v>
      </c>
      <c r="ET19">
        <v>100</v>
      </c>
      <c r="EU19">
        <v>100</v>
      </c>
      <c r="EV19">
        <v>-0.25600000000000001</v>
      </c>
      <c r="EW19">
        <v>7.1999999999999995E-2</v>
      </c>
      <c r="EX19">
        <v>2</v>
      </c>
      <c r="EY19">
        <v>509.197</v>
      </c>
      <c r="EZ19">
        <v>532.83100000000002</v>
      </c>
      <c r="FA19">
        <v>21.437799999999999</v>
      </c>
      <c r="FB19">
        <v>29.372199999999999</v>
      </c>
      <c r="FC19">
        <v>29.999700000000001</v>
      </c>
      <c r="FD19">
        <v>29.395099999999999</v>
      </c>
      <c r="FE19">
        <v>29.391300000000001</v>
      </c>
      <c r="FF19">
        <v>12.888500000000001</v>
      </c>
      <c r="FG19">
        <v>50.3782</v>
      </c>
      <c r="FH19">
        <v>0</v>
      </c>
      <c r="FI19">
        <v>21.574100000000001</v>
      </c>
      <c r="FJ19">
        <v>200</v>
      </c>
      <c r="FK19">
        <v>12.9861</v>
      </c>
      <c r="FL19">
        <v>101.367</v>
      </c>
      <c r="FM19">
        <v>101.937</v>
      </c>
    </row>
    <row r="20" spans="1:169" x14ac:dyDescent="0.25">
      <c r="A20">
        <v>4</v>
      </c>
      <c r="B20">
        <v>1566669502.9000001</v>
      </c>
      <c r="C20">
        <v>361.5</v>
      </c>
      <c r="D20" t="s">
        <v>297</v>
      </c>
      <c r="E20" t="s">
        <v>298</v>
      </c>
      <c r="G20">
        <v>1566669502.9000001</v>
      </c>
      <c r="H20">
        <f t="shared" si="0"/>
        <v>5.8441930839289603E-3</v>
      </c>
      <c r="I20">
        <f t="shared" si="1"/>
        <v>14.32283444586413</v>
      </c>
      <c r="J20">
        <f t="shared" si="2"/>
        <v>82.252499999999998</v>
      </c>
      <c r="K20">
        <f t="shared" si="3"/>
        <v>14.745530930796878</v>
      </c>
      <c r="L20">
        <f t="shared" si="4"/>
        <v>1.47340459316655</v>
      </c>
      <c r="M20">
        <f t="shared" si="5"/>
        <v>8.2188435172799998</v>
      </c>
      <c r="N20">
        <f t="shared" si="6"/>
        <v>0.3733169626769467</v>
      </c>
      <c r="O20">
        <f t="shared" si="7"/>
        <v>2.2525954609769387</v>
      </c>
      <c r="P20">
        <f t="shared" si="8"/>
        <v>0.34204101226681649</v>
      </c>
      <c r="Q20">
        <f t="shared" si="9"/>
        <v>0.21636687675388172</v>
      </c>
      <c r="R20">
        <f t="shared" si="10"/>
        <v>321.42489731219257</v>
      </c>
      <c r="S20">
        <f t="shared" si="11"/>
        <v>26.783331484769594</v>
      </c>
      <c r="T20">
        <f t="shared" si="12"/>
        <v>26.9255</v>
      </c>
      <c r="U20">
        <f t="shared" si="13"/>
        <v>3.5635287076232292</v>
      </c>
      <c r="V20">
        <f t="shared" si="14"/>
        <v>55.390111695527388</v>
      </c>
      <c r="W20">
        <f t="shared" si="15"/>
        <v>1.9029366853504002</v>
      </c>
      <c r="X20">
        <f t="shared" si="16"/>
        <v>3.435516967018605</v>
      </c>
      <c r="Y20">
        <f t="shared" si="17"/>
        <v>1.660592022272829</v>
      </c>
      <c r="Z20">
        <f t="shared" si="18"/>
        <v>-257.72891500126713</v>
      </c>
      <c r="AA20">
        <f t="shared" si="19"/>
        <v>-75.427580544298223</v>
      </c>
      <c r="AB20">
        <f t="shared" si="20"/>
        <v>-7.1986173062556205</v>
      </c>
      <c r="AC20">
        <f t="shared" si="21"/>
        <v>-18.930215539628421</v>
      </c>
      <c r="AD20">
        <v>-4.1253657352988103E-2</v>
      </c>
      <c r="AE20">
        <v>4.6310844397605098E-2</v>
      </c>
      <c r="AF20">
        <v>3.4598620592988798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52734.430491758503</v>
      </c>
      <c r="AL20">
        <v>0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-1</v>
      </c>
      <c r="AR20" t="s">
        <v>299</v>
      </c>
      <c r="AS20">
        <v>884.82411538461497</v>
      </c>
      <c r="AT20">
        <v>992.41499999999996</v>
      </c>
      <c r="AU20">
        <f t="shared" si="27"/>
        <v>0.10841319872773492</v>
      </c>
      <c r="AV20">
        <v>0.5</v>
      </c>
      <c r="AW20">
        <f t="shared" si="28"/>
        <v>1681.1211000837727</v>
      </c>
      <c r="AX20">
        <f t="shared" si="29"/>
        <v>14.32283444586413</v>
      </c>
      <c r="AY20">
        <f t="shared" si="30"/>
        <v>91.127857954385192</v>
      </c>
      <c r="AZ20">
        <f t="shared" si="31"/>
        <v>0.34589864119345232</v>
      </c>
      <c r="BA20">
        <f t="shared" si="32"/>
        <v>9.1146523858992492E-3</v>
      </c>
      <c r="BB20">
        <f t="shared" si="33"/>
        <v>-1</v>
      </c>
      <c r="BC20" t="s">
        <v>300</v>
      </c>
      <c r="BD20">
        <v>649.14</v>
      </c>
      <c r="BE20">
        <f t="shared" si="34"/>
        <v>343.27499999999998</v>
      </c>
      <c r="BF20">
        <f t="shared" si="35"/>
        <v>0.31342476036817418</v>
      </c>
      <c r="BG20">
        <f t="shared" si="36"/>
        <v>1.5288150476014419</v>
      </c>
      <c r="BH20">
        <f t="shared" si="37"/>
        <v>0.10841319872773486</v>
      </c>
      <c r="BI20" t="e">
        <f t="shared" si="38"/>
        <v>#DIV/0!</v>
      </c>
      <c r="BJ20">
        <v>1812</v>
      </c>
      <c r="BK20">
        <v>300</v>
      </c>
      <c r="BL20">
        <v>300</v>
      </c>
      <c r="BM20">
        <v>300</v>
      </c>
      <c r="BN20">
        <v>10292.700000000001</v>
      </c>
      <c r="BO20">
        <v>970.86599999999999</v>
      </c>
      <c r="BP20">
        <v>-6.8554100000000001E-3</v>
      </c>
      <c r="BQ20">
        <v>1.4150400000000001</v>
      </c>
      <c r="BR20">
        <f t="shared" si="39"/>
        <v>1999.91</v>
      </c>
      <c r="BS20">
        <f t="shared" si="40"/>
        <v>1681.1211000837727</v>
      </c>
      <c r="BT20">
        <f t="shared" si="41"/>
        <v>0.84059837696884987</v>
      </c>
      <c r="BU20">
        <f t="shared" si="42"/>
        <v>0.19119675393769997</v>
      </c>
      <c r="BV20" t="s">
        <v>280</v>
      </c>
      <c r="BW20">
        <v>1566669502.9000001</v>
      </c>
      <c r="BX20">
        <v>82.252499999999998</v>
      </c>
      <c r="BY20">
        <v>100.015</v>
      </c>
      <c r="BZ20">
        <v>19.0442</v>
      </c>
      <c r="CA20">
        <v>12.1654</v>
      </c>
      <c r="CB20">
        <v>500.04899999999998</v>
      </c>
      <c r="CC20">
        <v>99.822100000000006</v>
      </c>
      <c r="CD20">
        <v>0.100012</v>
      </c>
      <c r="CE20">
        <v>26.304400000000001</v>
      </c>
      <c r="CF20">
        <v>26.9255</v>
      </c>
      <c r="CG20">
        <v>999.9</v>
      </c>
      <c r="CH20">
        <v>9966.25</v>
      </c>
      <c r="CI20">
        <v>0</v>
      </c>
      <c r="CJ20">
        <v>309.87599999999998</v>
      </c>
      <c r="CK20">
        <v>1999.91</v>
      </c>
      <c r="CL20">
        <v>0.98000200000000004</v>
      </c>
      <c r="CM20">
        <v>1.9997899999999999E-2</v>
      </c>
      <c r="CN20">
        <v>0</v>
      </c>
      <c r="CO20">
        <v>884.48199999999997</v>
      </c>
      <c r="CP20">
        <v>4.99986</v>
      </c>
      <c r="CQ20">
        <v>19793.2</v>
      </c>
      <c r="CR20">
        <v>16271.4</v>
      </c>
      <c r="CS20">
        <v>44.25</v>
      </c>
      <c r="CT20">
        <v>45.625</v>
      </c>
      <c r="CU20">
        <v>44.936999999999998</v>
      </c>
      <c r="CV20">
        <v>44.125</v>
      </c>
      <c r="CW20">
        <v>45.875</v>
      </c>
      <c r="CX20">
        <v>1955.02</v>
      </c>
      <c r="CY20">
        <v>39.89</v>
      </c>
      <c r="CZ20">
        <v>0</v>
      </c>
      <c r="DA20">
        <v>120</v>
      </c>
      <c r="DB20">
        <v>884.82411538461497</v>
      </c>
      <c r="DC20">
        <v>-2.79326496578269</v>
      </c>
      <c r="DD20">
        <v>-24324.690614712701</v>
      </c>
      <c r="DE20">
        <v>22088.538461538501</v>
      </c>
      <c r="DF20">
        <v>15</v>
      </c>
      <c r="DG20">
        <v>1566669457.9000001</v>
      </c>
      <c r="DH20" t="s">
        <v>301</v>
      </c>
      <c r="DI20">
        <v>55</v>
      </c>
      <c r="DJ20">
        <v>-0.22600000000000001</v>
      </c>
      <c r="DK20">
        <v>5.5E-2</v>
      </c>
      <c r="DL20">
        <v>100</v>
      </c>
      <c r="DM20">
        <v>13</v>
      </c>
      <c r="DN20">
        <v>0.08</v>
      </c>
      <c r="DO20">
        <v>0.02</v>
      </c>
      <c r="DP20">
        <v>13.8465312123442</v>
      </c>
      <c r="DQ20">
        <v>1.7172626916715901</v>
      </c>
      <c r="DR20">
        <v>0.347026846806121</v>
      </c>
      <c r="DS20">
        <v>0</v>
      </c>
      <c r="DT20">
        <v>0.353125817183917</v>
      </c>
      <c r="DU20">
        <v>9.4364362035567695E-2</v>
      </c>
      <c r="DV20">
        <v>1.9286469090892201E-2</v>
      </c>
      <c r="DW20">
        <v>1</v>
      </c>
      <c r="DX20">
        <v>1</v>
      </c>
      <c r="DY20">
        <v>2</v>
      </c>
      <c r="DZ20" t="s">
        <v>282</v>
      </c>
      <c r="EA20">
        <v>1.86676</v>
      </c>
      <c r="EB20">
        <v>1.8633</v>
      </c>
      <c r="EC20">
        <v>1.86897</v>
      </c>
      <c r="ED20">
        <v>1.8669100000000001</v>
      </c>
      <c r="EE20">
        <v>1.87157</v>
      </c>
      <c r="EF20">
        <v>1.8640099999999999</v>
      </c>
      <c r="EG20">
        <v>1.8656699999999999</v>
      </c>
      <c r="EH20">
        <v>1.8655900000000001</v>
      </c>
      <c r="EI20" t="s">
        <v>283</v>
      </c>
      <c r="EJ20" t="s">
        <v>19</v>
      </c>
      <c r="EK20" t="s">
        <v>19</v>
      </c>
      <c r="EL20" t="s">
        <v>19</v>
      </c>
      <c r="EM20" t="s">
        <v>284</v>
      </c>
      <c r="EN20" t="s">
        <v>285</v>
      </c>
      <c r="EO20" t="s">
        <v>286</v>
      </c>
      <c r="EP20" t="s">
        <v>286</v>
      </c>
      <c r="EQ20" t="s">
        <v>286</v>
      </c>
      <c r="ER20" t="s">
        <v>286</v>
      </c>
      <c r="ES20">
        <v>0</v>
      </c>
      <c r="ET20">
        <v>100</v>
      </c>
      <c r="EU20">
        <v>100</v>
      </c>
      <c r="EV20">
        <v>-0.22600000000000001</v>
      </c>
      <c r="EW20">
        <v>5.5E-2</v>
      </c>
      <c r="EX20">
        <v>2</v>
      </c>
      <c r="EY20">
        <v>509.98099999999999</v>
      </c>
      <c r="EZ20">
        <v>532.67499999999995</v>
      </c>
      <c r="FA20">
        <v>22.677199999999999</v>
      </c>
      <c r="FB20">
        <v>29.326799999999999</v>
      </c>
      <c r="FC20">
        <v>29.9999</v>
      </c>
      <c r="FD20">
        <v>29.379899999999999</v>
      </c>
      <c r="FE20">
        <v>29.378799999999998</v>
      </c>
      <c r="FF20">
        <v>8.0580099999999995</v>
      </c>
      <c r="FG20">
        <v>53.302900000000001</v>
      </c>
      <c r="FH20">
        <v>0</v>
      </c>
      <c r="FI20">
        <v>22.7058</v>
      </c>
      <c r="FJ20">
        <v>100</v>
      </c>
      <c r="FK20">
        <v>12.1128</v>
      </c>
      <c r="FL20">
        <v>101.371</v>
      </c>
      <c r="FM20">
        <v>101.95099999999999</v>
      </c>
    </row>
    <row r="21" spans="1:169" x14ac:dyDescent="0.25">
      <c r="A21">
        <v>5</v>
      </c>
      <c r="B21">
        <v>1566669615.4000001</v>
      </c>
      <c r="C21">
        <v>474</v>
      </c>
      <c r="D21" t="s">
        <v>302</v>
      </c>
      <c r="E21" t="s">
        <v>303</v>
      </c>
      <c r="G21">
        <v>1566669615.4000001</v>
      </c>
      <c r="H21">
        <f t="shared" si="0"/>
        <v>6.5499873800933797E-3</v>
      </c>
      <c r="I21">
        <f t="shared" si="1"/>
        <v>0.55879471612374487</v>
      </c>
      <c r="J21">
        <f t="shared" si="2"/>
        <v>-3.6563599999999998</v>
      </c>
      <c r="K21">
        <f t="shared" si="3"/>
        <v>-5.8050795814084308</v>
      </c>
      <c r="L21">
        <f t="shared" si="4"/>
        <v>-0.58004582794603421</v>
      </c>
      <c r="M21">
        <f t="shared" si="5"/>
        <v>-0.36534492485875597</v>
      </c>
      <c r="N21">
        <f t="shared" si="6"/>
        <v>0.42816265609843529</v>
      </c>
      <c r="O21">
        <f t="shared" si="7"/>
        <v>2.2626339446285462</v>
      </c>
      <c r="P21">
        <f t="shared" si="8"/>
        <v>0.38771846625366457</v>
      </c>
      <c r="Q21">
        <f t="shared" si="9"/>
        <v>0.24563864254911716</v>
      </c>
      <c r="R21">
        <f t="shared" si="10"/>
        <v>321.41156765145951</v>
      </c>
      <c r="S21">
        <f t="shared" si="11"/>
        <v>26.846442503082731</v>
      </c>
      <c r="T21">
        <f t="shared" si="12"/>
        <v>27.030999999999999</v>
      </c>
      <c r="U21">
        <f t="shared" si="13"/>
        <v>3.5856814737859599</v>
      </c>
      <c r="V21">
        <f t="shared" si="14"/>
        <v>55.609256588110433</v>
      </c>
      <c r="W21">
        <f t="shared" si="15"/>
        <v>1.9443708939523199</v>
      </c>
      <c r="X21">
        <f t="shared" si="16"/>
        <v>3.4964878389833345</v>
      </c>
      <c r="Y21">
        <f t="shared" si="17"/>
        <v>1.64131057983364</v>
      </c>
      <c r="Z21">
        <f t="shared" si="18"/>
        <v>-288.85444346211807</v>
      </c>
      <c r="AA21">
        <f t="shared" si="19"/>
        <v>-52.245370819731335</v>
      </c>
      <c r="AB21">
        <f t="shared" si="20"/>
        <v>-4.9740833460059912</v>
      </c>
      <c r="AC21">
        <f t="shared" si="21"/>
        <v>-24.66232997639591</v>
      </c>
      <c r="AD21">
        <v>-4.15247391704507E-2</v>
      </c>
      <c r="AE21">
        <v>4.6615157485778498E-2</v>
      </c>
      <c r="AF21">
        <v>3.4778336098501001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53013.883219407333</v>
      </c>
      <c r="AL21">
        <v>0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-1</v>
      </c>
      <c r="AR21" t="s">
        <v>304</v>
      </c>
      <c r="AS21">
        <v>926.891769230769</v>
      </c>
      <c r="AT21">
        <v>963.351</v>
      </c>
      <c r="AU21">
        <f t="shared" si="27"/>
        <v>3.784625828927457E-2</v>
      </c>
      <c r="AV21">
        <v>0.5</v>
      </c>
      <c r="AW21">
        <f t="shared" si="28"/>
        <v>1681.0536000837549</v>
      </c>
      <c r="AX21">
        <f t="shared" si="29"/>
        <v>0.55879471612374487</v>
      </c>
      <c r="AY21">
        <f t="shared" si="30"/>
        <v>31.810794373442334</v>
      </c>
      <c r="AZ21">
        <f t="shared" si="31"/>
        <v>0.27897516066314354</v>
      </c>
      <c r="BA21">
        <f t="shared" si="32"/>
        <v>9.2727246534321181E-4</v>
      </c>
      <c r="BB21">
        <f t="shared" si="33"/>
        <v>-1</v>
      </c>
      <c r="BC21" t="s">
        <v>305</v>
      </c>
      <c r="BD21">
        <v>694.6</v>
      </c>
      <c r="BE21">
        <f t="shared" si="34"/>
        <v>268.75099999999998</v>
      </c>
      <c r="BF21">
        <f t="shared" si="35"/>
        <v>0.13566174923714144</v>
      </c>
      <c r="BG21">
        <f t="shared" si="36"/>
        <v>1.3869147710912755</v>
      </c>
      <c r="BH21">
        <f t="shared" si="37"/>
        <v>3.7846258289274626E-2</v>
      </c>
      <c r="BI21" t="e">
        <f t="shared" si="38"/>
        <v>#DIV/0!</v>
      </c>
      <c r="BJ21">
        <v>1814</v>
      </c>
      <c r="BK21">
        <v>300</v>
      </c>
      <c r="BL21">
        <v>300</v>
      </c>
      <c r="BM21">
        <v>300</v>
      </c>
      <c r="BN21">
        <v>10297.200000000001</v>
      </c>
      <c r="BO21">
        <v>950.77099999999996</v>
      </c>
      <c r="BP21">
        <v>-6.8590400000000003E-3</v>
      </c>
      <c r="BQ21">
        <v>-1.0280800000000001</v>
      </c>
      <c r="BR21">
        <f t="shared" si="39"/>
        <v>1999.83</v>
      </c>
      <c r="BS21">
        <f t="shared" si="40"/>
        <v>1681.0536000837549</v>
      </c>
      <c r="BT21">
        <f t="shared" si="41"/>
        <v>0.84059825089320339</v>
      </c>
      <c r="BU21">
        <f t="shared" si="42"/>
        <v>0.19119650178640696</v>
      </c>
      <c r="BV21" t="s">
        <v>280</v>
      </c>
      <c r="BW21">
        <v>1566669615.4000001</v>
      </c>
      <c r="BX21">
        <v>-3.6563599999999998</v>
      </c>
      <c r="BY21">
        <v>-3.01444</v>
      </c>
      <c r="BZ21">
        <v>19.459199999999999</v>
      </c>
      <c r="CA21">
        <v>11.7509</v>
      </c>
      <c r="CB21">
        <v>499.91800000000001</v>
      </c>
      <c r="CC21">
        <v>99.820499999999996</v>
      </c>
      <c r="CD21">
        <v>9.9892099999999998E-2</v>
      </c>
      <c r="CE21">
        <v>26.602699999999999</v>
      </c>
      <c r="CF21">
        <v>27.030999999999999</v>
      </c>
      <c r="CG21">
        <v>999.9</v>
      </c>
      <c r="CH21">
        <v>10031.9</v>
      </c>
      <c r="CI21">
        <v>0</v>
      </c>
      <c r="CJ21">
        <v>1041.68</v>
      </c>
      <c r="CK21">
        <v>1999.83</v>
      </c>
      <c r="CL21">
        <v>0.98000600000000004</v>
      </c>
      <c r="CM21">
        <v>1.99937E-2</v>
      </c>
      <c r="CN21">
        <v>0</v>
      </c>
      <c r="CO21">
        <v>927.60199999999998</v>
      </c>
      <c r="CP21">
        <v>4.99986</v>
      </c>
      <c r="CQ21">
        <v>24803.8</v>
      </c>
      <c r="CR21">
        <v>16270.8</v>
      </c>
      <c r="CS21">
        <v>44.311999999999998</v>
      </c>
      <c r="CT21">
        <v>45.625</v>
      </c>
      <c r="CU21">
        <v>44.936999999999998</v>
      </c>
      <c r="CV21">
        <v>44.311999999999998</v>
      </c>
      <c r="CW21">
        <v>45.936999999999998</v>
      </c>
      <c r="CX21">
        <v>1954.95</v>
      </c>
      <c r="CY21">
        <v>39.880000000000003</v>
      </c>
      <c r="CZ21">
        <v>0</v>
      </c>
      <c r="DA21">
        <v>112.200000047684</v>
      </c>
      <c r="DB21">
        <v>926.891769230769</v>
      </c>
      <c r="DC21">
        <v>1.034529942317</v>
      </c>
      <c r="DD21">
        <v>-1522.0957206595599</v>
      </c>
      <c r="DE21">
        <v>24711.8346153846</v>
      </c>
      <c r="DF21">
        <v>15</v>
      </c>
      <c r="DG21">
        <v>1566669571.4000001</v>
      </c>
      <c r="DH21" t="s">
        <v>306</v>
      </c>
      <c r="DI21">
        <v>56</v>
      </c>
      <c r="DJ21">
        <v>-0.47699999999999998</v>
      </c>
      <c r="DK21">
        <v>4.2000000000000003E-2</v>
      </c>
      <c r="DL21">
        <v>-3</v>
      </c>
      <c r="DM21">
        <v>12</v>
      </c>
      <c r="DN21">
        <v>0.45</v>
      </c>
      <c r="DO21">
        <v>0.01</v>
      </c>
      <c r="DP21">
        <v>0.55726271952971995</v>
      </c>
      <c r="DQ21">
        <v>0.25784770626756098</v>
      </c>
      <c r="DR21">
        <v>7.1993558587061204E-2</v>
      </c>
      <c r="DS21">
        <v>1</v>
      </c>
      <c r="DT21">
        <v>0.41001361920973001</v>
      </c>
      <c r="DU21">
        <v>0.12274339394180001</v>
      </c>
      <c r="DV21">
        <v>3.8716276140997E-2</v>
      </c>
      <c r="DW21">
        <v>1</v>
      </c>
      <c r="DX21">
        <v>2</v>
      </c>
      <c r="DY21">
        <v>2</v>
      </c>
      <c r="DZ21" t="s">
        <v>307</v>
      </c>
      <c r="EA21">
        <v>1.86687</v>
      </c>
      <c r="EB21">
        <v>1.8633900000000001</v>
      </c>
      <c r="EC21">
        <v>1.86904</v>
      </c>
      <c r="ED21">
        <v>1.86696</v>
      </c>
      <c r="EE21">
        <v>1.87164</v>
      </c>
      <c r="EF21">
        <v>1.8641399999999999</v>
      </c>
      <c r="EG21">
        <v>1.8656999999999999</v>
      </c>
      <c r="EH21">
        <v>1.8656699999999999</v>
      </c>
      <c r="EI21" t="s">
        <v>283</v>
      </c>
      <c r="EJ21" t="s">
        <v>19</v>
      </c>
      <c r="EK21" t="s">
        <v>19</v>
      </c>
      <c r="EL21" t="s">
        <v>19</v>
      </c>
      <c r="EM21" t="s">
        <v>284</v>
      </c>
      <c r="EN21" t="s">
        <v>285</v>
      </c>
      <c r="EO21" t="s">
        <v>286</v>
      </c>
      <c r="EP21" t="s">
        <v>286</v>
      </c>
      <c r="EQ21" t="s">
        <v>286</v>
      </c>
      <c r="ER21" t="s">
        <v>286</v>
      </c>
      <c r="ES21">
        <v>0</v>
      </c>
      <c r="ET21">
        <v>100</v>
      </c>
      <c r="EU21">
        <v>100</v>
      </c>
      <c r="EV21">
        <v>-0.47699999999999998</v>
      </c>
      <c r="EW21">
        <v>4.2000000000000003E-2</v>
      </c>
      <c r="EX21">
        <v>2</v>
      </c>
      <c r="EY21">
        <v>510.07299999999998</v>
      </c>
      <c r="EZ21">
        <v>531.80200000000002</v>
      </c>
      <c r="FA21">
        <v>22.055399999999999</v>
      </c>
      <c r="FB21">
        <v>29.375900000000001</v>
      </c>
      <c r="FC21">
        <v>30.000499999999999</v>
      </c>
      <c r="FD21">
        <v>29.420300000000001</v>
      </c>
      <c r="FE21">
        <v>29.421800000000001</v>
      </c>
      <c r="FF21">
        <v>0</v>
      </c>
      <c r="FG21">
        <v>54.6539</v>
      </c>
      <c r="FH21">
        <v>0</v>
      </c>
      <c r="FI21">
        <v>22.057200000000002</v>
      </c>
      <c r="FJ21">
        <v>0</v>
      </c>
      <c r="FK21">
        <v>11.674099999999999</v>
      </c>
      <c r="FL21">
        <v>101.364</v>
      </c>
      <c r="FM21">
        <v>101.93600000000001</v>
      </c>
    </row>
    <row r="22" spans="1:169" x14ac:dyDescent="0.25">
      <c r="A22">
        <v>6</v>
      </c>
      <c r="B22">
        <v>1566669735.9000001</v>
      </c>
      <c r="C22">
        <v>594.5</v>
      </c>
      <c r="D22" t="s">
        <v>308</v>
      </c>
      <c r="E22" t="s">
        <v>309</v>
      </c>
      <c r="G22">
        <v>1566669735.9000001</v>
      </c>
      <c r="H22">
        <f t="shared" si="0"/>
        <v>6.0178452489803181E-3</v>
      </c>
      <c r="I22">
        <f t="shared" si="1"/>
        <v>32.169185193485824</v>
      </c>
      <c r="J22">
        <f t="shared" si="2"/>
        <v>358.94099999999997</v>
      </c>
      <c r="K22">
        <f t="shared" si="3"/>
        <v>204.12791619942985</v>
      </c>
      <c r="L22">
        <f t="shared" si="4"/>
        <v>20.396986730252159</v>
      </c>
      <c r="M22">
        <f t="shared" si="5"/>
        <v>35.866308490557593</v>
      </c>
      <c r="N22">
        <f t="shared" si="6"/>
        <v>0.37766862508761845</v>
      </c>
      <c r="O22">
        <f t="shared" si="7"/>
        <v>2.2572067314985658</v>
      </c>
      <c r="P22">
        <f t="shared" si="8"/>
        <v>0.34575211145049561</v>
      </c>
      <c r="Q22">
        <f t="shared" si="9"/>
        <v>0.21873742944238628</v>
      </c>
      <c r="R22">
        <f t="shared" si="10"/>
        <v>321.46911255519728</v>
      </c>
      <c r="S22">
        <f t="shared" si="11"/>
        <v>27.015389818326632</v>
      </c>
      <c r="T22">
        <f t="shared" si="12"/>
        <v>27.088899999999999</v>
      </c>
      <c r="U22">
        <f t="shared" si="13"/>
        <v>3.5978902629683298</v>
      </c>
      <c r="V22">
        <f t="shared" si="14"/>
        <v>54.555962879543507</v>
      </c>
      <c r="W22">
        <f t="shared" si="15"/>
        <v>1.9066326191189598</v>
      </c>
      <c r="X22">
        <f t="shared" si="16"/>
        <v>3.4948198482514132</v>
      </c>
      <c r="Y22">
        <f t="shared" si="17"/>
        <v>1.6912576438493701</v>
      </c>
      <c r="Z22">
        <f t="shared" si="18"/>
        <v>-265.38697548003205</v>
      </c>
      <c r="AA22">
        <f t="shared" si="19"/>
        <v>-60.15162863721649</v>
      </c>
      <c r="AB22">
        <f t="shared" si="20"/>
        <v>-5.7420089952326885</v>
      </c>
      <c r="AC22">
        <f t="shared" si="21"/>
        <v>-9.8115005572839635</v>
      </c>
      <c r="AD22">
        <v>-4.1378044690715397E-2</v>
      </c>
      <c r="AE22">
        <v>4.6450480081133401E-2</v>
      </c>
      <c r="AF22">
        <v>3.4681134598775198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52835.780278614242</v>
      </c>
      <c r="AL22">
        <v>0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-1</v>
      </c>
      <c r="AR22" t="s">
        <v>310</v>
      </c>
      <c r="AS22">
        <v>882.452</v>
      </c>
      <c r="AT22">
        <v>1135.5</v>
      </c>
      <c r="AU22">
        <f t="shared" si="27"/>
        <v>0.22285160722148833</v>
      </c>
      <c r="AV22">
        <v>0.5</v>
      </c>
      <c r="AW22">
        <f t="shared" si="28"/>
        <v>1681.3485000838034</v>
      </c>
      <c r="AX22">
        <f t="shared" si="29"/>
        <v>32.169185193485824</v>
      </c>
      <c r="AY22">
        <f t="shared" si="30"/>
        <v>187.34560777155716</v>
      </c>
      <c r="AZ22">
        <f t="shared" si="31"/>
        <v>0.46453544693967419</v>
      </c>
      <c r="BA22">
        <f t="shared" si="32"/>
        <v>1.9727727589986591E-2</v>
      </c>
      <c r="BB22">
        <f t="shared" si="33"/>
        <v>-1</v>
      </c>
      <c r="BC22" t="s">
        <v>311</v>
      </c>
      <c r="BD22">
        <v>608.02</v>
      </c>
      <c r="BE22">
        <f t="shared" si="34"/>
        <v>527.48</v>
      </c>
      <c r="BF22">
        <f t="shared" si="35"/>
        <v>0.47973003715780693</v>
      </c>
      <c r="BG22">
        <f t="shared" si="36"/>
        <v>1.8675372520640769</v>
      </c>
      <c r="BH22">
        <f t="shared" si="37"/>
        <v>0.22285160722148833</v>
      </c>
      <c r="BI22" t="e">
        <f t="shared" si="38"/>
        <v>#DIV/0!</v>
      </c>
      <c r="BJ22">
        <v>1816</v>
      </c>
      <c r="BK22">
        <v>300</v>
      </c>
      <c r="BL22">
        <v>300</v>
      </c>
      <c r="BM22">
        <v>300</v>
      </c>
      <c r="BN22">
        <v>10304.5</v>
      </c>
      <c r="BO22">
        <v>1048.51</v>
      </c>
      <c r="BP22">
        <v>-6.8620399999999998E-3</v>
      </c>
      <c r="BQ22">
        <v>-6.83521</v>
      </c>
      <c r="BR22">
        <f t="shared" si="39"/>
        <v>2000.18</v>
      </c>
      <c r="BS22">
        <f t="shared" si="40"/>
        <v>1681.3485000838034</v>
      </c>
      <c r="BT22">
        <f t="shared" si="41"/>
        <v>0.8405985961682465</v>
      </c>
      <c r="BU22">
        <f t="shared" si="42"/>
        <v>0.19119719233649318</v>
      </c>
      <c r="BV22" t="s">
        <v>280</v>
      </c>
      <c r="BW22">
        <v>1566669735.9000001</v>
      </c>
      <c r="BX22">
        <v>358.94099999999997</v>
      </c>
      <c r="BY22">
        <v>400.12200000000001</v>
      </c>
      <c r="BZ22">
        <v>19.081099999999999</v>
      </c>
      <c r="CA22">
        <v>11.9999</v>
      </c>
      <c r="CB22">
        <v>500.17099999999999</v>
      </c>
      <c r="CC22">
        <v>99.822599999999994</v>
      </c>
      <c r="CD22">
        <v>9.9973599999999996E-2</v>
      </c>
      <c r="CE22">
        <v>26.5946</v>
      </c>
      <c r="CF22">
        <v>27.088899999999999</v>
      </c>
      <c r="CG22">
        <v>999.9</v>
      </c>
      <c r="CH22">
        <v>9996.25</v>
      </c>
      <c r="CI22">
        <v>0</v>
      </c>
      <c r="CJ22">
        <v>1291.46</v>
      </c>
      <c r="CK22">
        <v>2000.18</v>
      </c>
      <c r="CL22">
        <v>0.97999700000000001</v>
      </c>
      <c r="CM22">
        <v>2.0003E-2</v>
      </c>
      <c r="CN22">
        <v>0</v>
      </c>
      <c r="CO22">
        <v>882.07100000000003</v>
      </c>
      <c r="CP22">
        <v>4.99986</v>
      </c>
      <c r="CQ22">
        <v>23934.9</v>
      </c>
      <c r="CR22">
        <v>16273.6</v>
      </c>
      <c r="CS22">
        <v>44.436999999999998</v>
      </c>
      <c r="CT22">
        <v>45.75</v>
      </c>
      <c r="CU22">
        <v>45.061999999999998</v>
      </c>
      <c r="CV22">
        <v>44.311999999999998</v>
      </c>
      <c r="CW22">
        <v>46.061999999999998</v>
      </c>
      <c r="CX22">
        <v>1955.27</v>
      </c>
      <c r="CY22">
        <v>39.909999999999997</v>
      </c>
      <c r="CZ22">
        <v>0</v>
      </c>
      <c r="DA22">
        <v>120.09999990463299</v>
      </c>
      <c r="DB22">
        <v>882.452</v>
      </c>
      <c r="DC22">
        <v>-1.61005128706961</v>
      </c>
      <c r="DD22">
        <v>2494.39657448453</v>
      </c>
      <c r="DE22">
        <v>23314.426923076899</v>
      </c>
      <c r="DF22">
        <v>15</v>
      </c>
      <c r="DG22">
        <v>1566669771.4000001</v>
      </c>
      <c r="DH22" t="s">
        <v>312</v>
      </c>
      <c r="DI22">
        <v>57</v>
      </c>
      <c r="DJ22">
        <v>-0.13500000000000001</v>
      </c>
      <c r="DK22">
        <v>4.2999999999999997E-2</v>
      </c>
      <c r="DL22">
        <v>400</v>
      </c>
      <c r="DM22">
        <v>12</v>
      </c>
      <c r="DN22">
        <v>0.04</v>
      </c>
      <c r="DO22">
        <v>0.01</v>
      </c>
      <c r="DP22">
        <v>30.3372833815191</v>
      </c>
      <c r="DQ22">
        <v>6.7703205072275798</v>
      </c>
      <c r="DR22">
        <v>1.3090566259055001</v>
      </c>
      <c r="DS22">
        <v>0</v>
      </c>
      <c r="DT22">
        <v>0.40000744835721103</v>
      </c>
      <c r="DU22">
        <v>-6.68581963149706E-2</v>
      </c>
      <c r="DV22">
        <v>1.29576771600045E-2</v>
      </c>
      <c r="DW22">
        <v>1</v>
      </c>
      <c r="DX22">
        <v>1</v>
      </c>
      <c r="DY22">
        <v>2</v>
      </c>
      <c r="DZ22" t="s">
        <v>282</v>
      </c>
      <c r="EA22">
        <v>1.8667899999999999</v>
      </c>
      <c r="EB22">
        <v>1.8633</v>
      </c>
      <c r="EC22">
        <v>1.86894</v>
      </c>
      <c r="ED22">
        <v>1.8669100000000001</v>
      </c>
      <c r="EE22">
        <v>1.87155</v>
      </c>
      <c r="EF22">
        <v>1.86402</v>
      </c>
      <c r="EG22">
        <v>1.8656900000000001</v>
      </c>
      <c r="EH22">
        <v>1.86557</v>
      </c>
      <c r="EI22" t="s">
        <v>283</v>
      </c>
      <c r="EJ22" t="s">
        <v>19</v>
      </c>
      <c r="EK22" t="s">
        <v>19</v>
      </c>
      <c r="EL22" t="s">
        <v>19</v>
      </c>
      <c r="EM22" t="s">
        <v>284</v>
      </c>
      <c r="EN22" t="s">
        <v>285</v>
      </c>
      <c r="EO22" t="s">
        <v>286</v>
      </c>
      <c r="EP22" t="s">
        <v>286</v>
      </c>
      <c r="EQ22" t="s">
        <v>286</v>
      </c>
      <c r="ER22" t="s">
        <v>286</v>
      </c>
      <c r="ES22">
        <v>0</v>
      </c>
      <c r="ET22">
        <v>100</v>
      </c>
      <c r="EU22">
        <v>100</v>
      </c>
      <c r="EV22">
        <v>-0.13500000000000001</v>
      </c>
      <c r="EW22">
        <v>4.2999999999999997E-2</v>
      </c>
      <c r="EX22">
        <v>2</v>
      </c>
      <c r="EY22">
        <v>510.96699999999998</v>
      </c>
      <c r="EZ22">
        <v>531.67200000000003</v>
      </c>
      <c r="FA22">
        <v>22.170999999999999</v>
      </c>
      <c r="FB22">
        <v>29.4876</v>
      </c>
      <c r="FC22">
        <v>30.000499999999999</v>
      </c>
      <c r="FD22">
        <v>29.499099999999999</v>
      </c>
      <c r="FE22">
        <v>29.5001</v>
      </c>
      <c r="FF22">
        <v>22.0944</v>
      </c>
      <c r="FG22">
        <v>52.863100000000003</v>
      </c>
      <c r="FH22">
        <v>0</v>
      </c>
      <c r="FI22">
        <v>22.111999999999998</v>
      </c>
      <c r="FJ22">
        <v>400</v>
      </c>
      <c r="FK22">
        <v>12.115600000000001</v>
      </c>
      <c r="FL22">
        <v>101.34399999999999</v>
      </c>
      <c r="FM22">
        <v>101.913</v>
      </c>
    </row>
    <row r="23" spans="1:169" x14ac:dyDescent="0.25">
      <c r="A23">
        <v>8</v>
      </c>
      <c r="B23">
        <v>1566669982.9000001</v>
      </c>
      <c r="C23">
        <v>841.5</v>
      </c>
      <c r="D23" t="s">
        <v>318</v>
      </c>
      <c r="E23" t="s">
        <v>319</v>
      </c>
      <c r="G23">
        <v>1566669982.9000001</v>
      </c>
      <c r="H23">
        <f t="shared" si="0"/>
        <v>2.7637475687793556E-3</v>
      </c>
      <c r="I23">
        <f t="shared" si="1"/>
        <v>31.95849353364353</v>
      </c>
      <c r="J23">
        <f t="shared" si="2"/>
        <v>460.11599999999999</v>
      </c>
      <c r="K23">
        <f t="shared" si="3"/>
        <v>116.4997778026119</v>
      </c>
      <c r="L23">
        <f t="shared" si="4"/>
        <v>11.641634054524989</v>
      </c>
      <c r="M23">
        <f t="shared" si="5"/>
        <v>45.978646446068403</v>
      </c>
      <c r="N23">
        <f t="shared" si="6"/>
        <v>0.15756311676236626</v>
      </c>
      <c r="O23">
        <f t="shared" si="7"/>
        <v>2.2611180096096577</v>
      </c>
      <c r="P23">
        <f t="shared" si="8"/>
        <v>0.15170767339683719</v>
      </c>
      <c r="Q23">
        <f t="shared" si="9"/>
        <v>9.5325254294421402E-2</v>
      </c>
      <c r="R23">
        <f t="shared" si="10"/>
        <v>321.43447326922251</v>
      </c>
      <c r="S23">
        <f t="shared" si="11"/>
        <v>26.746543821431267</v>
      </c>
      <c r="T23">
        <f t="shared" si="12"/>
        <v>26.7805</v>
      </c>
      <c r="U23">
        <f t="shared" si="13"/>
        <v>3.5332767679678398</v>
      </c>
      <c r="V23">
        <f t="shared" si="14"/>
        <v>54.566194717780107</v>
      </c>
      <c r="W23">
        <f t="shared" si="15"/>
        <v>1.7610478318156899</v>
      </c>
      <c r="X23">
        <f t="shared" si="16"/>
        <v>3.2273605314131646</v>
      </c>
      <c r="Y23">
        <f t="shared" si="17"/>
        <v>1.7722289361521499</v>
      </c>
      <c r="Z23">
        <f t="shared" si="18"/>
        <v>-121.88126778316958</v>
      </c>
      <c r="AA23">
        <f t="shared" si="19"/>
        <v>-186.5822738616165</v>
      </c>
      <c r="AB23">
        <f t="shared" si="20"/>
        <v>-17.633600682252279</v>
      </c>
      <c r="AC23">
        <f t="shared" si="21"/>
        <v>-4.6626690578158332</v>
      </c>
      <c r="AD23">
        <v>-4.1483731833411502E-2</v>
      </c>
      <c r="AE23">
        <v>4.6569123157512E-2</v>
      </c>
      <c r="AF23">
        <v>3.4751176166673998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53204.109305239574</v>
      </c>
      <c r="AL23">
        <v>0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-1</v>
      </c>
      <c r="AR23" t="s">
        <v>320</v>
      </c>
      <c r="AS23">
        <v>834.765076923077</v>
      </c>
      <c r="AT23">
        <v>1053.54</v>
      </c>
      <c r="AU23">
        <f t="shared" si="27"/>
        <v>0.20765696895886532</v>
      </c>
      <c r="AV23">
        <v>0.5</v>
      </c>
      <c r="AW23">
        <f t="shared" si="28"/>
        <v>1681.1715000837701</v>
      </c>
      <c r="AX23">
        <f t="shared" si="29"/>
        <v>31.95849353364353</v>
      </c>
      <c r="AY23">
        <f t="shared" si="30"/>
        <v>174.55348900371223</v>
      </c>
      <c r="AZ23">
        <f t="shared" si="31"/>
        <v>0.43683201397194216</v>
      </c>
      <c r="BA23">
        <f t="shared" si="32"/>
        <v>1.9604480287704892E-2</v>
      </c>
      <c r="BB23">
        <f t="shared" si="33"/>
        <v>-1</v>
      </c>
      <c r="BC23" t="s">
        <v>321</v>
      </c>
      <c r="BD23">
        <v>593.32000000000005</v>
      </c>
      <c r="BE23">
        <f t="shared" si="34"/>
        <v>460.21999999999991</v>
      </c>
      <c r="BF23">
        <f t="shared" si="35"/>
        <v>0.47537030784608014</v>
      </c>
      <c r="BG23">
        <f t="shared" si="36"/>
        <v>1.7756691161599134</v>
      </c>
      <c r="BH23">
        <f t="shared" si="37"/>
        <v>0.20765696895886532</v>
      </c>
      <c r="BI23" t="e">
        <f t="shared" si="38"/>
        <v>#DIV/0!</v>
      </c>
      <c r="BJ23">
        <v>1820</v>
      </c>
      <c r="BK23">
        <v>300</v>
      </c>
      <c r="BL23">
        <v>300</v>
      </c>
      <c r="BM23">
        <v>300</v>
      </c>
      <c r="BN23">
        <v>10292</v>
      </c>
      <c r="BO23">
        <v>993.25199999999995</v>
      </c>
      <c r="BP23">
        <v>-6.8560000000000001E-3</v>
      </c>
      <c r="BQ23">
        <v>2.3488199999999999</v>
      </c>
      <c r="BR23">
        <f t="shared" si="39"/>
        <v>1999.97</v>
      </c>
      <c r="BS23">
        <f t="shared" si="40"/>
        <v>1681.1715000837701</v>
      </c>
      <c r="BT23">
        <f t="shared" si="41"/>
        <v>0.84059835901727031</v>
      </c>
      <c r="BU23">
        <f t="shared" si="42"/>
        <v>0.19119671803454077</v>
      </c>
      <c r="BV23" t="s">
        <v>280</v>
      </c>
      <c r="BW23">
        <v>1566669982.9000001</v>
      </c>
      <c r="BX23">
        <v>460.11599999999999</v>
      </c>
      <c r="BY23">
        <v>499.99400000000003</v>
      </c>
      <c r="BZ23">
        <v>17.623100000000001</v>
      </c>
      <c r="CA23">
        <v>14.3649</v>
      </c>
      <c r="CB23">
        <v>499.97699999999998</v>
      </c>
      <c r="CC23">
        <v>99.828400000000002</v>
      </c>
      <c r="CD23">
        <v>9.9979899999999997E-2</v>
      </c>
      <c r="CE23">
        <v>25.2499</v>
      </c>
      <c r="CF23">
        <v>26.7805</v>
      </c>
      <c r="CG23">
        <v>999.9</v>
      </c>
      <c r="CH23">
        <v>10021.200000000001</v>
      </c>
      <c r="CI23">
        <v>0</v>
      </c>
      <c r="CJ23">
        <v>375.95400000000001</v>
      </c>
      <c r="CK23">
        <v>1999.97</v>
      </c>
      <c r="CL23">
        <v>0.98000500000000001</v>
      </c>
      <c r="CM23">
        <v>1.99948E-2</v>
      </c>
      <c r="CN23">
        <v>0</v>
      </c>
      <c r="CO23">
        <v>833.98500000000001</v>
      </c>
      <c r="CP23">
        <v>4.99986</v>
      </c>
      <c r="CQ23">
        <v>18692.3</v>
      </c>
      <c r="CR23">
        <v>16271.9</v>
      </c>
      <c r="CS23">
        <v>44.686999999999998</v>
      </c>
      <c r="CT23">
        <v>46</v>
      </c>
      <c r="CU23">
        <v>45.25</v>
      </c>
      <c r="CV23">
        <v>44.75</v>
      </c>
      <c r="CW23">
        <v>46.186999999999998</v>
      </c>
      <c r="CX23">
        <v>1955.08</v>
      </c>
      <c r="CY23">
        <v>39.89</v>
      </c>
      <c r="CZ23">
        <v>0</v>
      </c>
      <c r="DA23">
        <v>149.59999990463299</v>
      </c>
      <c r="DB23">
        <v>834.765076923077</v>
      </c>
      <c r="DC23">
        <v>-12.0694017145596</v>
      </c>
      <c r="DD23">
        <v>-259.96239288410698</v>
      </c>
      <c r="DE23">
        <v>18674.988461538502</v>
      </c>
      <c r="DF23">
        <v>15</v>
      </c>
      <c r="DG23">
        <v>1566669929</v>
      </c>
      <c r="DH23" t="s">
        <v>322</v>
      </c>
      <c r="DI23">
        <v>59</v>
      </c>
      <c r="DJ23">
        <v>-0.16</v>
      </c>
      <c r="DK23">
        <v>6.9000000000000006E-2</v>
      </c>
      <c r="DL23">
        <v>500</v>
      </c>
      <c r="DM23">
        <v>14</v>
      </c>
      <c r="DN23">
        <v>0.03</v>
      </c>
      <c r="DO23">
        <v>0.02</v>
      </c>
      <c r="DP23">
        <v>32.7662715263276</v>
      </c>
      <c r="DQ23">
        <v>-2.7660715860648502</v>
      </c>
      <c r="DR23">
        <v>0.55741307088516101</v>
      </c>
      <c r="DS23">
        <v>0</v>
      </c>
      <c r="DT23">
        <v>0.16651978513941401</v>
      </c>
      <c r="DU23">
        <v>-3.2356042438996799E-2</v>
      </c>
      <c r="DV23">
        <v>6.6018477230802702E-3</v>
      </c>
      <c r="DW23">
        <v>1</v>
      </c>
      <c r="DX23">
        <v>1</v>
      </c>
      <c r="DY23">
        <v>2</v>
      </c>
      <c r="DZ23" t="s">
        <v>282</v>
      </c>
      <c r="EA23">
        <v>1.86676</v>
      </c>
      <c r="EB23">
        <v>1.8633200000000001</v>
      </c>
      <c r="EC23">
        <v>1.86894</v>
      </c>
      <c r="ED23">
        <v>1.8669100000000001</v>
      </c>
      <c r="EE23">
        <v>1.87154</v>
      </c>
      <c r="EF23">
        <v>1.8640300000000001</v>
      </c>
      <c r="EG23">
        <v>1.86568</v>
      </c>
      <c r="EH23">
        <v>1.86555</v>
      </c>
      <c r="EI23" t="s">
        <v>283</v>
      </c>
      <c r="EJ23" t="s">
        <v>19</v>
      </c>
      <c r="EK23" t="s">
        <v>19</v>
      </c>
      <c r="EL23" t="s">
        <v>19</v>
      </c>
      <c r="EM23" t="s">
        <v>284</v>
      </c>
      <c r="EN23" t="s">
        <v>285</v>
      </c>
      <c r="EO23" t="s">
        <v>286</v>
      </c>
      <c r="EP23" t="s">
        <v>286</v>
      </c>
      <c r="EQ23" t="s">
        <v>286</v>
      </c>
      <c r="ER23" t="s">
        <v>286</v>
      </c>
      <c r="ES23">
        <v>0</v>
      </c>
      <c r="ET23">
        <v>100</v>
      </c>
      <c r="EU23">
        <v>100</v>
      </c>
      <c r="EV23">
        <v>-0.16</v>
      </c>
      <c r="EW23">
        <v>6.9000000000000006E-2</v>
      </c>
      <c r="EX23">
        <v>2</v>
      </c>
      <c r="EY23">
        <v>508.19600000000003</v>
      </c>
      <c r="EZ23">
        <v>532.34900000000005</v>
      </c>
      <c r="FA23">
        <v>20.558499999999999</v>
      </c>
      <c r="FB23">
        <v>29.7026</v>
      </c>
      <c r="FC23">
        <v>29.999600000000001</v>
      </c>
      <c r="FD23">
        <v>29.651599999999998</v>
      </c>
      <c r="FE23">
        <v>29.640699999999999</v>
      </c>
      <c r="FF23">
        <v>26.3704</v>
      </c>
      <c r="FG23">
        <v>42.200800000000001</v>
      </c>
      <c r="FH23">
        <v>0</v>
      </c>
      <c r="FI23">
        <v>20.718800000000002</v>
      </c>
      <c r="FJ23">
        <v>500</v>
      </c>
      <c r="FK23">
        <v>14.5092</v>
      </c>
      <c r="FL23">
        <v>101.316</v>
      </c>
      <c r="FM23">
        <v>101.879</v>
      </c>
    </row>
    <row r="24" spans="1:169" x14ac:dyDescent="0.25">
      <c r="A24">
        <v>11</v>
      </c>
      <c r="B24">
        <v>1566670330.5</v>
      </c>
      <c r="C24">
        <v>1189.0999999046301</v>
      </c>
      <c r="D24" t="s">
        <v>333</v>
      </c>
      <c r="E24" t="s">
        <v>334</v>
      </c>
      <c r="G24">
        <v>1566670330.5</v>
      </c>
      <c r="H24">
        <f t="shared" si="0"/>
        <v>1.4654364339756712E-3</v>
      </c>
      <c r="I24">
        <f t="shared" si="1"/>
        <v>30.599167521504295</v>
      </c>
      <c r="J24">
        <f t="shared" si="2"/>
        <v>761.83</v>
      </c>
      <c r="K24">
        <f t="shared" si="3"/>
        <v>137.08382739478495</v>
      </c>
      <c r="L24">
        <f t="shared" si="4"/>
        <v>13.697257564382443</v>
      </c>
      <c r="M24">
        <f t="shared" si="5"/>
        <v>76.12117292452001</v>
      </c>
      <c r="N24">
        <f t="shared" si="6"/>
        <v>8.1423443900087794E-2</v>
      </c>
      <c r="O24">
        <f t="shared" si="7"/>
        <v>2.2586702706171162</v>
      </c>
      <c r="P24">
        <f t="shared" si="8"/>
        <v>7.9827234657266377E-2</v>
      </c>
      <c r="Q24">
        <f t="shared" si="9"/>
        <v>5.0032828417327369E-2</v>
      </c>
      <c r="R24">
        <f t="shared" si="10"/>
        <v>321.42649330503076</v>
      </c>
      <c r="S24">
        <f t="shared" si="11"/>
        <v>27.297906675441705</v>
      </c>
      <c r="T24">
        <f t="shared" si="12"/>
        <v>27.011299999999999</v>
      </c>
      <c r="U24">
        <f t="shared" si="13"/>
        <v>3.5815357868346722</v>
      </c>
      <c r="V24">
        <f t="shared" si="14"/>
        <v>55.271818761463706</v>
      </c>
      <c r="W24">
        <f t="shared" si="15"/>
        <v>1.7966307420795999</v>
      </c>
      <c r="X24">
        <f t="shared" si="16"/>
        <v>3.250536679158885</v>
      </c>
      <c r="Y24">
        <f t="shared" si="17"/>
        <v>1.7849050447550723</v>
      </c>
      <c r="Z24">
        <f t="shared" si="18"/>
        <v>-64.625746738327095</v>
      </c>
      <c r="AA24">
        <f t="shared" si="19"/>
        <v>-199.83581424718855</v>
      </c>
      <c r="AB24">
        <f t="shared" si="20"/>
        <v>-18.939977143206185</v>
      </c>
      <c r="AC24">
        <f t="shared" si="21"/>
        <v>38.024955176308907</v>
      </c>
      <c r="AD24">
        <v>-4.1417571576573997E-2</v>
      </c>
      <c r="AE24">
        <v>4.6494852473255001E-2</v>
      </c>
      <c r="AF24">
        <v>3.4707337325342502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53101.116887479089</v>
      </c>
      <c r="AL24">
        <v>0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-1</v>
      </c>
      <c r="AR24" t="s">
        <v>335</v>
      </c>
      <c r="AS24">
        <v>821.29169230769196</v>
      </c>
      <c r="AT24">
        <v>1031.1199999999999</v>
      </c>
      <c r="AU24">
        <f t="shared" si="27"/>
        <v>0.20349552689532546</v>
      </c>
      <c r="AV24">
        <v>0.5</v>
      </c>
      <c r="AW24">
        <f t="shared" si="28"/>
        <v>1681.1295000837724</v>
      </c>
      <c r="AX24">
        <f t="shared" si="29"/>
        <v>30.599167521504295</v>
      </c>
      <c r="AY24">
        <f t="shared" si="30"/>
        <v>171.05116669941117</v>
      </c>
      <c r="AZ24">
        <f t="shared" si="31"/>
        <v>0.42708899061214983</v>
      </c>
      <c r="BA24">
        <f t="shared" si="32"/>
        <v>1.8796391069176809E-2</v>
      </c>
      <c r="BB24">
        <f t="shared" si="33"/>
        <v>-1</v>
      </c>
      <c r="BC24" t="s">
        <v>336</v>
      </c>
      <c r="BD24">
        <v>590.74</v>
      </c>
      <c r="BE24">
        <f t="shared" si="34"/>
        <v>440.37999999999988</v>
      </c>
      <c r="BF24">
        <f t="shared" si="35"/>
        <v>0.47647101978361411</v>
      </c>
      <c r="BG24">
        <f t="shared" si="36"/>
        <v>1.7454717811558382</v>
      </c>
      <c r="BH24">
        <f t="shared" si="37"/>
        <v>0.20349552689532543</v>
      </c>
      <c r="BI24" t="e">
        <f t="shared" si="38"/>
        <v>#DIV/0!</v>
      </c>
      <c r="BJ24">
        <v>1826</v>
      </c>
      <c r="BK24">
        <v>300</v>
      </c>
      <c r="BL24">
        <v>300</v>
      </c>
      <c r="BM24">
        <v>300</v>
      </c>
      <c r="BN24">
        <v>10292.5</v>
      </c>
      <c r="BO24">
        <v>974.2</v>
      </c>
      <c r="BP24">
        <v>-6.8552800000000001E-3</v>
      </c>
      <c r="BQ24">
        <v>1.54498</v>
      </c>
      <c r="BR24">
        <f t="shared" si="39"/>
        <v>1999.92</v>
      </c>
      <c r="BS24">
        <f t="shared" si="40"/>
        <v>1681.1295000837724</v>
      </c>
      <c r="BT24">
        <f t="shared" si="41"/>
        <v>0.84059837397684523</v>
      </c>
      <c r="BU24">
        <f t="shared" si="42"/>
        <v>0.19119674795369052</v>
      </c>
      <c r="BV24" t="s">
        <v>280</v>
      </c>
      <c r="BW24">
        <v>1566670330.5</v>
      </c>
      <c r="BX24">
        <v>761.83</v>
      </c>
      <c r="BY24">
        <v>799.88199999999995</v>
      </c>
      <c r="BZ24">
        <v>17.980899999999998</v>
      </c>
      <c r="CA24">
        <v>16.254300000000001</v>
      </c>
      <c r="CB24">
        <v>500.08800000000002</v>
      </c>
      <c r="CC24">
        <v>99.818600000000004</v>
      </c>
      <c r="CD24">
        <v>0.100244</v>
      </c>
      <c r="CE24">
        <v>25.370200000000001</v>
      </c>
      <c r="CF24">
        <v>27.011299999999999</v>
      </c>
      <c r="CG24">
        <v>999.9</v>
      </c>
      <c r="CH24">
        <v>10006.200000000001</v>
      </c>
      <c r="CI24">
        <v>0</v>
      </c>
      <c r="CJ24">
        <v>343.54700000000003</v>
      </c>
      <c r="CK24">
        <v>1999.92</v>
      </c>
      <c r="CL24">
        <v>0.98000200000000004</v>
      </c>
      <c r="CM24">
        <v>1.9997899999999999E-2</v>
      </c>
      <c r="CN24">
        <v>0</v>
      </c>
      <c r="CO24">
        <v>821.37099999999998</v>
      </c>
      <c r="CP24">
        <v>4.99986</v>
      </c>
      <c r="CQ24">
        <v>21045.200000000001</v>
      </c>
      <c r="CR24">
        <v>16271.5</v>
      </c>
      <c r="CS24">
        <v>44.125</v>
      </c>
      <c r="CT24">
        <v>44.811999999999998</v>
      </c>
      <c r="CU24">
        <v>44.5</v>
      </c>
      <c r="CV24">
        <v>43.875</v>
      </c>
      <c r="CW24">
        <v>45.561999999999998</v>
      </c>
      <c r="CX24">
        <v>1955.03</v>
      </c>
      <c r="CY24">
        <v>39.89</v>
      </c>
      <c r="CZ24">
        <v>0</v>
      </c>
      <c r="DA24">
        <v>106.200000047684</v>
      </c>
      <c r="DB24">
        <v>821.29169230769196</v>
      </c>
      <c r="DC24">
        <v>1.18160683566422</v>
      </c>
      <c r="DD24">
        <v>9852.3247768870297</v>
      </c>
      <c r="DE24">
        <v>20841.734615384601</v>
      </c>
      <c r="DF24">
        <v>15</v>
      </c>
      <c r="DG24">
        <v>1566670283.5</v>
      </c>
      <c r="DH24" t="s">
        <v>337</v>
      </c>
      <c r="DI24">
        <v>62</v>
      </c>
      <c r="DJ24">
        <v>-4.1000000000000002E-2</v>
      </c>
      <c r="DK24">
        <v>0.111</v>
      </c>
      <c r="DL24">
        <v>800</v>
      </c>
      <c r="DM24">
        <v>16</v>
      </c>
      <c r="DN24">
        <v>0.05</v>
      </c>
      <c r="DO24">
        <v>0.05</v>
      </c>
      <c r="DP24">
        <v>30.571860130091899</v>
      </c>
      <c r="DQ24">
        <v>0.23885537073726401</v>
      </c>
      <c r="DR24">
        <v>8.9002008740986904E-2</v>
      </c>
      <c r="DS24">
        <v>1</v>
      </c>
      <c r="DT24">
        <v>7.8892562131506305E-2</v>
      </c>
      <c r="DU24">
        <v>1.3491930990636799E-2</v>
      </c>
      <c r="DV24">
        <v>3.1032581806757198E-3</v>
      </c>
      <c r="DW24">
        <v>1</v>
      </c>
      <c r="DX24">
        <v>2</v>
      </c>
      <c r="DY24">
        <v>2</v>
      </c>
      <c r="DZ24" t="s">
        <v>307</v>
      </c>
      <c r="EA24">
        <v>1.86676</v>
      </c>
      <c r="EB24">
        <v>1.86327</v>
      </c>
      <c r="EC24">
        <v>1.8689</v>
      </c>
      <c r="ED24">
        <v>1.8669100000000001</v>
      </c>
      <c r="EE24">
        <v>1.87151</v>
      </c>
      <c r="EF24">
        <v>1.8640099999999999</v>
      </c>
      <c r="EG24">
        <v>1.8656600000000001</v>
      </c>
      <c r="EH24">
        <v>1.86555</v>
      </c>
      <c r="EI24" t="s">
        <v>283</v>
      </c>
      <c r="EJ24" t="s">
        <v>19</v>
      </c>
      <c r="EK24" t="s">
        <v>19</v>
      </c>
      <c r="EL24" t="s">
        <v>19</v>
      </c>
      <c r="EM24" t="s">
        <v>284</v>
      </c>
      <c r="EN24" t="s">
        <v>285</v>
      </c>
      <c r="EO24" t="s">
        <v>286</v>
      </c>
      <c r="EP24" t="s">
        <v>286</v>
      </c>
      <c r="EQ24" t="s">
        <v>286</v>
      </c>
      <c r="ER24" t="s">
        <v>286</v>
      </c>
      <c r="ES24">
        <v>0</v>
      </c>
      <c r="ET24">
        <v>100</v>
      </c>
      <c r="EU24">
        <v>100</v>
      </c>
      <c r="EV24">
        <v>-4.1000000000000002E-2</v>
      </c>
      <c r="EW24">
        <v>0.111</v>
      </c>
      <c r="EX24">
        <v>2</v>
      </c>
      <c r="EY24">
        <v>508.27699999999999</v>
      </c>
      <c r="EZ24">
        <v>537.83900000000006</v>
      </c>
      <c r="FA24">
        <v>20.964099999999998</v>
      </c>
      <c r="FB24">
        <v>29.024000000000001</v>
      </c>
      <c r="FC24">
        <v>29.999199999999998</v>
      </c>
      <c r="FD24">
        <v>29.196200000000001</v>
      </c>
      <c r="FE24">
        <v>29.2102</v>
      </c>
      <c r="FF24">
        <v>38.576599999999999</v>
      </c>
      <c r="FG24">
        <v>33.966200000000001</v>
      </c>
      <c r="FH24">
        <v>0</v>
      </c>
      <c r="FI24">
        <v>20.960799999999999</v>
      </c>
      <c r="FJ24">
        <v>800</v>
      </c>
      <c r="FK24">
        <v>16.1812</v>
      </c>
      <c r="FL24">
        <v>101.41800000000001</v>
      </c>
      <c r="FM24">
        <v>102.018</v>
      </c>
    </row>
    <row r="25" spans="1:169" x14ac:dyDescent="0.25">
      <c r="A25">
        <v>12</v>
      </c>
      <c r="B25">
        <v>1566670451</v>
      </c>
      <c r="C25">
        <v>1309.5999999046301</v>
      </c>
      <c r="D25" t="s">
        <v>338</v>
      </c>
      <c r="E25" t="s">
        <v>339</v>
      </c>
      <c r="G25">
        <v>1566670451</v>
      </c>
      <c r="H25">
        <f t="shared" si="0"/>
        <v>1.1765622153991245E-3</v>
      </c>
      <c r="I25">
        <f t="shared" si="1"/>
        <v>31.570299468684972</v>
      </c>
      <c r="J25">
        <f t="shared" si="2"/>
        <v>960.54700000000003</v>
      </c>
      <c r="K25">
        <f t="shared" si="3"/>
        <v>148.7448823962329</v>
      </c>
      <c r="L25">
        <f t="shared" si="4"/>
        <v>14.86139329053319</v>
      </c>
      <c r="M25">
        <f t="shared" si="5"/>
        <v>95.970136996143907</v>
      </c>
      <c r="N25">
        <f t="shared" si="6"/>
        <v>6.43691249595649E-2</v>
      </c>
      <c r="O25">
        <f t="shared" si="7"/>
        <v>2.2580019578510506</v>
      </c>
      <c r="P25">
        <f t="shared" si="8"/>
        <v>6.3366821998951356E-2</v>
      </c>
      <c r="Q25">
        <f t="shared" si="9"/>
        <v>3.9693016595148664E-2</v>
      </c>
      <c r="R25">
        <f t="shared" si="10"/>
        <v>321.47014682976902</v>
      </c>
      <c r="S25">
        <f t="shared" si="11"/>
        <v>27.38692449649394</v>
      </c>
      <c r="T25">
        <f t="shared" si="12"/>
        <v>27.027999999999999</v>
      </c>
      <c r="U25">
        <f t="shared" si="13"/>
        <v>3.5850498806524054</v>
      </c>
      <c r="V25">
        <f t="shared" si="14"/>
        <v>54.776665035686968</v>
      </c>
      <c r="W25">
        <f t="shared" si="15"/>
        <v>1.7797418005844698</v>
      </c>
      <c r="X25">
        <f t="shared" si="16"/>
        <v>3.2490875438016702</v>
      </c>
      <c r="Y25">
        <f t="shared" si="17"/>
        <v>1.8053080800679355</v>
      </c>
      <c r="Z25">
        <f t="shared" si="18"/>
        <v>-51.88639369910139</v>
      </c>
      <c r="AA25">
        <f t="shared" si="19"/>
        <v>-202.72263360398898</v>
      </c>
      <c r="AB25">
        <f t="shared" si="20"/>
        <v>-19.220160744976933</v>
      </c>
      <c r="AC25">
        <f t="shared" si="21"/>
        <v>47.640958781701727</v>
      </c>
      <c r="AD25">
        <v>-4.1399519055608999E-2</v>
      </c>
      <c r="AE25">
        <v>4.64745869369841E-2</v>
      </c>
      <c r="AF25">
        <v>3.46953712223107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53080.110560602698</v>
      </c>
      <c r="AL25">
        <v>0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-1</v>
      </c>
      <c r="AR25" t="s">
        <v>340</v>
      </c>
      <c r="AS25">
        <v>824.74288461538504</v>
      </c>
      <c r="AT25">
        <v>1045.9000000000001</v>
      </c>
      <c r="AU25">
        <f t="shared" si="27"/>
        <v>0.211451491906124</v>
      </c>
      <c r="AV25">
        <v>0.5</v>
      </c>
      <c r="AW25">
        <f t="shared" si="28"/>
        <v>1681.356600083782</v>
      </c>
      <c r="AX25">
        <f t="shared" si="29"/>
        <v>31.570299468684972</v>
      </c>
      <c r="AY25">
        <f t="shared" si="30"/>
        <v>177.762680756962</v>
      </c>
      <c r="AZ25">
        <f t="shared" si="31"/>
        <v>0.42925709914905824</v>
      </c>
      <c r="BA25">
        <f t="shared" si="32"/>
        <v>1.9371440577841723E-2</v>
      </c>
      <c r="BB25">
        <f t="shared" si="33"/>
        <v>-1</v>
      </c>
      <c r="BC25" t="s">
        <v>341</v>
      </c>
      <c r="BD25">
        <v>596.94000000000005</v>
      </c>
      <c r="BE25">
        <f t="shared" si="34"/>
        <v>448.96000000000004</v>
      </c>
      <c r="BF25">
        <f t="shared" si="35"/>
        <v>0.49259870675475553</v>
      </c>
      <c r="BG25">
        <f t="shared" si="36"/>
        <v>1.7521023888498006</v>
      </c>
      <c r="BH25">
        <f t="shared" si="37"/>
        <v>0.21145149190612395</v>
      </c>
      <c r="BI25" t="e">
        <f t="shared" si="38"/>
        <v>#DIV/0!</v>
      </c>
      <c r="BJ25">
        <v>1828</v>
      </c>
      <c r="BK25">
        <v>300</v>
      </c>
      <c r="BL25">
        <v>300</v>
      </c>
      <c r="BM25">
        <v>300</v>
      </c>
      <c r="BN25">
        <v>10295.9</v>
      </c>
      <c r="BO25">
        <v>983.16200000000003</v>
      </c>
      <c r="BP25">
        <v>-6.8598699999999997E-3</v>
      </c>
      <c r="BQ25">
        <v>0.86108399999999996</v>
      </c>
      <c r="BR25">
        <f t="shared" si="39"/>
        <v>2000.19</v>
      </c>
      <c r="BS25">
        <f t="shared" si="40"/>
        <v>1681.356600083782</v>
      </c>
      <c r="BT25">
        <f t="shared" si="41"/>
        <v>0.84059844318978794</v>
      </c>
      <c r="BU25">
        <f t="shared" si="42"/>
        <v>0.19119688637957596</v>
      </c>
      <c r="BV25" t="s">
        <v>280</v>
      </c>
      <c r="BW25">
        <v>1566670451</v>
      </c>
      <c r="BX25">
        <v>960.54700000000003</v>
      </c>
      <c r="BY25">
        <v>999.78399999999999</v>
      </c>
      <c r="BZ25">
        <v>17.813099999999999</v>
      </c>
      <c r="CA25">
        <v>16.426500000000001</v>
      </c>
      <c r="CB25">
        <v>500.04500000000002</v>
      </c>
      <c r="CC25">
        <v>99.811999999999998</v>
      </c>
      <c r="CD25">
        <v>9.9963700000000003E-2</v>
      </c>
      <c r="CE25">
        <v>25.3627</v>
      </c>
      <c r="CF25">
        <v>27.027999999999999</v>
      </c>
      <c r="CG25">
        <v>999.9</v>
      </c>
      <c r="CH25">
        <v>10002.5</v>
      </c>
      <c r="CI25">
        <v>0</v>
      </c>
      <c r="CJ25">
        <v>321.76100000000002</v>
      </c>
      <c r="CK25">
        <v>2000.19</v>
      </c>
      <c r="CL25">
        <v>0.98000200000000004</v>
      </c>
      <c r="CM25">
        <v>1.9997899999999999E-2</v>
      </c>
      <c r="CN25">
        <v>0</v>
      </c>
      <c r="CO25">
        <v>823.19200000000001</v>
      </c>
      <c r="CP25">
        <v>4.99986</v>
      </c>
      <c r="CQ25">
        <v>18618.7</v>
      </c>
      <c r="CR25">
        <v>16273.7</v>
      </c>
      <c r="CS25">
        <v>43.936999999999998</v>
      </c>
      <c r="CT25">
        <v>44.625</v>
      </c>
      <c r="CU25">
        <v>44.311999999999998</v>
      </c>
      <c r="CV25">
        <v>43.686999999999998</v>
      </c>
      <c r="CW25">
        <v>45.436999999999998</v>
      </c>
      <c r="CX25">
        <v>1955.29</v>
      </c>
      <c r="CY25">
        <v>39.9</v>
      </c>
      <c r="CZ25">
        <v>0</v>
      </c>
      <c r="DA25">
        <v>120.299999952316</v>
      </c>
      <c r="DB25">
        <v>824.74288461538504</v>
      </c>
      <c r="DC25">
        <v>-10.0669743510831</v>
      </c>
      <c r="DD25">
        <v>-112.97435762681501</v>
      </c>
      <c r="DE25">
        <v>18712.1115384615</v>
      </c>
      <c r="DF25">
        <v>15</v>
      </c>
      <c r="DG25">
        <v>1566670387.5</v>
      </c>
      <c r="DH25" t="s">
        <v>342</v>
      </c>
      <c r="DI25">
        <v>63</v>
      </c>
      <c r="DJ25">
        <v>0.317</v>
      </c>
      <c r="DK25">
        <v>0.111</v>
      </c>
      <c r="DL25">
        <v>1000</v>
      </c>
      <c r="DM25">
        <v>16</v>
      </c>
      <c r="DN25">
        <v>0.1</v>
      </c>
      <c r="DO25">
        <v>0.03</v>
      </c>
      <c r="DP25">
        <v>33.895148822063</v>
      </c>
      <c r="DQ25">
        <v>-6.2957968995550502</v>
      </c>
      <c r="DR25">
        <v>1.2158062541676</v>
      </c>
      <c r="DS25">
        <v>0</v>
      </c>
      <c r="DT25">
        <v>7.3860997063637301E-2</v>
      </c>
      <c r="DU25">
        <v>-2.73964919017654E-2</v>
      </c>
      <c r="DV25">
        <v>5.3794272442982197E-3</v>
      </c>
      <c r="DW25">
        <v>1</v>
      </c>
      <c r="DX25">
        <v>1</v>
      </c>
      <c r="DY25">
        <v>2</v>
      </c>
      <c r="DZ25" t="s">
        <v>282</v>
      </c>
      <c r="EA25">
        <v>1.86676</v>
      </c>
      <c r="EB25">
        <v>1.86328</v>
      </c>
      <c r="EC25">
        <v>1.8689100000000001</v>
      </c>
      <c r="ED25">
        <v>1.8669100000000001</v>
      </c>
      <c r="EE25">
        <v>1.8714999999999999</v>
      </c>
      <c r="EF25">
        <v>1.8640399999999999</v>
      </c>
      <c r="EG25">
        <v>1.86565</v>
      </c>
      <c r="EH25">
        <v>1.86555</v>
      </c>
      <c r="EI25" t="s">
        <v>283</v>
      </c>
      <c r="EJ25" t="s">
        <v>19</v>
      </c>
      <c r="EK25" t="s">
        <v>19</v>
      </c>
      <c r="EL25" t="s">
        <v>19</v>
      </c>
      <c r="EM25" t="s">
        <v>284</v>
      </c>
      <c r="EN25" t="s">
        <v>285</v>
      </c>
      <c r="EO25" t="s">
        <v>286</v>
      </c>
      <c r="EP25" t="s">
        <v>286</v>
      </c>
      <c r="EQ25" t="s">
        <v>286</v>
      </c>
      <c r="ER25" t="s">
        <v>286</v>
      </c>
      <c r="ES25">
        <v>0</v>
      </c>
      <c r="ET25">
        <v>100</v>
      </c>
      <c r="EU25">
        <v>100</v>
      </c>
      <c r="EV25">
        <v>0.317</v>
      </c>
      <c r="EW25">
        <v>0.111</v>
      </c>
      <c r="EX25">
        <v>2</v>
      </c>
      <c r="EY25">
        <v>508.18099999999998</v>
      </c>
      <c r="EZ25">
        <v>539.47699999999998</v>
      </c>
      <c r="FA25">
        <v>21.2515</v>
      </c>
      <c r="FB25">
        <v>28.785399999999999</v>
      </c>
      <c r="FC25">
        <v>29.999400000000001</v>
      </c>
      <c r="FD25">
        <v>28.986000000000001</v>
      </c>
      <c r="FE25">
        <v>29.0063</v>
      </c>
      <c r="FF25">
        <v>46.212600000000002</v>
      </c>
      <c r="FG25">
        <v>31.956199999999999</v>
      </c>
      <c r="FH25">
        <v>0</v>
      </c>
      <c r="FI25">
        <v>21.2288</v>
      </c>
      <c r="FJ25">
        <v>1000</v>
      </c>
      <c r="FK25">
        <v>16.546700000000001</v>
      </c>
      <c r="FL25">
        <v>101.45399999999999</v>
      </c>
      <c r="FM25">
        <v>102.062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2019-08-24T13:16:03Z</dcterms:created>
  <dcterms:modified xsi:type="dcterms:W3CDTF">2019-08-27T23:52:05Z</dcterms:modified>
</cp:coreProperties>
</file>