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91ECBFEA-3148-46E7-B33B-A52739437D7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6" i="1" l="1"/>
  <c r="BT26" i="1"/>
  <c r="BR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M26" i="1" s="1"/>
  <c r="X26" i="1"/>
  <c r="W26" i="1"/>
  <c r="V26" i="1" s="1"/>
  <c r="O26" i="1"/>
  <c r="BU25" i="1"/>
  <c r="BT25" i="1"/>
  <c r="BR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 s="1"/>
  <c r="X25" i="1"/>
  <c r="W25" i="1"/>
  <c r="O25" i="1"/>
  <c r="BU24" i="1"/>
  <c r="BT24" i="1"/>
  <c r="BR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J24" i="1" s="1"/>
  <c r="X24" i="1"/>
  <c r="W24" i="1"/>
  <c r="O24" i="1"/>
  <c r="BU23" i="1"/>
  <c r="BT23" i="1"/>
  <c r="BR23" i="1"/>
  <c r="BI23" i="1"/>
  <c r="BH23" i="1"/>
  <c r="BG23" i="1"/>
  <c r="BF23" i="1"/>
  <c r="BE23" i="1"/>
  <c r="BB23" i="1"/>
  <c r="AZ23" i="1"/>
  <c r="AU23" i="1"/>
  <c r="AO23" i="1"/>
  <c r="AP23" i="1" s="1"/>
  <c r="AK23" i="1"/>
  <c r="AI23" i="1" s="1"/>
  <c r="X23" i="1"/>
  <c r="W23" i="1"/>
  <c r="O23" i="1"/>
  <c r="BU22" i="1"/>
  <c r="BT22" i="1"/>
  <c r="BR22" i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O22" i="1"/>
  <c r="BU21" i="1"/>
  <c r="BT21" i="1"/>
  <c r="BR21" i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BU20" i="1"/>
  <c r="BT20" i="1"/>
  <c r="BR20" i="1"/>
  <c r="BS20" i="1" s="1"/>
  <c r="R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O20" i="1"/>
  <c r="BU19" i="1"/>
  <c r="BT19" i="1"/>
  <c r="BR19" i="1"/>
  <c r="BS19" i="1" s="1"/>
  <c r="AW19" i="1" s="1"/>
  <c r="AY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/>
  <c r="M19" i="1" s="1"/>
  <c r="X19" i="1"/>
  <c r="V19" i="1" s="1"/>
  <c r="W19" i="1"/>
  <c r="O19" i="1"/>
  <c r="BU18" i="1"/>
  <c r="BT18" i="1"/>
  <c r="BR18" i="1"/>
  <c r="BI18" i="1"/>
  <c r="BH18" i="1"/>
  <c r="BG18" i="1"/>
  <c r="BF18" i="1"/>
  <c r="BE18" i="1"/>
  <c r="BB18" i="1"/>
  <c r="AZ18" i="1"/>
  <c r="AU18" i="1"/>
  <c r="AO18" i="1"/>
  <c r="AP18" i="1" s="1"/>
  <c r="AK18" i="1"/>
  <c r="AI18" i="1" s="1"/>
  <c r="X18" i="1"/>
  <c r="W18" i="1"/>
  <c r="O18" i="1"/>
  <c r="BU17" i="1"/>
  <c r="BT17" i="1"/>
  <c r="BR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O17" i="1"/>
  <c r="V22" i="1" l="1"/>
  <c r="V23" i="1"/>
  <c r="V24" i="1"/>
  <c r="V25" i="1"/>
  <c r="V17" i="1"/>
  <c r="V18" i="1"/>
  <c r="BS25" i="1"/>
  <c r="BS26" i="1"/>
  <c r="BS21" i="1"/>
  <c r="AW21" i="1" s="1"/>
  <c r="AY21" i="1" s="1"/>
  <c r="BS23" i="1"/>
  <c r="H18" i="1"/>
  <c r="I18" i="1"/>
  <c r="AX18" i="1" s="1"/>
  <c r="J17" i="1"/>
  <c r="I17" i="1"/>
  <c r="AX17" i="1" s="1"/>
  <c r="M23" i="1"/>
  <c r="AJ23" i="1"/>
  <c r="I23" i="1"/>
  <c r="AX23" i="1" s="1"/>
  <c r="H25" i="1"/>
  <c r="Z25" i="1" s="1"/>
  <c r="I25" i="1"/>
  <c r="AX25" i="1" s="1"/>
  <c r="BS18" i="1"/>
  <c r="BS24" i="1"/>
  <c r="AW24" i="1" s="1"/>
  <c r="AY24" i="1" s="1"/>
  <c r="I24" i="1"/>
  <c r="AX24" i="1" s="1"/>
  <c r="BA24" i="1" s="1"/>
  <c r="BS22" i="1"/>
  <c r="R22" i="1" s="1"/>
  <c r="BS17" i="1"/>
  <c r="V20" i="1"/>
  <c r="J20" i="1"/>
  <c r="I20" i="1"/>
  <c r="AX20" i="1" s="1"/>
  <c r="H20" i="1"/>
  <c r="AJ20" i="1"/>
  <c r="M20" i="1"/>
  <c r="AW18" i="1"/>
  <c r="AY18" i="1" s="1"/>
  <c r="R18" i="1"/>
  <c r="AJ21" i="1"/>
  <c r="M21" i="1"/>
  <c r="H21" i="1"/>
  <c r="J21" i="1"/>
  <c r="I21" i="1"/>
  <c r="AX21" i="1" s="1"/>
  <c r="R24" i="1"/>
  <c r="R17" i="1"/>
  <c r="AW17" i="1"/>
  <c r="BA17" i="1" s="1"/>
  <c r="AW23" i="1"/>
  <c r="AY23" i="1" s="1"/>
  <c r="R23" i="1"/>
  <c r="I22" i="1"/>
  <c r="AX22" i="1" s="1"/>
  <c r="H22" i="1"/>
  <c r="AJ22" i="1"/>
  <c r="M22" i="1"/>
  <c r="J22" i="1"/>
  <c r="AW22" i="1"/>
  <c r="AY22" i="1" s="1"/>
  <c r="AW25" i="1"/>
  <c r="AY25" i="1" s="1"/>
  <c r="R25" i="1"/>
  <c r="Z18" i="1"/>
  <c r="AW26" i="1"/>
  <c r="AY26" i="1" s="1"/>
  <c r="R26" i="1"/>
  <c r="M17" i="1"/>
  <c r="J18" i="1"/>
  <c r="AJ19" i="1"/>
  <c r="AW20" i="1"/>
  <c r="AY20" i="1" s="1"/>
  <c r="H23" i="1"/>
  <c r="M24" i="1"/>
  <c r="J25" i="1"/>
  <c r="AJ26" i="1"/>
  <c r="H26" i="1"/>
  <c r="AJ17" i="1"/>
  <c r="I19" i="1"/>
  <c r="AX19" i="1" s="1"/>
  <c r="BA19" i="1" s="1"/>
  <c r="J23" i="1"/>
  <c r="AJ24" i="1"/>
  <c r="I26" i="1"/>
  <c r="AX26" i="1" s="1"/>
  <c r="H19" i="1"/>
  <c r="H17" i="1"/>
  <c r="M18" i="1"/>
  <c r="J19" i="1"/>
  <c r="R19" i="1"/>
  <c r="H24" i="1"/>
  <c r="M25" i="1"/>
  <c r="J26" i="1"/>
  <c r="AJ18" i="1"/>
  <c r="AJ25" i="1"/>
  <c r="BA21" i="1" l="1"/>
  <c r="R21" i="1"/>
  <c r="S21" i="1" s="1"/>
  <c r="T21" i="1" s="1"/>
  <c r="BA25" i="1"/>
  <c r="AY17" i="1"/>
  <c r="Z19" i="1"/>
  <c r="S25" i="1"/>
  <c r="T25" i="1" s="1"/>
  <c r="S17" i="1"/>
  <c r="T17" i="1" s="1"/>
  <c r="P17" i="1" s="1"/>
  <c r="N17" i="1" s="1"/>
  <c r="Q17" i="1" s="1"/>
  <c r="K17" i="1" s="1"/>
  <c r="L17" i="1" s="1"/>
  <c r="Z20" i="1"/>
  <c r="Z17" i="1"/>
  <c r="Z26" i="1"/>
  <c r="Z21" i="1"/>
  <c r="BA26" i="1"/>
  <c r="S26" i="1"/>
  <c r="T26" i="1" s="1"/>
  <c r="P26" i="1" s="1"/>
  <c r="N26" i="1" s="1"/>
  <c r="Q26" i="1" s="1"/>
  <c r="K26" i="1" s="1"/>
  <c r="L26" i="1" s="1"/>
  <c r="BA20" i="1"/>
  <c r="S23" i="1"/>
  <c r="T23" i="1" s="1"/>
  <c r="S18" i="1"/>
  <c r="T18" i="1" s="1"/>
  <c r="Z24" i="1"/>
  <c r="Z23" i="1"/>
  <c r="S22" i="1"/>
  <c r="T22" i="1" s="1"/>
  <c r="P22" i="1" s="1"/>
  <c r="N22" i="1" s="1"/>
  <c r="Q22" i="1" s="1"/>
  <c r="K22" i="1" s="1"/>
  <c r="L22" i="1" s="1"/>
  <c r="Z22" i="1"/>
  <c r="S19" i="1"/>
  <c r="T19" i="1" s="1"/>
  <c r="BA22" i="1"/>
  <c r="BA23" i="1"/>
  <c r="S24" i="1"/>
  <c r="T24" i="1" s="1"/>
  <c r="BA18" i="1"/>
  <c r="S20" i="1"/>
  <c r="T20" i="1" s="1"/>
  <c r="P20" i="1" s="1"/>
  <c r="N20" i="1" s="1"/>
  <c r="Q20" i="1" s="1"/>
  <c r="K20" i="1" s="1"/>
  <c r="L20" i="1" s="1"/>
  <c r="U21" i="1" l="1"/>
  <c r="Y21" i="1" s="1"/>
  <c r="AB21" i="1"/>
  <c r="AA21" i="1"/>
  <c r="AA17" i="1"/>
  <c r="AB17" i="1"/>
  <c r="AC17" i="1" s="1"/>
  <c r="U17" i="1"/>
  <c r="Y17" i="1" s="1"/>
  <c r="AA24" i="1"/>
  <c r="U24" i="1"/>
  <c r="Y24" i="1" s="1"/>
  <c r="AB24" i="1"/>
  <c r="AC24" i="1" s="1"/>
  <c r="U19" i="1"/>
  <c r="Y19" i="1" s="1"/>
  <c r="AB19" i="1"/>
  <c r="AA19" i="1"/>
  <c r="P24" i="1"/>
  <c r="N24" i="1" s="1"/>
  <c r="Q24" i="1" s="1"/>
  <c r="K24" i="1" s="1"/>
  <c r="L24" i="1" s="1"/>
  <c r="P21" i="1"/>
  <c r="N21" i="1" s="1"/>
  <c r="Q21" i="1" s="1"/>
  <c r="K21" i="1" s="1"/>
  <c r="L21" i="1" s="1"/>
  <c r="U18" i="1"/>
  <c r="Y18" i="1" s="1"/>
  <c r="AB18" i="1"/>
  <c r="AA18" i="1"/>
  <c r="P18" i="1"/>
  <c r="N18" i="1" s="1"/>
  <c r="Q18" i="1" s="1"/>
  <c r="K18" i="1" s="1"/>
  <c r="L18" i="1" s="1"/>
  <c r="U22" i="1"/>
  <c r="Y22" i="1" s="1"/>
  <c r="AB22" i="1"/>
  <c r="AA22" i="1"/>
  <c r="U23" i="1"/>
  <c r="Y23" i="1" s="1"/>
  <c r="AB23" i="1"/>
  <c r="AA23" i="1"/>
  <c r="U26" i="1"/>
  <c r="Y26" i="1" s="1"/>
  <c r="AB26" i="1"/>
  <c r="AA26" i="1"/>
  <c r="U25" i="1"/>
  <c r="Y25" i="1" s="1"/>
  <c r="AB25" i="1"/>
  <c r="AA25" i="1"/>
  <c r="P25" i="1"/>
  <c r="N25" i="1" s="1"/>
  <c r="Q25" i="1" s="1"/>
  <c r="K25" i="1" s="1"/>
  <c r="L25" i="1" s="1"/>
  <c r="AA20" i="1"/>
  <c r="U20" i="1"/>
  <c r="Y20" i="1" s="1"/>
  <c r="AB20" i="1"/>
  <c r="AC20" i="1" s="1"/>
  <c r="P23" i="1"/>
  <c r="N23" i="1" s="1"/>
  <c r="Q23" i="1" s="1"/>
  <c r="K23" i="1" s="1"/>
  <c r="L23" i="1" s="1"/>
  <c r="P19" i="1"/>
  <c r="N19" i="1" s="1"/>
  <c r="Q19" i="1" s="1"/>
  <c r="K19" i="1" s="1"/>
  <c r="L19" i="1" s="1"/>
  <c r="AC26" i="1" l="1"/>
  <c r="AC25" i="1"/>
  <c r="AC23" i="1"/>
  <c r="AC18" i="1"/>
  <c r="AC19" i="1"/>
  <c r="AC21" i="1"/>
  <c r="AC22" i="1"/>
</calcChain>
</file>

<file path=xl/sharedStrings.xml><?xml version="1.0" encoding="utf-8"?>
<sst xmlns="http://schemas.openxmlformats.org/spreadsheetml/2006/main" count="1410" uniqueCount="343">
  <si>
    <t>File opened</t>
  </si>
  <si>
    <t>2019-08-24 13:16:13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</si>
  <si>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</si>
  <si>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</si>
  <si>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</si>
  <si>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</si>
  <si>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</si>
  <si>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</si>
  <si>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</si>
  <si>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</si>
  <si>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</si>
  <si>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</si>
  <si>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</si>
  <si>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{"tazero": "0.00774765", "flowazero": "0.4286", "ssa_ref": "36614.9", "h2obspan2b": "0.0963575", "co2bzero": "0.880288", "co2aspanconc2": "0", "h2oazero": "1.00263", "co2bspan2b": "0.162103", "co2bspan2": "0", "h2obspanconc1": "20", "h2oaspan2": "0", "co2aspan2b": "0.163711", "co2aspanconc1": "1002", "co2azero": "0.869071", "h2oaspan2a": "0.0661155", "tbzero": "0.197721", "co2aspan1": "0.992625", "flowmeterzero": "0.991801", "co2bspanconc2": "0", "co2bspan2a": "0.163389", "flowbzero": "0.20796", "h2oaspanconc1": "12.19", "h2obspan2a": "0.0975941", "h2obspan1": "0.998578", "h2oaspanconc2": "0", "co2bspanconc1": "1002", "h2obspanconc2": "0", "h2obspan2": "0", "ssb_ref": "36526.8", "chamberpressurezero": "2.57337", "h2oaspan1": "1.00223", "co2aspan2": "0", "co2aspan2a": "0.164928", "oxygen": "21", "h2oaspan2b": "0.0662632", "h2obzero": "1.01783", "co2bspan1": "0.992131"}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</si>
  <si>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</si>
  <si>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</si>
  <si>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</si>
  <si>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</si>
  <si>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</si>
  <si>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</si>
  <si>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</si>
  <si>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</si>
  <si>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</si>
  <si>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13:16:13</t>
  </si>
  <si>
    <t>Stability Definition:	A (GasEx): Slp&lt;0.3 Std&lt;0.5	gsw (GasEx): Slp&lt;1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</si>
  <si>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</si>
  <si>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</si>
  <si>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</si>
  <si>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</si>
  <si>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</si>
  <si>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</si>
  <si>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</si>
  <si>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</si>
  <si>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</si>
  <si>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</si>
  <si>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</si>
  <si>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</si>
  <si>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</si>
  <si>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</si>
  <si>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</si>
  <si>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</si>
  <si>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</si>
  <si>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</si>
  <si>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</si>
  <si>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</si>
  <si>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</si>
  <si>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</si>
  <si>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</si>
  <si>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</si>
  <si>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</si>
  <si>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</si>
  <si>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</si>
  <si>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</si>
  <si>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</si>
  <si>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</si>
  <si>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</si>
  <si>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</si>
  <si>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</si>
  <si>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</si>
  <si>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</si>
  <si>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</si>
  <si>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</si>
  <si>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</si>
  <si>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</si>
  <si>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</si>
  <si>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</si>
  <si>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</si>
  <si>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</si>
  <si>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</si>
  <si>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</si>
  <si>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</si>
  <si>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1.03404 73.7926 383.169 615.575 846.209 1051.07 1225.87 1394.5</t>
  </si>
  <si>
    <t>Fs_true</t>
  </si>
  <si>
    <t>-0.0945659 98.7461 401.969 600.047 801.227 1001.1 1198.91 1401.13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</si>
  <si>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</si>
  <si>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</si>
  <si>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</si>
  <si>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</si>
  <si>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</si>
  <si>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</si>
  <si>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</si>
  <si>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</si>
  <si>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</si>
  <si>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</si>
  <si>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</si>
  <si>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</si>
  <si>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</si>
  <si>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</si>
  <si>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</si>
  <si>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</si>
  <si>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</si>
  <si>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</si>
  <si>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</si>
  <si>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</si>
  <si>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</si>
  <si>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</si>
  <si>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</si>
  <si>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</si>
  <si>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</si>
  <si>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</si>
  <si>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</si>
  <si>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</si>
  <si>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</si>
  <si>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</si>
  <si>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</si>
  <si>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</si>
  <si>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</si>
  <si>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</si>
  <si>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</si>
  <si>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</si>
  <si>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</si>
  <si>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</si>
  <si>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</si>
  <si>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</si>
  <si>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</si>
  <si>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</si>
  <si>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</si>
  <si>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</si>
  <si>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</si>
  <si>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</si>
  <si>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</si>
  <si>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</si>
  <si>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</si>
  <si>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</si>
  <si>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</si>
  <si>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</si>
  <si>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</si>
  <si>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</si>
  <si>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</si>
  <si>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</si>
  <si>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</si>
  <si>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</si>
  <si>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</si>
  <si>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</si>
  <si>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</si>
  <si>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</si>
  <si>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</si>
  <si>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</si>
  <si>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</si>
  <si>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</si>
  <si>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</si>
  <si>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</si>
  <si>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</si>
  <si>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</si>
  <si>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</si>
  <si>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</si>
  <si>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</si>
  <si>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</si>
  <si>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</si>
  <si>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</si>
  <si>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</si>
  <si>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</si>
  <si>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</si>
  <si>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</si>
  <si>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</si>
  <si>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</si>
  <si>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</si>
  <si>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</si>
  <si>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</si>
  <si>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</si>
  <si>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</si>
  <si>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</si>
  <si>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</si>
  <si>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</si>
  <si>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</si>
  <si>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</si>
  <si>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</si>
  <si>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</si>
  <si>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</si>
  <si>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</si>
  <si>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</si>
  <si>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</si>
  <si>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</si>
  <si>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</si>
  <si>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</si>
  <si>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</si>
  <si>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</si>
  <si>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</si>
  <si>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</si>
  <si>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</si>
  <si>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</si>
  <si>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</si>
  <si>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</si>
  <si>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</si>
  <si>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</si>
  <si>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</si>
  <si>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</si>
  <si>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</si>
  <si>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</si>
  <si>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</si>
  <si>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</si>
  <si>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</si>
  <si>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</si>
  <si>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</si>
  <si>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</si>
  <si>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</si>
  <si>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</si>
  <si>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</si>
  <si>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</si>
  <si>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</si>
  <si>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</si>
  <si>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</si>
  <si>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</si>
  <si>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</si>
  <si>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</si>
  <si>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</si>
  <si>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</si>
  <si>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</si>
  <si>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</si>
  <si>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</si>
  <si>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</si>
  <si>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</si>
  <si>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</si>
  <si>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</si>
  <si>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</si>
  <si>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</si>
  <si>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</si>
  <si>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</si>
  <si>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</si>
  <si>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</si>
  <si>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</si>
  <si>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</si>
  <si>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</si>
  <si>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</si>
  <si>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</si>
  <si>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</si>
  <si>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</si>
  <si>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</si>
  <si>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</si>
  <si>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</si>
  <si>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</si>
  <si>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</si>
  <si>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</si>
  <si>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</si>
  <si>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</si>
  <si>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</si>
  <si>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</si>
  <si>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</si>
  <si>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</si>
  <si>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</si>
  <si>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</si>
  <si>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</si>
  <si>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</si>
  <si>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</si>
  <si>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</si>
  <si>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</si>
  <si>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</si>
  <si>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</si>
  <si>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</si>
  <si>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</si>
  <si>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</si>
  <si>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</si>
  <si>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</si>
  <si>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</si>
  <si>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</si>
  <si>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</si>
  <si>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</si>
  <si>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</si>
  <si>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</si>
  <si>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</si>
  <si>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</si>
  <si>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</si>
  <si>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</si>
  <si>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</si>
  <si>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</si>
  <si>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</si>
  <si>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</si>
  <si>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</si>
  <si>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</si>
  <si>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</si>
  <si>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</si>
  <si>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</si>
  <si>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</si>
  <si>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</si>
  <si>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</si>
  <si>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</si>
  <si>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20190824 13:22:37</t>
  </si>
  <si>
    <t>13:22:37</t>
  </si>
  <si>
    <t>MPF-1830-20190824-13_22_38</t>
  </si>
  <si>
    <t>DARK-1831-20190824-13_22_46</t>
  </si>
  <si>
    <t>0: Broadleaf</t>
  </si>
  <si>
    <t>13:21:37</t>
  </si>
  <si>
    <t>1/2</t>
  </si>
  <si>
    <t>5</t>
  </si>
  <si>
    <t>11111111</t>
  </si>
  <si>
    <t>oooooooo</t>
  </si>
  <si>
    <t>off</t>
  </si>
  <si>
    <t>20190824 13:24:38</t>
  </si>
  <si>
    <t>13:24:38</t>
  </si>
  <si>
    <t>MPF-1832-20190824-13_24_39</t>
  </si>
  <si>
    <t>DARK-1833-20190824-13_24_47</t>
  </si>
  <si>
    <t>13:25:08</t>
  </si>
  <si>
    <t>20190824 13:27:10</t>
  </si>
  <si>
    <t>13:27:10</t>
  </si>
  <si>
    <t>MPF-1834-20190824-13_27_11</t>
  </si>
  <si>
    <t>DARK-1835-20190824-13_27_18</t>
  </si>
  <si>
    <t>13:26:19</t>
  </si>
  <si>
    <t>20190824 13:29:10</t>
  </si>
  <si>
    <t>13:29:10</t>
  </si>
  <si>
    <t>MPF-1836-20190824-13_29_11</t>
  </si>
  <si>
    <t>DARK-1837-20190824-13_29_19</t>
  </si>
  <si>
    <t>13:28:20</t>
  </si>
  <si>
    <t>20190824 13:31:03</t>
  </si>
  <si>
    <t>13:31:03</t>
  </si>
  <si>
    <t>MPF-1838-20190824-13_31_04</t>
  </si>
  <si>
    <t>DARK-1839-20190824-13_31_12</t>
  </si>
  <si>
    <t>13:30:21</t>
  </si>
  <si>
    <t>2/2</t>
  </si>
  <si>
    <t>20190824 13:33:04</t>
  </si>
  <si>
    <t>13:33:04</t>
  </si>
  <si>
    <t>MPF-1840-20190824-13_33_05</t>
  </si>
  <si>
    <t>DARK-1841-20190824-13_33_13</t>
  </si>
  <si>
    <t>13:33:41</t>
  </si>
  <si>
    <t>20190824 13:35:42</t>
  </si>
  <si>
    <t>13:35:42</t>
  </si>
  <si>
    <t>MPF-1842-20190824-13_35_43</t>
  </si>
  <si>
    <t>DARK-1843-20190824-13_35_51</t>
  </si>
  <si>
    <t>13:34:51</t>
  </si>
  <si>
    <t>20190824 13:37:43</t>
  </si>
  <si>
    <t>13:37:43</t>
  </si>
  <si>
    <t>MPF-1844-20190824-13_37_44</t>
  </si>
  <si>
    <t>DARK-1845-20190824-13_37_52</t>
  </si>
  <si>
    <t>13:37:03</t>
  </si>
  <si>
    <t>20190824 13:39:39</t>
  </si>
  <si>
    <t>13:39:39</t>
  </si>
  <si>
    <t>MPF-1846-20190824-13_39_40</t>
  </si>
  <si>
    <t>DARK-1847-20190824-13_39_48</t>
  </si>
  <si>
    <t>13:38:53</t>
  </si>
  <si>
    <t>20190824 13:40:48</t>
  </si>
  <si>
    <t>13:40:48</t>
  </si>
  <si>
    <t>MPF-1848-20190824-13_40_50</t>
  </si>
  <si>
    <t>DARK-1849-20190824-13_40_57</t>
  </si>
  <si>
    <t>13:41:16</t>
  </si>
  <si>
    <t>20190824 13:43:18</t>
  </si>
  <si>
    <t>13:43:18</t>
  </si>
  <si>
    <t>MPF-1850-20190824-13_43_19</t>
  </si>
  <si>
    <t>DARK-1851-20190824-13_43_27</t>
  </si>
  <si>
    <t>13:42:25</t>
  </si>
  <si>
    <t>20190824 13:45:18</t>
  </si>
  <si>
    <t>13:45:18</t>
  </si>
  <si>
    <t>MPF-1852-20190824-13_45_20</t>
  </si>
  <si>
    <t>DARK-1853-20190824-13_45_27</t>
  </si>
  <si>
    <t>13:45:44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</si>
</sst>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Measurements!$I$17:$I$26</c:f>
              <c:numCache>
                <c:formatCode>General</c:formatCode>
                <c:ptCount val="10"/>
                <c:pt idx="0">
                  <c:v>31.003554867162912</c:v>
                </c:pt>
                <c:pt idx="1">
                  <c:v>28.304330673651432</c:v>
                </c:pt>
                <c:pt idx="2">
                  <c:v>22.22681670336749</c:v>
                </c:pt>
                <c:pt idx="3">
                  <c:v>12.940114714061778</c:v>
                </c:pt>
                <c:pt idx="4">
                  <c:v>0.49312301119284757</c:v>
                </c:pt>
                <c:pt idx="5">
                  <c:v>34.900073054949004</c:v>
                </c:pt>
                <c:pt idx="6">
                  <c:v>37.945239363442319</c:v>
                </c:pt>
                <c:pt idx="7">
                  <c:v>39.521957007781836</c:v>
                </c:pt>
                <c:pt idx="8">
                  <c:v>40.172008392689072</c:v>
                </c:pt>
                <c:pt idx="9">
                  <c:v>39.383214496712405</c:v>
                </c:pt>
              </c:numCache>
            </c:numRef>
          </c:xVal>
          <c:yVal>
            <c:numRef>
              <c:f>Measurements!$K$17:$K$26</c:f>
              <c:numCache>
                <c:formatCode>General</c:formatCode>
                <c:ptCount val="10"/>
                <c:pt idx="0">
                  <c:v>87.283064093667051</c:v>
                </c:pt>
                <c:pt idx="1">
                  <c:v>50.865046966859616</c:v>
                </c:pt>
                <c:pt idx="2">
                  <c:v>37.090585302137065</c:v>
                </c:pt>
                <c:pt idx="3">
                  <c:v>16.814458823495336</c:v>
                </c:pt>
                <c:pt idx="4">
                  <c:v>-5.9220955700143953</c:v>
                </c:pt>
                <c:pt idx="5">
                  <c:v>137.59743037140674</c:v>
                </c:pt>
                <c:pt idx="6">
                  <c:v>177.03009475401603</c:v>
                </c:pt>
                <c:pt idx="7">
                  <c:v>266.02304003671901</c:v>
                </c:pt>
                <c:pt idx="8">
                  <c:v>309.81969382059378</c:v>
                </c:pt>
                <c:pt idx="9">
                  <c:v>283.82927573168706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5-406B-9648-FCF09F094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63952"/>
        <c:axId val="414959688"/>
      </c:scatterChart>
      <c:valAx>
        <c:axId val="41496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59688"/>
        <c:crosses val="autoZero"/>
        <c:crossBetween val="midCat"/>
      </c:valAx>
      <c:valAx>
        <c:axId val="414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6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10</xdr:row>
      <xdr:rowOff>119062</xdr:rowOff>
    </xdr:from>
    <xdr:to>
      <xdr:col>22</xdr:col>
      <xdr:colOff>200025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9BE33-851B-482A-8273-8D359EA62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6"/>
  <sheetViews>
    <sheetView tabSelected="1" topLeftCell="A8" workbookViewId="0">
      <selection activeCell="V11" sqref="V11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1566670957.5</v>
      </c>
      <c r="C17">
        <v>0</v>
      </c>
      <c r="D17" t="s">
        <v>276</v>
      </c>
      <c r="E17" t="s">
        <v>277</v>
      </c>
      <c r="G17">
        <v>1566670957.5</v>
      </c>
      <c r="H17">
        <f t="shared" ref="H17:H26" si="0">CB17*AI17*(BZ17-CA17)/(100*$B$5*(1000-AI17*BZ17))</f>
        <v>3.2490639923338162E-3</v>
      </c>
      <c r="I17">
        <f t="shared" ref="I17:I26" si="1">CB17*AI17*(BY17-BX17*(1000-AI17*CA17)/(1000-AI17*BZ17))/(100*$B$5)</f>
        <v>31.003554867162912</v>
      </c>
      <c r="J17">
        <f t="shared" ref="J17:J26" si="2">BX17 - IF(AI17&gt;1, I17*$B$5*100/(AK17*CH17), 0)</f>
        <v>361.447</v>
      </c>
      <c r="K17">
        <f t="shared" ref="K17:K26" si="3">((Q17-H17/2)*J17-I17)/(Q17+H17/2)</f>
        <v>87.283064093667051</v>
      </c>
      <c r="L17">
        <f t="shared" ref="L17:L26" si="4">K17*(CC17+CD17)/1000</f>
        <v>8.7212091353911365</v>
      </c>
      <c r="M17">
        <f t="shared" ref="M17:M26" si="5">(BX17 - IF(AI17&gt;1, I17*$B$5*100/(AK17*CH17), 0))*(CC17+CD17)/1000</f>
        <v>36.115309551654903</v>
      </c>
      <c r="N17">
        <f t="shared" ref="N17:N26" si="6">2/((1/P17-1/O17)+SIGN(P17)*SQRT((1/P17-1/O17)*(1/P17-1/O17) + 4*$C$5/(($C$5+1)*($C$5+1))*(2*1/P17*1/O17-1/O17*1/O17)))</f>
        <v>0.19269678394244155</v>
      </c>
      <c r="O17">
        <f t="shared" ref="O17:O26" si="7">AF17+AE17*$B$5+AD17*$B$5*$B$5</f>
        <v>2.2537947917753374</v>
      </c>
      <c r="P17">
        <f t="shared" ref="P17:P26" si="8">H17*(1000-(1000*0.61365*EXP(17.502*T17/(240.97+T17))/(CC17+CD17)+BZ17)/2)/(1000*0.61365*EXP(17.502*T17/(240.97+T17))/(CC17+CD17)-BZ17)</f>
        <v>0.18398940191124349</v>
      </c>
      <c r="Q17">
        <f t="shared" ref="Q17:Q26" si="9">1/(($C$5+1)/(N17/1.6)+1/(O17/1.37)) + $C$5/(($C$5+1)/(N17/1.6) + $C$5/(O17/1.37))</f>
        <v>0.1157429080124032</v>
      </c>
      <c r="R17">
        <f t="shared" ref="R17:R26" si="10">(BS17*BU17)</f>
        <v>321.4472412119332</v>
      </c>
      <c r="S17">
        <f t="shared" ref="S17:S26" si="11">(CE17+(R17+2*0.95*0.0000000567*(((CE17+$B$7)+273)^4-(CE17+273)^4)-44100*H17)/(1.84*29.3*O17+8*0.95*0.0000000567*(CE17+273)^3))</f>
        <v>27.112682785700525</v>
      </c>
      <c r="T17">
        <f t="shared" ref="T17:T26" si="12">($C$7*CF17+$D$7*CG17+$E$7*S17)</f>
        <v>27.004000000000001</v>
      </c>
      <c r="U17">
        <f t="shared" ref="U17:U26" si="13">0.61365*EXP(17.502*T17/(240.97+T17))</f>
        <v>3.5800006306338323</v>
      </c>
      <c r="V17">
        <f t="shared" ref="V17:V26" si="14">(W17/X17*100)</f>
        <v>55.977195189766945</v>
      </c>
      <c r="W17">
        <f t="shared" ref="W17:W26" si="15">BZ17*(CC17+CD17)/1000</f>
        <v>1.8636034093790399</v>
      </c>
      <c r="X17">
        <f t="shared" ref="X17:X26" si="16">0.61365*EXP(17.502*CE17/(240.97+CE17))</f>
        <v>3.3292189847334841</v>
      </c>
      <c r="Y17">
        <f t="shared" ref="Y17:Y26" si="17">(U17-BZ17*(CC17+CD17)/1000)</f>
        <v>1.7163972212547924</v>
      </c>
      <c r="Z17">
        <f t="shared" ref="Z17:Z26" si="18">(-H17*44100)</f>
        <v>-143.28372206192128</v>
      </c>
      <c r="AA17">
        <f t="shared" ref="AA17:AA26" si="19">2*29.3*O17*0.92*(CE17-T17)</f>
        <v>-149.56245524778916</v>
      </c>
      <c r="AB17">
        <f t="shared" ref="AB17:AB26" si="20">2*0.95*0.0000000567*(((CE17+$B$7)+273)^4-(T17+273)^4)</f>
        <v>-14.233995324021194</v>
      </c>
      <c r="AC17">
        <f t="shared" ref="AC17:AC26" si="21">R17+AB17+Z17+AA17</f>
        <v>14.367068578201582</v>
      </c>
      <c r="AD17">
        <v>-4.1285986606103803E-2</v>
      </c>
      <c r="AE17">
        <v>4.6347136816425702E-2</v>
      </c>
      <c r="AF17">
        <v>3.46200748869652</v>
      </c>
      <c r="AG17">
        <v>0</v>
      </c>
      <c r="AH17">
        <v>0</v>
      </c>
      <c r="AI17">
        <f t="shared" ref="AI17:AI26" si="22">IF(AG17*$H$13&gt;=AK17,1,(AK17/(AK17-AG17*$H$13)))</f>
        <v>1</v>
      </c>
      <c r="AJ17">
        <f t="shared" ref="AJ17:AJ26" si="23">(AI17-1)*100</f>
        <v>0</v>
      </c>
      <c r="AK17">
        <f t="shared" ref="AK17:AK26" si="24">MAX(0,($B$13+$C$13*CH17)/(1+$D$13*CH17)*CC17/(CE17+273)*$E$13)</f>
        <v>52867.875397856777</v>
      </c>
      <c r="AL17">
        <v>0</v>
      </c>
      <c r="AM17">
        <v>0</v>
      </c>
      <c r="AN17">
        <v>0</v>
      </c>
      <c r="AO17">
        <f t="shared" ref="AO17:AO26" si="25">AN17-AM17</f>
        <v>0</v>
      </c>
      <c r="AP17" t="e">
        <f t="shared" ref="AP17:AP26" si="26">AO17/AN17</f>
        <v>#DIV/0!</v>
      </c>
      <c r="AQ17">
        <v>-1</v>
      </c>
      <c r="AR17" t="s">
        <v>278</v>
      </c>
      <c r="AS17">
        <v>722.50011538461501</v>
      </c>
      <c r="AT17">
        <v>928.63699999999994</v>
      </c>
      <c r="AU17">
        <f t="shared" ref="AU17:AU26" si="27">1-AS17/AT17</f>
        <v>0.22197789299304782</v>
      </c>
      <c r="AV17">
        <v>0.5</v>
      </c>
      <c r="AW17">
        <f t="shared" ref="AW17:AW26" si="28">BS17</f>
        <v>1681.2387000837666</v>
      </c>
      <c r="AX17">
        <f t="shared" ref="AX17:AX26" si="29">I17</f>
        <v>31.003554867162912</v>
      </c>
      <c r="AY17">
        <f t="shared" ref="AY17:AY26" si="30">AU17*AV17*AW17</f>
        <v>186.59891213148259</v>
      </c>
      <c r="AZ17">
        <f t="shared" ref="AZ17:AZ26" si="31">BE17/AT17</f>
        <v>0.3927228831071774</v>
      </c>
      <c r="BA17">
        <f t="shared" ref="BA17:BA26" si="32">(AX17-AQ17)/AW17</f>
        <v>1.9035699609798628E-2</v>
      </c>
      <c r="BB17">
        <f t="shared" ref="BB17:BB26" si="33">(AN17-AT17)/AT17</f>
        <v>-1</v>
      </c>
      <c r="BC17" t="s">
        <v>279</v>
      </c>
      <c r="BD17">
        <v>563.94000000000005</v>
      </c>
      <c r="BE17">
        <f t="shared" ref="BE17:BE26" si="34">AT17-BD17</f>
        <v>364.69699999999989</v>
      </c>
      <c r="BF17">
        <f t="shared" ref="BF17:BF26" si="35">(AT17-AS17)/(AT17-BD17)</f>
        <v>0.56522780449355214</v>
      </c>
      <c r="BG17">
        <f t="shared" ref="BG17:BG26" si="36">(AN17-AT17)/(AN17-BD17)</f>
        <v>1.646694683831613</v>
      </c>
      <c r="BH17">
        <f t="shared" ref="BH17:BH26" si="37">(AT17-AS17)/(AT17-AM17)</f>
        <v>0.22197789299304782</v>
      </c>
      <c r="BI17" t="e">
        <f t="shared" ref="BI17:BI26" si="38">(AN17-AT17)/(AN17-AM17)</f>
        <v>#DIV/0!</v>
      </c>
      <c r="BJ17">
        <v>1830</v>
      </c>
      <c r="BK17">
        <v>300</v>
      </c>
      <c r="BL17">
        <v>300</v>
      </c>
      <c r="BM17">
        <v>300</v>
      </c>
      <c r="BN17">
        <v>10309.9</v>
      </c>
      <c r="BO17">
        <v>877.38599999999997</v>
      </c>
      <c r="BP17">
        <v>-6.8683900000000003E-3</v>
      </c>
      <c r="BQ17">
        <v>2.1196899999999999</v>
      </c>
      <c r="BR17">
        <f t="shared" ref="BR17:BR26" si="39">$B$11*CI17+$C$11*CJ17+$F$11*CK17</f>
        <v>2000.05</v>
      </c>
      <c r="BS17">
        <f t="shared" ref="BS17:BS26" si="40">BR17*BT17</f>
        <v>1681.2387000837666</v>
      </c>
      <c r="BT17">
        <f t="shared" ref="BT17:BT26" si="41">($B$11*$D$9+$C$11*$D$9+$F$11*((CX17+CP17)/MAX(CX17+CP17+CY17, 0.1)*$I$9+CY17/MAX(CX17+CP17+CY17, 0.1)*$J$9))/($B$11+$C$11+$F$11)</f>
        <v>0.84059833508350623</v>
      </c>
      <c r="BU17">
        <f t="shared" ref="BU17:BU26" si="42">($B$11*$K$9+$C$11*$K$9+$F$11*((CX17+CP17)/MAX(CX17+CP17+CY17, 0.1)*$P$9+CY17/MAX(CX17+CP17+CY17, 0.1)*$Q$9))/($B$11+$C$11+$F$11)</f>
        <v>0.19119667016701275</v>
      </c>
      <c r="BV17" t="s">
        <v>280</v>
      </c>
      <c r="BW17">
        <v>1566670957.5</v>
      </c>
      <c r="BX17">
        <v>361.447</v>
      </c>
      <c r="BY17">
        <v>400.06900000000002</v>
      </c>
      <c r="BZ17">
        <v>18.651199999999999</v>
      </c>
      <c r="CA17">
        <v>14.824199999999999</v>
      </c>
      <c r="CB17">
        <v>499.89</v>
      </c>
      <c r="CC17">
        <v>99.818899999999999</v>
      </c>
      <c r="CD17">
        <v>9.9786700000000006E-2</v>
      </c>
      <c r="CE17">
        <v>25.773099999999999</v>
      </c>
      <c r="CF17">
        <v>27.004000000000001</v>
      </c>
      <c r="CG17">
        <v>999.9</v>
      </c>
      <c r="CH17">
        <v>9974.3799999999992</v>
      </c>
      <c r="CI17">
        <v>0</v>
      </c>
      <c r="CJ17">
        <v>1865.62</v>
      </c>
      <c r="CK17">
        <v>2000.05</v>
      </c>
      <c r="CL17">
        <v>0.98000399999999999</v>
      </c>
      <c r="CM17">
        <v>1.9995599999999999E-2</v>
      </c>
      <c r="CN17">
        <v>0</v>
      </c>
      <c r="CO17">
        <v>722.78399999999999</v>
      </c>
      <c r="CP17">
        <v>4.99986</v>
      </c>
      <c r="CQ17">
        <v>19992.3</v>
      </c>
      <c r="CR17">
        <v>16272.6</v>
      </c>
      <c r="CS17">
        <v>42.311999999999998</v>
      </c>
      <c r="CT17">
        <v>43.625</v>
      </c>
      <c r="CU17">
        <v>42.875</v>
      </c>
      <c r="CV17">
        <v>42.436999999999998</v>
      </c>
      <c r="CW17">
        <v>44</v>
      </c>
      <c r="CX17">
        <v>1955.16</v>
      </c>
      <c r="CY17">
        <v>39.89</v>
      </c>
      <c r="CZ17">
        <v>0</v>
      </c>
      <c r="DA17">
        <v>506.200000047684</v>
      </c>
      <c r="DB17">
        <v>722.50011538461501</v>
      </c>
      <c r="DC17">
        <v>4.2033846271848203</v>
      </c>
      <c r="DD17">
        <v>241.032478809368</v>
      </c>
      <c r="DE17">
        <v>19979.815384615398</v>
      </c>
      <c r="DF17">
        <v>15</v>
      </c>
      <c r="DG17">
        <v>1566670897</v>
      </c>
      <c r="DH17" t="s">
        <v>281</v>
      </c>
      <c r="DI17">
        <v>64</v>
      </c>
      <c r="DJ17">
        <v>-0.247</v>
      </c>
      <c r="DK17">
        <v>9.9000000000000005E-2</v>
      </c>
      <c r="DL17">
        <v>400</v>
      </c>
      <c r="DM17">
        <v>15</v>
      </c>
      <c r="DN17">
        <v>0.03</v>
      </c>
      <c r="DO17">
        <v>0.03</v>
      </c>
      <c r="DP17">
        <v>30.0109213767618</v>
      </c>
      <c r="DQ17">
        <v>3.2996135484369198</v>
      </c>
      <c r="DR17">
        <v>0.64914427661391005</v>
      </c>
      <c r="DS17">
        <v>0</v>
      </c>
      <c r="DT17">
        <v>0.18070836721508601</v>
      </c>
      <c r="DU17">
        <v>3.7917352188647599E-2</v>
      </c>
      <c r="DV17">
        <v>7.4064975198419999E-3</v>
      </c>
      <c r="DW17">
        <v>1</v>
      </c>
      <c r="DX17">
        <v>1</v>
      </c>
      <c r="DY17">
        <v>2</v>
      </c>
      <c r="DZ17" t="s">
        <v>282</v>
      </c>
      <c r="EA17">
        <v>1.86676</v>
      </c>
      <c r="EB17">
        <v>1.8632500000000001</v>
      </c>
      <c r="EC17">
        <v>1.8689100000000001</v>
      </c>
      <c r="ED17">
        <v>1.8669100000000001</v>
      </c>
      <c r="EE17">
        <v>1.8714999999999999</v>
      </c>
      <c r="EF17">
        <v>1.8640099999999999</v>
      </c>
      <c r="EG17">
        <v>1.8656699999999999</v>
      </c>
      <c r="EH17">
        <v>1.86554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-0.247</v>
      </c>
      <c r="EW17">
        <v>9.9000000000000005E-2</v>
      </c>
      <c r="EX17">
        <v>2</v>
      </c>
      <c r="EY17">
        <v>507.63099999999997</v>
      </c>
      <c r="EZ17">
        <v>538.80499999999995</v>
      </c>
      <c r="FA17">
        <v>20.5581</v>
      </c>
      <c r="FB17">
        <v>28.033100000000001</v>
      </c>
      <c r="FC17">
        <v>30.0002</v>
      </c>
      <c r="FD17">
        <v>28.136399999999998</v>
      </c>
      <c r="FE17">
        <v>28.158200000000001</v>
      </c>
      <c r="FF17">
        <v>22.110099999999999</v>
      </c>
      <c r="FG17">
        <v>39.422899999999998</v>
      </c>
      <c r="FH17">
        <v>0</v>
      </c>
      <c r="FI17">
        <v>20.574100000000001</v>
      </c>
      <c r="FJ17">
        <v>400</v>
      </c>
      <c r="FK17">
        <v>14.5891</v>
      </c>
      <c r="FL17">
        <v>101.6</v>
      </c>
      <c r="FM17">
        <v>102.245</v>
      </c>
    </row>
    <row r="18" spans="1:169" x14ac:dyDescent="0.25">
      <c r="A18">
        <v>2</v>
      </c>
      <c r="B18">
        <v>1566671078</v>
      </c>
      <c r="C18">
        <v>120.5</v>
      </c>
      <c r="D18" t="s">
        <v>287</v>
      </c>
      <c r="E18" t="s">
        <v>288</v>
      </c>
      <c r="G18">
        <v>1566671078</v>
      </c>
      <c r="H18">
        <f t="shared" si="0"/>
        <v>3.8348159018724722E-3</v>
      </c>
      <c r="I18">
        <f t="shared" si="1"/>
        <v>28.304330673651432</v>
      </c>
      <c r="J18">
        <f t="shared" si="2"/>
        <v>264.779</v>
      </c>
      <c r="K18">
        <f t="shared" si="3"/>
        <v>50.865046966859616</v>
      </c>
      <c r="L18">
        <f t="shared" si="4"/>
        <v>5.0816216216581145</v>
      </c>
      <c r="M18">
        <f t="shared" si="5"/>
        <v>26.452481057132598</v>
      </c>
      <c r="N18">
        <f t="shared" si="6"/>
        <v>0.22652800665511635</v>
      </c>
      <c r="O18">
        <f t="shared" si="7"/>
        <v>2.2550072338515759</v>
      </c>
      <c r="P18">
        <f t="shared" si="8"/>
        <v>0.21460251825574933</v>
      </c>
      <c r="Q18">
        <f t="shared" si="9"/>
        <v>0.13514569138223814</v>
      </c>
      <c r="R18">
        <f t="shared" si="10"/>
        <v>321.4376652548998</v>
      </c>
      <c r="S18">
        <f t="shared" si="11"/>
        <v>27.09344950430053</v>
      </c>
      <c r="T18">
        <f t="shared" si="12"/>
        <v>27.020499999999998</v>
      </c>
      <c r="U18">
        <f t="shared" si="13"/>
        <v>3.5834713226652082</v>
      </c>
      <c r="V18">
        <f t="shared" si="14"/>
        <v>54.896775514425066</v>
      </c>
      <c r="W18">
        <f t="shared" si="15"/>
        <v>1.8467653905087598</v>
      </c>
      <c r="X18">
        <f t="shared" si="16"/>
        <v>3.3640689698131552</v>
      </c>
      <c r="Y18">
        <f t="shared" si="17"/>
        <v>1.7367059321564484</v>
      </c>
      <c r="Z18">
        <f t="shared" si="18"/>
        <v>-169.11538127257603</v>
      </c>
      <c r="AA18">
        <f t="shared" si="19"/>
        <v>-130.27650161079086</v>
      </c>
      <c r="AB18">
        <f t="shared" si="20"/>
        <v>-12.403797476993139</v>
      </c>
      <c r="AC18">
        <f t="shared" si="21"/>
        <v>9.6419848945397746</v>
      </c>
      <c r="AD18">
        <v>-4.1318685178375301E-2</v>
      </c>
      <c r="AE18">
        <v>4.63838438283527E-2</v>
      </c>
      <c r="AF18">
        <v>3.4641768373029702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52876.628439185071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698.73803846153896</v>
      </c>
      <c r="AT18">
        <v>884.63300000000004</v>
      </c>
      <c r="AU18">
        <f t="shared" si="27"/>
        <v>0.21013794594872792</v>
      </c>
      <c r="AV18">
        <v>0.5</v>
      </c>
      <c r="AW18">
        <f t="shared" si="28"/>
        <v>1681.1883000837693</v>
      </c>
      <c r="AX18">
        <f t="shared" si="29"/>
        <v>28.304330673651432</v>
      </c>
      <c r="AY18">
        <f t="shared" si="30"/>
        <v>176.64072806631845</v>
      </c>
      <c r="AZ18">
        <f t="shared" si="31"/>
        <v>0.37169425061014</v>
      </c>
      <c r="BA18">
        <f t="shared" si="32"/>
        <v>1.7430724846343074E-2</v>
      </c>
      <c r="BB18">
        <f t="shared" si="33"/>
        <v>-1</v>
      </c>
      <c r="BC18" t="s">
        <v>290</v>
      </c>
      <c r="BD18">
        <v>555.82000000000005</v>
      </c>
      <c r="BE18">
        <f t="shared" si="34"/>
        <v>328.81299999999999</v>
      </c>
      <c r="BF18">
        <f t="shared" si="35"/>
        <v>0.5653516179058039</v>
      </c>
      <c r="BG18">
        <f t="shared" si="36"/>
        <v>1.5915818070598395</v>
      </c>
      <c r="BH18">
        <f t="shared" si="37"/>
        <v>0.21013794594872798</v>
      </c>
      <c r="BI18" t="e">
        <f t="shared" si="38"/>
        <v>#DIV/0!</v>
      </c>
      <c r="BJ18">
        <v>1832</v>
      </c>
      <c r="BK18">
        <v>300</v>
      </c>
      <c r="BL18">
        <v>300</v>
      </c>
      <c r="BM18">
        <v>300</v>
      </c>
      <c r="BN18">
        <v>10309.799999999999</v>
      </c>
      <c r="BO18">
        <v>837.98900000000003</v>
      </c>
      <c r="BP18">
        <v>-6.8681899999999997E-3</v>
      </c>
      <c r="BQ18">
        <v>2.0261800000000001</v>
      </c>
      <c r="BR18">
        <f t="shared" si="39"/>
        <v>1999.99</v>
      </c>
      <c r="BS18">
        <f t="shared" si="40"/>
        <v>1681.1883000837693</v>
      </c>
      <c r="BT18">
        <f t="shared" si="41"/>
        <v>0.84059835303364983</v>
      </c>
      <c r="BU18">
        <f t="shared" si="42"/>
        <v>0.19119670606729977</v>
      </c>
      <c r="BV18" t="s">
        <v>280</v>
      </c>
      <c r="BW18">
        <v>1566671078</v>
      </c>
      <c r="BX18">
        <v>264.779</v>
      </c>
      <c r="BY18">
        <v>299.96800000000002</v>
      </c>
      <c r="BZ18">
        <v>18.485399999999998</v>
      </c>
      <c r="CA18">
        <v>13.968</v>
      </c>
      <c r="CB18">
        <v>499.92399999999998</v>
      </c>
      <c r="CC18">
        <v>99.804199999999994</v>
      </c>
      <c r="CD18">
        <v>9.9799399999999996E-2</v>
      </c>
      <c r="CE18">
        <v>25.948899999999998</v>
      </c>
      <c r="CF18">
        <v>27.020499999999998</v>
      </c>
      <c r="CG18">
        <v>999.9</v>
      </c>
      <c r="CH18">
        <v>9983.75</v>
      </c>
      <c r="CI18">
        <v>0</v>
      </c>
      <c r="CJ18">
        <v>1407.29</v>
      </c>
      <c r="CK18">
        <v>1999.99</v>
      </c>
      <c r="CL18">
        <v>0.98000399999999999</v>
      </c>
      <c r="CM18">
        <v>1.9995599999999999E-2</v>
      </c>
      <c r="CN18">
        <v>0</v>
      </c>
      <c r="CO18">
        <v>698.41399999999999</v>
      </c>
      <c r="CP18">
        <v>4.99986</v>
      </c>
      <c r="CQ18">
        <v>19006.400000000001</v>
      </c>
      <c r="CR18">
        <v>16272.1</v>
      </c>
      <c r="CS18">
        <v>42.436999999999998</v>
      </c>
      <c r="CT18">
        <v>44.25</v>
      </c>
      <c r="CU18">
        <v>43.061999999999998</v>
      </c>
      <c r="CV18">
        <v>42.936999999999998</v>
      </c>
      <c r="CW18">
        <v>44.25</v>
      </c>
      <c r="CX18">
        <v>1955.1</v>
      </c>
      <c r="CY18">
        <v>39.89</v>
      </c>
      <c r="CZ18">
        <v>0</v>
      </c>
      <c r="DA18">
        <v>120</v>
      </c>
      <c r="DB18">
        <v>698.73803846153896</v>
      </c>
      <c r="DC18">
        <v>-0.80304272122817799</v>
      </c>
      <c r="DD18">
        <v>-115.47692296227299</v>
      </c>
      <c r="DE18">
        <v>19012.95</v>
      </c>
      <c r="DF18">
        <v>15</v>
      </c>
      <c r="DG18">
        <v>1566671108.5</v>
      </c>
      <c r="DH18" t="s">
        <v>291</v>
      </c>
      <c r="DI18">
        <v>65</v>
      </c>
      <c r="DJ18">
        <v>-0.34699999999999998</v>
      </c>
      <c r="DK18">
        <v>7.1999999999999995E-2</v>
      </c>
      <c r="DL18">
        <v>300</v>
      </c>
      <c r="DM18">
        <v>14</v>
      </c>
      <c r="DN18">
        <v>0.04</v>
      </c>
      <c r="DO18">
        <v>0.02</v>
      </c>
      <c r="DP18">
        <v>27.897688069331601</v>
      </c>
      <c r="DQ18">
        <v>1.18987692626639</v>
      </c>
      <c r="DR18">
        <v>0.23155241952252301</v>
      </c>
      <c r="DS18">
        <v>0</v>
      </c>
      <c r="DT18">
        <v>0.22768832088482999</v>
      </c>
      <c r="DU18">
        <v>8.3752150413036498E-3</v>
      </c>
      <c r="DV18">
        <v>1.75025345373444E-3</v>
      </c>
      <c r="DW18">
        <v>1</v>
      </c>
      <c r="DX18">
        <v>1</v>
      </c>
      <c r="DY18">
        <v>2</v>
      </c>
      <c r="DZ18" t="s">
        <v>282</v>
      </c>
      <c r="EA18">
        <v>1.86676</v>
      </c>
      <c r="EB18">
        <v>1.8632500000000001</v>
      </c>
      <c r="EC18">
        <v>1.8689</v>
      </c>
      <c r="ED18">
        <v>1.8669100000000001</v>
      </c>
      <c r="EE18">
        <v>1.8714900000000001</v>
      </c>
      <c r="EF18">
        <v>1.8640099999999999</v>
      </c>
      <c r="EG18">
        <v>1.86565</v>
      </c>
      <c r="EH18">
        <v>1.86554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-0.34699999999999998</v>
      </c>
      <c r="EW18">
        <v>7.1999999999999995E-2</v>
      </c>
      <c r="EX18">
        <v>2</v>
      </c>
      <c r="EY18">
        <v>507.27499999999998</v>
      </c>
      <c r="EZ18">
        <v>536.95899999999995</v>
      </c>
      <c r="FA18">
        <v>21.181999999999999</v>
      </c>
      <c r="FB18">
        <v>28.220400000000001</v>
      </c>
      <c r="FC18">
        <v>30.000499999999999</v>
      </c>
      <c r="FD18">
        <v>28.209499999999998</v>
      </c>
      <c r="FE18">
        <v>28.221399999999999</v>
      </c>
      <c r="FF18">
        <v>17.613600000000002</v>
      </c>
      <c r="FG18">
        <v>43.049799999999998</v>
      </c>
      <c r="FH18">
        <v>0</v>
      </c>
      <c r="FI18">
        <v>21.2273</v>
      </c>
      <c r="FJ18">
        <v>300</v>
      </c>
      <c r="FK18">
        <v>13.930199999999999</v>
      </c>
      <c r="FL18">
        <v>101.569</v>
      </c>
      <c r="FM18">
        <v>102.20699999999999</v>
      </c>
    </row>
    <row r="19" spans="1:169" x14ac:dyDescent="0.25">
      <c r="A19">
        <v>3</v>
      </c>
      <c r="B19">
        <v>1566671230</v>
      </c>
      <c r="C19">
        <v>272.5</v>
      </c>
      <c r="D19" t="s">
        <v>292</v>
      </c>
      <c r="E19" t="s">
        <v>293</v>
      </c>
      <c r="G19">
        <v>1566671230</v>
      </c>
      <c r="H19">
        <f t="shared" si="0"/>
        <v>4.640761926391259E-3</v>
      </c>
      <c r="I19">
        <f t="shared" si="1"/>
        <v>22.22681670336749</v>
      </c>
      <c r="J19">
        <f t="shared" si="2"/>
        <v>172.346</v>
      </c>
      <c r="K19">
        <f t="shared" si="3"/>
        <v>37.090585302137065</v>
      </c>
      <c r="L19">
        <f t="shared" si="4"/>
        <v>3.7049626057516156</v>
      </c>
      <c r="M19">
        <f t="shared" si="5"/>
        <v>17.215567779516199</v>
      </c>
      <c r="N19">
        <f t="shared" si="6"/>
        <v>0.28474391230366719</v>
      </c>
      <c r="O19">
        <f t="shared" si="7"/>
        <v>2.2551681885038808</v>
      </c>
      <c r="P19">
        <f t="shared" si="8"/>
        <v>0.26617220101300121</v>
      </c>
      <c r="Q19">
        <f t="shared" si="9"/>
        <v>0.16792517637564222</v>
      </c>
      <c r="R19">
        <f t="shared" si="10"/>
        <v>321.40893738381493</v>
      </c>
      <c r="S19">
        <f t="shared" si="11"/>
        <v>26.947519692785409</v>
      </c>
      <c r="T19">
        <f t="shared" si="12"/>
        <v>26.942399999999999</v>
      </c>
      <c r="U19">
        <f t="shared" si="13"/>
        <v>3.5670692928265324</v>
      </c>
      <c r="V19">
        <f t="shared" si="14"/>
        <v>55.274830054408383</v>
      </c>
      <c r="W19">
        <f t="shared" si="15"/>
        <v>1.87289946500409</v>
      </c>
      <c r="X19">
        <f t="shared" si="16"/>
        <v>3.3883405216452922</v>
      </c>
      <c r="Y19">
        <f t="shared" si="17"/>
        <v>1.6941698278224424</v>
      </c>
      <c r="Z19">
        <f t="shared" si="18"/>
        <v>-204.65760095385451</v>
      </c>
      <c r="AA19">
        <f t="shared" si="19"/>
        <v>-106.0183070741577</v>
      </c>
      <c r="AB19">
        <f t="shared" si="20"/>
        <v>-10.095605639538277</v>
      </c>
      <c r="AC19">
        <f t="shared" si="21"/>
        <v>0.63742371626442207</v>
      </c>
      <c r="AD19">
        <v>-4.1323027196370703E-2</v>
      </c>
      <c r="AE19">
        <v>4.6388718123934303E-2</v>
      </c>
      <c r="AF19">
        <v>3.4644648588296199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52860.165015313381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683.93911538461498</v>
      </c>
      <c r="AT19">
        <v>830.81399999999996</v>
      </c>
      <c r="AU19">
        <f t="shared" si="27"/>
        <v>0.1767843158822372</v>
      </c>
      <c r="AV19">
        <v>0.5</v>
      </c>
      <c r="AW19">
        <f t="shared" si="28"/>
        <v>1681.0371000837767</v>
      </c>
      <c r="AX19">
        <f t="shared" si="29"/>
        <v>22.22681670336749</v>
      </c>
      <c r="AY19">
        <f t="shared" si="30"/>
        <v>148.59049685548518</v>
      </c>
      <c r="AZ19">
        <f t="shared" si="31"/>
        <v>0.3301268394610587</v>
      </c>
      <c r="BA19">
        <f t="shared" si="32"/>
        <v>1.3816956628863189E-2</v>
      </c>
      <c r="BB19">
        <f t="shared" si="33"/>
        <v>-1</v>
      </c>
      <c r="BC19" t="s">
        <v>295</v>
      </c>
      <c r="BD19">
        <v>556.54</v>
      </c>
      <c r="BE19">
        <f t="shared" si="34"/>
        <v>274.274</v>
      </c>
      <c r="BF19">
        <f t="shared" si="35"/>
        <v>0.53550422065301484</v>
      </c>
      <c r="BG19">
        <f t="shared" si="36"/>
        <v>1.4928199230962735</v>
      </c>
      <c r="BH19">
        <f t="shared" si="37"/>
        <v>0.17678431588223717</v>
      </c>
      <c r="BI19" t="e">
        <f t="shared" si="38"/>
        <v>#DIV/0!</v>
      </c>
      <c r="BJ19">
        <v>1834</v>
      </c>
      <c r="BK19">
        <v>300</v>
      </c>
      <c r="BL19">
        <v>300</v>
      </c>
      <c r="BM19">
        <v>300</v>
      </c>
      <c r="BN19">
        <v>10308.700000000001</v>
      </c>
      <c r="BO19">
        <v>795.12599999999998</v>
      </c>
      <c r="BP19">
        <v>-6.8670199999999997E-3</v>
      </c>
      <c r="BQ19">
        <v>-9.6984899999999999E-2</v>
      </c>
      <c r="BR19">
        <f t="shared" si="39"/>
        <v>1999.81</v>
      </c>
      <c r="BS19">
        <f t="shared" si="40"/>
        <v>1681.0371000837767</v>
      </c>
      <c r="BT19">
        <f t="shared" si="41"/>
        <v>0.84059840689054299</v>
      </c>
      <c r="BU19">
        <f t="shared" si="42"/>
        <v>0.19119681378108613</v>
      </c>
      <c r="BV19" t="s">
        <v>280</v>
      </c>
      <c r="BW19">
        <v>1566671230</v>
      </c>
      <c r="BX19">
        <v>172.346</v>
      </c>
      <c r="BY19">
        <v>199.98099999999999</v>
      </c>
      <c r="BZ19">
        <v>18.749700000000001</v>
      </c>
      <c r="CA19">
        <v>13.284599999999999</v>
      </c>
      <c r="CB19">
        <v>499.94499999999999</v>
      </c>
      <c r="CC19">
        <v>99.789699999999996</v>
      </c>
      <c r="CD19">
        <v>9.9869700000000006E-2</v>
      </c>
      <c r="CE19">
        <v>26.070399999999999</v>
      </c>
      <c r="CF19">
        <v>26.942399999999999</v>
      </c>
      <c r="CG19">
        <v>999.9</v>
      </c>
      <c r="CH19">
        <v>9986.25</v>
      </c>
      <c r="CI19">
        <v>0</v>
      </c>
      <c r="CJ19">
        <v>1680.33</v>
      </c>
      <c r="CK19">
        <v>1999.81</v>
      </c>
      <c r="CL19">
        <v>0.98000399999999999</v>
      </c>
      <c r="CM19">
        <v>1.9995599999999999E-2</v>
      </c>
      <c r="CN19">
        <v>0</v>
      </c>
      <c r="CO19">
        <v>683.529</v>
      </c>
      <c r="CP19">
        <v>4.99986</v>
      </c>
      <c r="CQ19">
        <v>18607.099999999999</v>
      </c>
      <c r="CR19">
        <v>16270.7</v>
      </c>
      <c r="CS19">
        <v>42.625</v>
      </c>
      <c r="CT19">
        <v>44.686999999999998</v>
      </c>
      <c r="CU19">
        <v>43.311999999999998</v>
      </c>
      <c r="CV19">
        <v>43.375</v>
      </c>
      <c r="CW19">
        <v>44.436999999999998</v>
      </c>
      <c r="CX19">
        <v>1954.92</v>
      </c>
      <c r="CY19">
        <v>39.89</v>
      </c>
      <c r="CZ19">
        <v>0</v>
      </c>
      <c r="DA19">
        <v>151.39999985694899</v>
      </c>
      <c r="DB19">
        <v>683.93911538461498</v>
      </c>
      <c r="DC19">
        <v>-2.4271111093315798</v>
      </c>
      <c r="DD19">
        <v>357.370940310577</v>
      </c>
      <c r="DE19">
        <v>18570.573076923101</v>
      </c>
      <c r="DF19">
        <v>15</v>
      </c>
      <c r="DG19">
        <v>1566671179</v>
      </c>
      <c r="DH19" t="s">
        <v>296</v>
      </c>
      <c r="DI19">
        <v>66</v>
      </c>
      <c r="DJ19">
        <v>-0.28100000000000003</v>
      </c>
      <c r="DK19">
        <v>6.7000000000000004E-2</v>
      </c>
      <c r="DL19">
        <v>200</v>
      </c>
      <c r="DM19">
        <v>14</v>
      </c>
      <c r="DN19">
        <v>0.05</v>
      </c>
      <c r="DO19">
        <v>0.02</v>
      </c>
      <c r="DP19">
        <v>21.815569388506901</v>
      </c>
      <c r="DQ19">
        <v>1.3713087762821401</v>
      </c>
      <c r="DR19">
        <v>0.26631647937837499</v>
      </c>
      <c r="DS19">
        <v>0</v>
      </c>
      <c r="DT19">
        <v>0.27561867275964302</v>
      </c>
      <c r="DU19">
        <v>3.94169055144254E-2</v>
      </c>
      <c r="DV19">
        <v>8.3900608681604996E-3</v>
      </c>
      <c r="DW19">
        <v>1</v>
      </c>
      <c r="DX19">
        <v>1</v>
      </c>
      <c r="DY19">
        <v>2</v>
      </c>
      <c r="DZ19" t="s">
        <v>282</v>
      </c>
      <c r="EA19">
        <v>1.86676</v>
      </c>
      <c r="EB19">
        <v>1.86328</v>
      </c>
      <c r="EC19">
        <v>1.86893</v>
      </c>
      <c r="ED19">
        <v>1.8669100000000001</v>
      </c>
      <c r="EE19">
        <v>1.87151</v>
      </c>
      <c r="EF19">
        <v>1.86402</v>
      </c>
      <c r="EG19">
        <v>1.8656900000000001</v>
      </c>
      <c r="EH19">
        <v>1.86558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-0.28100000000000003</v>
      </c>
      <c r="EW19">
        <v>6.7000000000000004E-2</v>
      </c>
      <c r="EX19">
        <v>2</v>
      </c>
      <c r="EY19">
        <v>507.12799999999999</v>
      </c>
      <c r="EZ19">
        <v>534.02300000000002</v>
      </c>
      <c r="FA19">
        <v>21.7532</v>
      </c>
      <c r="FB19">
        <v>28.52</v>
      </c>
      <c r="FC19">
        <v>30.000699999999998</v>
      </c>
      <c r="FD19">
        <v>28.411100000000001</v>
      </c>
      <c r="FE19">
        <v>28.403500000000001</v>
      </c>
      <c r="FF19">
        <v>12.9322</v>
      </c>
      <c r="FG19">
        <v>46.5351</v>
      </c>
      <c r="FH19">
        <v>0</v>
      </c>
      <c r="FI19">
        <v>21.779699999999998</v>
      </c>
      <c r="FJ19">
        <v>200</v>
      </c>
      <c r="FK19">
        <v>13.176299999999999</v>
      </c>
      <c r="FL19">
        <v>101.526</v>
      </c>
      <c r="FM19">
        <v>102.154</v>
      </c>
    </row>
    <row r="20" spans="1:169" x14ac:dyDescent="0.25">
      <c r="A20">
        <v>4</v>
      </c>
      <c r="B20">
        <v>1566671350.5</v>
      </c>
      <c r="C20">
        <v>393</v>
      </c>
      <c r="D20" t="s">
        <v>297</v>
      </c>
      <c r="E20" t="s">
        <v>298</v>
      </c>
      <c r="G20">
        <v>1566671350.5</v>
      </c>
      <c r="H20">
        <f t="shared" si="0"/>
        <v>5.3264902739614548E-3</v>
      </c>
      <c r="I20">
        <f t="shared" si="1"/>
        <v>12.940114714061778</v>
      </c>
      <c r="J20">
        <f t="shared" si="2"/>
        <v>83.949399999999997</v>
      </c>
      <c r="K20">
        <f t="shared" si="3"/>
        <v>16.814458823495336</v>
      </c>
      <c r="L20">
        <f t="shared" si="4"/>
        <v>1.6795997556574667</v>
      </c>
      <c r="M20">
        <f t="shared" si="5"/>
        <v>8.3857228595763988</v>
      </c>
      <c r="N20">
        <f t="shared" si="6"/>
        <v>0.33702512076662983</v>
      </c>
      <c r="O20">
        <f t="shared" si="7"/>
        <v>2.2577590852465246</v>
      </c>
      <c r="P20">
        <f t="shared" si="8"/>
        <v>0.3113643011765328</v>
      </c>
      <c r="Q20">
        <f t="shared" si="9"/>
        <v>0.19674514253807762</v>
      </c>
      <c r="R20">
        <f t="shared" si="10"/>
        <v>321.40095741962875</v>
      </c>
      <c r="S20">
        <f t="shared" si="11"/>
        <v>26.876600753005324</v>
      </c>
      <c r="T20">
        <f t="shared" si="12"/>
        <v>26.916599999999999</v>
      </c>
      <c r="U20">
        <f t="shared" si="13"/>
        <v>3.5616653725965142</v>
      </c>
      <c r="V20">
        <f t="shared" si="14"/>
        <v>55.543557496242272</v>
      </c>
      <c r="W20">
        <f t="shared" si="15"/>
        <v>1.8995621023989999</v>
      </c>
      <c r="X20">
        <f t="shared" si="16"/>
        <v>3.419950374132072</v>
      </c>
      <c r="Y20">
        <f t="shared" si="17"/>
        <v>1.6621032701975142</v>
      </c>
      <c r="Z20">
        <f t="shared" si="18"/>
        <v>-234.89822108170014</v>
      </c>
      <c r="AA20">
        <f t="shared" si="19"/>
        <v>-83.877464107605888</v>
      </c>
      <c r="AB20">
        <f t="shared" si="20"/>
        <v>-7.9833165428347517</v>
      </c>
      <c r="AC20">
        <f t="shared" si="21"/>
        <v>-5.3580443125120354</v>
      </c>
      <c r="AD20">
        <v>-4.1392959769233302E-2</v>
      </c>
      <c r="AE20">
        <v>4.6467223563402299E-2</v>
      </c>
      <c r="AF20">
        <v>3.46910229555851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52918.187680483126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680.49484615384597</v>
      </c>
      <c r="AT20">
        <v>758.36199999999997</v>
      </c>
      <c r="AU20">
        <f t="shared" si="27"/>
        <v>0.10267807965873021</v>
      </c>
      <c r="AV20">
        <v>0.5</v>
      </c>
      <c r="AW20">
        <f t="shared" si="28"/>
        <v>1680.9951000837787</v>
      </c>
      <c r="AX20">
        <f t="shared" si="29"/>
        <v>12.940114714061778</v>
      </c>
      <c r="AY20">
        <f t="shared" si="30"/>
        <v>86.300674396168702</v>
      </c>
      <c r="AZ20">
        <f t="shared" si="31"/>
        <v>0.25133379573343601</v>
      </c>
      <c r="BA20">
        <f t="shared" si="32"/>
        <v>8.2927753408484177E-3</v>
      </c>
      <c r="BB20">
        <f t="shared" si="33"/>
        <v>-1</v>
      </c>
      <c r="BC20" t="s">
        <v>300</v>
      </c>
      <c r="BD20">
        <v>567.76</v>
      </c>
      <c r="BE20">
        <f t="shared" si="34"/>
        <v>190.60199999999998</v>
      </c>
      <c r="BF20">
        <f t="shared" si="35"/>
        <v>0.40853272182954015</v>
      </c>
      <c r="BG20">
        <f t="shared" si="36"/>
        <v>1.3357087501761307</v>
      </c>
      <c r="BH20">
        <f t="shared" si="37"/>
        <v>0.10267807965873027</v>
      </c>
      <c r="BI20" t="e">
        <f t="shared" si="38"/>
        <v>#DIV/0!</v>
      </c>
      <c r="BJ20">
        <v>1836</v>
      </c>
      <c r="BK20">
        <v>300</v>
      </c>
      <c r="BL20">
        <v>300</v>
      </c>
      <c r="BM20">
        <v>300</v>
      </c>
      <c r="BN20">
        <v>10307.799999999999</v>
      </c>
      <c r="BO20">
        <v>738.05399999999997</v>
      </c>
      <c r="BP20">
        <v>-6.8663300000000003E-3</v>
      </c>
      <c r="BQ20">
        <v>-1.1615599999999999</v>
      </c>
      <c r="BR20">
        <f t="shared" si="39"/>
        <v>1999.76</v>
      </c>
      <c r="BS20">
        <f t="shared" si="40"/>
        <v>1680.9951000837787</v>
      </c>
      <c r="BT20">
        <f t="shared" si="41"/>
        <v>0.84059842185251166</v>
      </c>
      <c r="BU20">
        <f t="shared" si="42"/>
        <v>0.19119684370502363</v>
      </c>
      <c r="BV20" t="s">
        <v>280</v>
      </c>
      <c r="BW20">
        <v>1566671350.5</v>
      </c>
      <c r="BX20">
        <v>83.949399999999997</v>
      </c>
      <c r="BY20">
        <v>100.01300000000001</v>
      </c>
      <c r="BZ20">
        <v>19.016500000000001</v>
      </c>
      <c r="CA20">
        <v>12.746700000000001</v>
      </c>
      <c r="CB20">
        <v>500.03500000000003</v>
      </c>
      <c r="CC20">
        <v>99.790199999999999</v>
      </c>
      <c r="CD20">
        <v>0.100006</v>
      </c>
      <c r="CE20">
        <v>26.227499999999999</v>
      </c>
      <c r="CF20">
        <v>26.916599999999999</v>
      </c>
      <c r="CG20">
        <v>999.9</v>
      </c>
      <c r="CH20">
        <v>10003.1</v>
      </c>
      <c r="CI20">
        <v>0</v>
      </c>
      <c r="CJ20">
        <v>1495.08</v>
      </c>
      <c r="CK20">
        <v>1999.76</v>
      </c>
      <c r="CL20">
        <v>0.98000399999999999</v>
      </c>
      <c r="CM20">
        <v>1.9995599999999999E-2</v>
      </c>
      <c r="CN20">
        <v>0</v>
      </c>
      <c r="CO20">
        <v>679.93</v>
      </c>
      <c r="CP20">
        <v>4.99986</v>
      </c>
      <c r="CQ20">
        <v>18083.8</v>
      </c>
      <c r="CR20">
        <v>16270.3</v>
      </c>
      <c r="CS20">
        <v>42.811999999999998</v>
      </c>
      <c r="CT20">
        <v>45.061999999999998</v>
      </c>
      <c r="CU20">
        <v>43.561999999999998</v>
      </c>
      <c r="CV20">
        <v>43.686999999999998</v>
      </c>
      <c r="CW20">
        <v>44.686999999999998</v>
      </c>
      <c r="CX20">
        <v>1954.87</v>
      </c>
      <c r="CY20">
        <v>39.89</v>
      </c>
      <c r="CZ20">
        <v>0</v>
      </c>
      <c r="DA20">
        <v>120</v>
      </c>
      <c r="DB20">
        <v>680.49484615384597</v>
      </c>
      <c r="DC20">
        <v>-3.16328205627519</v>
      </c>
      <c r="DD20">
        <v>-654.41709443689001</v>
      </c>
      <c r="DE20">
        <v>18172.226923076902</v>
      </c>
      <c r="DF20">
        <v>15</v>
      </c>
      <c r="DG20">
        <v>1566671300</v>
      </c>
      <c r="DH20" t="s">
        <v>301</v>
      </c>
      <c r="DI20">
        <v>67</v>
      </c>
      <c r="DJ20">
        <v>-0.27800000000000002</v>
      </c>
      <c r="DK20">
        <v>5.8999999999999997E-2</v>
      </c>
      <c r="DL20">
        <v>100</v>
      </c>
      <c r="DM20">
        <v>13</v>
      </c>
      <c r="DN20">
        <v>0.08</v>
      </c>
      <c r="DO20">
        <v>0.02</v>
      </c>
      <c r="DP20">
        <v>12.7047937926519</v>
      </c>
      <c r="DQ20">
        <v>0.69712272230410899</v>
      </c>
      <c r="DR20">
        <v>0.13661429724542201</v>
      </c>
      <c r="DS20">
        <v>0</v>
      </c>
      <c r="DT20">
        <v>0.32364927156973899</v>
      </c>
      <c r="DU20">
        <v>4.5035348730047602E-2</v>
      </c>
      <c r="DV20">
        <v>8.7955080135065505E-3</v>
      </c>
      <c r="DW20">
        <v>1</v>
      </c>
      <c r="DX20">
        <v>1</v>
      </c>
      <c r="DY20">
        <v>2</v>
      </c>
      <c r="DZ20" t="s">
        <v>282</v>
      </c>
      <c r="EA20">
        <v>1.86676</v>
      </c>
      <c r="EB20">
        <v>1.86328</v>
      </c>
      <c r="EC20">
        <v>1.8689199999999999</v>
      </c>
      <c r="ED20">
        <v>1.8669100000000001</v>
      </c>
      <c r="EE20">
        <v>1.8714999999999999</v>
      </c>
      <c r="EF20">
        <v>1.8640099999999999</v>
      </c>
      <c r="EG20">
        <v>1.8656900000000001</v>
      </c>
      <c r="EH20">
        <v>1.86554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-0.27800000000000002</v>
      </c>
      <c r="EW20">
        <v>5.8999999999999997E-2</v>
      </c>
      <c r="EX20">
        <v>2</v>
      </c>
      <c r="EY20">
        <v>507.47800000000001</v>
      </c>
      <c r="EZ20">
        <v>532.54899999999998</v>
      </c>
      <c r="FA20">
        <v>21.893999999999998</v>
      </c>
      <c r="FB20">
        <v>28.774999999999999</v>
      </c>
      <c r="FC20">
        <v>30.000800000000002</v>
      </c>
      <c r="FD20">
        <v>28.618300000000001</v>
      </c>
      <c r="FE20">
        <v>28.602</v>
      </c>
      <c r="FF20">
        <v>8.0813299999999995</v>
      </c>
      <c r="FG20">
        <v>49.002699999999997</v>
      </c>
      <c r="FH20">
        <v>0</v>
      </c>
      <c r="FI20">
        <v>21.925699999999999</v>
      </c>
      <c r="FJ20">
        <v>100</v>
      </c>
      <c r="FK20">
        <v>12.6843</v>
      </c>
      <c r="FL20">
        <v>101.482</v>
      </c>
      <c r="FM20">
        <v>102.107</v>
      </c>
    </row>
    <row r="21" spans="1:169" x14ac:dyDescent="0.25">
      <c r="A21">
        <v>5</v>
      </c>
      <c r="B21">
        <v>1566671463.5999999</v>
      </c>
      <c r="C21">
        <v>506.09999990463302</v>
      </c>
      <c r="D21" t="s">
        <v>302</v>
      </c>
      <c r="E21" t="s">
        <v>303</v>
      </c>
      <c r="G21">
        <v>1566671463.5999999</v>
      </c>
      <c r="H21">
        <f t="shared" si="0"/>
        <v>5.8071916548452359E-3</v>
      </c>
      <c r="I21">
        <f t="shared" si="1"/>
        <v>0.49312301119284757</v>
      </c>
      <c r="J21">
        <f t="shared" si="2"/>
        <v>-3.7702300000000002</v>
      </c>
      <c r="K21">
        <f t="shared" si="3"/>
        <v>-5.9220955700143953</v>
      </c>
      <c r="L21">
        <f t="shared" si="4"/>
        <v>-0.59162463695187528</v>
      </c>
      <c r="M21">
        <f t="shared" si="5"/>
        <v>-0.37665061777610703</v>
      </c>
      <c r="N21">
        <f t="shared" si="6"/>
        <v>0.37277601380541042</v>
      </c>
      <c r="O21">
        <f t="shared" si="7"/>
        <v>2.2535324621538715</v>
      </c>
      <c r="P21">
        <f t="shared" si="8"/>
        <v>0.34159839213500209</v>
      </c>
      <c r="Q21">
        <f t="shared" si="9"/>
        <v>0.21608246425292349</v>
      </c>
      <c r="R21">
        <f t="shared" si="10"/>
        <v>321.44836464837601</v>
      </c>
      <c r="S21">
        <f t="shared" si="11"/>
        <v>26.933131778743242</v>
      </c>
      <c r="T21">
        <f t="shared" si="12"/>
        <v>26.966999999999999</v>
      </c>
      <c r="U21">
        <f t="shared" si="13"/>
        <v>3.5722285323056866</v>
      </c>
      <c r="V21">
        <f t="shared" si="14"/>
        <v>55.451916981107516</v>
      </c>
      <c r="W21">
        <f t="shared" si="15"/>
        <v>1.9205911739294101</v>
      </c>
      <c r="X21">
        <f t="shared" si="16"/>
        <v>3.4635252999166037</v>
      </c>
      <c r="Y21">
        <f t="shared" si="17"/>
        <v>1.6516373583762765</v>
      </c>
      <c r="Z21">
        <f t="shared" si="18"/>
        <v>-256.0971519786749</v>
      </c>
      <c r="AA21">
        <f t="shared" si="19"/>
        <v>-63.783532102310581</v>
      </c>
      <c r="AB21">
        <f t="shared" si="20"/>
        <v>-6.0902634455610203</v>
      </c>
      <c r="AC21">
        <f t="shared" si="21"/>
        <v>-4.5225828781704607</v>
      </c>
      <c r="AD21">
        <v>-4.1278913893712001E-2</v>
      </c>
      <c r="AE21">
        <v>4.6339197077162303E-2</v>
      </c>
      <c r="AF21">
        <v>3.4615381798645299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52740.741419900463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702.09734615384605</v>
      </c>
      <c r="AT21">
        <v>732.16300000000001</v>
      </c>
      <c r="AU21">
        <f t="shared" si="27"/>
        <v>4.1064153537059278E-2</v>
      </c>
      <c r="AV21">
        <v>0.5</v>
      </c>
      <c r="AW21">
        <f t="shared" si="28"/>
        <v>1681.2393000838088</v>
      </c>
      <c r="AX21">
        <f t="shared" si="29"/>
        <v>0.49312301119284757</v>
      </c>
      <c r="AY21">
        <f t="shared" si="30"/>
        <v>34.5193343755898</v>
      </c>
      <c r="AZ21">
        <f t="shared" si="31"/>
        <v>0.19842985783220404</v>
      </c>
      <c r="BA21">
        <f t="shared" si="32"/>
        <v>8.8810855844163069E-4</v>
      </c>
      <c r="BB21">
        <f t="shared" si="33"/>
        <v>-1</v>
      </c>
      <c r="BC21" t="s">
        <v>305</v>
      </c>
      <c r="BD21">
        <v>586.88</v>
      </c>
      <c r="BE21">
        <f t="shared" si="34"/>
        <v>145.28300000000002</v>
      </c>
      <c r="BF21">
        <f t="shared" si="35"/>
        <v>0.20694543646644109</v>
      </c>
      <c r="BG21">
        <f t="shared" si="36"/>
        <v>1.2475514585605234</v>
      </c>
      <c r="BH21">
        <f t="shared" si="37"/>
        <v>4.106415353705932E-2</v>
      </c>
      <c r="BI21" t="e">
        <f t="shared" si="38"/>
        <v>#DIV/0!</v>
      </c>
      <c r="BJ21">
        <v>1838</v>
      </c>
      <c r="BK21">
        <v>300</v>
      </c>
      <c r="BL21">
        <v>300</v>
      </c>
      <c r="BM21">
        <v>300</v>
      </c>
      <c r="BN21">
        <v>10306.799999999999</v>
      </c>
      <c r="BO21">
        <v>719.36599999999999</v>
      </c>
      <c r="BP21">
        <v>-6.8655000000000001E-3</v>
      </c>
      <c r="BQ21">
        <v>-1.23108</v>
      </c>
      <c r="BR21">
        <f t="shared" si="39"/>
        <v>2000.05</v>
      </c>
      <c r="BS21">
        <f t="shared" si="40"/>
        <v>1681.2393000838088</v>
      </c>
      <c r="BT21">
        <f t="shared" si="41"/>
        <v>0.8405986350760275</v>
      </c>
      <c r="BU21">
        <f t="shared" si="42"/>
        <v>0.19119727015205509</v>
      </c>
      <c r="BV21" t="s">
        <v>280</v>
      </c>
      <c r="BW21">
        <v>1566671463.5999999</v>
      </c>
      <c r="BX21">
        <v>-3.7702300000000002</v>
      </c>
      <c r="BY21">
        <v>-3.20438</v>
      </c>
      <c r="BZ21">
        <v>19.224900000000002</v>
      </c>
      <c r="CA21">
        <v>12.3857</v>
      </c>
      <c r="CB21">
        <v>499.66800000000001</v>
      </c>
      <c r="CC21">
        <v>99.8018</v>
      </c>
      <c r="CD21">
        <v>9.9430900000000003E-2</v>
      </c>
      <c r="CE21">
        <v>26.442</v>
      </c>
      <c r="CF21">
        <v>26.966999999999999</v>
      </c>
      <c r="CG21">
        <v>999.9</v>
      </c>
      <c r="CH21">
        <v>9974.3799999999992</v>
      </c>
      <c r="CI21">
        <v>0</v>
      </c>
      <c r="CJ21">
        <v>489.63600000000002</v>
      </c>
      <c r="CK21">
        <v>2000.05</v>
      </c>
      <c r="CL21">
        <v>0.97999400000000003</v>
      </c>
      <c r="CM21">
        <v>2.0006099999999999E-2</v>
      </c>
      <c r="CN21">
        <v>0</v>
      </c>
      <c r="CO21">
        <v>702.10699999999997</v>
      </c>
      <c r="CP21">
        <v>4.99986</v>
      </c>
      <c r="CQ21">
        <v>16279.6</v>
      </c>
      <c r="CR21">
        <v>16272.5</v>
      </c>
      <c r="CS21">
        <v>43</v>
      </c>
      <c r="CT21">
        <v>45.061999999999998</v>
      </c>
      <c r="CU21">
        <v>43.75</v>
      </c>
      <c r="CV21">
        <v>43.75</v>
      </c>
      <c r="CW21">
        <v>44.811999999999998</v>
      </c>
      <c r="CX21">
        <v>1955.14</v>
      </c>
      <c r="CY21">
        <v>39.909999999999997</v>
      </c>
      <c r="CZ21">
        <v>0</v>
      </c>
      <c r="DA21">
        <v>112.799999952316</v>
      </c>
      <c r="DB21">
        <v>702.09734615384605</v>
      </c>
      <c r="DC21">
        <v>-1.9972991385362699</v>
      </c>
      <c r="DD21">
        <v>-5819.8290539242398</v>
      </c>
      <c r="DE21">
        <v>16693.8692307692</v>
      </c>
      <c r="DF21">
        <v>15</v>
      </c>
      <c r="DG21">
        <v>1566671421.5</v>
      </c>
      <c r="DH21" t="s">
        <v>306</v>
      </c>
      <c r="DI21">
        <v>68</v>
      </c>
      <c r="DJ21">
        <v>-0.47099999999999997</v>
      </c>
      <c r="DK21">
        <v>4.9000000000000002E-2</v>
      </c>
      <c r="DL21">
        <v>-3</v>
      </c>
      <c r="DM21">
        <v>13</v>
      </c>
      <c r="DN21">
        <v>0.26</v>
      </c>
      <c r="DO21">
        <v>0.01</v>
      </c>
      <c r="DP21">
        <v>0.42797104162678401</v>
      </c>
      <c r="DQ21">
        <v>0.26920211498258201</v>
      </c>
      <c r="DR21">
        <v>8.1894476444703004E-2</v>
      </c>
      <c r="DS21">
        <v>1</v>
      </c>
      <c r="DT21">
        <v>0.33983058789252901</v>
      </c>
      <c r="DU21">
        <v>0.20484028222626199</v>
      </c>
      <c r="DV21">
        <v>6.8835301434537602E-2</v>
      </c>
      <c r="DW21">
        <v>1</v>
      </c>
      <c r="DX21">
        <v>2</v>
      </c>
      <c r="DY21">
        <v>2</v>
      </c>
      <c r="DZ21" t="s">
        <v>307</v>
      </c>
      <c r="EA21">
        <v>1.8667800000000001</v>
      </c>
      <c r="EB21">
        <v>1.86338</v>
      </c>
      <c r="EC21">
        <v>1.8689899999999999</v>
      </c>
      <c r="ED21">
        <v>1.86693</v>
      </c>
      <c r="EE21">
        <v>1.8715999999999999</v>
      </c>
      <c r="EF21">
        <v>1.8641099999999999</v>
      </c>
      <c r="EG21">
        <v>1.8656900000000001</v>
      </c>
      <c r="EH21">
        <v>1.8655900000000001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-0.47099999999999997</v>
      </c>
      <c r="EW21">
        <v>4.9000000000000002E-2</v>
      </c>
      <c r="EX21">
        <v>2</v>
      </c>
      <c r="EY21">
        <v>507.04</v>
      </c>
      <c r="EZ21">
        <v>532.17399999999998</v>
      </c>
      <c r="FA21">
        <v>22.267900000000001</v>
      </c>
      <c r="FB21">
        <v>28.931100000000001</v>
      </c>
      <c r="FC21">
        <v>29.9998</v>
      </c>
      <c r="FD21">
        <v>28.778600000000001</v>
      </c>
      <c r="FE21">
        <v>28.756399999999999</v>
      </c>
      <c r="FF21">
        <v>0</v>
      </c>
      <c r="FG21">
        <v>50.561300000000003</v>
      </c>
      <c r="FH21">
        <v>0</v>
      </c>
      <c r="FI21">
        <v>22.360700000000001</v>
      </c>
      <c r="FJ21">
        <v>0</v>
      </c>
      <c r="FK21">
        <v>12.3338</v>
      </c>
      <c r="FL21">
        <v>101.455</v>
      </c>
      <c r="FM21">
        <v>102.077</v>
      </c>
    </row>
    <row r="22" spans="1:169" x14ac:dyDescent="0.25">
      <c r="A22">
        <v>7</v>
      </c>
      <c r="B22">
        <v>1566671742.5999999</v>
      </c>
      <c r="C22">
        <v>785.09999990463302</v>
      </c>
      <c r="D22" t="s">
        <v>313</v>
      </c>
      <c r="E22" t="s">
        <v>314</v>
      </c>
      <c r="G22">
        <v>1566671742.5999999</v>
      </c>
      <c r="H22">
        <f t="shared" si="0"/>
        <v>4.5343844724190065E-3</v>
      </c>
      <c r="I22">
        <f t="shared" si="1"/>
        <v>34.900073054949004</v>
      </c>
      <c r="J22">
        <f t="shared" si="2"/>
        <v>356.19299999999998</v>
      </c>
      <c r="K22">
        <f t="shared" si="3"/>
        <v>137.59743037140674</v>
      </c>
      <c r="L22">
        <f t="shared" si="4"/>
        <v>13.744617667126583</v>
      </c>
      <c r="M22">
        <f t="shared" si="5"/>
        <v>35.580145555713599</v>
      </c>
      <c r="N22">
        <f t="shared" si="6"/>
        <v>0.27904448183124775</v>
      </c>
      <c r="O22">
        <f t="shared" si="7"/>
        <v>2.2621665460455986</v>
      </c>
      <c r="P22">
        <f t="shared" si="8"/>
        <v>0.26123525543128312</v>
      </c>
      <c r="Q22">
        <f t="shared" si="9"/>
        <v>0.1647773143170331</v>
      </c>
      <c r="R22">
        <f t="shared" si="10"/>
        <v>321.47812679395258</v>
      </c>
      <c r="S22">
        <f t="shared" si="11"/>
        <v>27.244494917129735</v>
      </c>
      <c r="T22">
        <f t="shared" si="12"/>
        <v>27.000499999999999</v>
      </c>
      <c r="U22">
        <f t="shared" si="13"/>
        <v>3.5792648005781027</v>
      </c>
      <c r="V22">
        <f t="shared" si="14"/>
        <v>55.000968763787739</v>
      </c>
      <c r="W22">
        <f t="shared" si="15"/>
        <v>1.8929169250399998</v>
      </c>
      <c r="X22">
        <f t="shared" si="16"/>
        <v>3.4416065163679139</v>
      </c>
      <c r="Y22">
        <f t="shared" si="17"/>
        <v>1.6863478755381029</v>
      </c>
      <c r="Z22">
        <f t="shared" si="18"/>
        <v>-199.9663552336782</v>
      </c>
      <c r="AA22">
        <f t="shared" si="19"/>
        <v>-81.236172397336318</v>
      </c>
      <c r="AB22">
        <f t="shared" si="20"/>
        <v>-7.7242325082844818</v>
      </c>
      <c r="AC22">
        <f t="shared" si="21"/>
        <v>32.551366654653563</v>
      </c>
      <c r="AD22">
        <v>-4.1512092949776799E-2</v>
      </c>
      <c r="AE22">
        <v>4.6600960995202202E-2</v>
      </c>
      <c r="AF22">
        <v>3.47699612626635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53045.241055378603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315</v>
      </c>
      <c r="AS22">
        <v>685.47211538461499</v>
      </c>
      <c r="AT22">
        <v>913.45399999999995</v>
      </c>
      <c r="AU22">
        <f t="shared" si="27"/>
        <v>0.24958222813123043</v>
      </c>
      <c r="AV22">
        <v>0.5</v>
      </c>
      <c r="AW22">
        <f t="shared" si="28"/>
        <v>1681.3986000837799</v>
      </c>
      <c r="AX22">
        <f t="shared" si="29"/>
        <v>34.900073054949004</v>
      </c>
      <c r="AY22">
        <f t="shared" si="30"/>
        <v>209.82360449282072</v>
      </c>
      <c r="AZ22">
        <f t="shared" si="31"/>
        <v>0.41251557276009521</v>
      </c>
      <c r="BA22">
        <f t="shared" si="32"/>
        <v>2.1351316132391329E-2</v>
      </c>
      <c r="BB22">
        <f t="shared" si="33"/>
        <v>-1</v>
      </c>
      <c r="BC22" t="s">
        <v>316</v>
      </c>
      <c r="BD22">
        <v>536.64</v>
      </c>
      <c r="BE22">
        <f t="shared" si="34"/>
        <v>376.81399999999996</v>
      </c>
      <c r="BF22">
        <f t="shared" si="35"/>
        <v>0.60502498478131117</v>
      </c>
      <c r="BG22">
        <f t="shared" si="36"/>
        <v>1.7021727787716159</v>
      </c>
      <c r="BH22">
        <f t="shared" si="37"/>
        <v>0.24958222813123043</v>
      </c>
      <c r="BI22" t="e">
        <f t="shared" si="38"/>
        <v>#DIV/0!</v>
      </c>
      <c r="BJ22">
        <v>1842</v>
      </c>
      <c r="BK22">
        <v>300</v>
      </c>
      <c r="BL22">
        <v>300</v>
      </c>
      <c r="BM22">
        <v>300</v>
      </c>
      <c r="BN22">
        <v>10305.6</v>
      </c>
      <c r="BO22">
        <v>848.18399999999997</v>
      </c>
      <c r="BP22">
        <v>-6.86551E-3</v>
      </c>
      <c r="BQ22">
        <v>-0.47540300000000002</v>
      </c>
      <c r="BR22">
        <f t="shared" si="39"/>
        <v>2000.24</v>
      </c>
      <c r="BS22">
        <f t="shared" si="40"/>
        <v>1681.3986000837799</v>
      </c>
      <c r="BT22">
        <f t="shared" si="41"/>
        <v>0.84059842823050224</v>
      </c>
      <c r="BU22">
        <f t="shared" si="42"/>
        <v>0.19119685646100462</v>
      </c>
      <c r="BV22" t="s">
        <v>280</v>
      </c>
      <c r="BW22">
        <v>1566671742.5999999</v>
      </c>
      <c r="BX22">
        <v>356.19299999999998</v>
      </c>
      <c r="BY22">
        <v>400.01</v>
      </c>
      <c r="BZ22">
        <v>18.95</v>
      </c>
      <c r="CA22">
        <v>13.612</v>
      </c>
      <c r="CB22">
        <v>500.01400000000001</v>
      </c>
      <c r="CC22">
        <v>99.790099999999995</v>
      </c>
      <c r="CD22">
        <v>9.99752E-2</v>
      </c>
      <c r="CE22">
        <v>26.334399999999999</v>
      </c>
      <c r="CF22">
        <v>27.000499999999999</v>
      </c>
      <c r="CG22">
        <v>999.9</v>
      </c>
      <c r="CH22">
        <v>10031.9</v>
      </c>
      <c r="CI22">
        <v>0</v>
      </c>
      <c r="CJ22">
        <v>531.495</v>
      </c>
      <c r="CK22">
        <v>2000.24</v>
      </c>
      <c r="CL22">
        <v>0.98</v>
      </c>
      <c r="CM22">
        <v>1.9999900000000001E-2</v>
      </c>
      <c r="CN22">
        <v>0</v>
      </c>
      <c r="CO22">
        <v>685.86599999999999</v>
      </c>
      <c r="CP22">
        <v>4.99986</v>
      </c>
      <c r="CQ22">
        <v>15779.2</v>
      </c>
      <c r="CR22">
        <v>16274.1</v>
      </c>
      <c r="CS22">
        <v>42.686999999999998</v>
      </c>
      <c r="CT22">
        <v>44</v>
      </c>
      <c r="CU22">
        <v>43.311999999999998</v>
      </c>
      <c r="CV22">
        <v>42.936999999999998</v>
      </c>
      <c r="CW22">
        <v>44.375</v>
      </c>
      <c r="CX22">
        <v>1955.34</v>
      </c>
      <c r="CY22">
        <v>39.9</v>
      </c>
      <c r="CZ22">
        <v>0</v>
      </c>
      <c r="DA22">
        <v>158.09999990463299</v>
      </c>
      <c r="DB22">
        <v>685.47211538461499</v>
      </c>
      <c r="DC22">
        <v>1.6824273520390001</v>
      </c>
      <c r="DD22">
        <v>107.924786217308</v>
      </c>
      <c r="DE22">
        <v>15742.7384615385</v>
      </c>
      <c r="DF22">
        <v>15</v>
      </c>
      <c r="DG22">
        <v>1566671691.0999999</v>
      </c>
      <c r="DH22" t="s">
        <v>317</v>
      </c>
      <c r="DI22">
        <v>70</v>
      </c>
      <c r="DJ22">
        <v>-0.219</v>
      </c>
      <c r="DK22">
        <v>6.0999999999999999E-2</v>
      </c>
      <c r="DL22">
        <v>400</v>
      </c>
      <c r="DM22">
        <v>13</v>
      </c>
      <c r="DN22">
        <v>0.03</v>
      </c>
      <c r="DO22">
        <v>0.01</v>
      </c>
      <c r="DP22">
        <v>34.699745401106398</v>
      </c>
      <c r="DQ22">
        <v>0.49866858325230701</v>
      </c>
      <c r="DR22">
        <v>9.9755449361369597E-2</v>
      </c>
      <c r="DS22">
        <v>0</v>
      </c>
      <c r="DT22">
        <v>0.289314059248859</v>
      </c>
      <c r="DU22">
        <v>-2.1359352303202898E-2</v>
      </c>
      <c r="DV22">
        <v>4.2829399812377104E-3</v>
      </c>
      <c r="DW22">
        <v>1</v>
      </c>
      <c r="DX22">
        <v>1</v>
      </c>
      <c r="DY22">
        <v>2</v>
      </c>
      <c r="DZ22" t="s">
        <v>282</v>
      </c>
      <c r="EA22">
        <v>1.86676</v>
      </c>
      <c r="EB22">
        <v>1.8633</v>
      </c>
      <c r="EC22">
        <v>1.8689100000000001</v>
      </c>
      <c r="ED22">
        <v>1.8669100000000001</v>
      </c>
      <c r="EE22">
        <v>1.87151</v>
      </c>
      <c r="EF22">
        <v>1.8640099999999999</v>
      </c>
      <c r="EG22">
        <v>1.8656600000000001</v>
      </c>
      <c r="EH22">
        <v>1.86555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-0.219</v>
      </c>
      <c r="EW22">
        <v>6.0999999999999999E-2</v>
      </c>
      <c r="EX22">
        <v>2</v>
      </c>
      <c r="EY22">
        <v>508.00599999999997</v>
      </c>
      <c r="EZ22">
        <v>535.07799999999997</v>
      </c>
      <c r="FA22">
        <v>22.384499999999999</v>
      </c>
      <c r="FB22">
        <v>28.685400000000001</v>
      </c>
      <c r="FC22">
        <v>29.999400000000001</v>
      </c>
      <c r="FD22">
        <v>28.6999</v>
      </c>
      <c r="FE22">
        <v>28.690999999999999</v>
      </c>
      <c r="FF22">
        <v>22.088799999999999</v>
      </c>
      <c r="FG22">
        <v>44.136099999999999</v>
      </c>
      <c r="FH22">
        <v>0</v>
      </c>
      <c r="FI22">
        <v>22.392299999999999</v>
      </c>
      <c r="FJ22">
        <v>400</v>
      </c>
      <c r="FK22">
        <v>13.6007</v>
      </c>
      <c r="FL22">
        <v>101.49</v>
      </c>
      <c r="FM22">
        <v>102.126</v>
      </c>
    </row>
    <row r="23" spans="1:169" x14ac:dyDescent="0.25">
      <c r="A23">
        <v>8</v>
      </c>
      <c r="B23">
        <v>1566671863.0999999</v>
      </c>
      <c r="C23">
        <v>905.59999990463302</v>
      </c>
      <c r="D23" t="s">
        <v>318</v>
      </c>
      <c r="E23" t="s">
        <v>319</v>
      </c>
      <c r="G23">
        <v>1566671863.0999999</v>
      </c>
      <c r="H23">
        <f t="shared" si="0"/>
        <v>4.0425374513485346E-3</v>
      </c>
      <c r="I23">
        <f t="shared" si="1"/>
        <v>37.945239363442319</v>
      </c>
      <c r="J23">
        <f t="shared" si="2"/>
        <v>452.29500000000002</v>
      </c>
      <c r="K23">
        <f t="shared" si="3"/>
        <v>177.03009475401603</v>
      </c>
      <c r="L23">
        <f t="shared" si="4"/>
        <v>17.683747715941895</v>
      </c>
      <c r="M23">
        <f t="shared" si="5"/>
        <v>45.180288042525007</v>
      </c>
      <c r="N23">
        <f t="shared" si="6"/>
        <v>0.23943890111266244</v>
      </c>
      <c r="O23">
        <f t="shared" si="7"/>
        <v>2.251834357698939</v>
      </c>
      <c r="P23">
        <f t="shared" si="8"/>
        <v>0.22614048630703176</v>
      </c>
      <c r="Q23">
        <f t="shared" si="9"/>
        <v>0.14247102971846343</v>
      </c>
      <c r="R23">
        <f t="shared" si="10"/>
        <v>321.41539930474192</v>
      </c>
      <c r="S23">
        <f t="shared" si="11"/>
        <v>27.330348712496956</v>
      </c>
      <c r="T23">
        <f t="shared" si="12"/>
        <v>27.1492</v>
      </c>
      <c r="U23">
        <f t="shared" si="13"/>
        <v>3.6106436729721825</v>
      </c>
      <c r="V23">
        <f t="shared" si="14"/>
        <v>54.71105522243149</v>
      </c>
      <c r="W23">
        <f t="shared" si="15"/>
        <v>1.8739887855585002</v>
      </c>
      <c r="X23">
        <f t="shared" si="16"/>
        <v>3.4252470144099254</v>
      </c>
      <c r="Y23">
        <f t="shared" si="17"/>
        <v>1.7366548874136822</v>
      </c>
      <c r="Z23">
        <f t="shared" si="18"/>
        <v>-178.27590160447039</v>
      </c>
      <c r="AA23">
        <f t="shared" si="19"/>
        <v>-108.71450048052372</v>
      </c>
      <c r="AB23">
        <f t="shared" si="20"/>
        <v>-10.387947428947468</v>
      </c>
      <c r="AC23">
        <f t="shared" si="21"/>
        <v>24.037049790800324</v>
      </c>
      <c r="AD23">
        <v>-4.1233149092647303E-2</v>
      </c>
      <c r="AE23">
        <v>4.6287822078750297E-2</v>
      </c>
      <c r="AF23">
        <v>3.4585007925617401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52717.540797428861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694.02830769230798</v>
      </c>
      <c r="AT23">
        <v>951.88599999999997</v>
      </c>
      <c r="AU23">
        <f t="shared" si="27"/>
        <v>0.27089135916243334</v>
      </c>
      <c r="AV23">
        <v>0.5</v>
      </c>
      <c r="AW23">
        <f t="shared" si="28"/>
        <v>1681.0631940953888</v>
      </c>
      <c r="AX23">
        <f t="shared" si="29"/>
        <v>37.945239363442319</v>
      </c>
      <c r="AY23">
        <f t="shared" si="30"/>
        <v>227.69274674322068</v>
      </c>
      <c r="AZ23">
        <f t="shared" si="31"/>
        <v>0.43514244352790149</v>
      </c>
      <c r="BA23">
        <f t="shared" si="32"/>
        <v>2.3167028759082119E-2</v>
      </c>
      <c r="BB23">
        <f t="shared" si="33"/>
        <v>-1</v>
      </c>
      <c r="BC23" t="s">
        <v>321</v>
      </c>
      <c r="BD23">
        <v>537.67999999999995</v>
      </c>
      <c r="BE23">
        <f t="shared" si="34"/>
        <v>414.20600000000002</v>
      </c>
      <c r="BF23">
        <f t="shared" si="35"/>
        <v>0.62253490366554798</v>
      </c>
      <c r="BG23">
        <f t="shared" si="36"/>
        <v>1.7703578336557062</v>
      </c>
      <c r="BH23">
        <f t="shared" si="37"/>
        <v>0.27089135916243334</v>
      </c>
      <c r="BI23" t="e">
        <f t="shared" si="38"/>
        <v>#DIV/0!</v>
      </c>
      <c r="BJ23">
        <v>1844</v>
      </c>
      <c r="BK23">
        <v>300</v>
      </c>
      <c r="BL23">
        <v>300</v>
      </c>
      <c r="BM23">
        <v>300</v>
      </c>
      <c r="BN23">
        <v>10307.200000000001</v>
      </c>
      <c r="BO23">
        <v>878.60699999999997</v>
      </c>
      <c r="BP23">
        <v>-6.8667099999999998E-3</v>
      </c>
      <c r="BQ23">
        <v>-1.21106</v>
      </c>
      <c r="BR23">
        <f t="shared" si="39"/>
        <v>1999.84</v>
      </c>
      <c r="BS23">
        <f t="shared" si="40"/>
        <v>1681.0631940953888</v>
      </c>
      <c r="BT23">
        <f t="shared" si="41"/>
        <v>0.8405988449552908</v>
      </c>
      <c r="BU23">
        <f t="shared" si="42"/>
        <v>0.19119768991058156</v>
      </c>
      <c r="BV23" t="s">
        <v>280</v>
      </c>
      <c r="BW23">
        <v>1566671863.0999999</v>
      </c>
      <c r="BX23">
        <v>452.29500000000002</v>
      </c>
      <c r="BY23">
        <v>500.01900000000001</v>
      </c>
      <c r="BZ23">
        <v>18.760300000000001</v>
      </c>
      <c r="CA23">
        <v>14.0007</v>
      </c>
      <c r="CB23">
        <v>500.04599999999999</v>
      </c>
      <c r="CC23">
        <v>99.791200000000003</v>
      </c>
      <c r="CD23">
        <v>9.9995000000000001E-2</v>
      </c>
      <c r="CE23">
        <v>26.253699999999998</v>
      </c>
      <c r="CF23">
        <v>27.1492</v>
      </c>
      <c r="CG23">
        <v>999.9</v>
      </c>
      <c r="CH23">
        <v>9964.3799999999992</v>
      </c>
      <c r="CI23">
        <v>0</v>
      </c>
      <c r="CJ23">
        <v>1852.92</v>
      </c>
      <c r="CK23">
        <v>1999.84</v>
      </c>
      <c r="CL23">
        <v>0.97999099999999995</v>
      </c>
      <c r="CM23">
        <v>2.0009200000000001E-2</v>
      </c>
      <c r="CN23">
        <v>0</v>
      </c>
      <c r="CO23">
        <v>694.35400000000004</v>
      </c>
      <c r="CP23">
        <v>4.99986</v>
      </c>
      <c r="CQ23">
        <v>19306.900000000001</v>
      </c>
      <c r="CR23">
        <v>16270.8</v>
      </c>
      <c r="CS23">
        <v>42.561999999999998</v>
      </c>
      <c r="CT23">
        <v>43.875</v>
      </c>
      <c r="CU23">
        <v>43.125</v>
      </c>
      <c r="CV23">
        <v>42.811999999999998</v>
      </c>
      <c r="CW23">
        <v>44.311999999999998</v>
      </c>
      <c r="CX23">
        <v>1954.93</v>
      </c>
      <c r="CY23">
        <v>39.92</v>
      </c>
      <c r="CZ23">
        <v>0</v>
      </c>
      <c r="DA23">
        <v>119.89999985694899</v>
      </c>
      <c r="DB23">
        <v>694.02830769230798</v>
      </c>
      <c r="DC23">
        <v>1.79480341248174</v>
      </c>
      <c r="DD23">
        <v>-186.629059532854</v>
      </c>
      <c r="DE23">
        <v>19347.057692307699</v>
      </c>
      <c r="DF23">
        <v>15</v>
      </c>
      <c r="DG23">
        <v>1566671823.0999999</v>
      </c>
      <c r="DH23" t="s">
        <v>322</v>
      </c>
      <c r="DI23">
        <v>71</v>
      </c>
      <c r="DJ23">
        <v>-0.21199999999999999</v>
      </c>
      <c r="DK23">
        <v>6.9000000000000006E-2</v>
      </c>
      <c r="DL23">
        <v>500</v>
      </c>
      <c r="DM23">
        <v>14</v>
      </c>
      <c r="DN23">
        <v>0.02</v>
      </c>
      <c r="DO23">
        <v>0.02</v>
      </c>
      <c r="DP23">
        <v>34.506911254389898</v>
      </c>
      <c r="DQ23">
        <v>26.4767551584169</v>
      </c>
      <c r="DR23">
        <v>9.2101457298559009</v>
      </c>
      <c r="DS23">
        <v>0</v>
      </c>
      <c r="DT23">
        <v>0.22011306030212899</v>
      </c>
      <c r="DU23">
        <v>0.17283761975517301</v>
      </c>
      <c r="DV23">
        <v>6.0843681590420598E-2</v>
      </c>
      <c r="DW23">
        <v>1</v>
      </c>
      <c r="DX23">
        <v>1</v>
      </c>
      <c r="DY23">
        <v>2</v>
      </c>
      <c r="DZ23" t="s">
        <v>282</v>
      </c>
      <c r="EA23">
        <v>1.86676</v>
      </c>
      <c r="EB23">
        <v>1.8632500000000001</v>
      </c>
      <c r="EC23">
        <v>1.8689</v>
      </c>
      <c r="ED23">
        <v>1.8669100000000001</v>
      </c>
      <c r="EE23">
        <v>1.87151</v>
      </c>
      <c r="EF23">
        <v>1.8640099999999999</v>
      </c>
      <c r="EG23">
        <v>1.8656299999999999</v>
      </c>
      <c r="EH23">
        <v>1.86554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-0.21199999999999999</v>
      </c>
      <c r="EW23">
        <v>6.9000000000000006E-2</v>
      </c>
      <c r="EX23">
        <v>2</v>
      </c>
      <c r="EY23">
        <v>507.76400000000001</v>
      </c>
      <c r="EZ23">
        <v>535.87300000000005</v>
      </c>
      <c r="FA23">
        <v>21.6629</v>
      </c>
      <c r="FB23">
        <v>28.524100000000001</v>
      </c>
      <c r="FC23">
        <v>30.000399999999999</v>
      </c>
      <c r="FD23">
        <v>28.572700000000001</v>
      </c>
      <c r="FE23">
        <v>28.576799999999999</v>
      </c>
      <c r="FF23">
        <v>26.3872</v>
      </c>
      <c r="FG23">
        <v>42.097999999999999</v>
      </c>
      <c r="FH23">
        <v>0</v>
      </c>
      <c r="FI23">
        <v>21.5566</v>
      </c>
      <c r="FJ23">
        <v>500</v>
      </c>
      <c r="FK23">
        <v>14.1081</v>
      </c>
      <c r="FL23">
        <v>101.51600000000001</v>
      </c>
      <c r="FM23">
        <v>102.158</v>
      </c>
    </row>
    <row r="24" spans="1:169" x14ac:dyDescent="0.25">
      <c r="A24">
        <v>9</v>
      </c>
      <c r="B24">
        <v>1566671979.0999999</v>
      </c>
      <c r="C24">
        <v>1021.59999990463</v>
      </c>
      <c r="D24" t="s">
        <v>323</v>
      </c>
      <c r="E24" t="s">
        <v>324</v>
      </c>
      <c r="G24">
        <v>1566671979.0999999</v>
      </c>
      <c r="H24">
        <f t="shared" si="0"/>
        <v>4.0924879585918618E-3</v>
      </c>
      <c r="I24">
        <f t="shared" si="1"/>
        <v>39.521957007781836</v>
      </c>
      <c r="J24">
        <f t="shared" si="2"/>
        <v>549.79300000000001</v>
      </c>
      <c r="K24">
        <f t="shared" si="3"/>
        <v>266.02304003671901</v>
      </c>
      <c r="L24">
        <f t="shared" si="4"/>
        <v>26.572388462511483</v>
      </c>
      <c r="M24">
        <f t="shared" si="5"/>
        <v>54.917473193122902</v>
      </c>
      <c r="N24">
        <f t="shared" si="6"/>
        <v>0.2441829004458419</v>
      </c>
      <c r="O24">
        <f t="shared" si="7"/>
        <v>2.2521661651355984</v>
      </c>
      <c r="P24">
        <f t="shared" si="8"/>
        <v>0.2303705337463651</v>
      </c>
      <c r="Q24">
        <f t="shared" si="9"/>
        <v>0.14515742143125387</v>
      </c>
      <c r="R24">
        <f t="shared" si="10"/>
        <v>321.41475963714186</v>
      </c>
      <c r="S24">
        <f t="shared" si="11"/>
        <v>26.870741062450673</v>
      </c>
      <c r="T24">
        <f t="shared" si="12"/>
        <v>26.982099999999999</v>
      </c>
      <c r="U24">
        <f t="shared" si="13"/>
        <v>3.5753986078667293</v>
      </c>
      <c r="V24">
        <f t="shared" si="14"/>
        <v>55.418857903050231</v>
      </c>
      <c r="W24">
        <f t="shared" si="15"/>
        <v>1.8490982610845401</v>
      </c>
      <c r="X24">
        <f t="shared" si="16"/>
        <v>3.3365867342833968</v>
      </c>
      <c r="Y24">
        <f t="shared" si="17"/>
        <v>1.7263003467821891</v>
      </c>
      <c r="Z24">
        <f t="shared" si="18"/>
        <v>-180.4787189739011</v>
      </c>
      <c r="AA24">
        <f t="shared" si="19"/>
        <v>-142.26638721480563</v>
      </c>
      <c r="AB24">
        <f t="shared" si="20"/>
        <v>-13.550452970026988</v>
      </c>
      <c r="AC24">
        <f t="shared" si="21"/>
        <v>-14.880799521591854</v>
      </c>
      <c r="AD24">
        <v>-4.1242089016408898E-2</v>
      </c>
      <c r="AE24">
        <v>4.6297857926353103E-2</v>
      </c>
      <c r="AF24">
        <v>3.4590942221682002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52806.666266914246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325</v>
      </c>
      <c r="AS24">
        <v>700.4905</v>
      </c>
      <c r="AT24">
        <v>975.46600000000001</v>
      </c>
      <c r="AU24">
        <f t="shared" si="27"/>
        <v>0.28189142420135604</v>
      </c>
      <c r="AV24">
        <v>0.5</v>
      </c>
      <c r="AW24">
        <f t="shared" si="28"/>
        <v>1681.0704000837538</v>
      </c>
      <c r="AX24">
        <f t="shared" si="29"/>
        <v>39.521957007781836</v>
      </c>
      <c r="AY24">
        <f t="shared" si="30"/>
        <v>236.93966463117638</v>
      </c>
      <c r="AZ24">
        <f t="shared" si="31"/>
        <v>0.44125166843334368</v>
      </c>
      <c r="BA24">
        <f t="shared" si="32"/>
        <v>2.4104854267711192E-2</v>
      </c>
      <c r="BB24">
        <f t="shared" si="33"/>
        <v>-1</v>
      </c>
      <c r="BC24" t="s">
        <v>326</v>
      </c>
      <c r="BD24">
        <v>545.04</v>
      </c>
      <c r="BE24">
        <f t="shared" si="34"/>
        <v>430.42600000000004</v>
      </c>
      <c r="BF24">
        <f t="shared" si="35"/>
        <v>0.63884500471625782</v>
      </c>
      <c r="BG24">
        <f t="shared" si="36"/>
        <v>1.7897145163657715</v>
      </c>
      <c r="BH24">
        <f t="shared" si="37"/>
        <v>0.2818914242013561</v>
      </c>
      <c r="BI24" t="e">
        <f t="shared" si="38"/>
        <v>#DIV/0!</v>
      </c>
      <c r="BJ24">
        <v>1846</v>
      </c>
      <c r="BK24">
        <v>300</v>
      </c>
      <c r="BL24">
        <v>300</v>
      </c>
      <c r="BM24">
        <v>300</v>
      </c>
      <c r="BN24">
        <v>10307.700000000001</v>
      </c>
      <c r="BO24">
        <v>896.21600000000001</v>
      </c>
      <c r="BP24">
        <v>-6.86698E-3</v>
      </c>
      <c r="BQ24">
        <v>-1.74817</v>
      </c>
      <c r="BR24">
        <f t="shared" si="39"/>
        <v>1999.85</v>
      </c>
      <c r="BS24">
        <f t="shared" si="40"/>
        <v>1681.0704000837538</v>
      </c>
      <c r="BT24">
        <f t="shared" si="41"/>
        <v>0.84059824491024526</v>
      </c>
      <c r="BU24">
        <f t="shared" si="42"/>
        <v>0.19119648982049081</v>
      </c>
      <c r="BV24" t="s">
        <v>280</v>
      </c>
      <c r="BW24">
        <v>1566671979.0999999</v>
      </c>
      <c r="BX24">
        <v>549.79300000000001</v>
      </c>
      <c r="BY24">
        <v>599.92899999999997</v>
      </c>
      <c r="BZ24">
        <v>18.511800000000001</v>
      </c>
      <c r="CA24">
        <v>13.690799999999999</v>
      </c>
      <c r="CB24">
        <v>499.904</v>
      </c>
      <c r="CC24">
        <v>99.787800000000004</v>
      </c>
      <c r="CD24">
        <v>9.9745299999999995E-2</v>
      </c>
      <c r="CE24">
        <v>25.810400000000001</v>
      </c>
      <c r="CF24">
        <v>26.982099999999999</v>
      </c>
      <c r="CG24">
        <v>999.9</v>
      </c>
      <c r="CH24">
        <v>9966.8799999999992</v>
      </c>
      <c r="CI24">
        <v>0</v>
      </c>
      <c r="CJ24">
        <v>1683.59</v>
      </c>
      <c r="CK24">
        <v>1999.85</v>
      </c>
      <c r="CL24">
        <v>0.98000699999999996</v>
      </c>
      <c r="CM24">
        <v>1.99925E-2</v>
      </c>
      <c r="CN24">
        <v>0</v>
      </c>
      <c r="CO24">
        <v>700.601</v>
      </c>
      <c r="CP24">
        <v>4.99986</v>
      </c>
      <c r="CQ24">
        <v>19010.599999999999</v>
      </c>
      <c r="CR24">
        <v>16271</v>
      </c>
      <c r="CS24">
        <v>42.686999999999998</v>
      </c>
      <c r="CT24">
        <v>44.436999999999998</v>
      </c>
      <c r="CU24">
        <v>43.311999999999998</v>
      </c>
      <c r="CV24">
        <v>43.125</v>
      </c>
      <c r="CW24">
        <v>44.436999999999998</v>
      </c>
      <c r="CX24">
        <v>1954.97</v>
      </c>
      <c r="CY24">
        <v>39.880000000000003</v>
      </c>
      <c r="CZ24">
        <v>0</v>
      </c>
      <c r="DA24">
        <v>115.799999952316</v>
      </c>
      <c r="DB24">
        <v>700.4905</v>
      </c>
      <c r="DC24">
        <v>-0.86909399763737305</v>
      </c>
      <c r="DD24">
        <v>-25.7504278037684</v>
      </c>
      <c r="DE24">
        <v>18946.192307692301</v>
      </c>
      <c r="DF24">
        <v>15</v>
      </c>
      <c r="DG24">
        <v>1566671933.5999999</v>
      </c>
      <c r="DH24" t="s">
        <v>327</v>
      </c>
      <c r="DI24">
        <v>72</v>
      </c>
      <c r="DJ24">
        <v>-0.121</v>
      </c>
      <c r="DK24">
        <v>7.5999999999999998E-2</v>
      </c>
      <c r="DL24">
        <v>600</v>
      </c>
      <c r="DM24">
        <v>14</v>
      </c>
      <c r="DN24">
        <v>0.04</v>
      </c>
      <c r="DO24">
        <v>0.02</v>
      </c>
      <c r="DP24">
        <v>39.589048078380799</v>
      </c>
      <c r="DQ24">
        <v>6.4463453696441797E-2</v>
      </c>
      <c r="DR24">
        <v>0.24855400492044</v>
      </c>
      <c r="DS24">
        <v>1</v>
      </c>
      <c r="DT24">
        <v>0.241561509229584</v>
      </c>
      <c r="DU24">
        <v>2.0550955179015298E-2</v>
      </c>
      <c r="DV24">
        <v>5.07228931465369E-3</v>
      </c>
      <c r="DW24">
        <v>1</v>
      </c>
      <c r="DX24">
        <v>2</v>
      </c>
      <c r="DY24">
        <v>2</v>
      </c>
      <c r="DZ24" t="s">
        <v>307</v>
      </c>
      <c r="EA24">
        <v>1.86676</v>
      </c>
      <c r="EB24">
        <v>1.8632899999999999</v>
      </c>
      <c r="EC24">
        <v>1.86894</v>
      </c>
      <c r="ED24">
        <v>1.8669100000000001</v>
      </c>
      <c r="EE24">
        <v>1.87154</v>
      </c>
      <c r="EF24">
        <v>1.8640300000000001</v>
      </c>
      <c r="EG24">
        <v>1.86568</v>
      </c>
      <c r="EH24">
        <v>1.86557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-0.121</v>
      </c>
      <c r="EW24">
        <v>7.5999999999999998E-2</v>
      </c>
      <c r="EX24">
        <v>2</v>
      </c>
      <c r="EY24">
        <v>507.41199999999998</v>
      </c>
      <c r="EZ24">
        <v>534.86699999999996</v>
      </c>
      <c r="FA24">
        <v>20.950299999999999</v>
      </c>
      <c r="FB24">
        <v>28.626000000000001</v>
      </c>
      <c r="FC24">
        <v>29.999099999999999</v>
      </c>
      <c r="FD24">
        <v>28.606200000000001</v>
      </c>
      <c r="FE24">
        <v>28.613399999999999</v>
      </c>
      <c r="FF24">
        <v>30.5379</v>
      </c>
      <c r="FG24">
        <v>45.694200000000002</v>
      </c>
      <c r="FH24">
        <v>0</v>
      </c>
      <c r="FI24">
        <v>20.9343</v>
      </c>
      <c r="FJ24">
        <v>600</v>
      </c>
      <c r="FK24">
        <v>13.6388</v>
      </c>
      <c r="FL24">
        <v>101.511</v>
      </c>
      <c r="FM24">
        <v>102.14700000000001</v>
      </c>
    </row>
    <row r="25" spans="1:169" x14ac:dyDescent="0.25">
      <c r="A25">
        <v>10</v>
      </c>
      <c r="B25">
        <v>1566672048.7</v>
      </c>
      <c r="C25">
        <v>1091.2000000476801</v>
      </c>
      <c r="D25" t="s">
        <v>328</v>
      </c>
      <c r="E25" t="s">
        <v>329</v>
      </c>
      <c r="G25">
        <v>1566672048.7</v>
      </c>
      <c r="H25">
        <f t="shared" si="0"/>
        <v>3.6037890929067041E-3</v>
      </c>
      <c r="I25">
        <f t="shared" si="1"/>
        <v>40.172008392689072</v>
      </c>
      <c r="J25">
        <f t="shared" si="2"/>
        <v>648.96199999999999</v>
      </c>
      <c r="K25">
        <f t="shared" si="3"/>
        <v>309.81969382059378</v>
      </c>
      <c r="L25">
        <f t="shared" si="4"/>
        <v>30.948583831492659</v>
      </c>
      <c r="M25">
        <f t="shared" si="5"/>
        <v>64.826269152803988</v>
      </c>
      <c r="N25">
        <f t="shared" si="6"/>
        <v>0.2062302955885974</v>
      </c>
      <c r="O25">
        <f t="shared" si="7"/>
        <v>2.2586630503807528</v>
      </c>
      <c r="P25">
        <f t="shared" si="8"/>
        <v>0.19631110130054905</v>
      </c>
      <c r="Q25">
        <f t="shared" si="9"/>
        <v>0.1235458718496147</v>
      </c>
      <c r="R25">
        <f t="shared" si="10"/>
        <v>321.46113259103373</v>
      </c>
      <c r="S25">
        <f t="shared" si="11"/>
        <v>27.0994475252668</v>
      </c>
      <c r="T25">
        <f t="shared" si="12"/>
        <v>27.174800000000001</v>
      </c>
      <c r="U25">
        <f t="shared" si="13"/>
        <v>3.6160699766828275</v>
      </c>
      <c r="V25">
        <f t="shared" si="14"/>
        <v>54.689864047459871</v>
      </c>
      <c r="W25">
        <f t="shared" si="15"/>
        <v>1.8323034165576</v>
      </c>
      <c r="X25">
        <f t="shared" si="16"/>
        <v>3.3503528459451406</v>
      </c>
      <c r="Y25">
        <f t="shared" si="17"/>
        <v>1.7837665601252275</v>
      </c>
      <c r="Z25">
        <f t="shared" si="18"/>
        <v>-158.92709899718565</v>
      </c>
      <c r="AA25">
        <f t="shared" si="19"/>
        <v>-157.67873296766768</v>
      </c>
      <c r="AB25">
        <f t="shared" si="20"/>
        <v>-14.994927276041523</v>
      </c>
      <c r="AC25">
        <f t="shared" si="21"/>
        <v>-10.139626649861157</v>
      </c>
      <c r="AD25">
        <v>-4.1417376516853302E-2</v>
      </c>
      <c r="AE25">
        <v>4.64946335016303E-2</v>
      </c>
      <c r="AF25">
        <v>3.4707208039776898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53009.74492632108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699.49296153846103</v>
      </c>
      <c r="AT25">
        <v>979.23599999999999</v>
      </c>
      <c r="AU25">
        <f t="shared" si="27"/>
        <v>0.28567478979688143</v>
      </c>
      <c r="AV25">
        <v>0.5</v>
      </c>
      <c r="AW25">
        <f t="shared" si="28"/>
        <v>1681.3065000838053</v>
      </c>
      <c r="AX25">
        <f t="shared" si="29"/>
        <v>40.172008392689072</v>
      </c>
      <c r="AY25">
        <f t="shared" si="30"/>
        <v>240.15344049778574</v>
      </c>
      <c r="AZ25">
        <f t="shared" si="31"/>
        <v>0.44697703107320402</v>
      </c>
      <c r="BA25">
        <f t="shared" si="32"/>
        <v>2.4488103977851058E-2</v>
      </c>
      <c r="BB25">
        <f t="shared" si="33"/>
        <v>-1</v>
      </c>
      <c r="BC25" t="s">
        <v>331</v>
      </c>
      <c r="BD25">
        <v>541.54</v>
      </c>
      <c r="BE25">
        <f t="shared" si="34"/>
        <v>437.69600000000003</v>
      </c>
      <c r="BF25">
        <f t="shared" si="35"/>
        <v>0.63912633074448688</v>
      </c>
      <c r="BG25">
        <f t="shared" si="36"/>
        <v>1.8082431584001182</v>
      </c>
      <c r="BH25">
        <f t="shared" si="37"/>
        <v>0.28567478979688143</v>
      </c>
      <c r="BI25" t="e">
        <f t="shared" si="38"/>
        <v>#DIV/0!</v>
      </c>
      <c r="BJ25">
        <v>1848</v>
      </c>
      <c r="BK25">
        <v>300</v>
      </c>
      <c r="BL25">
        <v>300</v>
      </c>
      <c r="BM25">
        <v>300</v>
      </c>
      <c r="BN25">
        <v>10307.299999999999</v>
      </c>
      <c r="BO25">
        <v>898.18200000000002</v>
      </c>
      <c r="BP25">
        <v>-6.8667499999999996E-3</v>
      </c>
      <c r="BQ25">
        <v>-1.5116000000000001</v>
      </c>
      <c r="BR25">
        <f t="shared" si="39"/>
        <v>2000.13</v>
      </c>
      <c r="BS25">
        <f t="shared" si="40"/>
        <v>1681.3065000838053</v>
      </c>
      <c r="BT25">
        <f t="shared" si="41"/>
        <v>0.84059861113217904</v>
      </c>
      <c r="BU25">
        <f t="shared" si="42"/>
        <v>0.19119722226435834</v>
      </c>
      <c r="BV25" t="s">
        <v>280</v>
      </c>
      <c r="BW25">
        <v>1566672048.7</v>
      </c>
      <c r="BX25">
        <v>648.96199999999999</v>
      </c>
      <c r="BY25">
        <v>699.971</v>
      </c>
      <c r="BZ25">
        <v>18.3428</v>
      </c>
      <c r="CA25">
        <v>14.097899999999999</v>
      </c>
      <c r="CB25">
        <v>500.03800000000001</v>
      </c>
      <c r="CC25">
        <v>99.792199999999994</v>
      </c>
      <c r="CD25">
        <v>0.10004200000000001</v>
      </c>
      <c r="CE25">
        <v>25.879899999999999</v>
      </c>
      <c r="CF25">
        <v>27.174800000000001</v>
      </c>
      <c r="CG25">
        <v>999.9</v>
      </c>
      <c r="CH25">
        <v>10008.799999999999</v>
      </c>
      <c r="CI25">
        <v>0</v>
      </c>
      <c r="CJ25">
        <v>1702.97</v>
      </c>
      <c r="CK25">
        <v>2000.13</v>
      </c>
      <c r="CL25">
        <v>0.97999400000000003</v>
      </c>
      <c r="CM25">
        <v>2.0006099999999999E-2</v>
      </c>
      <c r="CN25">
        <v>0</v>
      </c>
      <c r="CO25">
        <v>699.37099999999998</v>
      </c>
      <c r="CP25">
        <v>4.99986</v>
      </c>
      <c r="CQ25">
        <v>18929.7</v>
      </c>
      <c r="CR25">
        <v>16273.2</v>
      </c>
      <c r="CS25">
        <v>42.811999999999998</v>
      </c>
      <c r="CT25">
        <v>44.75</v>
      </c>
      <c r="CU25">
        <v>43.625</v>
      </c>
      <c r="CV25">
        <v>43.436999999999998</v>
      </c>
      <c r="CW25">
        <v>44.625</v>
      </c>
      <c r="CX25">
        <v>1955.22</v>
      </c>
      <c r="CY25">
        <v>39.909999999999997</v>
      </c>
      <c r="CZ25">
        <v>0</v>
      </c>
      <c r="DA25">
        <v>69.399999856948895</v>
      </c>
      <c r="DB25">
        <v>699.49296153846103</v>
      </c>
      <c r="DC25">
        <v>-1.46574358974194</v>
      </c>
      <c r="DD25">
        <v>-629.89743568103904</v>
      </c>
      <c r="DE25">
        <v>19006.365384615401</v>
      </c>
      <c r="DF25">
        <v>15</v>
      </c>
      <c r="DG25">
        <v>1566672076.7</v>
      </c>
      <c r="DH25" t="s">
        <v>332</v>
      </c>
      <c r="DI25">
        <v>73</v>
      </c>
      <c r="DJ25">
        <v>-2.5999999999999999E-2</v>
      </c>
      <c r="DK25">
        <v>7.9000000000000001E-2</v>
      </c>
      <c r="DL25">
        <v>700</v>
      </c>
      <c r="DM25">
        <v>14</v>
      </c>
      <c r="DN25">
        <v>0.03</v>
      </c>
      <c r="DO25">
        <v>0.02</v>
      </c>
      <c r="DP25">
        <v>40.135805436081803</v>
      </c>
      <c r="DQ25">
        <v>-0.27422089895785601</v>
      </c>
      <c r="DR25">
        <v>0.27225595174316702</v>
      </c>
      <c r="DS25">
        <v>1</v>
      </c>
      <c r="DT25">
        <v>0.216823430022625</v>
      </c>
      <c r="DU25">
        <v>-3.4583146573369403E-2</v>
      </c>
      <c r="DV25">
        <v>6.5997982380957398E-3</v>
      </c>
      <c r="DW25">
        <v>1</v>
      </c>
      <c r="DX25">
        <v>2</v>
      </c>
      <c r="DY25">
        <v>2</v>
      </c>
      <c r="DZ25" t="s">
        <v>307</v>
      </c>
      <c r="EA25">
        <v>1.8667499999999999</v>
      </c>
      <c r="EB25">
        <v>1.8632500000000001</v>
      </c>
      <c r="EC25">
        <v>1.8689</v>
      </c>
      <c r="ED25">
        <v>1.8668899999999999</v>
      </c>
      <c r="EE25">
        <v>1.8714900000000001</v>
      </c>
      <c r="EF25">
        <v>1.8640099999999999</v>
      </c>
      <c r="EG25">
        <v>1.86557</v>
      </c>
      <c r="EH25">
        <v>1.86554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-2.5999999999999999E-2</v>
      </c>
      <c r="EW25">
        <v>7.9000000000000001E-2</v>
      </c>
      <c r="EX25">
        <v>2</v>
      </c>
      <c r="EY25">
        <v>507.18099999999998</v>
      </c>
      <c r="EZ25">
        <v>534.45000000000005</v>
      </c>
      <c r="FA25">
        <v>20.375900000000001</v>
      </c>
      <c r="FB25">
        <v>28.751999999999999</v>
      </c>
      <c r="FC25">
        <v>30.0015</v>
      </c>
      <c r="FD25">
        <v>28.6829</v>
      </c>
      <c r="FE25">
        <v>28.687000000000001</v>
      </c>
      <c r="FF25">
        <v>34.596800000000002</v>
      </c>
      <c r="FG25">
        <v>42.851700000000001</v>
      </c>
      <c r="FH25">
        <v>0</v>
      </c>
      <c r="FI25">
        <v>20.184000000000001</v>
      </c>
      <c r="FJ25">
        <v>700</v>
      </c>
      <c r="FK25">
        <v>14.2258</v>
      </c>
      <c r="FL25">
        <v>101.486</v>
      </c>
      <c r="FM25">
        <v>102.117</v>
      </c>
    </row>
    <row r="26" spans="1:169" x14ac:dyDescent="0.25">
      <c r="A26">
        <v>11</v>
      </c>
      <c r="B26">
        <v>1566672198.2</v>
      </c>
      <c r="C26">
        <v>1240.7000000476801</v>
      </c>
      <c r="D26" t="s">
        <v>333</v>
      </c>
      <c r="E26" t="s">
        <v>334</v>
      </c>
      <c r="G26">
        <v>1566672198.2</v>
      </c>
      <c r="H26">
        <f t="shared" si="0"/>
        <v>2.5945225530972231E-3</v>
      </c>
      <c r="I26">
        <f t="shared" si="1"/>
        <v>39.383214496712405</v>
      </c>
      <c r="J26">
        <f t="shared" si="2"/>
        <v>750.46400000000006</v>
      </c>
      <c r="K26">
        <f t="shared" si="3"/>
        <v>283.82927573168706</v>
      </c>
      <c r="L26">
        <f t="shared" si="4"/>
        <v>28.354852032701153</v>
      </c>
      <c r="M26">
        <f t="shared" si="5"/>
        <v>74.972166352512005</v>
      </c>
      <c r="N26">
        <f t="shared" si="6"/>
        <v>0.14384967473957289</v>
      </c>
      <c r="O26">
        <f t="shared" si="7"/>
        <v>2.2633893394360474</v>
      </c>
      <c r="P26">
        <f t="shared" si="8"/>
        <v>0.13895682023719347</v>
      </c>
      <c r="Q26">
        <f t="shared" si="9"/>
        <v>8.7273751810414052E-2</v>
      </c>
      <c r="R26">
        <f t="shared" si="10"/>
        <v>321.4387886913857</v>
      </c>
      <c r="S26">
        <f t="shared" si="11"/>
        <v>26.826388725119664</v>
      </c>
      <c r="T26">
        <f t="shared" si="12"/>
        <v>27.037700000000001</v>
      </c>
      <c r="U26">
        <f t="shared" si="13"/>
        <v>3.5870923824843417</v>
      </c>
      <c r="V26">
        <f t="shared" si="14"/>
        <v>54.8175615846068</v>
      </c>
      <c r="W26">
        <f t="shared" si="15"/>
        <v>1.7718256278714</v>
      </c>
      <c r="X26">
        <f t="shared" si="16"/>
        <v>3.2322226247453925</v>
      </c>
      <c r="Y26">
        <f t="shared" si="17"/>
        <v>1.8152667546129417</v>
      </c>
      <c r="Z26">
        <f t="shared" si="18"/>
        <v>-114.41844459158754</v>
      </c>
      <c r="AA26">
        <f t="shared" si="19"/>
        <v>-215.06702869427923</v>
      </c>
      <c r="AB26">
        <f t="shared" si="20"/>
        <v>-20.334086106764406</v>
      </c>
      <c r="AC26">
        <f t="shared" si="21"/>
        <v>-28.380770701245496</v>
      </c>
      <c r="AD26">
        <v>-4.154518266664E-2</v>
      </c>
      <c r="AE26">
        <v>4.6638107101199602E-2</v>
      </c>
      <c r="AF26">
        <v>3.4791872728278901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53274.513871668227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693.669076923077</v>
      </c>
      <c r="AT26">
        <v>963.44600000000003</v>
      </c>
      <c r="AU26">
        <f t="shared" si="27"/>
        <v>0.28001250000199596</v>
      </c>
      <c r="AV26">
        <v>0.5</v>
      </c>
      <c r="AW26">
        <f t="shared" si="28"/>
        <v>1681.1889000838112</v>
      </c>
      <c r="AX26">
        <f t="shared" si="29"/>
        <v>39.383214496712405</v>
      </c>
      <c r="AY26">
        <f t="shared" si="30"/>
        <v>235.37695344403687</v>
      </c>
      <c r="AZ26">
        <f t="shared" si="31"/>
        <v>0.43689630762907317</v>
      </c>
      <c r="BA26">
        <f t="shared" si="32"/>
        <v>2.4020628791148458E-2</v>
      </c>
      <c r="BB26">
        <f t="shared" si="33"/>
        <v>-1</v>
      </c>
      <c r="BC26" t="s">
        <v>336</v>
      </c>
      <c r="BD26">
        <v>542.52</v>
      </c>
      <c r="BE26">
        <f t="shared" si="34"/>
        <v>420.92600000000004</v>
      </c>
      <c r="BF26">
        <f t="shared" si="35"/>
        <v>0.64091294687646516</v>
      </c>
      <c r="BG26">
        <f t="shared" si="36"/>
        <v>1.7758718572587187</v>
      </c>
      <c r="BH26">
        <f t="shared" si="37"/>
        <v>0.28001250000199596</v>
      </c>
      <c r="BI26" t="e">
        <f t="shared" si="38"/>
        <v>#DIV/0!</v>
      </c>
      <c r="BJ26">
        <v>1850</v>
      </c>
      <c r="BK26">
        <v>300</v>
      </c>
      <c r="BL26">
        <v>300</v>
      </c>
      <c r="BM26">
        <v>300</v>
      </c>
      <c r="BN26">
        <v>10306.200000000001</v>
      </c>
      <c r="BO26">
        <v>889.36</v>
      </c>
      <c r="BP26">
        <v>-6.8658E-3</v>
      </c>
      <c r="BQ26">
        <v>6.4697299999999999E-2</v>
      </c>
      <c r="BR26">
        <f t="shared" si="39"/>
        <v>1999.99</v>
      </c>
      <c r="BS26">
        <f t="shared" si="40"/>
        <v>1681.1889000838112</v>
      </c>
      <c r="BT26">
        <f t="shared" si="41"/>
        <v>0.84059865303517078</v>
      </c>
      <c r="BU26">
        <f t="shared" si="42"/>
        <v>0.19119730607034177</v>
      </c>
      <c r="BV26" t="s">
        <v>280</v>
      </c>
      <c r="BW26">
        <v>1566672198.2</v>
      </c>
      <c r="BX26">
        <v>750.46400000000006</v>
      </c>
      <c r="BY26">
        <v>800.05700000000002</v>
      </c>
      <c r="BZ26">
        <v>17.735800000000001</v>
      </c>
      <c r="CA26">
        <v>14.6778</v>
      </c>
      <c r="CB26">
        <v>500.03399999999999</v>
      </c>
      <c r="CC26">
        <v>99.801000000000002</v>
      </c>
      <c r="CD26">
        <v>0.10008300000000001</v>
      </c>
      <c r="CE26">
        <v>25.275200000000002</v>
      </c>
      <c r="CF26">
        <v>27.037700000000001</v>
      </c>
      <c r="CG26">
        <v>999.9</v>
      </c>
      <c r="CH26">
        <v>10038.799999999999</v>
      </c>
      <c r="CI26">
        <v>0</v>
      </c>
      <c r="CJ26">
        <v>1636.34</v>
      </c>
      <c r="CK26">
        <v>1999.99</v>
      </c>
      <c r="CL26">
        <v>0.97999400000000003</v>
      </c>
      <c r="CM26">
        <v>2.0006099999999999E-2</v>
      </c>
      <c r="CN26">
        <v>0</v>
      </c>
      <c r="CO26">
        <v>693.18200000000002</v>
      </c>
      <c r="CP26">
        <v>4.99986</v>
      </c>
      <c r="CQ26">
        <v>18717.099999999999</v>
      </c>
      <c r="CR26">
        <v>16272.1</v>
      </c>
      <c r="CS26">
        <v>43.061999999999998</v>
      </c>
      <c r="CT26">
        <v>45.186999999999998</v>
      </c>
      <c r="CU26">
        <v>43.75</v>
      </c>
      <c r="CV26">
        <v>43.75</v>
      </c>
      <c r="CW26">
        <v>44.811999999999998</v>
      </c>
      <c r="CX26">
        <v>1955.08</v>
      </c>
      <c r="CY26">
        <v>39.909999999999997</v>
      </c>
      <c r="CZ26">
        <v>0</v>
      </c>
      <c r="DA26">
        <v>149</v>
      </c>
      <c r="DB26">
        <v>693.669076923077</v>
      </c>
      <c r="DC26">
        <v>-5.5914530084332403</v>
      </c>
      <c r="DD26">
        <v>509.40513082179802</v>
      </c>
      <c r="DE26">
        <v>18642.5884615385</v>
      </c>
      <c r="DF26">
        <v>15</v>
      </c>
      <c r="DG26">
        <v>1566672145.7</v>
      </c>
      <c r="DH26" t="s">
        <v>337</v>
      </c>
      <c r="DI26">
        <v>74</v>
      </c>
      <c r="DJ26">
        <v>-0.19900000000000001</v>
      </c>
      <c r="DK26">
        <v>8.1000000000000003E-2</v>
      </c>
      <c r="DL26">
        <v>800</v>
      </c>
      <c r="DM26">
        <v>14</v>
      </c>
      <c r="DN26">
        <v>0.03</v>
      </c>
      <c r="DO26">
        <v>0.02</v>
      </c>
      <c r="DP26">
        <v>39.584584191794399</v>
      </c>
      <c r="DQ26">
        <v>-1.0394995518772301</v>
      </c>
      <c r="DR26">
        <v>0.209087720378793</v>
      </c>
      <c r="DS26">
        <v>0</v>
      </c>
      <c r="DT26">
        <v>0.149273460668049</v>
      </c>
      <c r="DU26">
        <v>-1.6085795122578302E-2</v>
      </c>
      <c r="DV26">
        <v>3.32799581742977E-3</v>
      </c>
      <c r="DW26">
        <v>1</v>
      </c>
      <c r="DX26">
        <v>1</v>
      </c>
      <c r="DY26">
        <v>2</v>
      </c>
      <c r="DZ26" t="s">
        <v>282</v>
      </c>
      <c r="EA26">
        <v>1.86676</v>
      </c>
      <c r="EB26">
        <v>1.86328</v>
      </c>
      <c r="EC26">
        <v>1.8689</v>
      </c>
      <c r="ED26">
        <v>1.8669100000000001</v>
      </c>
      <c r="EE26">
        <v>1.8715200000000001</v>
      </c>
      <c r="EF26">
        <v>1.8640099999999999</v>
      </c>
      <c r="EG26">
        <v>1.8656299999999999</v>
      </c>
      <c r="EH26">
        <v>1.86554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-0.19900000000000001</v>
      </c>
      <c r="EW26">
        <v>8.1000000000000003E-2</v>
      </c>
      <c r="EX26">
        <v>2</v>
      </c>
      <c r="EY26">
        <v>506.24900000000002</v>
      </c>
      <c r="EZ26">
        <v>532.92100000000005</v>
      </c>
      <c r="FA26">
        <v>19.880700000000001</v>
      </c>
      <c r="FB26">
        <v>29.040199999999999</v>
      </c>
      <c r="FC26">
        <v>30.001100000000001</v>
      </c>
      <c r="FD26">
        <v>28.890999999999998</v>
      </c>
      <c r="FE26">
        <v>28.8812</v>
      </c>
      <c r="FF26">
        <v>38.563699999999997</v>
      </c>
      <c r="FG26">
        <v>41.523299999999999</v>
      </c>
      <c r="FH26">
        <v>0</v>
      </c>
      <c r="FI26">
        <v>19.8124</v>
      </c>
      <c r="FJ26">
        <v>800</v>
      </c>
      <c r="FK26">
        <v>14.7532</v>
      </c>
      <c r="FL26">
        <v>101.447</v>
      </c>
      <c r="FM26">
        <v>102.071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2019-08-24T13:50:20Z</dcterms:created>
  <dcterms:modified xsi:type="dcterms:W3CDTF">2019-08-27T23:52:47Z</dcterms:modified>
</cp:coreProperties>
</file>