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36FD2AFD-65C0-409B-BF1F-B50BFD44863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6" i="1" l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W26" i="1"/>
  <c r="O26" i="1"/>
  <c r="BU25" i="1"/>
  <c r="BT25" i="1"/>
  <c r="BR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/>
  <c r="H25" i="1" s="1"/>
  <c r="X25" i="1"/>
  <c r="W25" i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 s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/>
  <c r="M23" i="1" s="1"/>
  <c r="X23" i="1"/>
  <c r="W23" i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BU20" i="1"/>
  <c r="BT20" i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V20" i="1" s="1"/>
  <c r="W20" i="1"/>
  <c r="O20" i="1"/>
  <c r="BU19" i="1"/>
  <c r="BT19" i="1"/>
  <c r="BR19" i="1"/>
  <c r="BS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M19" i="1" s="1"/>
  <c r="X19" i="1"/>
  <c r="W19" i="1"/>
  <c r="O19" i="1"/>
  <c r="BU18" i="1"/>
  <c r="BT18" i="1"/>
  <c r="BS18" i="1" s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 s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 s="1"/>
  <c r="O17" i="1"/>
  <c r="V23" i="1" l="1"/>
  <c r="V25" i="1"/>
  <c r="V26" i="1"/>
  <c r="V19" i="1"/>
  <c r="BS24" i="1"/>
  <c r="AW24" i="1" s="1"/>
  <c r="AY24" i="1" s="1"/>
  <c r="BS25" i="1"/>
  <c r="BS21" i="1"/>
  <c r="AW21" i="1" s="1"/>
  <c r="AY21" i="1" s="1"/>
  <c r="BS20" i="1"/>
  <c r="R20" i="1" s="1"/>
  <c r="H18" i="1"/>
  <c r="Z18" i="1" s="1"/>
  <c r="I18" i="1"/>
  <c r="AX18" i="1" s="1"/>
  <c r="J17" i="1"/>
  <c r="I17" i="1"/>
  <c r="AX17" i="1" s="1"/>
  <c r="J24" i="1"/>
  <c r="I24" i="1"/>
  <c r="AX24" i="1" s="1"/>
  <c r="BS22" i="1"/>
  <c r="R22" i="1" s="1"/>
  <c r="AJ23" i="1"/>
  <c r="I25" i="1"/>
  <c r="AX25" i="1" s="1"/>
  <c r="BA25" i="1" s="1"/>
  <c r="BS17" i="1"/>
  <c r="AW17" i="1" s="1"/>
  <c r="AY17" i="1" s="1"/>
  <c r="BS26" i="1"/>
  <c r="AW26" i="1" s="1"/>
  <c r="AY26" i="1" s="1"/>
  <c r="V21" i="1"/>
  <c r="I23" i="1"/>
  <c r="AX23" i="1" s="1"/>
  <c r="BS23" i="1"/>
  <c r="AW23" i="1" s="1"/>
  <c r="AY23" i="1" s="1"/>
  <c r="V22" i="1"/>
  <c r="Z25" i="1"/>
  <c r="I22" i="1"/>
  <c r="AX22" i="1" s="1"/>
  <c r="H22" i="1"/>
  <c r="AJ22" i="1"/>
  <c r="M22" i="1"/>
  <c r="J22" i="1"/>
  <c r="AW22" i="1"/>
  <c r="AY22" i="1" s="1"/>
  <c r="AW18" i="1"/>
  <c r="AY18" i="1" s="1"/>
  <c r="R18" i="1"/>
  <c r="R24" i="1"/>
  <c r="AW25" i="1"/>
  <c r="AY25" i="1" s="1"/>
  <c r="R25" i="1"/>
  <c r="R17" i="1"/>
  <c r="R26" i="1"/>
  <c r="AJ21" i="1"/>
  <c r="M21" i="1"/>
  <c r="J21" i="1"/>
  <c r="I21" i="1"/>
  <c r="AX21" i="1" s="1"/>
  <c r="BA21" i="1" s="1"/>
  <c r="H21" i="1"/>
  <c r="BA18" i="1"/>
  <c r="J20" i="1"/>
  <c r="I20" i="1"/>
  <c r="AX20" i="1" s="1"/>
  <c r="H20" i="1"/>
  <c r="AJ20" i="1"/>
  <c r="M20" i="1"/>
  <c r="M17" i="1"/>
  <c r="J18" i="1"/>
  <c r="AJ19" i="1"/>
  <c r="AW20" i="1"/>
  <c r="AY20" i="1" s="1"/>
  <c r="H23" i="1"/>
  <c r="M24" i="1"/>
  <c r="J25" i="1"/>
  <c r="AJ26" i="1"/>
  <c r="H19" i="1"/>
  <c r="R21" i="1"/>
  <c r="H26" i="1"/>
  <c r="AJ17" i="1"/>
  <c r="I19" i="1"/>
  <c r="AX19" i="1" s="1"/>
  <c r="BA19" i="1" s="1"/>
  <c r="J23" i="1"/>
  <c r="AJ24" i="1"/>
  <c r="I26" i="1"/>
  <c r="AX26" i="1" s="1"/>
  <c r="H17" i="1"/>
  <c r="M18" i="1"/>
  <c r="J19" i="1"/>
  <c r="R19" i="1"/>
  <c r="H24" i="1"/>
  <c r="M25" i="1"/>
  <c r="J26" i="1"/>
  <c r="AJ18" i="1"/>
  <c r="AJ25" i="1"/>
  <c r="S20" i="1" l="1"/>
  <c r="T20" i="1" s="1"/>
  <c r="AA20" i="1" s="1"/>
  <c r="R23" i="1"/>
  <c r="S23" i="1" s="1"/>
  <c r="T23" i="1" s="1"/>
  <c r="BA26" i="1"/>
  <c r="BA22" i="1"/>
  <c r="Z24" i="1"/>
  <c r="Z23" i="1"/>
  <c r="Z20" i="1"/>
  <c r="P20" i="1"/>
  <c r="N20" i="1" s="1"/>
  <c r="Q20" i="1" s="1"/>
  <c r="K20" i="1" s="1"/>
  <c r="L20" i="1" s="1"/>
  <c r="BA23" i="1"/>
  <c r="BA24" i="1"/>
  <c r="S25" i="1"/>
  <c r="T25" i="1" s="1"/>
  <c r="S19" i="1"/>
  <c r="T19" i="1" s="1"/>
  <c r="P19" i="1" s="1"/>
  <c r="N19" i="1" s="1"/>
  <c r="Q19" i="1" s="1"/>
  <c r="K19" i="1" s="1"/>
  <c r="L19" i="1" s="1"/>
  <c r="BA20" i="1"/>
  <c r="S17" i="1"/>
  <c r="T17" i="1" s="1"/>
  <c r="Z26" i="1"/>
  <c r="BA17" i="1"/>
  <c r="S24" i="1"/>
  <c r="T24" i="1" s="1"/>
  <c r="S22" i="1"/>
  <c r="T22" i="1" s="1"/>
  <c r="S21" i="1"/>
  <c r="T21" i="1" s="1"/>
  <c r="S26" i="1"/>
  <c r="T26" i="1" s="1"/>
  <c r="S18" i="1"/>
  <c r="T18" i="1" s="1"/>
  <c r="Z17" i="1"/>
  <c r="Z19" i="1"/>
  <c r="Z21" i="1"/>
  <c r="Z22" i="1"/>
  <c r="AB20" i="1" l="1"/>
  <c r="AC20" i="1" s="1"/>
  <c r="U20" i="1"/>
  <c r="Y20" i="1" s="1"/>
  <c r="AA17" i="1"/>
  <c r="AB17" i="1"/>
  <c r="U17" i="1"/>
  <c r="Y17" i="1" s="1"/>
  <c r="AA24" i="1"/>
  <c r="AB24" i="1"/>
  <c r="U24" i="1"/>
  <c r="Y24" i="1" s="1"/>
  <c r="U19" i="1"/>
  <c r="Y19" i="1" s="1"/>
  <c r="AA19" i="1"/>
  <c r="AB19" i="1"/>
  <c r="AC19" i="1" s="1"/>
  <c r="U23" i="1"/>
  <c r="Y23" i="1" s="1"/>
  <c r="AB23" i="1"/>
  <c r="AA23" i="1"/>
  <c r="U25" i="1"/>
  <c r="Y25" i="1" s="1"/>
  <c r="AB25" i="1"/>
  <c r="AC25" i="1" s="1"/>
  <c r="P25" i="1"/>
  <c r="N25" i="1" s="1"/>
  <c r="Q25" i="1" s="1"/>
  <c r="K25" i="1" s="1"/>
  <c r="L25" i="1" s="1"/>
  <c r="AA25" i="1"/>
  <c r="U26" i="1"/>
  <c r="Y26" i="1" s="1"/>
  <c r="AB26" i="1"/>
  <c r="AA26" i="1"/>
  <c r="U22" i="1"/>
  <c r="Y22" i="1" s="1"/>
  <c r="AB22" i="1"/>
  <c r="AA22" i="1"/>
  <c r="P23" i="1"/>
  <c r="N23" i="1" s="1"/>
  <c r="Q23" i="1" s="1"/>
  <c r="K23" i="1" s="1"/>
  <c r="L23" i="1" s="1"/>
  <c r="U21" i="1"/>
  <c r="Y21" i="1" s="1"/>
  <c r="AB21" i="1"/>
  <c r="AA21" i="1"/>
  <c r="P22" i="1"/>
  <c r="N22" i="1" s="1"/>
  <c r="Q22" i="1" s="1"/>
  <c r="K22" i="1" s="1"/>
  <c r="L22" i="1" s="1"/>
  <c r="P21" i="1"/>
  <c r="N21" i="1" s="1"/>
  <c r="Q21" i="1" s="1"/>
  <c r="K21" i="1" s="1"/>
  <c r="L21" i="1" s="1"/>
  <c r="P26" i="1"/>
  <c r="N26" i="1" s="1"/>
  <c r="Q26" i="1" s="1"/>
  <c r="K26" i="1" s="1"/>
  <c r="L26" i="1" s="1"/>
  <c r="P17" i="1"/>
  <c r="N17" i="1" s="1"/>
  <c r="Q17" i="1" s="1"/>
  <c r="K17" i="1" s="1"/>
  <c r="L17" i="1" s="1"/>
  <c r="U18" i="1"/>
  <c r="Y18" i="1" s="1"/>
  <c r="AB18" i="1"/>
  <c r="AA18" i="1"/>
  <c r="P18" i="1"/>
  <c r="N18" i="1" s="1"/>
  <c r="Q18" i="1" s="1"/>
  <c r="K18" i="1" s="1"/>
  <c r="L18" i="1" s="1"/>
  <c r="P24" i="1"/>
  <c r="N24" i="1" s="1"/>
  <c r="Q24" i="1" s="1"/>
  <c r="K24" i="1" s="1"/>
  <c r="L24" i="1" s="1"/>
  <c r="AC23" i="1" l="1"/>
  <c r="AC18" i="1"/>
  <c r="AC22" i="1"/>
  <c r="AC21" i="1"/>
  <c r="AC26" i="1"/>
  <c r="AC17" i="1"/>
  <c r="AC24" i="1"/>
</calcChain>
</file>

<file path=xl/sharedStrings.xml><?xml version="1.0" encoding="utf-8"?>
<sst xmlns="http://schemas.openxmlformats.org/spreadsheetml/2006/main" count="1410" uniqueCount="343">
  <si>
    <t>File opened</t>
  </si>
  <si>
    <t>2019-08-24 13:50:31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</si>
  <si>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</si>
  <si>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</si>
  <si>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</si>
  <si>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</si>
  <si>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</si>
  <si>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</si>
  <si>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</si>
  <si>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</si>
  <si>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</si>
  <si>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</si>
  <si>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</si>
  <si>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{"tazero": "0.00774765", "flowazero": "0.4286", "ssa_ref": "36614.9", "h2obspan2b": "0.0963575", "co2bzero": "0.880288", "co2aspanconc2": "0", "h2oazero": "1.00263", "co2bspan2b": "0.162103", "co2bspan2": "0", "h2obspanconc1": "20", "h2oaspan2": "0", "co2aspan2b": "0.163711", "co2aspanconc1": "1002", "co2azero": "0.869071", "h2oaspan2a": "0.0661155", "tbzero": "0.197721", "co2aspan1": "0.992625", "flowmeterzero": "0.991801", "co2bspanconc2": "0", "co2bspan2a": "0.163389", "flowbzero": "0.20796", "h2oaspanconc1": "12.19", "h2obspan2a": "0.0975941", "h2obspan1": "0.998578", "h2oaspanconc2": "0", "co2bspanconc1": "1002", "h2obspanconc2": "0", "h2obspan2": "0", "ssb_ref": "36526.8", "chamberpressurezero": "2.57337", "h2oaspan1": "1.00223", "co2aspan2": "0", "co2aspan2a": "0.164928", "oxygen": "21", "h2oaspan2b": "0.0662632", "h2obzero": "1.01783", "co2bspan1": "0.992131"}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</si>
  <si>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</si>
  <si>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</si>
  <si>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</si>
  <si>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</si>
  <si>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</si>
  <si>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</si>
  <si>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</si>
  <si>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</si>
  <si>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</si>
  <si>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13:50:31</t>
  </si>
  <si>
    <t>Stability Definition:	A (GasEx): Slp&lt;0.3 Std&lt;0.5	gsw (GasEx): Slp&lt;1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</si>
  <si>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</si>
  <si>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</si>
  <si>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</si>
  <si>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</si>
  <si>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</si>
  <si>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</si>
  <si>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</si>
  <si>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</si>
  <si>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</si>
  <si>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</si>
  <si>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</si>
  <si>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</si>
  <si>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</si>
  <si>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</si>
  <si>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</si>
  <si>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</si>
  <si>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</si>
  <si>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</si>
  <si>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</si>
  <si>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</si>
  <si>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</si>
  <si>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</si>
  <si>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</si>
  <si>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</si>
  <si>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</si>
  <si>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</si>
  <si>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</si>
  <si>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</si>
  <si>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</si>
  <si>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</si>
  <si>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</si>
  <si>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</si>
  <si>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</si>
  <si>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</si>
  <si>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</si>
  <si>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</si>
  <si>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</si>
  <si>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</si>
  <si>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</si>
  <si>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</si>
  <si>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</si>
  <si>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</si>
  <si>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</si>
  <si>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</si>
  <si>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</si>
  <si>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</si>
  <si>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1.03404 73.7926 383.169 615.575 846.209 1051.07 1225.87 1394.5</t>
  </si>
  <si>
    <t>Fs_true</t>
  </si>
  <si>
    <t>-0.0945659 98.7461 401.969 600.047 801.227 1001.1 1198.91 1401.13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</si>
  <si>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</si>
  <si>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</si>
  <si>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</si>
  <si>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</si>
  <si>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</si>
  <si>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</si>
  <si>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</si>
  <si>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</si>
  <si>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</si>
  <si>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</si>
  <si>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</si>
  <si>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</si>
  <si>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</si>
  <si>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</si>
  <si>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</si>
  <si>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</si>
  <si>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</si>
  <si>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</si>
  <si>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</si>
  <si>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</si>
  <si>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</si>
  <si>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</si>
  <si>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</si>
  <si>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</si>
  <si>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</si>
  <si>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</si>
  <si>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</si>
  <si>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</si>
  <si>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</si>
  <si>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</si>
  <si>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</si>
  <si>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</si>
  <si>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</si>
  <si>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</si>
  <si>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</si>
  <si>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</si>
  <si>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</si>
  <si>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</si>
  <si>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</si>
  <si>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</si>
  <si>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</si>
  <si>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</si>
  <si>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</si>
  <si>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</si>
  <si>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</si>
  <si>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</si>
  <si>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</si>
  <si>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</si>
  <si>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</si>
  <si>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</si>
  <si>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</si>
  <si>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</si>
  <si>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</si>
  <si>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</si>
  <si>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</si>
  <si>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</si>
  <si>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</si>
  <si>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</si>
  <si>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</si>
  <si>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</si>
  <si>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</si>
  <si>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</si>
  <si>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</si>
  <si>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</si>
  <si>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</si>
  <si>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</si>
  <si>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</si>
  <si>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</si>
  <si>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</si>
  <si>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</si>
  <si>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</si>
  <si>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</si>
  <si>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</si>
  <si>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</si>
  <si>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</si>
  <si>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</si>
  <si>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</si>
  <si>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</si>
  <si>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</si>
  <si>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</si>
  <si>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</si>
  <si>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</si>
  <si>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</si>
  <si>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</si>
  <si>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</si>
  <si>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</si>
  <si>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</si>
  <si>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</si>
  <si>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</si>
  <si>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</si>
  <si>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</si>
  <si>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</si>
  <si>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</si>
  <si>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</si>
  <si>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</si>
  <si>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</si>
  <si>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</si>
  <si>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</si>
  <si>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</si>
  <si>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</si>
  <si>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</si>
  <si>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</si>
  <si>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</si>
  <si>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</si>
  <si>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</si>
  <si>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</si>
  <si>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</si>
  <si>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</si>
  <si>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</si>
  <si>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</si>
  <si>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</si>
  <si>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</si>
  <si>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</si>
  <si>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</si>
  <si>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</si>
  <si>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</si>
  <si>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</si>
  <si>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</si>
  <si>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</si>
  <si>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</si>
  <si>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</si>
  <si>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</si>
  <si>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</si>
  <si>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</si>
  <si>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</si>
  <si>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</si>
  <si>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</si>
  <si>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</si>
  <si>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</si>
  <si>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</si>
  <si>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</si>
  <si>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</si>
  <si>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</si>
  <si>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</si>
  <si>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</si>
  <si>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</si>
  <si>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</si>
  <si>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</si>
  <si>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</si>
  <si>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</si>
  <si>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</si>
  <si>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</si>
  <si>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</si>
  <si>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</si>
  <si>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</si>
  <si>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</si>
  <si>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</si>
  <si>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</si>
  <si>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</si>
  <si>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</si>
  <si>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</si>
  <si>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</si>
  <si>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</si>
  <si>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</si>
  <si>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</si>
  <si>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</si>
  <si>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</si>
  <si>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</si>
  <si>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</si>
  <si>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</si>
  <si>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</si>
  <si>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</si>
  <si>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</si>
  <si>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</si>
  <si>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</si>
  <si>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</si>
  <si>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</si>
  <si>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</si>
  <si>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</si>
  <si>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</si>
  <si>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</si>
  <si>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</si>
  <si>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</si>
  <si>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</si>
  <si>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</si>
  <si>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</si>
  <si>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</si>
  <si>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</si>
  <si>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</si>
  <si>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</si>
  <si>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</si>
  <si>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</si>
  <si>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</si>
  <si>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</si>
  <si>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</si>
  <si>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</si>
  <si>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</si>
  <si>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</si>
  <si>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</si>
  <si>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</si>
  <si>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</si>
  <si>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</si>
  <si>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</si>
  <si>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</si>
  <si>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</si>
  <si>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</si>
  <si>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</si>
  <si>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</si>
  <si>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</si>
  <si>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</si>
  <si>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</si>
  <si>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</si>
  <si>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20190824 13:56:40</t>
  </si>
  <si>
    <t>13:56:40</t>
  </si>
  <si>
    <t>MPF-1854-20190824-13_56_41</t>
  </si>
  <si>
    <t>DARK-1855-20190824-13_56_49</t>
  </si>
  <si>
    <t>0: Broadleaf</t>
  </si>
  <si>
    <t>13:56:03</t>
  </si>
  <si>
    <t>1/2</t>
  </si>
  <si>
    <t>5</t>
  </si>
  <si>
    <t>11111111</t>
  </si>
  <si>
    <t>oooooooo</t>
  </si>
  <si>
    <t>off</t>
  </si>
  <si>
    <t>20190824 13:58:40</t>
  </si>
  <si>
    <t>13:58:40</t>
  </si>
  <si>
    <t>MPF-1856-20190824-13_58_42</t>
  </si>
  <si>
    <t>DARK-1857-20190824-13_58_49</t>
  </si>
  <si>
    <t>13:58:04</t>
  </si>
  <si>
    <t>20190824 14:00:41</t>
  </si>
  <si>
    <t>14:00:41</t>
  </si>
  <si>
    <t>MPF-1858-20190824-14_00_42</t>
  </si>
  <si>
    <t>DARK-1859-20190824-14_00_50</t>
  </si>
  <si>
    <t>13:59:46</t>
  </si>
  <si>
    <t>20190824 14:02:41</t>
  </si>
  <si>
    <t>14:02:41</t>
  </si>
  <si>
    <t>MPF-1860-20190824-14_02_43</t>
  </si>
  <si>
    <t>DARK-1861-20190824-14_02_50</t>
  </si>
  <si>
    <t>14:01:49</t>
  </si>
  <si>
    <t>20190824 14:04:03</t>
  </si>
  <si>
    <t>14:04:03</t>
  </si>
  <si>
    <t>MPF-1862-20190824-14_04_05</t>
  </si>
  <si>
    <t>DARK-1863-20190824-14_04_13</t>
  </si>
  <si>
    <t>14:04:29</t>
  </si>
  <si>
    <t>2/2</t>
  </si>
  <si>
    <t>20190824 14:06:31</t>
  </si>
  <si>
    <t>14:06:31</t>
  </si>
  <si>
    <t>MPF-1864-20190824-14_06_32</t>
  </si>
  <si>
    <t>DARK-1865-20190824-14_06_40</t>
  </si>
  <si>
    <t>14:07:03</t>
  </si>
  <si>
    <t>20190824 14:08:48</t>
  </si>
  <si>
    <t>14:08:48</t>
  </si>
  <si>
    <t>MPF-1866-20190824-14_08_49</t>
  </si>
  <si>
    <t>DARK-1867-20190824-14_08_57</t>
  </si>
  <si>
    <t>14:08:02</t>
  </si>
  <si>
    <t>20190824 14:10:42</t>
  </si>
  <si>
    <t>14:10:42</t>
  </si>
  <si>
    <t>MPF-1868-20190824-14_10_44</t>
  </si>
  <si>
    <t>DARK-1869-20190824-14_10_51</t>
  </si>
  <si>
    <t>14:09:57</t>
  </si>
  <si>
    <t>20190824 14:12:35</t>
  </si>
  <si>
    <t>14:12:35</t>
  </si>
  <si>
    <t>MPF-1870-20190824-14_12_37</t>
  </si>
  <si>
    <t>DARK-1871-20190824-14_12_44</t>
  </si>
  <si>
    <t>14:11:50</t>
  </si>
  <si>
    <t>20190824 14:14:36</t>
  </si>
  <si>
    <t>14:14:36</t>
  </si>
  <si>
    <t>MPF-1872-20190824-14_14_37</t>
  </si>
  <si>
    <t>DARK-1873-20190824-14_14_45</t>
  </si>
  <si>
    <t>14:13:38</t>
  </si>
  <si>
    <t>20190824 14:16:36</t>
  </si>
  <si>
    <t>14:16:36</t>
  </si>
  <si>
    <t>MPF-1874-20190824-14_16_38</t>
  </si>
  <si>
    <t>DARK-1875-20190824-14_16_46</t>
  </si>
  <si>
    <t>14:16:59</t>
  </si>
  <si>
    <t>20190824 14:18:33</t>
  </si>
  <si>
    <t>14:18:33</t>
  </si>
  <si>
    <t>MPF-1876-20190824-14_18_34</t>
  </si>
  <si>
    <t>DARK-1877-20190824-14_18_42</t>
  </si>
  <si>
    <t>14:19:10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</si>
</sst>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22.658080849716065</c:v>
                </c:pt>
                <c:pt idx="1">
                  <c:v>16.467190487482068</c:v>
                </c:pt>
                <c:pt idx="2">
                  <c:v>14.060104230394639</c:v>
                </c:pt>
                <c:pt idx="3">
                  <c:v>9.3059548483990895</c:v>
                </c:pt>
                <c:pt idx="4">
                  <c:v>0.33149444357256169</c:v>
                </c:pt>
                <c:pt idx="5">
                  <c:v>25.95485332610631</c:v>
                </c:pt>
                <c:pt idx="6">
                  <c:v>28.018541595942214</c:v>
                </c:pt>
                <c:pt idx="7">
                  <c:v>29.32437107247226</c:v>
                </c:pt>
                <c:pt idx="8">
                  <c:v>31.235051045254121</c:v>
                </c:pt>
                <c:pt idx="9">
                  <c:v>30.333475688681155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60.926504545122391</c:v>
                </c:pt>
                <c:pt idx="1">
                  <c:v>43.348733216052409</c:v>
                </c:pt>
                <c:pt idx="2">
                  <c:v>37.259583280206606</c:v>
                </c:pt>
                <c:pt idx="3">
                  <c:v>14.115419046940112</c:v>
                </c:pt>
                <c:pt idx="4">
                  <c:v>-5.5111857979458554</c:v>
                </c:pt>
                <c:pt idx="5">
                  <c:v>124.61904042516153</c:v>
                </c:pt>
                <c:pt idx="6">
                  <c:v>148.99856364143065</c:v>
                </c:pt>
                <c:pt idx="7">
                  <c:v>184.49637405191046</c:v>
                </c:pt>
                <c:pt idx="8">
                  <c:v>249.85593306516975</c:v>
                </c:pt>
                <c:pt idx="9">
                  <c:v>196.33267312595245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D-45F4-9E22-0B692765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71512"/>
        <c:axId val="320766920"/>
      </c:scatterChart>
      <c:valAx>
        <c:axId val="32077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6920"/>
        <c:crosses val="autoZero"/>
        <c:crossBetween val="midCat"/>
      </c:valAx>
      <c:valAx>
        <c:axId val="3207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7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11</xdr:row>
      <xdr:rowOff>119062</xdr:rowOff>
    </xdr:from>
    <xdr:to>
      <xdr:col>20</xdr:col>
      <xdr:colOff>152400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1E3D1-57C4-440B-8A8C-10FFBB3A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6"/>
  <sheetViews>
    <sheetView tabSelected="1" topLeftCell="A8" workbookViewId="0">
      <selection activeCell="A27" sqref="A27:XFD27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1566673000.3</v>
      </c>
      <c r="C17">
        <v>0</v>
      </c>
      <c r="D17" t="s">
        <v>276</v>
      </c>
      <c r="E17" t="s">
        <v>277</v>
      </c>
      <c r="G17">
        <v>1566673000.3</v>
      </c>
      <c r="H17">
        <f t="shared" ref="H17:H26" si="0">CB17*AI17*(BZ17-CA17)/(100*$B$5*(1000-AI17*BZ17))</f>
        <v>2.205663289942057E-3</v>
      </c>
      <c r="I17">
        <f t="shared" ref="I17:I26" si="1">CB17*AI17*(BY17-BX17*(1000-AI17*CA17)/(1000-AI17*BZ17))/(100*$B$5)</f>
        <v>22.658080849716065</v>
      </c>
      <c r="J17">
        <f t="shared" ref="J17:J26" si="2">BX17 - IF(AI17&gt;1, I17*$B$5*100/(AK17*CH17), 0)</f>
        <v>371.87400000000002</v>
      </c>
      <c r="K17">
        <f t="shared" ref="K17:K26" si="3">((Q17-H17/2)*J17-I17)/(Q17+H17/2)</f>
        <v>60.926504545122391</v>
      </c>
      <c r="L17">
        <f t="shared" ref="L17:L26" si="4">K17*(CC17+CD17)/1000</f>
        <v>6.0862978915893367</v>
      </c>
      <c r="M17">
        <f t="shared" ref="M17:M26" si="5">(BX17 - IF(AI17&gt;1, I17*$B$5*100/(AK17*CH17), 0))*(CC17+CD17)/1000</f>
        <v>37.148626185515994</v>
      </c>
      <c r="N17">
        <f t="shared" ref="N17:N26" si="6">2/((1/P17-1/O17)+SIGN(P17)*SQRT((1/P17-1/O17)*(1/P17-1/O17) + 4*$C$5/(($C$5+1)*($C$5+1))*(2*1/P17*1/O17-1/O17*1/O17)))</f>
        <v>0.12210614211583971</v>
      </c>
      <c r="O17">
        <f t="shared" ref="O17:O26" si="7">AF17+AE17*$B$5+AD17*$B$5*$B$5</f>
        <v>2.2540129101669479</v>
      </c>
      <c r="P17">
        <f t="shared" ref="P17:P26" si="8">H17*(1000-(1000*0.61365*EXP(17.502*T17/(240.97+T17))/(CC17+CD17)+BZ17)/2)/(1000*0.61365*EXP(17.502*T17/(240.97+T17))/(CC17+CD17)-BZ17)</f>
        <v>0.11854674869707767</v>
      </c>
      <c r="Q17">
        <f t="shared" ref="Q17:Q26" si="9">1/(($C$5+1)/(N17/1.6)+1/(O17/1.37)) + $C$5/(($C$5+1)/(N17/1.6) + $C$5/(O17/1.37))</f>
        <v>7.440287276874076E-2</v>
      </c>
      <c r="R17">
        <f t="shared" ref="R17:R26" si="10">(BS17*BU17)</f>
        <v>321.39936142679187</v>
      </c>
      <c r="S17">
        <f t="shared" ref="S17:S26" si="11">(CE17+(R17+2*0.95*0.0000000567*(((CE17+$B$7)+273)^4-(CE17+273)^4)-44100*H17)/(1.84*29.3*O17+8*0.95*0.0000000567*(CE17+273)^3))</f>
        <v>26.748282882221073</v>
      </c>
      <c r="T17">
        <f t="shared" ref="T17:T26" si="12">($C$7*CF17+$D$7*CG17+$E$7*S17)</f>
        <v>27.007100000000001</v>
      </c>
      <c r="U17">
        <f t="shared" ref="U17:U26" si="13">0.61365*EXP(17.502*T17/(240.97+T17))</f>
        <v>3.5806524760972511</v>
      </c>
      <c r="V17">
        <f t="shared" ref="V17:V26" si="14">(W17/X17*100)</f>
        <v>55.516446318639879</v>
      </c>
      <c r="W17">
        <f t="shared" ref="W17:W26" si="15">BZ17*(CC17+CD17)/1000</f>
        <v>1.7718006860909998</v>
      </c>
      <c r="X17">
        <f t="shared" ref="X17:X26" si="16">0.61365*EXP(17.502*CE17/(240.97+CE17))</f>
        <v>3.1914879348034035</v>
      </c>
      <c r="Y17">
        <f t="shared" ref="Y17:Y26" si="17">(U17-BZ17*(CC17+CD17)/1000)</f>
        <v>1.8088517900062513</v>
      </c>
      <c r="Z17">
        <f t="shared" ref="Z17:Z26" si="18">(-H17*44100)</f>
        <v>-97.269751086444714</v>
      </c>
      <c r="AA17">
        <f t="shared" ref="AA17:AA26" si="19">2*29.3*O17*0.92*(CE17-T17)</f>
        <v>-236.34102727072914</v>
      </c>
      <c r="AB17">
        <f t="shared" ref="AB17:AB26" si="20">2*0.95*0.0000000567*(((CE17+$B$7)+273)^4-(T17+273)^4)</f>
        <v>-22.411094290017086</v>
      </c>
      <c r="AC17">
        <f t="shared" ref="AC17:AC26" si="21">R17+AB17+Z17+AA17</f>
        <v>-34.622511220399105</v>
      </c>
      <c r="AD17">
        <v>-4.1291867901670103E-2</v>
      </c>
      <c r="AE17">
        <v>4.6353739085928602E-2</v>
      </c>
      <c r="AF17">
        <v>3.4623977201114999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MAX(0,($B$13+$C$13*CH17)/(1+$D$13*CH17)*CC17/(CE17+273)*$E$13)</f>
        <v>53000.717503328648</v>
      </c>
      <c r="AL17">
        <v>0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-1</v>
      </c>
      <c r="AR17" t="s">
        <v>278</v>
      </c>
      <c r="AS17">
        <v>865.67188461538501</v>
      </c>
      <c r="AT17">
        <v>1040.23</v>
      </c>
      <c r="AU17">
        <f t="shared" ref="AU17:AU26" si="27">1-AS17/AT17</f>
        <v>0.16780723050153812</v>
      </c>
      <c r="AV17">
        <v>0.5</v>
      </c>
      <c r="AW17">
        <f t="shared" ref="AW17:AW26" si="28">BS17</f>
        <v>1680.9867000837792</v>
      </c>
      <c r="AX17">
        <f t="shared" ref="AX17:AX26" si="29">I17</f>
        <v>22.658080849716065</v>
      </c>
      <c r="AY17">
        <f t="shared" ref="AY17:AY26" si="30">AU17*AV17*AW17</f>
        <v>141.04086132548932</v>
      </c>
      <c r="AZ17">
        <f t="shared" ref="AZ17:AZ26" si="31">BE17/AT17</f>
        <v>0.39478769118368062</v>
      </c>
      <c r="BA17">
        <f t="shared" ref="BA17:BA26" si="32">(AX17-AQ17)/AW17</f>
        <v>1.40739250634981E-2</v>
      </c>
      <c r="BB17">
        <f t="shared" ref="BB17:BB26" si="33">(AN17-AT17)/AT17</f>
        <v>-1</v>
      </c>
      <c r="BC17" t="s">
        <v>279</v>
      </c>
      <c r="BD17">
        <v>629.55999999999995</v>
      </c>
      <c r="BE17">
        <f t="shared" ref="BE17:BE26" si="34">AT17-BD17</f>
        <v>410.67000000000007</v>
      </c>
      <c r="BF17">
        <f t="shared" ref="BF17:BF26" si="35">(AT17-AS17)/(AT17-BD17)</f>
        <v>0.42505689576695393</v>
      </c>
      <c r="BG17">
        <f t="shared" ref="BG17:BG26" si="36">(AN17-AT17)/(AN17-BD17)</f>
        <v>1.6523127263485611</v>
      </c>
      <c r="BH17">
        <f t="shared" ref="BH17:BH26" si="37">(AT17-AS17)/(AT17-AM17)</f>
        <v>0.16780723050153812</v>
      </c>
      <c r="BI17" t="e">
        <f t="shared" ref="BI17:BI26" si="38">(AN17-AT17)/(AN17-AM17)</f>
        <v>#DIV/0!</v>
      </c>
      <c r="BJ17">
        <v>1854</v>
      </c>
      <c r="BK17">
        <v>300</v>
      </c>
      <c r="BL17">
        <v>300</v>
      </c>
      <c r="BM17">
        <v>300</v>
      </c>
      <c r="BN17">
        <v>10300.299999999999</v>
      </c>
      <c r="BO17">
        <v>988.61800000000005</v>
      </c>
      <c r="BP17">
        <v>-6.8610399999999997E-3</v>
      </c>
      <c r="BQ17">
        <v>-0.77221700000000004</v>
      </c>
      <c r="BR17">
        <f t="shared" ref="BR17:BR26" si="39">$B$11*CI17+$C$11*CJ17+$F$11*CK17</f>
        <v>1999.75</v>
      </c>
      <c r="BS17">
        <f t="shared" ref="BS17:BS26" si="40">BR17*BT17</f>
        <v>1680.9867000837792</v>
      </c>
      <c r="BT17">
        <f t="shared" ref="BT17:BT26" si="41">($B$11*$D$9+$C$11*$D$9+$F$11*((CX17+CP17)/MAX(CX17+CP17+CY17, 0.1)*$I$9+CY17/MAX(CX17+CP17+CY17, 0.1)*$J$9))/($B$11+$C$11+$F$11)</f>
        <v>0.84059842484499525</v>
      </c>
      <c r="BU17">
        <f t="shared" ref="BU17:BU26" si="42">($B$11*$K$9+$C$11*$K$9+$F$11*((CX17+CP17)/MAX(CX17+CP17+CY17, 0.1)*$P$9+CY17/MAX(CX17+CP17+CY17, 0.1)*$Q$9))/($B$11+$C$11+$F$11)</f>
        <v>0.19119684968999073</v>
      </c>
      <c r="BV17" t="s">
        <v>280</v>
      </c>
      <c r="BW17">
        <v>1566673000.3</v>
      </c>
      <c r="BX17">
        <v>371.87400000000002</v>
      </c>
      <c r="BY17">
        <v>400.04199999999997</v>
      </c>
      <c r="BZ17">
        <v>17.736499999999999</v>
      </c>
      <c r="CA17">
        <v>15.1372</v>
      </c>
      <c r="CB17">
        <v>500.10599999999999</v>
      </c>
      <c r="CC17">
        <v>99.795699999999997</v>
      </c>
      <c r="CD17">
        <v>0.100034</v>
      </c>
      <c r="CE17">
        <v>25.062200000000001</v>
      </c>
      <c r="CF17">
        <v>27.007100000000001</v>
      </c>
      <c r="CG17">
        <v>999.9</v>
      </c>
      <c r="CH17">
        <v>9978.1200000000008</v>
      </c>
      <c r="CI17">
        <v>0</v>
      </c>
      <c r="CJ17">
        <v>1893.1</v>
      </c>
      <c r="CK17">
        <v>1999.75</v>
      </c>
      <c r="CL17">
        <v>0.98000299999999996</v>
      </c>
      <c r="CM17">
        <v>1.9996799999999999E-2</v>
      </c>
      <c r="CN17">
        <v>0</v>
      </c>
      <c r="CO17">
        <v>864.46600000000001</v>
      </c>
      <c r="CP17">
        <v>4.99986</v>
      </c>
      <c r="CQ17">
        <v>20630.400000000001</v>
      </c>
      <c r="CR17">
        <v>16270.2</v>
      </c>
      <c r="CS17">
        <v>44.75</v>
      </c>
      <c r="CT17">
        <v>46.936999999999998</v>
      </c>
      <c r="CU17">
        <v>45.436999999999998</v>
      </c>
      <c r="CV17">
        <v>46</v>
      </c>
      <c r="CW17">
        <v>46.436999999999998</v>
      </c>
      <c r="CX17">
        <v>1954.86</v>
      </c>
      <c r="CY17">
        <v>39.89</v>
      </c>
      <c r="CZ17">
        <v>0</v>
      </c>
      <c r="DA17">
        <v>681.20000004768394</v>
      </c>
      <c r="DB17">
        <v>865.67188461538501</v>
      </c>
      <c r="DC17">
        <v>-9.1744615229745996</v>
      </c>
      <c r="DD17">
        <v>-2751.2307744183299</v>
      </c>
      <c r="DE17">
        <v>22348.3807692308</v>
      </c>
      <c r="DF17">
        <v>15</v>
      </c>
      <c r="DG17">
        <v>1566672963.8</v>
      </c>
      <c r="DH17" t="s">
        <v>281</v>
      </c>
      <c r="DI17">
        <v>76</v>
      </c>
      <c r="DJ17">
        <v>-0.32200000000000001</v>
      </c>
      <c r="DK17">
        <v>8.5999999999999993E-2</v>
      </c>
      <c r="DL17">
        <v>400</v>
      </c>
      <c r="DM17">
        <v>15</v>
      </c>
      <c r="DN17">
        <v>0.12</v>
      </c>
      <c r="DO17">
        <v>0.03</v>
      </c>
      <c r="DP17">
        <v>18.140238637034699</v>
      </c>
      <c r="DQ17">
        <v>32.783830338081202</v>
      </c>
      <c r="DR17">
        <v>8.6746781494119105</v>
      </c>
      <c r="DS17">
        <v>0</v>
      </c>
      <c r="DT17">
        <v>9.5500339913571694E-2</v>
      </c>
      <c r="DU17">
        <v>0.17425855577294599</v>
      </c>
      <c r="DV17">
        <v>4.5249038578549297E-2</v>
      </c>
      <c r="DW17">
        <v>1</v>
      </c>
      <c r="DX17">
        <v>1</v>
      </c>
      <c r="DY17">
        <v>2</v>
      </c>
      <c r="DZ17" t="s">
        <v>282</v>
      </c>
      <c r="EA17">
        <v>1.8667199999999999</v>
      </c>
      <c r="EB17">
        <v>1.8632500000000001</v>
      </c>
      <c r="EC17">
        <v>1.8688899999999999</v>
      </c>
      <c r="ED17">
        <v>1.8668499999999999</v>
      </c>
      <c r="EE17">
        <v>1.87147</v>
      </c>
      <c r="EF17">
        <v>1.86399</v>
      </c>
      <c r="EG17">
        <v>1.86554</v>
      </c>
      <c r="EH17">
        <v>1.86547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-0.32200000000000001</v>
      </c>
      <c r="EW17">
        <v>8.5999999999999993E-2</v>
      </c>
      <c r="EX17">
        <v>2</v>
      </c>
      <c r="EY17">
        <v>507.10700000000003</v>
      </c>
      <c r="EZ17">
        <v>525.66300000000001</v>
      </c>
      <c r="FA17">
        <v>18.193899999999999</v>
      </c>
      <c r="FB17">
        <v>30.541799999999999</v>
      </c>
      <c r="FC17">
        <v>30.000599999999999</v>
      </c>
      <c r="FD17">
        <v>30.298100000000002</v>
      </c>
      <c r="FE17">
        <v>30.2683</v>
      </c>
      <c r="FF17">
        <v>22.091200000000001</v>
      </c>
      <c r="FG17">
        <v>43.255800000000001</v>
      </c>
      <c r="FH17">
        <v>0</v>
      </c>
      <c r="FI17">
        <v>18.195699999999999</v>
      </c>
      <c r="FJ17">
        <v>400</v>
      </c>
      <c r="FK17">
        <v>14.9777</v>
      </c>
      <c r="FL17">
        <v>101.203</v>
      </c>
      <c r="FM17">
        <v>101.78400000000001</v>
      </c>
    </row>
    <row r="18" spans="1:169" x14ac:dyDescent="0.25">
      <c r="A18">
        <v>2</v>
      </c>
      <c r="B18">
        <v>1566673120.8</v>
      </c>
      <c r="C18">
        <v>120.5</v>
      </c>
      <c r="D18" t="s">
        <v>287</v>
      </c>
      <c r="E18" t="s">
        <v>288</v>
      </c>
      <c r="G18">
        <v>1566673120.8</v>
      </c>
      <c r="H18">
        <f t="shared" si="0"/>
        <v>2.1183527870146175E-3</v>
      </c>
      <c r="I18">
        <f t="shared" si="1"/>
        <v>16.467190487482068</v>
      </c>
      <c r="J18">
        <f t="shared" si="2"/>
        <v>279.51100000000002</v>
      </c>
      <c r="K18">
        <f t="shared" si="3"/>
        <v>43.348733216052409</v>
      </c>
      <c r="L18">
        <f t="shared" si="4"/>
        <v>4.3302461694499268</v>
      </c>
      <c r="M18">
        <f t="shared" si="5"/>
        <v>27.921264297082505</v>
      </c>
      <c r="N18">
        <f t="shared" si="6"/>
        <v>0.11667059903722825</v>
      </c>
      <c r="O18">
        <f t="shared" si="7"/>
        <v>2.2622157500723032</v>
      </c>
      <c r="P18">
        <f t="shared" si="8"/>
        <v>0.11342794433708756</v>
      </c>
      <c r="Q18">
        <f t="shared" si="9"/>
        <v>7.1176298077695821E-2</v>
      </c>
      <c r="R18">
        <f t="shared" si="10"/>
        <v>321.42921273439794</v>
      </c>
      <c r="S18">
        <f t="shared" si="11"/>
        <v>26.817218720361126</v>
      </c>
      <c r="T18">
        <f t="shared" si="12"/>
        <v>26.938099999999999</v>
      </c>
      <c r="U18">
        <f t="shared" si="13"/>
        <v>3.5661681427257093</v>
      </c>
      <c r="V18">
        <f t="shared" si="14"/>
        <v>54.692089202744178</v>
      </c>
      <c r="W18">
        <f t="shared" si="15"/>
        <v>1.7502297646575002</v>
      </c>
      <c r="X18">
        <f t="shared" si="16"/>
        <v>3.2001515944460985</v>
      </c>
      <c r="Y18">
        <f t="shared" si="17"/>
        <v>1.815938378068209</v>
      </c>
      <c r="Z18">
        <f t="shared" si="18"/>
        <v>-93.419357907344633</v>
      </c>
      <c r="AA18">
        <f t="shared" si="19"/>
        <v>-223.23663742796023</v>
      </c>
      <c r="AB18">
        <f t="shared" si="20"/>
        <v>-21.089198458062231</v>
      </c>
      <c r="AC18">
        <f t="shared" si="21"/>
        <v>-16.315981058969186</v>
      </c>
      <c r="AD18">
        <v>-4.1513424130900402E-2</v>
      </c>
      <c r="AE18">
        <v>4.6602455362631301E-2</v>
      </c>
      <c r="AF18">
        <v>3.47708428660893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53265.227893860843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851.10838461538503</v>
      </c>
      <c r="AT18">
        <v>978.63400000000001</v>
      </c>
      <c r="AU18">
        <f t="shared" si="27"/>
        <v>0.13030981488954496</v>
      </c>
      <c r="AV18">
        <v>0.5</v>
      </c>
      <c r="AW18">
        <f t="shared" si="28"/>
        <v>1681.1385000838138</v>
      </c>
      <c r="AX18">
        <f t="shared" si="29"/>
        <v>16.467190487482068</v>
      </c>
      <c r="AY18">
        <f t="shared" si="30"/>
        <v>109.53442337480452</v>
      </c>
      <c r="AZ18">
        <f t="shared" si="31"/>
        <v>0.35150423958292887</v>
      </c>
      <c r="BA18">
        <f t="shared" si="32"/>
        <v>1.0390096048963982E-2</v>
      </c>
      <c r="BB18">
        <f t="shared" si="33"/>
        <v>-1</v>
      </c>
      <c r="BC18" t="s">
        <v>290</v>
      </c>
      <c r="BD18">
        <v>634.64</v>
      </c>
      <c r="BE18">
        <f t="shared" si="34"/>
        <v>343.99400000000003</v>
      </c>
      <c r="BF18">
        <f t="shared" si="35"/>
        <v>0.37072046426569932</v>
      </c>
      <c r="BG18">
        <f t="shared" si="36"/>
        <v>1.5420301273162738</v>
      </c>
      <c r="BH18">
        <f t="shared" si="37"/>
        <v>0.13030981488954499</v>
      </c>
      <c r="BI18" t="e">
        <f t="shared" si="38"/>
        <v>#DIV/0!</v>
      </c>
      <c r="BJ18">
        <v>1856</v>
      </c>
      <c r="BK18">
        <v>300</v>
      </c>
      <c r="BL18">
        <v>300</v>
      </c>
      <c r="BM18">
        <v>300</v>
      </c>
      <c r="BN18">
        <v>10297.799999999999</v>
      </c>
      <c r="BO18">
        <v>941.80700000000002</v>
      </c>
      <c r="BP18">
        <v>-6.8593200000000003E-3</v>
      </c>
      <c r="BQ18">
        <v>0.57226600000000005</v>
      </c>
      <c r="BR18">
        <f t="shared" si="39"/>
        <v>1999.93</v>
      </c>
      <c r="BS18">
        <f t="shared" si="40"/>
        <v>1681.1385000838138</v>
      </c>
      <c r="BT18">
        <f t="shared" si="41"/>
        <v>0.84059867099539176</v>
      </c>
      <c r="BU18">
        <f t="shared" si="42"/>
        <v>0.19119734199078359</v>
      </c>
      <c r="BV18" t="s">
        <v>280</v>
      </c>
      <c r="BW18">
        <v>1566673120.8</v>
      </c>
      <c r="BX18">
        <v>279.51100000000002</v>
      </c>
      <c r="BY18">
        <v>299.97899999999998</v>
      </c>
      <c r="BZ18">
        <v>17.521000000000001</v>
      </c>
      <c r="CA18">
        <v>15.023899999999999</v>
      </c>
      <c r="CB18">
        <v>500.077</v>
      </c>
      <c r="CC18">
        <v>99.793300000000002</v>
      </c>
      <c r="CD18">
        <v>9.9957500000000005E-2</v>
      </c>
      <c r="CE18">
        <v>25.107700000000001</v>
      </c>
      <c r="CF18">
        <v>26.938099999999999</v>
      </c>
      <c r="CG18">
        <v>999.9</v>
      </c>
      <c r="CH18">
        <v>10031.9</v>
      </c>
      <c r="CI18">
        <v>0</v>
      </c>
      <c r="CJ18">
        <v>586.18799999999999</v>
      </c>
      <c r="CK18">
        <v>1999.93</v>
      </c>
      <c r="CL18">
        <v>0.979993</v>
      </c>
      <c r="CM18">
        <v>2.0007199999999999E-2</v>
      </c>
      <c r="CN18">
        <v>0</v>
      </c>
      <c r="CO18">
        <v>850.37800000000004</v>
      </c>
      <c r="CP18">
        <v>4.99986</v>
      </c>
      <c r="CQ18">
        <v>19373</v>
      </c>
      <c r="CR18">
        <v>16271.6</v>
      </c>
      <c r="CS18">
        <v>44.75</v>
      </c>
      <c r="CT18">
        <v>46.75</v>
      </c>
      <c r="CU18">
        <v>45.436999999999998</v>
      </c>
      <c r="CV18">
        <v>45.75</v>
      </c>
      <c r="CW18">
        <v>46.311999999999998</v>
      </c>
      <c r="CX18">
        <v>1955.02</v>
      </c>
      <c r="CY18">
        <v>39.909999999999997</v>
      </c>
      <c r="CZ18">
        <v>0</v>
      </c>
      <c r="DA18">
        <v>120</v>
      </c>
      <c r="DB18">
        <v>851.10838461538503</v>
      </c>
      <c r="DC18">
        <v>-6.8443760681161701</v>
      </c>
      <c r="DD18">
        <v>917.25470580624506</v>
      </c>
      <c r="DE18">
        <v>18787.003846153799</v>
      </c>
      <c r="DF18">
        <v>15</v>
      </c>
      <c r="DG18">
        <v>1566673084.3</v>
      </c>
      <c r="DH18" t="s">
        <v>291</v>
      </c>
      <c r="DI18">
        <v>77</v>
      </c>
      <c r="DJ18">
        <v>-0.34100000000000003</v>
      </c>
      <c r="DK18">
        <v>8.3000000000000004E-2</v>
      </c>
      <c r="DL18">
        <v>300</v>
      </c>
      <c r="DM18">
        <v>15</v>
      </c>
      <c r="DN18">
        <v>0.06</v>
      </c>
      <c r="DO18">
        <v>0.03</v>
      </c>
      <c r="DP18">
        <v>13.377654343427899</v>
      </c>
      <c r="DQ18">
        <v>22.204065581716801</v>
      </c>
      <c r="DR18">
        <v>5.9673827811984799</v>
      </c>
      <c r="DS18">
        <v>0</v>
      </c>
      <c r="DT18">
        <v>9.3498809690068005E-2</v>
      </c>
      <c r="DU18">
        <v>0.15875328019197099</v>
      </c>
      <c r="DV18">
        <v>4.1932969010313403E-2</v>
      </c>
      <c r="DW18">
        <v>1</v>
      </c>
      <c r="DX18">
        <v>1</v>
      </c>
      <c r="DY18">
        <v>2</v>
      </c>
      <c r="DZ18" t="s">
        <v>282</v>
      </c>
      <c r="EA18">
        <v>1.86676</v>
      </c>
      <c r="EB18">
        <v>1.8632500000000001</v>
      </c>
      <c r="EC18">
        <v>1.8689</v>
      </c>
      <c r="ED18">
        <v>1.8669100000000001</v>
      </c>
      <c r="EE18">
        <v>1.8714900000000001</v>
      </c>
      <c r="EF18">
        <v>1.8640099999999999</v>
      </c>
      <c r="EG18">
        <v>1.86558</v>
      </c>
      <c r="EH18">
        <v>1.86554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-0.34100000000000003</v>
      </c>
      <c r="EW18">
        <v>8.3000000000000004E-2</v>
      </c>
      <c r="EX18">
        <v>2</v>
      </c>
      <c r="EY18">
        <v>507.471</v>
      </c>
      <c r="EZ18">
        <v>525.80499999999995</v>
      </c>
      <c r="FA18">
        <v>20.324300000000001</v>
      </c>
      <c r="FB18">
        <v>30.564599999999999</v>
      </c>
      <c r="FC18">
        <v>29.999700000000001</v>
      </c>
      <c r="FD18">
        <v>30.398599999999998</v>
      </c>
      <c r="FE18">
        <v>30.3657</v>
      </c>
      <c r="FF18">
        <v>17.6006</v>
      </c>
      <c r="FG18">
        <v>42.866100000000003</v>
      </c>
      <c r="FH18">
        <v>0</v>
      </c>
      <c r="FI18">
        <v>20.363299999999999</v>
      </c>
      <c r="FJ18">
        <v>300</v>
      </c>
      <c r="FK18">
        <v>15.0618</v>
      </c>
      <c r="FL18">
        <v>101.193</v>
      </c>
      <c r="FM18">
        <v>101.78</v>
      </c>
    </row>
    <row r="19" spans="1:169" x14ac:dyDescent="0.25">
      <c r="A19">
        <v>3</v>
      </c>
      <c r="B19">
        <v>1566673241.3</v>
      </c>
      <c r="C19">
        <v>241</v>
      </c>
      <c r="D19" t="s">
        <v>292</v>
      </c>
      <c r="E19" t="s">
        <v>293</v>
      </c>
      <c r="G19">
        <v>1566673241.3</v>
      </c>
      <c r="H19">
        <f t="shared" si="0"/>
        <v>2.8331176230960687E-3</v>
      </c>
      <c r="I19">
        <f t="shared" si="1"/>
        <v>14.060104230394639</v>
      </c>
      <c r="J19">
        <f t="shared" si="2"/>
        <v>182.577</v>
      </c>
      <c r="K19">
        <f t="shared" si="3"/>
        <v>37.259583280206606</v>
      </c>
      <c r="L19">
        <f t="shared" si="4"/>
        <v>3.722131243457659</v>
      </c>
      <c r="M19">
        <f t="shared" si="5"/>
        <v>18.2389467677643</v>
      </c>
      <c r="N19">
        <f t="shared" si="6"/>
        <v>0.16366359526810187</v>
      </c>
      <c r="O19">
        <f t="shared" si="7"/>
        <v>2.2636076255593838</v>
      </c>
      <c r="P19">
        <f t="shared" si="8"/>
        <v>0.1573623688488498</v>
      </c>
      <c r="Q19">
        <f t="shared" si="9"/>
        <v>9.8897406821183281E-2</v>
      </c>
      <c r="R19">
        <f t="shared" si="10"/>
        <v>321.43400071289147</v>
      </c>
      <c r="S19">
        <f t="shared" si="11"/>
        <v>26.578796167686907</v>
      </c>
      <c r="T19">
        <f t="shared" si="12"/>
        <v>26.8933</v>
      </c>
      <c r="U19">
        <f t="shared" si="13"/>
        <v>3.5567912308905956</v>
      </c>
      <c r="V19">
        <f t="shared" si="14"/>
        <v>56.456151323476611</v>
      </c>
      <c r="W19">
        <f t="shared" si="15"/>
        <v>1.8065425182156001</v>
      </c>
      <c r="X19">
        <f t="shared" si="16"/>
        <v>3.1999037764098719</v>
      </c>
      <c r="Y19">
        <f t="shared" si="17"/>
        <v>1.7502487126749955</v>
      </c>
      <c r="Z19">
        <f t="shared" si="18"/>
        <v>-124.94048717853663</v>
      </c>
      <c r="AA19">
        <f t="shared" si="19"/>
        <v>-218.06543920903343</v>
      </c>
      <c r="AB19">
        <f t="shared" si="20"/>
        <v>-20.583237686297416</v>
      </c>
      <c r="AC19">
        <f t="shared" si="21"/>
        <v>-42.15516336097599</v>
      </c>
      <c r="AD19">
        <v>-4.1551091383507099E-2</v>
      </c>
      <c r="AE19">
        <v>4.6644740153514899E-2</v>
      </c>
      <c r="AF19">
        <v>3.4795784744445499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53311.861486761292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294</v>
      </c>
      <c r="AS19">
        <v>845.62846153846101</v>
      </c>
      <c r="AT19">
        <v>955.15</v>
      </c>
      <c r="AU19">
        <f t="shared" si="27"/>
        <v>0.11466422913839602</v>
      </c>
      <c r="AV19">
        <v>0.5</v>
      </c>
      <c r="AW19">
        <f t="shared" si="28"/>
        <v>1681.1637000838125</v>
      </c>
      <c r="AX19">
        <f t="shared" si="29"/>
        <v>14.060104230394639</v>
      </c>
      <c r="AY19">
        <f t="shared" si="30"/>
        <v>96.384669862781976</v>
      </c>
      <c r="AZ19">
        <f t="shared" si="31"/>
        <v>0.3372978066272313</v>
      </c>
      <c r="BA19">
        <f t="shared" si="32"/>
        <v>8.9581426422922616E-3</v>
      </c>
      <c r="BB19">
        <f t="shared" si="33"/>
        <v>-1</v>
      </c>
      <c r="BC19" t="s">
        <v>295</v>
      </c>
      <c r="BD19">
        <v>632.98</v>
      </c>
      <c r="BE19">
        <f t="shared" si="34"/>
        <v>322.16999999999996</v>
      </c>
      <c r="BF19">
        <f t="shared" si="35"/>
        <v>0.3399495249760654</v>
      </c>
      <c r="BG19">
        <f t="shared" si="36"/>
        <v>1.5089734272804827</v>
      </c>
      <c r="BH19">
        <f t="shared" si="37"/>
        <v>0.11466422913839604</v>
      </c>
      <c r="BI19" t="e">
        <f t="shared" si="38"/>
        <v>#DIV/0!</v>
      </c>
      <c r="BJ19">
        <v>1858</v>
      </c>
      <c r="BK19">
        <v>300</v>
      </c>
      <c r="BL19">
        <v>300</v>
      </c>
      <c r="BM19">
        <v>300</v>
      </c>
      <c r="BN19">
        <v>10298.1</v>
      </c>
      <c r="BO19">
        <v>921.56100000000004</v>
      </c>
      <c r="BP19">
        <v>-6.8592899999999997E-3</v>
      </c>
      <c r="BQ19">
        <v>-0.30658000000000002</v>
      </c>
      <c r="BR19">
        <f t="shared" si="39"/>
        <v>1999.96</v>
      </c>
      <c r="BS19">
        <f t="shared" si="40"/>
        <v>1681.1637000838125</v>
      </c>
      <c r="BT19">
        <f t="shared" si="41"/>
        <v>0.84059866201514655</v>
      </c>
      <c r="BU19">
        <f t="shared" si="42"/>
        <v>0.19119732403029327</v>
      </c>
      <c r="BV19" t="s">
        <v>280</v>
      </c>
      <c r="BW19">
        <v>1566673241.3</v>
      </c>
      <c r="BX19">
        <v>182.577</v>
      </c>
      <c r="BY19">
        <v>200.06899999999999</v>
      </c>
      <c r="BZ19">
        <v>18.084</v>
      </c>
      <c r="CA19">
        <v>14.745900000000001</v>
      </c>
      <c r="CB19">
        <v>500.024</v>
      </c>
      <c r="CC19">
        <v>99.797300000000007</v>
      </c>
      <c r="CD19">
        <v>9.9985900000000003E-2</v>
      </c>
      <c r="CE19">
        <v>25.106400000000001</v>
      </c>
      <c r="CF19">
        <v>26.8933</v>
      </c>
      <c r="CG19">
        <v>999.9</v>
      </c>
      <c r="CH19">
        <v>10040.6</v>
      </c>
      <c r="CI19">
        <v>0</v>
      </c>
      <c r="CJ19">
        <v>531.20600000000002</v>
      </c>
      <c r="CK19">
        <v>1999.96</v>
      </c>
      <c r="CL19">
        <v>0.979993</v>
      </c>
      <c r="CM19">
        <v>2.0007199999999999E-2</v>
      </c>
      <c r="CN19">
        <v>0</v>
      </c>
      <c r="CO19">
        <v>845.08600000000001</v>
      </c>
      <c r="CP19">
        <v>4.99986</v>
      </c>
      <c r="CQ19">
        <v>18664.599999999999</v>
      </c>
      <c r="CR19">
        <v>16271.8</v>
      </c>
      <c r="CS19">
        <v>44.811999999999998</v>
      </c>
      <c r="CT19">
        <v>46.625</v>
      </c>
      <c r="CU19">
        <v>45.5</v>
      </c>
      <c r="CV19">
        <v>45.75</v>
      </c>
      <c r="CW19">
        <v>46.375</v>
      </c>
      <c r="CX19">
        <v>1955.05</v>
      </c>
      <c r="CY19">
        <v>39.909999999999997</v>
      </c>
      <c r="CZ19">
        <v>0</v>
      </c>
      <c r="DA19">
        <v>120</v>
      </c>
      <c r="DB19">
        <v>845.62846153846101</v>
      </c>
      <c r="DC19">
        <v>-2.5997948667300501</v>
      </c>
      <c r="DD19">
        <v>-711.85641034418404</v>
      </c>
      <c r="DE19">
        <v>18667.1384615385</v>
      </c>
      <c r="DF19">
        <v>15</v>
      </c>
      <c r="DG19">
        <v>1566673186.3</v>
      </c>
      <c r="DH19" t="s">
        <v>296</v>
      </c>
      <c r="DI19">
        <v>78</v>
      </c>
      <c r="DJ19">
        <v>-0.309</v>
      </c>
      <c r="DK19">
        <v>9.1999999999999998E-2</v>
      </c>
      <c r="DL19">
        <v>200</v>
      </c>
      <c r="DM19">
        <v>15</v>
      </c>
      <c r="DN19">
        <v>0.08</v>
      </c>
      <c r="DO19">
        <v>0.03</v>
      </c>
      <c r="DP19">
        <v>13.3786488703456</v>
      </c>
      <c r="DQ19">
        <v>2.08281702413406</v>
      </c>
      <c r="DR19">
        <v>0.40150571483778502</v>
      </c>
      <c r="DS19">
        <v>0</v>
      </c>
      <c r="DT19">
        <v>0.14006397777196999</v>
      </c>
      <c r="DU19">
        <v>4.9435973619358302E-2</v>
      </c>
      <c r="DV19">
        <v>9.7788296055392101E-3</v>
      </c>
      <c r="DW19">
        <v>1</v>
      </c>
      <c r="DX19">
        <v>1</v>
      </c>
      <c r="DY19">
        <v>2</v>
      </c>
      <c r="DZ19" t="s">
        <v>282</v>
      </c>
      <c r="EA19">
        <v>1.86677</v>
      </c>
      <c r="EB19">
        <v>1.86328</v>
      </c>
      <c r="EC19">
        <v>1.86893</v>
      </c>
      <c r="ED19">
        <v>1.8669100000000001</v>
      </c>
      <c r="EE19">
        <v>1.87151</v>
      </c>
      <c r="EF19">
        <v>1.8640300000000001</v>
      </c>
      <c r="EG19">
        <v>1.8656299999999999</v>
      </c>
      <c r="EH19">
        <v>1.86555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-0.309</v>
      </c>
      <c r="EW19">
        <v>9.1999999999999998E-2</v>
      </c>
      <c r="EX19">
        <v>2</v>
      </c>
      <c r="EY19">
        <v>508.86799999999999</v>
      </c>
      <c r="EZ19">
        <v>526.03200000000004</v>
      </c>
      <c r="FA19">
        <v>19.1935</v>
      </c>
      <c r="FB19">
        <v>30.482199999999999</v>
      </c>
      <c r="FC19">
        <v>29.9925</v>
      </c>
      <c r="FD19">
        <v>30.388100000000001</v>
      </c>
      <c r="FE19">
        <v>30.371300000000002</v>
      </c>
      <c r="FF19">
        <v>12.9201</v>
      </c>
      <c r="FG19">
        <v>46.007800000000003</v>
      </c>
      <c r="FH19">
        <v>0</v>
      </c>
      <c r="FI19">
        <v>19.625599999999999</v>
      </c>
      <c r="FJ19">
        <v>200</v>
      </c>
      <c r="FK19">
        <v>14.466699999999999</v>
      </c>
      <c r="FL19">
        <v>101.20399999999999</v>
      </c>
      <c r="FM19">
        <v>101.795</v>
      </c>
    </row>
    <row r="20" spans="1:169" x14ac:dyDescent="0.25">
      <c r="A20">
        <v>4</v>
      </c>
      <c r="B20">
        <v>1566673361.8</v>
      </c>
      <c r="C20">
        <v>361.5</v>
      </c>
      <c r="D20" t="s">
        <v>297</v>
      </c>
      <c r="E20" t="s">
        <v>298</v>
      </c>
      <c r="G20">
        <v>1566673361.8</v>
      </c>
      <c r="H20">
        <f t="shared" si="0"/>
        <v>3.6206771104901172E-3</v>
      </c>
      <c r="I20">
        <f t="shared" si="1"/>
        <v>9.3059548483990895</v>
      </c>
      <c r="J20">
        <f t="shared" si="2"/>
        <v>88.486199999999997</v>
      </c>
      <c r="K20">
        <f t="shared" si="3"/>
        <v>14.115419046940112</v>
      </c>
      <c r="L20">
        <f t="shared" si="4"/>
        <v>1.4100221539869033</v>
      </c>
      <c r="M20">
        <f t="shared" si="5"/>
        <v>8.8390930447907987</v>
      </c>
      <c r="N20">
        <f t="shared" si="6"/>
        <v>0.21333061569606815</v>
      </c>
      <c r="O20">
        <f t="shared" si="7"/>
        <v>2.2623839127454568</v>
      </c>
      <c r="P20">
        <f t="shared" si="8"/>
        <v>0.20275199309847272</v>
      </c>
      <c r="Q20">
        <f t="shared" si="9"/>
        <v>0.12762671567454892</v>
      </c>
      <c r="R20">
        <f t="shared" si="10"/>
        <v>321.44198067704883</v>
      </c>
      <c r="S20">
        <f t="shared" si="11"/>
        <v>26.595411895288272</v>
      </c>
      <c r="T20">
        <f t="shared" si="12"/>
        <v>26.898099999999999</v>
      </c>
      <c r="U20">
        <f t="shared" si="13"/>
        <v>3.5577948694153489</v>
      </c>
      <c r="V20">
        <f t="shared" si="14"/>
        <v>56.009554213186732</v>
      </c>
      <c r="W20">
        <f t="shared" si="15"/>
        <v>1.8219862259929998</v>
      </c>
      <c r="X20">
        <f t="shared" si="16"/>
        <v>3.2529918361036279</v>
      </c>
      <c r="Y20">
        <f t="shared" si="17"/>
        <v>1.7358086434223492</v>
      </c>
      <c r="Z20">
        <f t="shared" si="18"/>
        <v>-159.67186057261418</v>
      </c>
      <c r="AA20">
        <f t="shared" si="19"/>
        <v>-184.80840080675944</v>
      </c>
      <c r="AB20">
        <f t="shared" si="20"/>
        <v>-17.478133171948734</v>
      </c>
      <c r="AC20">
        <f t="shared" si="21"/>
        <v>-40.516413874273525</v>
      </c>
      <c r="AD20">
        <v>-4.1517973857127799E-2</v>
      </c>
      <c r="AE20">
        <v>4.66075628288996E-2</v>
      </c>
      <c r="AF20">
        <v>3.47738559462866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53221.668249377275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299</v>
      </c>
      <c r="AS20">
        <v>850.100961538462</v>
      </c>
      <c r="AT20">
        <v>925.64800000000002</v>
      </c>
      <c r="AU20">
        <f t="shared" si="27"/>
        <v>8.161529918666488E-2</v>
      </c>
      <c r="AV20">
        <v>0.5</v>
      </c>
      <c r="AW20">
        <f t="shared" si="28"/>
        <v>1681.2057000838104</v>
      </c>
      <c r="AX20">
        <f t="shared" si="29"/>
        <v>9.3059548483990895</v>
      </c>
      <c r="AY20">
        <f t="shared" si="30"/>
        <v>68.606053103333281</v>
      </c>
      <c r="AZ20">
        <f t="shared" si="31"/>
        <v>0.3020457020379238</v>
      </c>
      <c r="BA20">
        <f t="shared" si="32"/>
        <v>6.1300974936531107E-3</v>
      </c>
      <c r="BB20">
        <f t="shared" si="33"/>
        <v>-1</v>
      </c>
      <c r="BC20" t="s">
        <v>300</v>
      </c>
      <c r="BD20">
        <v>646.05999999999995</v>
      </c>
      <c r="BE20">
        <f t="shared" si="34"/>
        <v>279.58800000000008</v>
      </c>
      <c r="BF20">
        <f t="shared" si="35"/>
        <v>0.27020844407320055</v>
      </c>
      <c r="BG20">
        <f t="shared" si="36"/>
        <v>1.4327585673157293</v>
      </c>
      <c r="BH20">
        <f t="shared" si="37"/>
        <v>8.1615299186664936E-2</v>
      </c>
      <c r="BI20" t="e">
        <f t="shared" si="38"/>
        <v>#DIV/0!</v>
      </c>
      <c r="BJ20">
        <v>1860</v>
      </c>
      <c r="BK20">
        <v>300</v>
      </c>
      <c r="BL20">
        <v>300</v>
      </c>
      <c r="BM20">
        <v>300</v>
      </c>
      <c r="BN20">
        <v>10298.200000000001</v>
      </c>
      <c r="BO20">
        <v>905.88800000000003</v>
      </c>
      <c r="BP20">
        <v>-6.8594499999999996E-3</v>
      </c>
      <c r="BQ20">
        <v>1.6626000000000001</v>
      </c>
      <c r="BR20">
        <f t="shared" si="39"/>
        <v>2000.01</v>
      </c>
      <c r="BS20">
        <f t="shared" si="40"/>
        <v>1681.2057000838104</v>
      </c>
      <c r="BT20">
        <f t="shared" si="41"/>
        <v>0.84059864704866993</v>
      </c>
      <c r="BU20">
        <f t="shared" si="42"/>
        <v>0.1911972940973401</v>
      </c>
      <c r="BV20" t="s">
        <v>280</v>
      </c>
      <c r="BW20">
        <v>1566673361.8</v>
      </c>
      <c r="BX20">
        <v>88.486199999999997</v>
      </c>
      <c r="BY20">
        <v>100.036</v>
      </c>
      <c r="BZ20">
        <v>18.2395</v>
      </c>
      <c r="CA20">
        <v>13.974600000000001</v>
      </c>
      <c r="CB20">
        <v>500.07799999999997</v>
      </c>
      <c r="CC20">
        <v>99.792299999999997</v>
      </c>
      <c r="CD20">
        <v>0.100034</v>
      </c>
      <c r="CE20">
        <v>25.382899999999999</v>
      </c>
      <c r="CF20">
        <v>26.898099999999999</v>
      </c>
      <c r="CG20">
        <v>999.9</v>
      </c>
      <c r="CH20">
        <v>10033.1</v>
      </c>
      <c r="CI20">
        <v>0</v>
      </c>
      <c r="CJ20">
        <v>626.66999999999996</v>
      </c>
      <c r="CK20">
        <v>2000.01</v>
      </c>
      <c r="CL20">
        <v>0.979993</v>
      </c>
      <c r="CM20">
        <v>2.0007199999999999E-2</v>
      </c>
      <c r="CN20">
        <v>0</v>
      </c>
      <c r="CO20">
        <v>849.29600000000005</v>
      </c>
      <c r="CP20">
        <v>4.99986</v>
      </c>
      <c r="CQ20">
        <v>18995.5</v>
      </c>
      <c r="CR20">
        <v>16272.2</v>
      </c>
      <c r="CS20">
        <v>44.811999999999998</v>
      </c>
      <c r="CT20">
        <v>46.561999999999998</v>
      </c>
      <c r="CU20">
        <v>45.436999999999998</v>
      </c>
      <c r="CV20">
        <v>45.625</v>
      </c>
      <c r="CW20">
        <v>46.375</v>
      </c>
      <c r="CX20">
        <v>1955.1</v>
      </c>
      <c r="CY20">
        <v>39.909999999999997</v>
      </c>
      <c r="CZ20">
        <v>0</v>
      </c>
      <c r="DA20">
        <v>120</v>
      </c>
      <c r="DB20">
        <v>850.100961538462</v>
      </c>
      <c r="DC20">
        <v>-6.8585641185998396</v>
      </c>
      <c r="DD20">
        <v>316.18803455330499</v>
      </c>
      <c r="DE20">
        <v>18937.6730769231</v>
      </c>
      <c r="DF20">
        <v>15</v>
      </c>
      <c r="DG20">
        <v>1566673309.8</v>
      </c>
      <c r="DH20" t="s">
        <v>301</v>
      </c>
      <c r="DI20">
        <v>79</v>
      </c>
      <c r="DJ20">
        <v>-0.28000000000000003</v>
      </c>
      <c r="DK20">
        <v>7.2999999999999995E-2</v>
      </c>
      <c r="DL20">
        <v>100</v>
      </c>
      <c r="DM20">
        <v>14</v>
      </c>
      <c r="DN20">
        <v>0.16</v>
      </c>
      <c r="DO20">
        <v>0.03</v>
      </c>
      <c r="DP20">
        <v>8.6997034151754509</v>
      </c>
      <c r="DQ20">
        <v>1.73161528462737</v>
      </c>
      <c r="DR20">
        <v>0.334231604820102</v>
      </c>
      <c r="DS20">
        <v>0</v>
      </c>
      <c r="DT20">
        <v>0.18930598344976901</v>
      </c>
      <c r="DU20">
        <v>8.0929213198550801E-2</v>
      </c>
      <c r="DV20">
        <v>1.5651536035491301E-2</v>
      </c>
      <c r="DW20">
        <v>1</v>
      </c>
      <c r="DX20">
        <v>1</v>
      </c>
      <c r="DY20">
        <v>2</v>
      </c>
      <c r="DZ20" t="s">
        <v>282</v>
      </c>
      <c r="EA20">
        <v>1.8667499999999999</v>
      </c>
      <c r="EB20">
        <v>1.8632500000000001</v>
      </c>
      <c r="EC20">
        <v>1.8689100000000001</v>
      </c>
      <c r="ED20">
        <v>1.8669100000000001</v>
      </c>
      <c r="EE20">
        <v>1.8714900000000001</v>
      </c>
      <c r="EF20">
        <v>1.8640099999999999</v>
      </c>
      <c r="EG20">
        <v>1.86557</v>
      </c>
      <c r="EH20">
        <v>1.86554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-0.28000000000000003</v>
      </c>
      <c r="EW20">
        <v>7.2999999999999995E-2</v>
      </c>
      <c r="EX20">
        <v>2</v>
      </c>
      <c r="EY20">
        <v>509.26799999999997</v>
      </c>
      <c r="EZ20">
        <v>525.71299999999997</v>
      </c>
      <c r="FA20">
        <v>20.059000000000001</v>
      </c>
      <c r="FB20">
        <v>30.411899999999999</v>
      </c>
      <c r="FC20">
        <v>29.999700000000001</v>
      </c>
      <c r="FD20">
        <v>30.3584</v>
      </c>
      <c r="FE20">
        <v>30.346800000000002</v>
      </c>
      <c r="FF20">
        <v>8.0684000000000005</v>
      </c>
      <c r="FG20">
        <v>48.3996</v>
      </c>
      <c r="FH20">
        <v>0</v>
      </c>
      <c r="FI20">
        <v>20.128900000000002</v>
      </c>
      <c r="FJ20">
        <v>100</v>
      </c>
      <c r="FK20">
        <v>13.8169</v>
      </c>
      <c r="FL20">
        <v>101.212</v>
      </c>
      <c r="FM20">
        <v>101.81</v>
      </c>
    </row>
    <row r="21" spans="1:169" x14ac:dyDescent="0.25">
      <c r="A21">
        <v>5</v>
      </c>
      <c r="B21">
        <v>1566673443.8</v>
      </c>
      <c r="C21">
        <v>443.5</v>
      </c>
      <c r="D21" t="s">
        <v>302</v>
      </c>
      <c r="E21" t="s">
        <v>303</v>
      </c>
      <c r="G21">
        <v>1566673443.8</v>
      </c>
      <c r="H21">
        <f t="shared" si="0"/>
        <v>4.1033849062464085E-3</v>
      </c>
      <c r="I21">
        <f t="shared" si="1"/>
        <v>0.33149444357256169</v>
      </c>
      <c r="J21">
        <f t="shared" si="2"/>
        <v>-3.3190400000000002</v>
      </c>
      <c r="K21">
        <f t="shared" si="3"/>
        <v>-5.5111857979458554</v>
      </c>
      <c r="L21">
        <f t="shared" si="4"/>
        <v>-0.55050650198867979</v>
      </c>
      <c r="M21">
        <f t="shared" si="5"/>
        <v>-0.33153538409855998</v>
      </c>
      <c r="N21">
        <f t="shared" si="6"/>
        <v>0.24027384578600328</v>
      </c>
      <c r="O21">
        <f t="shared" si="7"/>
        <v>2.2553476338745373</v>
      </c>
      <c r="P21">
        <f t="shared" si="8"/>
        <v>0.22690491780748295</v>
      </c>
      <c r="Q21">
        <f t="shared" si="9"/>
        <v>0.14295469591356194</v>
      </c>
      <c r="R21">
        <f t="shared" si="10"/>
        <v>321.44517266271231</v>
      </c>
      <c r="S21">
        <f t="shared" si="11"/>
        <v>26.855202101101828</v>
      </c>
      <c r="T21">
        <f t="shared" si="12"/>
        <v>26.997800000000002</v>
      </c>
      <c r="U21">
        <f t="shared" si="13"/>
        <v>3.5786972504591938</v>
      </c>
      <c r="V21">
        <f t="shared" si="14"/>
        <v>54.615127542283005</v>
      </c>
      <c r="W21">
        <f t="shared" si="15"/>
        <v>1.8211152024845998</v>
      </c>
      <c r="X21">
        <f t="shared" si="16"/>
        <v>3.3344519814124638</v>
      </c>
      <c r="Y21">
        <f t="shared" si="17"/>
        <v>1.7575820479745941</v>
      </c>
      <c r="Z21">
        <f t="shared" si="18"/>
        <v>-180.95927436546663</v>
      </c>
      <c r="AA21">
        <f t="shared" si="19"/>
        <v>-145.68949942198549</v>
      </c>
      <c r="AB21">
        <f t="shared" si="20"/>
        <v>-13.857262253726104</v>
      </c>
      <c r="AC21">
        <f t="shared" si="21"/>
        <v>-19.060863378465911</v>
      </c>
      <c r="AD21">
        <v>-4.1327868364576401E-2</v>
      </c>
      <c r="AE21">
        <v>4.6394152759354698E-2</v>
      </c>
      <c r="AF21">
        <v>3.4647859784431598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52914.001617061556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304</v>
      </c>
      <c r="AS21">
        <v>876.31423076923102</v>
      </c>
      <c r="AT21">
        <v>917.726</v>
      </c>
      <c r="AU21">
        <f t="shared" si="27"/>
        <v>4.5124328209911191E-2</v>
      </c>
      <c r="AV21">
        <v>0.5</v>
      </c>
      <c r="AW21">
        <f t="shared" si="28"/>
        <v>1681.2225000838098</v>
      </c>
      <c r="AX21">
        <f t="shared" si="29"/>
        <v>0.33149444357256169</v>
      </c>
      <c r="AY21">
        <f t="shared" si="30"/>
        <v>37.932017943834637</v>
      </c>
      <c r="AZ21">
        <f t="shared" si="31"/>
        <v>0.24879539208870624</v>
      </c>
      <c r="BA21">
        <f t="shared" si="32"/>
        <v>7.9197990956353847E-4</v>
      </c>
      <c r="BB21">
        <f t="shared" si="33"/>
        <v>-1</v>
      </c>
      <c r="BC21" t="s">
        <v>305</v>
      </c>
      <c r="BD21">
        <v>689.4</v>
      </c>
      <c r="BE21">
        <f t="shared" si="34"/>
        <v>228.32600000000002</v>
      </c>
      <c r="BF21">
        <f t="shared" si="35"/>
        <v>0.18137123775114958</v>
      </c>
      <c r="BG21">
        <f t="shared" si="36"/>
        <v>1.3311952422396287</v>
      </c>
      <c r="BH21">
        <f t="shared" si="37"/>
        <v>4.5124328209911219E-2</v>
      </c>
      <c r="BI21" t="e">
        <f t="shared" si="38"/>
        <v>#DIV/0!</v>
      </c>
      <c r="BJ21">
        <v>1862</v>
      </c>
      <c r="BK21">
        <v>300</v>
      </c>
      <c r="BL21">
        <v>300</v>
      </c>
      <c r="BM21">
        <v>300</v>
      </c>
      <c r="BN21">
        <v>10298</v>
      </c>
      <c r="BO21">
        <v>901.72299999999996</v>
      </c>
      <c r="BP21">
        <v>-6.8591900000000003E-3</v>
      </c>
      <c r="BQ21">
        <v>-0.30340600000000001</v>
      </c>
      <c r="BR21">
        <f t="shared" si="39"/>
        <v>2000.03</v>
      </c>
      <c r="BS21">
        <f t="shared" si="40"/>
        <v>1681.2225000838098</v>
      </c>
      <c r="BT21">
        <f t="shared" si="41"/>
        <v>0.84059864106228899</v>
      </c>
      <c r="BU21">
        <f t="shared" si="42"/>
        <v>0.19119728212457787</v>
      </c>
      <c r="BV21" t="s">
        <v>280</v>
      </c>
      <c r="BW21">
        <v>1566673443.8</v>
      </c>
      <c r="BX21">
        <v>-3.3190400000000002</v>
      </c>
      <c r="BY21">
        <v>-2.9376600000000002</v>
      </c>
      <c r="BZ21">
        <v>18.231400000000001</v>
      </c>
      <c r="CA21">
        <v>13.398</v>
      </c>
      <c r="CB21">
        <v>500.09199999999998</v>
      </c>
      <c r="CC21">
        <v>99.788899999999998</v>
      </c>
      <c r="CD21">
        <v>0.100039</v>
      </c>
      <c r="CE21">
        <v>25.799600000000002</v>
      </c>
      <c r="CF21">
        <v>26.997800000000002</v>
      </c>
      <c r="CG21">
        <v>999.9</v>
      </c>
      <c r="CH21">
        <v>9987.5</v>
      </c>
      <c r="CI21">
        <v>0</v>
      </c>
      <c r="CJ21">
        <v>619.56700000000001</v>
      </c>
      <c r="CK21">
        <v>2000.03</v>
      </c>
      <c r="CL21">
        <v>0.979993</v>
      </c>
      <c r="CM21">
        <v>2.0007199999999999E-2</v>
      </c>
      <c r="CN21">
        <v>0</v>
      </c>
      <c r="CO21">
        <v>875.36900000000003</v>
      </c>
      <c r="CP21">
        <v>4.99986</v>
      </c>
      <c r="CQ21">
        <v>19561.8</v>
      </c>
      <c r="CR21">
        <v>16272.4</v>
      </c>
      <c r="CS21">
        <v>44.686999999999998</v>
      </c>
      <c r="CT21">
        <v>46.311999999999998</v>
      </c>
      <c r="CU21">
        <v>45.375</v>
      </c>
      <c r="CV21">
        <v>45.436999999999998</v>
      </c>
      <c r="CW21">
        <v>46.25</v>
      </c>
      <c r="CX21">
        <v>1955.12</v>
      </c>
      <c r="CY21">
        <v>39.909999999999997</v>
      </c>
      <c r="CZ21">
        <v>0</v>
      </c>
      <c r="DA21">
        <v>81.600000143051105</v>
      </c>
      <c r="DB21">
        <v>876.31423076923102</v>
      </c>
      <c r="DC21">
        <v>-7.82871794857581</v>
      </c>
      <c r="DD21">
        <v>112.776070115845</v>
      </c>
      <c r="DE21">
        <v>19465.234615384601</v>
      </c>
      <c r="DF21">
        <v>15</v>
      </c>
      <c r="DG21">
        <v>1566673469.8</v>
      </c>
      <c r="DH21" t="s">
        <v>306</v>
      </c>
      <c r="DI21">
        <v>80</v>
      </c>
      <c r="DJ21">
        <v>-0.46200000000000002</v>
      </c>
      <c r="DK21">
        <v>0.06</v>
      </c>
      <c r="DL21">
        <v>-3</v>
      </c>
      <c r="DM21">
        <v>13</v>
      </c>
      <c r="DN21">
        <v>0.18</v>
      </c>
      <c r="DO21">
        <v>0.02</v>
      </c>
      <c r="DP21">
        <v>9.5504464739193898E-2</v>
      </c>
      <c r="DQ21">
        <v>0.29706619574672799</v>
      </c>
      <c r="DR21">
        <v>6.3965643071605793E-2</v>
      </c>
      <c r="DS21">
        <v>1</v>
      </c>
      <c r="DT21">
        <v>0.23650301840889401</v>
      </c>
      <c r="DU21">
        <v>8.3268501476178296E-3</v>
      </c>
      <c r="DV21">
        <v>1.6603470984903499E-3</v>
      </c>
      <c r="DW21">
        <v>1</v>
      </c>
      <c r="DX21">
        <v>2</v>
      </c>
      <c r="DY21">
        <v>2</v>
      </c>
      <c r="DZ21" t="s">
        <v>307</v>
      </c>
      <c r="EA21">
        <v>1.86677</v>
      </c>
      <c r="EB21">
        <v>1.8633599999999999</v>
      </c>
      <c r="EC21">
        <v>1.86903</v>
      </c>
      <c r="ED21">
        <v>1.86693</v>
      </c>
      <c r="EE21">
        <v>1.87157</v>
      </c>
      <c r="EF21">
        <v>1.8640699999999999</v>
      </c>
      <c r="EG21">
        <v>1.8656900000000001</v>
      </c>
      <c r="EH21">
        <v>1.8656200000000001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-0.46200000000000002</v>
      </c>
      <c r="EW21">
        <v>0.06</v>
      </c>
      <c r="EX21">
        <v>2</v>
      </c>
      <c r="EY21">
        <v>509.96899999999999</v>
      </c>
      <c r="EZ21">
        <v>525.83900000000006</v>
      </c>
      <c r="FA21">
        <v>22.102499999999999</v>
      </c>
      <c r="FB21">
        <v>30.308499999999999</v>
      </c>
      <c r="FC21">
        <v>29.9998</v>
      </c>
      <c r="FD21">
        <v>30.297999999999998</v>
      </c>
      <c r="FE21">
        <v>30.2896</v>
      </c>
      <c r="FF21">
        <v>0</v>
      </c>
      <c r="FG21">
        <v>49.851500000000001</v>
      </c>
      <c r="FH21">
        <v>0</v>
      </c>
      <c r="FI21">
        <v>22.0913</v>
      </c>
      <c r="FJ21">
        <v>0</v>
      </c>
      <c r="FK21">
        <v>13.457100000000001</v>
      </c>
      <c r="FL21">
        <v>101.22499999999999</v>
      </c>
      <c r="FM21">
        <v>101.83</v>
      </c>
    </row>
    <row r="22" spans="1:169" x14ac:dyDescent="0.25">
      <c r="A22">
        <v>7</v>
      </c>
      <c r="B22">
        <v>1566673728.3</v>
      </c>
      <c r="C22">
        <v>728</v>
      </c>
      <c r="D22" t="s">
        <v>313</v>
      </c>
      <c r="E22" t="s">
        <v>314</v>
      </c>
      <c r="G22">
        <v>1566673728.3</v>
      </c>
      <c r="H22">
        <f t="shared" si="0"/>
        <v>3.1616151675289187E-3</v>
      </c>
      <c r="I22">
        <f t="shared" si="1"/>
        <v>25.95485332610631</v>
      </c>
      <c r="J22">
        <f t="shared" si="2"/>
        <v>367.471</v>
      </c>
      <c r="K22">
        <f t="shared" si="3"/>
        <v>124.61904042516153</v>
      </c>
      <c r="L22">
        <f t="shared" si="4"/>
        <v>12.44679946710238</v>
      </c>
      <c r="M22">
        <f t="shared" si="5"/>
        <v>36.702560309973997</v>
      </c>
      <c r="N22">
        <f t="shared" si="6"/>
        <v>0.18287149843900069</v>
      </c>
      <c r="O22">
        <f t="shared" si="7"/>
        <v>2.2643745259529888</v>
      </c>
      <c r="P22">
        <f t="shared" si="8"/>
        <v>0.17504499944445628</v>
      </c>
      <c r="Q22">
        <f t="shared" si="9"/>
        <v>0.11007839113469153</v>
      </c>
      <c r="R22">
        <f t="shared" si="10"/>
        <v>321.46535885125979</v>
      </c>
      <c r="S22">
        <f t="shared" si="11"/>
        <v>27.088926066555025</v>
      </c>
      <c r="T22">
        <f t="shared" si="12"/>
        <v>26.959199999999999</v>
      </c>
      <c r="U22">
        <f t="shared" si="13"/>
        <v>3.5705919710875182</v>
      </c>
      <c r="V22">
        <f t="shared" si="14"/>
        <v>54.677176398866443</v>
      </c>
      <c r="W22">
        <f t="shared" si="15"/>
        <v>1.8152471415529998</v>
      </c>
      <c r="X22">
        <f t="shared" si="16"/>
        <v>3.3199357777930776</v>
      </c>
      <c r="Y22">
        <f t="shared" si="17"/>
        <v>1.7553448295345184</v>
      </c>
      <c r="Z22">
        <f t="shared" si="18"/>
        <v>-139.42722888802533</v>
      </c>
      <c r="AA22">
        <f t="shared" si="19"/>
        <v>-150.54530638532654</v>
      </c>
      <c r="AB22">
        <f t="shared" si="20"/>
        <v>-14.254027403440988</v>
      </c>
      <c r="AC22">
        <f t="shared" si="21"/>
        <v>17.238796174466927</v>
      </c>
      <c r="AD22">
        <v>-4.1571854519530299E-2</v>
      </c>
      <c r="AE22">
        <v>4.6668048592651598E-2</v>
      </c>
      <c r="AF22">
        <v>3.4809529971001698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53226.336679426437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315</v>
      </c>
      <c r="AS22">
        <v>816.54388461538497</v>
      </c>
      <c r="AT22">
        <v>1005.47</v>
      </c>
      <c r="AU22">
        <f t="shared" si="27"/>
        <v>0.18789831162005333</v>
      </c>
      <c r="AV22">
        <v>0.5</v>
      </c>
      <c r="AW22">
        <f t="shared" si="28"/>
        <v>1681.3314000837834</v>
      </c>
      <c r="AX22">
        <f t="shared" si="29"/>
        <v>25.95485332610631</v>
      </c>
      <c r="AY22">
        <f t="shared" si="30"/>
        <v>157.95966567476165</v>
      </c>
      <c r="AZ22">
        <f t="shared" si="31"/>
        <v>0.39805265199359502</v>
      </c>
      <c r="BA22">
        <f t="shared" si="32"/>
        <v>1.6031850309084283E-2</v>
      </c>
      <c r="BB22">
        <f t="shared" si="33"/>
        <v>-1</v>
      </c>
      <c r="BC22" t="s">
        <v>316</v>
      </c>
      <c r="BD22">
        <v>605.24</v>
      </c>
      <c r="BE22">
        <f t="shared" si="34"/>
        <v>400.23</v>
      </c>
      <c r="BF22">
        <f t="shared" si="35"/>
        <v>0.4720438632401745</v>
      </c>
      <c r="BG22">
        <f t="shared" si="36"/>
        <v>1.6612748661687926</v>
      </c>
      <c r="BH22">
        <f t="shared" si="37"/>
        <v>0.18789831162005335</v>
      </c>
      <c r="BI22" t="e">
        <f t="shared" si="38"/>
        <v>#DIV/0!</v>
      </c>
      <c r="BJ22">
        <v>1866</v>
      </c>
      <c r="BK22">
        <v>300</v>
      </c>
      <c r="BL22">
        <v>300</v>
      </c>
      <c r="BM22">
        <v>300</v>
      </c>
      <c r="BN22">
        <v>10303</v>
      </c>
      <c r="BO22">
        <v>945.755</v>
      </c>
      <c r="BP22">
        <v>-6.86317E-3</v>
      </c>
      <c r="BQ22">
        <v>-3.8182399999999999</v>
      </c>
      <c r="BR22">
        <f t="shared" si="39"/>
        <v>2000.16</v>
      </c>
      <c r="BS22">
        <f t="shared" si="40"/>
        <v>1681.3314000837834</v>
      </c>
      <c r="BT22">
        <f t="shared" si="41"/>
        <v>0.84059845216571838</v>
      </c>
      <c r="BU22">
        <f t="shared" si="42"/>
        <v>0.1911969043314368</v>
      </c>
      <c r="BV22" t="s">
        <v>280</v>
      </c>
      <c r="BW22">
        <v>1566673728.3</v>
      </c>
      <c r="BX22">
        <v>367.471</v>
      </c>
      <c r="BY22">
        <v>400.005</v>
      </c>
      <c r="BZ22">
        <v>18.174499999999998</v>
      </c>
      <c r="CA22">
        <v>14.450200000000001</v>
      </c>
      <c r="CB22">
        <v>500.09199999999998</v>
      </c>
      <c r="CC22">
        <v>99.778599999999997</v>
      </c>
      <c r="CD22">
        <v>0.10019400000000001</v>
      </c>
      <c r="CE22">
        <v>25.725999999999999</v>
      </c>
      <c r="CF22">
        <v>26.959199999999999</v>
      </c>
      <c r="CG22">
        <v>999.9</v>
      </c>
      <c r="CH22">
        <v>10047.5</v>
      </c>
      <c r="CI22">
        <v>0</v>
      </c>
      <c r="CJ22">
        <v>1899.8</v>
      </c>
      <c r="CK22">
        <v>2000.16</v>
      </c>
      <c r="CL22">
        <v>0.98</v>
      </c>
      <c r="CM22">
        <v>1.9999900000000001E-2</v>
      </c>
      <c r="CN22">
        <v>0</v>
      </c>
      <c r="CO22">
        <v>815.52300000000002</v>
      </c>
      <c r="CP22">
        <v>4.99986</v>
      </c>
      <c r="CQ22">
        <v>20892.5</v>
      </c>
      <c r="CR22">
        <v>16273.5</v>
      </c>
      <c r="CS22">
        <v>43.936999999999998</v>
      </c>
      <c r="CT22">
        <v>45.311999999999998</v>
      </c>
      <c r="CU22">
        <v>44.625</v>
      </c>
      <c r="CV22">
        <v>44.375</v>
      </c>
      <c r="CW22">
        <v>45.561999999999998</v>
      </c>
      <c r="CX22">
        <v>1955.26</v>
      </c>
      <c r="CY22">
        <v>39.9</v>
      </c>
      <c r="CZ22">
        <v>0</v>
      </c>
      <c r="DA22">
        <v>136.299999952316</v>
      </c>
      <c r="DB22">
        <v>816.54388461538497</v>
      </c>
      <c r="DC22">
        <v>-4.7962735164650701</v>
      </c>
      <c r="DD22">
        <v>17673.805129216398</v>
      </c>
      <c r="DE22">
        <v>19604.2923076923</v>
      </c>
      <c r="DF22">
        <v>15</v>
      </c>
      <c r="DG22">
        <v>1566673682.9000001</v>
      </c>
      <c r="DH22" t="s">
        <v>317</v>
      </c>
      <c r="DI22">
        <v>82</v>
      </c>
      <c r="DJ22">
        <v>-0.16900000000000001</v>
      </c>
      <c r="DK22">
        <v>8.1000000000000003E-2</v>
      </c>
      <c r="DL22">
        <v>400</v>
      </c>
      <c r="DM22">
        <v>14</v>
      </c>
      <c r="DN22">
        <v>0.04</v>
      </c>
      <c r="DO22">
        <v>0.02</v>
      </c>
      <c r="DP22">
        <v>25.911270822508001</v>
      </c>
      <c r="DQ22">
        <v>0.25990557677478299</v>
      </c>
      <c r="DR22">
        <v>0.18759792790472299</v>
      </c>
      <c r="DS22">
        <v>1</v>
      </c>
      <c r="DT22">
        <v>0.18838723981257399</v>
      </c>
      <c r="DU22">
        <v>-4.3769395929338399E-3</v>
      </c>
      <c r="DV22">
        <v>2.8071229984336899E-3</v>
      </c>
      <c r="DW22">
        <v>1</v>
      </c>
      <c r="DX22">
        <v>2</v>
      </c>
      <c r="DY22">
        <v>2</v>
      </c>
      <c r="DZ22" t="s">
        <v>307</v>
      </c>
      <c r="EA22">
        <v>1.86676</v>
      </c>
      <c r="EB22">
        <v>1.86327</v>
      </c>
      <c r="EC22">
        <v>1.86894</v>
      </c>
      <c r="ED22">
        <v>1.8669100000000001</v>
      </c>
      <c r="EE22">
        <v>1.8714900000000001</v>
      </c>
      <c r="EF22">
        <v>1.8640099999999999</v>
      </c>
      <c r="EG22">
        <v>1.8656299999999999</v>
      </c>
      <c r="EH22">
        <v>1.86554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-0.16900000000000001</v>
      </c>
      <c r="EW22">
        <v>8.1000000000000003E-2</v>
      </c>
      <c r="EX22">
        <v>2</v>
      </c>
      <c r="EY22">
        <v>509.77499999999998</v>
      </c>
      <c r="EZ22">
        <v>531.08100000000002</v>
      </c>
      <c r="FA22">
        <v>21.662299999999998</v>
      </c>
      <c r="FB22">
        <v>29.5457</v>
      </c>
      <c r="FC22">
        <v>29.998699999999999</v>
      </c>
      <c r="FD22">
        <v>29.720400000000001</v>
      </c>
      <c r="FE22">
        <v>29.732299999999999</v>
      </c>
      <c r="FF22">
        <v>22.110099999999999</v>
      </c>
      <c r="FG22">
        <v>42.854599999999998</v>
      </c>
      <c r="FH22">
        <v>0</v>
      </c>
      <c r="FI22">
        <v>21.6876</v>
      </c>
      <c r="FJ22">
        <v>400</v>
      </c>
      <c r="FK22">
        <v>14.595800000000001</v>
      </c>
      <c r="FL22">
        <v>101.348</v>
      </c>
      <c r="FM22">
        <v>101.98399999999999</v>
      </c>
    </row>
    <row r="23" spans="1:169" x14ac:dyDescent="0.25">
      <c r="A23">
        <v>8</v>
      </c>
      <c r="B23">
        <v>1566673842.9000001</v>
      </c>
      <c r="C23">
        <v>842.60000014305103</v>
      </c>
      <c r="D23" t="s">
        <v>318</v>
      </c>
      <c r="E23" t="s">
        <v>319</v>
      </c>
      <c r="G23">
        <v>1566673842.9000001</v>
      </c>
      <c r="H23">
        <f t="shared" si="0"/>
        <v>2.6494309133556237E-3</v>
      </c>
      <c r="I23">
        <f t="shared" si="1"/>
        <v>28.018541595942214</v>
      </c>
      <c r="J23">
        <f t="shared" si="2"/>
        <v>464.88400000000001</v>
      </c>
      <c r="K23">
        <f t="shared" si="3"/>
        <v>148.99856364143065</v>
      </c>
      <c r="L23">
        <f t="shared" si="4"/>
        <v>14.881369903754083</v>
      </c>
      <c r="M23">
        <f t="shared" si="5"/>
        <v>46.430721191282402</v>
      </c>
      <c r="N23">
        <f t="shared" si="6"/>
        <v>0.1506571553559429</v>
      </c>
      <c r="O23">
        <f t="shared" si="7"/>
        <v>2.2594569967671032</v>
      </c>
      <c r="P23">
        <f t="shared" si="8"/>
        <v>0.14529056072180863</v>
      </c>
      <c r="Q23">
        <f t="shared" si="9"/>
        <v>9.1272841346998257E-2</v>
      </c>
      <c r="R23">
        <f t="shared" si="10"/>
        <v>321.48610675813796</v>
      </c>
      <c r="S23">
        <f t="shared" si="11"/>
        <v>27.201020962671212</v>
      </c>
      <c r="T23">
        <f t="shared" si="12"/>
        <v>27.070799999999998</v>
      </c>
      <c r="U23">
        <f t="shared" si="13"/>
        <v>3.5940698058766958</v>
      </c>
      <c r="V23">
        <f t="shared" si="14"/>
        <v>55.082532271609118</v>
      </c>
      <c r="W23">
        <f t="shared" si="15"/>
        <v>1.8221763917498397</v>
      </c>
      <c r="X23">
        <f t="shared" si="16"/>
        <v>3.3080839180827453</v>
      </c>
      <c r="Y23">
        <f t="shared" si="17"/>
        <v>1.7718934141268561</v>
      </c>
      <c r="Z23">
        <f t="shared" si="18"/>
        <v>-116.839903278983</v>
      </c>
      <c r="AA23">
        <f t="shared" si="19"/>
        <v>-171.15782426620046</v>
      </c>
      <c r="AB23">
        <f t="shared" si="20"/>
        <v>-16.245141279187923</v>
      </c>
      <c r="AC23">
        <f t="shared" si="21"/>
        <v>17.243237933766579</v>
      </c>
      <c r="AD23">
        <v>-4.1438828947708499E-2</v>
      </c>
      <c r="AE23">
        <v>4.65187157346015E-2</v>
      </c>
      <c r="AF23">
        <v>3.4721425444770002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53073.755543517967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320</v>
      </c>
      <c r="AS23">
        <v>811.73534615384597</v>
      </c>
      <c r="AT23">
        <v>1015.31</v>
      </c>
      <c r="AU23">
        <f t="shared" si="27"/>
        <v>0.20050492346786108</v>
      </c>
      <c r="AV23">
        <v>0.5</v>
      </c>
      <c r="AW23">
        <f t="shared" si="28"/>
        <v>1681.4406000837778</v>
      </c>
      <c r="AX23">
        <f t="shared" si="29"/>
        <v>28.018541595942214</v>
      </c>
      <c r="AY23">
        <f t="shared" si="30"/>
        <v>168.56855941777613</v>
      </c>
      <c r="AZ23">
        <f t="shared" si="31"/>
        <v>0.4105642611616156</v>
      </c>
      <c r="BA23">
        <f t="shared" si="32"/>
        <v>1.7258142568043359E-2</v>
      </c>
      <c r="BB23">
        <f t="shared" si="33"/>
        <v>-1</v>
      </c>
      <c r="BC23" t="s">
        <v>321</v>
      </c>
      <c r="BD23">
        <v>598.46</v>
      </c>
      <c r="BE23">
        <f t="shared" si="34"/>
        <v>416.84999999999991</v>
      </c>
      <c r="BF23">
        <f t="shared" si="35"/>
        <v>0.48836428894363448</v>
      </c>
      <c r="BG23">
        <f t="shared" si="36"/>
        <v>1.696537780302777</v>
      </c>
      <c r="BH23">
        <f t="shared" si="37"/>
        <v>0.20050492346786103</v>
      </c>
      <c r="BI23" t="e">
        <f t="shared" si="38"/>
        <v>#DIV/0!</v>
      </c>
      <c r="BJ23">
        <v>1868</v>
      </c>
      <c r="BK23">
        <v>300</v>
      </c>
      <c r="BL23">
        <v>300</v>
      </c>
      <c r="BM23">
        <v>300</v>
      </c>
      <c r="BN23">
        <v>10303.700000000001</v>
      </c>
      <c r="BO23">
        <v>952.48599999999999</v>
      </c>
      <c r="BP23">
        <v>-6.8638199999999996E-3</v>
      </c>
      <c r="BQ23">
        <v>-2.4028299999999998</v>
      </c>
      <c r="BR23">
        <f t="shared" si="39"/>
        <v>2000.29</v>
      </c>
      <c r="BS23">
        <f t="shared" si="40"/>
        <v>1681.4406000837778</v>
      </c>
      <c r="BT23">
        <f t="shared" si="41"/>
        <v>0.8405984132719645</v>
      </c>
      <c r="BU23">
        <f t="shared" si="42"/>
        <v>0.191196826543929</v>
      </c>
      <c r="BV23" t="s">
        <v>280</v>
      </c>
      <c r="BW23">
        <v>1566673842.9000001</v>
      </c>
      <c r="BX23">
        <v>464.88400000000001</v>
      </c>
      <c r="BY23">
        <v>499.983</v>
      </c>
      <c r="BZ23">
        <v>18.244399999999999</v>
      </c>
      <c r="CA23">
        <v>15.123200000000001</v>
      </c>
      <c r="CB23">
        <v>500.01799999999997</v>
      </c>
      <c r="CC23">
        <v>99.7761</v>
      </c>
      <c r="CD23">
        <v>9.9828600000000003E-2</v>
      </c>
      <c r="CE23">
        <v>25.665700000000001</v>
      </c>
      <c r="CF23">
        <v>27.070799999999998</v>
      </c>
      <c r="CG23">
        <v>999.9</v>
      </c>
      <c r="CH23">
        <v>10015.6</v>
      </c>
      <c r="CI23">
        <v>0</v>
      </c>
      <c r="CJ23">
        <v>592.78800000000001</v>
      </c>
      <c r="CK23">
        <v>2000.29</v>
      </c>
      <c r="CL23">
        <v>0.98000299999999996</v>
      </c>
      <c r="CM23">
        <v>1.9996799999999999E-2</v>
      </c>
      <c r="CN23">
        <v>0</v>
      </c>
      <c r="CO23">
        <v>811.49900000000002</v>
      </c>
      <c r="CP23">
        <v>4.99986</v>
      </c>
      <c r="CQ23">
        <v>18548.599999999999</v>
      </c>
      <c r="CR23">
        <v>16274.6</v>
      </c>
      <c r="CS23">
        <v>43.686999999999998</v>
      </c>
      <c r="CT23">
        <v>44.936999999999998</v>
      </c>
      <c r="CU23">
        <v>44.311999999999998</v>
      </c>
      <c r="CV23">
        <v>44.061999999999998</v>
      </c>
      <c r="CW23">
        <v>45.311999999999998</v>
      </c>
      <c r="CX23">
        <v>1955.39</v>
      </c>
      <c r="CY23">
        <v>39.9</v>
      </c>
      <c r="CZ23">
        <v>0</v>
      </c>
      <c r="DA23">
        <v>114</v>
      </c>
      <c r="DB23">
        <v>811.73534615384597</v>
      </c>
      <c r="DC23">
        <v>-2.8837265118389701</v>
      </c>
      <c r="DD23">
        <v>1055.6170936531901</v>
      </c>
      <c r="DE23">
        <v>17986.823076923101</v>
      </c>
      <c r="DF23">
        <v>15</v>
      </c>
      <c r="DG23">
        <v>1566673797.3</v>
      </c>
      <c r="DH23" t="s">
        <v>322</v>
      </c>
      <c r="DI23">
        <v>83</v>
      </c>
      <c r="DJ23">
        <v>-0.17100000000000001</v>
      </c>
      <c r="DK23">
        <v>8.5000000000000006E-2</v>
      </c>
      <c r="DL23">
        <v>500</v>
      </c>
      <c r="DM23">
        <v>15</v>
      </c>
      <c r="DN23">
        <v>0.04</v>
      </c>
      <c r="DO23">
        <v>0.02</v>
      </c>
      <c r="DP23">
        <v>27.954102000843299</v>
      </c>
      <c r="DQ23">
        <v>9.7733609340016098E-2</v>
      </c>
      <c r="DR23">
        <v>0.191610185349325</v>
      </c>
      <c r="DS23">
        <v>1</v>
      </c>
      <c r="DT23">
        <v>0.153022897865603</v>
      </c>
      <c r="DU23">
        <v>-6.1886823102817398E-4</v>
      </c>
      <c r="DV23">
        <v>1.66085978837578E-3</v>
      </c>
      <c r="DW23">
        <v>1</v>
      </c>
      <c r="DX23">
        <v>2</v>
      </c>
      <c r="DY23">
        <v>2</v>
      </c>
      <c r="DZ23" t="s">
        <v>307</v>
      </c>
      <c r="EA23">
        <v>1.8667400000000001</v>
      </c>
      <c r="EB23">
        <v>1.8632500000000001</v>
      </c>
      <c r="EC23">
        <v>1.8689</v>
      </c>
      <c r="ED23">
        <v>1.8669</v>
      </c>
      <c r="EE23">
        <v>1.8714900000000001</v>
      </c>
      <c r="EF23">
        <v>1.8640099999999999</v>
      </c>
      <c r="EG23">
        <v>1.8655999999999999</v>
      </c>
      <c r="EH23">
        <v>1.86554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-0.17100000000000001</v>
      </c>
      <c r="EW23">
        <v>8.5000000000000006E-2</v>
      </c>
      <c r="EX23">
        <v>2</v>
      </c>
      <c r="EY23">
        <v>509.27199999999999</v>
      </c>
      <c r="EZ23">
        <v>533.03499999999997</v>
      </c>
      <c r="FA23">
        <v>20.691800000000001</v>
      </c>
      <c r="FB23">
        <v>29.1996</v>
      </c>
      <c r="FC23">
        <v>29.999500000000001</v>
      </c>
      <c r="FD23">
        <v>29.406199999999998</v>
      </c>
      <c r="FE23">
        <v>29.4298</v>
      </c>
      <c r="FF23">
        <v>26.422899999999998</v>
      </c>
      <c r="FG23">
        <v>39.2012</v>
      </c>
      <c r="FH23">
        <v>0</v>
      </c>
      <c r="FI23">
        <v>20.619700000000002</v>
      </c>
      <c r="FJ23">
        <v>500</v>
      </c>
      <c r="FK23">
        <v>15.1631</v>
      </c>
      <c r="FL23">
        <v>101.404</v>
      </c>
      <c r="FM23">
        <v>102.05200000000001</v>
      </c>
    </row>
    <row r="24" spans="1:169" x14ac:dyDescent="0.25">
      <c r="A24">
        <v>9</v>
      </c>
      <c r="B24">
        <v>1566673955.9000001</v>
      </c>
      <c r="C24">
        <v>955.60000014305103</v>
      </c>
      <c r="D24" t="s">
        <v>323</v>
      </c>
      <c r="E24" t="s">
        <v>324</v>
      </c>
      <c r="G24">
        <v>1566673955.9000001</v>
      </c>
      <c r="H24">
        <f t="shared" si="0"/>
        <v>2.3111797449931631E-3</v>
      </c>
      <c r="I24">
        <f t="shared" si="1"/>
        <v>29.32437107247226</v>
      </c>
      <c r="J24">
        <f t="shared" si="2"/>
        <v>563.27499999999998</v>
      </c>
      <c r="K24">
        <f t="shared" si="3"/>
        <v>184.49637405191046</v>
      </c>
      <c r="L24">
        <f t="shared" si="4"/>
        <v>18.425798776296897</v>
      </c>
      <c r="M24">
        <f t="shared" si="5"/>
        <v>56.254719687870001</v>
      </c>
      <c r="N24">
        <f t="shared" si="6"/>
        <v>0.1310380105509639</v>
      </c>
      <c r="O24">
        <f t="shared" si="7"/>
        <v>2.2541110629988297</v>
      </c>
      <c r="P24">
        <f t="shared" si="8"/>
        <v>0.12694840405515287</v>
      </c>
      <c r="Q24">
        <f t="shared" si="9"/>
        <v>7.9699555442726444E-2</v>
      </c>
      <c r="R24">
        <f t="shared" si="10"/>
        <v>321.45259090857144</v>
      </c>
      <c r="S24">
        <f t="shared" si="11"/>
        <v>27.201314227513976</v>
      </c>
      <c r="T24">
        <f t="shared" si="12"/>
        <v>26.9864</v>
      </c>
      <c r="U24">
        <f t="shared" si="13"/>
        <v>3.5763017937231179</v>
      </c>
      <c r="V24">
        <f t="shared" si="14"/>
        <v>55.000972993716516</v>
      </c>
      <c r="W24">
        <f t="shared" si="15"/>
        <v>1.8070920499724401</v>
      </c>
      <c r="X24">
        <f t="shared" si="16"/>
        <v>3.2855637848059307</v>
      </c>
      <c r="Y24">
        <f t="shared" si="17"/>
        <v>1.7692097437506777</v>
      </c>
      <c r="Z24">
        <f t="shared" si="18"/>
        <v>-101.92302675419849</v>
      </c>
      <c r="AA24">
        <f t="shared" si="19"/>
        <v>-174.48363603524658</v>
      </c>
      <c r="AB24">
        <f t="shared" si="20"/>
        <v>-16.583497127809959</v>
      </c>
      <c r="AC24">
        <f t="shared" si="21"/>
        <v>28.462430991316438</v>
      </c>
      <c r="AD24">
        <v>-4.12945146414248E-2</v>
      </c>
      <c r="AE24">
        <v>4.6356710283170399E-2</v>
      </c>
      <c r="AF24">
        <v>3.4625733283911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52916.734912474836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325</v>
      </c>
      <c r="AS24">
        <v>809.15369230769204</v>
      </c>
      <c r="AT24">
        <v>1018.88</v>
      </c>
      <c r="AU24">
        <f t="shared" si="27"/>
        <v>0.2058400475937382</v>
      </c>
      <c r="AV24">
        <v>0.5</v>
      </c>
      <c r="AW24">
        <f t="shared" si="28"/>
        <v>1681.2642000837864</v>
      </c>
      <c r="AX24">
        <f t="shared" si="29"/>
        <v>29.32437107247226</v>
      </c>
      <c r="AY24">
        <f t="shared" si="30"/>
        <v>173.03575148144739</v>
      </c>
      <c r="AZ24">
        <f t="shared" si="31"/>
        <v>0.416143216080402</v>
      </c>
      <c r="BA24">
        <f t="shared" si="32"/>
        <v>1.8036648297728004E-2</v>
      </c>
      <c r="BB24">
        <f t="shared" si="33"/>
        <v>-1</v>
      </c>
      <c r="BC24" t="s">
        <v>326</v>
      </c>
      <c r="BD24">
        <v>594.88</v>
      </c>
      <c r="BE24">
        <f t="shared" si="34"/>
        <v>424</v>
      </c>
      <c r="BF24">
        <f t="shared" si="35"/>
        <v>0.49463751814223572</v>
      </c>
      <c r="BG24">
        <f t="shared" si="36"/>
        <v>1.7127487896718665</v>
      </c>
      <c r="BH24">
        <f t="shared" si="37"/>
        <v>0.20584004759373817</v>
      </c>
      <c r="BI24" t="e">
        <f t="shared" si="38"/>
        <v>#DIV/0!</v>
      </c>
      <c r="BJ24">
        <v>1870</v>
      </c>
      <c r="BK24">
        <v>300</v>
      </c>
      <c r="BL24">
        <v>300</v>
      </c>
      <c r="BM24">
        <v>300</v>
      </c>
      <c r="BN24">
        <v>10303.9</v>
      </c>
      <c r="BO24">
        <v>958.24199999999996</v>
      </c>
      <c r="BP24">
        <v>-6.8644300000000004E-3</v>
      </c>
      <c r="BQ24">
        <v>-2.5355799999999999</v>
      </c>
      <c r="BR24">
        <f t="shared" si="39"/>
        <v>2000.08</v>
      </c>
      <c r="BS24">
        <f t="shared" si="40"/>
        <v>1681.2642000837864</v>
      </c>
      <c r="BT24">
        <f t="shared" si="41"/>
        <v>0.8405984761028491</v>
      </c>
      <c r="BU24">
        <f t="shared" si="42"/>
        <v>0.19119695220569841</v>
      </c>
      <c r="BV24" t="s">
        <v>280</v>
      </c>
      <c r="BW24">
        <v>1566673955.9000001</v>
      </c>
      <c r="BX24">
        <v>563.27499999999998</v>
      </c>
      <c r="BY24">
        <v>600.02599999999995</v>
      </c>
      <c r="BZ24">
        <v>18.0943</v>
      </c>
      <c r="CA24">
        <v>15.3711</v>
      </c>
      <c r="CB24">
        <v>500.00599999999997</v>
      </c>
      <c r="CC24">
        <v>99.770799999999994</v>
      </c>
      <c r="CD24">
        <v>9.9990800000000005E-2</v>
      </c>
      <c r="CE24">
        <v>25.550599999999999</v>
      </c>
      <c r="CF24">
        <v>26.9864</v>
      </c>
      <c r="CG24">
        <v>999.9</v>
      </c>
      <c r="CH24">
        <v>9981.25</v>
      </c>
      <c r="CI24">
        <v>0</v>
      </c>
      <c r="CJ24">
        <v>878.548</v>
      </c>
      <c r="CK24">
        <v>2000.08</v>
      </c>
      <c r="CL24">
        <v>0.98</v>
      </c>
      <c r="CM24">
        <v>1.9999900000000001E-2</v>
      </c>
      <c r="CN24">
        <v>0</v>
      </c>
      <c r="CO24">
        <v>809.17600000000004</v>
      </c>
      <c r="CP24">
        <v>4.99986</v>
      </c>
      <c r="CQ24">
        <v>19676.7</v>
      </c>
      <c r="CR24">
        <v>16272.8</v>
      </c>
      <c r="CS24">
        <v>43.5</v>
      </c>
      <c r="CT24">
        <v>44.811999999999998</v>
      </c>
      <c r="CU24">
        <v>44.061999999999998</v>
      </c>
      <c r="CV24">
        <v>43.875</v>
      </c>
      <c r="CW24">
        <v>45.125</v>
      </c>
      <c r="CX24">
        <v>1955.18</v>
      </c>
      <c r="CY24">
        <v>39.9</v>
      </c>
      <c r="CZ24">
        <v>0</v>
      </c>
      <c r="DA24">
        <v>112.799999952316</v>
      </c>
      <c r="DB24">
        <v>809.15369230769204</v>
      </c>
      <c r="DC24">
        <v>-2.5166495763052401</v>
      </c>
      <c r="DD24">
        <v>4394.4136651773497</v>
      </c>
      <c r="DE24">
        <v>18226.307692307699</v>
      </c>
      <c r="DF24">
        <v>15</v>
      </c>
      <c r="DG24">
        <v>1566673910.4000001</v>
      </c>
      <c r="DH24" t="s">
        <v>327</v>
      </c>
      <c r="DI24">
        <v>84</v>
      </c>
      <c r="DJ24">
        <v>-0.11</v>
      </c>
      <c r="DK24">
        <v>9.1999999999999998E-2</v>
      </c>
      <c r="DL24">
        <v>600</v>
      </c>
      <c r="DM24">
        <v>15</v>
      </c>
      <c r="DN24">
        <v>0.03</v>
      </c>
      <c r="DO24">
        <v>0.03</v>
      </c>
      <c r="DP24">
        <v>29.3602898409696</v>
      </c>
      <c r="DQ24">
        <v>-0.262305790272019</v>
      </c>
      <c r="DR24">
        <v>0.19278901237465099</v>
      </c>
      <c r="DS24">
        <v>1</v>
      </c>
      <c r="DT24">
        <v>0.13085854050253401</v>
      </c>
      <c r="DU24">
        <v>5.1725573420809603E-3</v>
      </c>
      <c r="DV24">
        <v>2.2039565553365901E-3</v>
      </c>
      <c r="DW24">
        <v>1</v>
      </c>
      <c r="DX24">
        <v>2</v>
      </c>
      <c r="DY24">
        <v>2</v>
      </c>
      <c r="DZ24" t="s">
        <v>307</v>
      </c>
      <c r="EA24">
        <v>1.86676</v>
      </c>
      <c r="EB24">
        <v>1.8632500000000001</v>
      </c>
      <c r="EC24">
        <v>1.8689</v>
      </c>
      <c r="ED24">
        <v>1.8669100000000001</v>
      </c>
      <c r="EE24">
        <v>1.8714900000000001</v>
      </c>
      <c r="EF24">
        <v>1.8640099999999999</v>
      </c>
      <c r="EG24">
        <v>1.86557</v>
      </c>
      <c r="EH24">
        <v>1.86554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-0.11</v>
      </c>
      <c r="EW24">
        <v>9.1999999999999998E-2</v>
      </c>
      <c r="EX24">
        <v>2</v>
      </c>
      <c r="EY24">
        <v>508.863</v>
      </c>
      <c r="EZ24">
        <v>533.76400000000001</v>
      </c>
      <c r="FA24">
        <v>21.15</v>
      </c>
      <c r="FB24">
        <v>28.9528</v>
      </c>
      <c r="FC24">
        <v>29.999300000000002</v>
      </c>
      <c r="FD24">
        <v>29.151</v>
      </c>
      <c r="FE24">
        <v>29.176600000000001</v>
      </c>
      <c r="FF24">
        <v>30.5989</v>
      </c>
      <c r="FG24">
        <v>38.058999999999997</v>
      </c>
      <c r="FH24">
        <v>0</v>
      </c>
      <c r="FI24">
        <v>21.1539</v>
      </c>
      <c r="FJ24">
        <v>600</v>
      </c>
      <c r="FK24">
        <v>15.4178</v>
      </c>
      <c r="FL24">
        <v>101.443</v>
      </c>
      <c r="FM24">
        <v>102.09699999999999</v>
      </c>
    </row>
    <row r="25" spans="1:169" x14ac:dyDescent="0.25">
      <c r="A25">
        <v>10</v>
      </c>
      <c r="B25">
        <v>1566674076.3</v>
      </c>
      <c r="C25">
        <v>1076</v>
      </c>
      <c r="D25" t="s">
        <v>328</v>
      </c>
      <c r="E25" t="s">
        <v>329</v>
      </c>
      <c r="G25">
        <v>1566674076.3</v>
      </c>
      <c r="H25">
        <f t="shared" si="0"/>
        <v>2.2684938827363002E-3</v>
      </c>
      <c r="I25">
        <f t="shared" si="1"/>
        <v>31.235051045254121</v>
      </c>
      <c r="J25">
        <f t="shared" si="2"/>
        <v>660.74</v>
      </c>
      <c r="K25">
        <f t="shared" si="3"/>
        <v>249.85593306516975</v>
      </c>
      <c r="L25">
        <f t="shared" si="4"/>
        <v>24.951831773417474</v>
      </c>
      <c r="M25">
        <f t="shared" si="5"/>
        <v>65.984718168239993</v>
      </c>
      <c r="N25">
        <f t="shared" si="6"/>
        <v>0.12906296069835088</v>
      </c>
      <c r="O25">
        <f t="shared" si="7"/>
        <v>2.2571850575170034</v>
      </c>
      <c r="P25">
        <f t="shared" si="8"/>
        <v>0.12509892211210227</v>
      </c>
      <c r="Q25">
        <f t="shared" si="9"/>
        <v>7.8532837590593485E-2</v>
      </c>
      <c r="R25">
        <f t="shared" si="10"/>
        <v>321.42226704470539</v>
      </c>
      <c r="S25">
        <f t="shared" si="11"/>
        <v>27.090945187689695</v>
      </c>
      <c r="T25">
        <f t="shared" si="12"/>
        <v>26.930099999999999</v>
      </c>
      <c r="U25">
        <f t="shared" si="13"/>
        <v>3.5644921131997829</v>
      </c>
      <c r="V25">
        <f t="shared" si="14"/>
        <v>55.253608897639459</v>
      </c>
      <c r="W25">
        <f t="shared" si="15"/>
        <v>1.8022414441968002</v>
      </c>
      <c r="X25">
        <f t="shared" si="16"/>
        <v>3.26176240819954</v>
      </c>
      <c r="Y25">
        <f t="shared" si="17"/>
        <v>1.7622506690029827</v>
      </c>
      <c r="Z25">
        <f t="shared" si="18"/>
        <v>-100.04058022867083</v>
      </c>
      <c r="AA25">
        <f t="shared" si="19"/>
        <v>-182.76525101684459</v>
      </c>
      <c r="AB25">
        <f t="shared" si="20"/>
        <v>-17.331429166369226</v>
      </c>
      <c r="AC25">
        <f t="shared" si="21"/>
        <v>21.285006632820767</v>
      </c>
      <c r="AD25">
        <v>-4.1377459501186598E-2</v>
      </c>
      <c r="AE25">
        <v>4.6449823154621803E-2</v>
      </c>
      <c r="AF25">
        <v>3.4680746606319901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53040.313278462345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330</v>
      </c>
      <c r="AS25">
        <v>807.68957692307697</v>
      </c>
      <c r="AT25">
        <v>1037.06</v>
      </c>
      <c r="AU25">
        <f t="shared" si="27"/>
        <v>0.22117372483455444</v>
      </c>
      <c r="AV25">
        <v>0.5</v>
      </c>
      <c r="AW25">
        <f t="shared" si="28"/>
        <v>1681.1046000837946</v>
      </c>
      <c r="AX25">
        <f t="shared" si="29"/>
        <v>31.235051045254121</v>
      </c>
      <c r="AY25">
        <f t="shared" si="30"/>
        <v>185.90808311851845</v>
      </c>
      <c r="AZ25">
        <f t="shared" si="31"/>
        <v>0.42770910072705531</v>
      </c>
      <c r="BA25">
        <f t="shared" si="32"/>
        <v>1.9174922871335532E-2</v>
      </c>
      <c r="BB25">
        <f t="shared" si="33"/>
        <v>-1</v>
      </c>
      <c r="BC25" t="s">
        <v>331</v>
      </c>
      <c r="BD25">
        <v>593.5</v>
      </c>
      <c r="BE25">
        <f t="shared" si="34"/>
        <v>443.55999999999995</v>
      </c>
      <c r="BF25">
        <f t="shared" si="35"/>
        <v>0.51711250580963797</v>
      </c>
      <c r="BG25">
        <f t="shared" si="36"/>
        <v>1.7473631002527379</v>
      </c>
      <c r="BH25">
        <f t="shared" si="37"/>
        <v>0.22117372483455441</v>
      </c>
      <c r="BI25" t="e">
        <f t="shared" si="38"/>
        <v>#DIV/0!</v>
      </c>
      <c r="BJ25">
        <v>1872</v>
      </c>
      <c r="BK25">
        <v>300</v>
      </c>
      <c r="BL25">
        <v>300</v>
      </c>
      <c r="BM25">
        <v>300</v>
      </c>
      <c r="BN25">
        <v>10304.200000000001</v>
      </c>
      <c r="BO25">
        <v>968.125</v>
      </c>
      <c r="BP25">
        <v>-6.8643999999999997E-3</v>
      </c>
      <c r="BQ25">
        <v>-4.1283000000000003</v>
      </c>
      <c r="BR25">
        <f t="shared" si="39"/>
        <v>1999.89</v>
      </c>
      <c r="BS25">
        <f t="shared" si="40"/>
        <v>1681.1046000837946</v>
      </c>
      <c r="BT25">
        <f t="shared" si="41"/>
        <v>0.84059853296121012</v>
      </c>
      <c r="BU25">
        <f t="shared" si="42"/>
        <v>0.19119706592242036</v>
      </c>
      <c r="BV25" t="s">
        <v>280</v>
      </c>
      <c r="BW25">
        <v>1566674076.3</v>
      </c>
      <c r="BX25">
        <v>660.74</v>
      </c>
      <c r="BY25">
        <v>700.00800000000004</v>
      </c>
      <c r="BZ25">
        <v>18.046800000000001</v>
      </c>
      <c r="CA25">
        <v>15.374599999999999</v>
      </c>
      <c r="CB25">
        <v>500.16199999999998</v>
      </c>
      <c r="CC25">
        <v>99.764799999999994</v>
      </c>
      <c r="CD25">
        <v>0.100076</v>
      </c>
      <c r="CE25">
        <v>25.4282</v>
      </c>
      <c r="CF25">
        <v>26.930099999999999</v>
      </c>
      <c r="CG25">
        <v>999.9</v>
      </c>
      <c r="CH25">
        <v>10001.9</v>
      </c>
      <c r="CI25">
        <v>0</v>
      </c>
      <c r="CJ25">
        <v>405.89100000000002</v>
      </c>
      <c r="CK25">
        <v>1999.89</v>
      </c>
      <c r="CL25">
        <v>0.98</v>
      </c>
      <c r="CM25">
        <v>1.9999900000000001E-2</v>
      </c>
      <c r="CN25">
        <v>0</v>
      </c>
      <c r="CO25">
        <v>807.06700000000001</v>
      </c>
      <c r="CP25">
        <v>4.99986</v>
      </c>
      <c r="CQ25">
        <v>17532.5</v>
      </c>
      <c r="CR25">
        <v>16271.3</v>
      </c>
      <c r="CS25">
        <v>43.5</v>
      </c>
      <c r="CT25">
        <v>44.936999999999998</v>
      </c>
      <c r="CU25">
        <v>44.061999999999998</v>
      </c>
      <c r="CV25">
        <v>44.061999999999998</v>
      </c>
      <c r="CW25">
        <v>45.186999999999998</v>
      </c>
      <c r="CX25">
        <v>1954.99</v>
      </c>
      <c r="CY25">
        <v>39.9</v>
      </c>
      <c r="CZ25">
        <v>0</v>
      </c>
      <c r="DA25">
        <v>119.799999952316</v>
      </c>
      <c r="DB25">
        <v>807.68957692307697</v>
      </c>
      <c r="DC25">
        <v>-3.5849914561599898</v>
      </c>
      <c r="DD25">
        <v>-1077.47008550074</v>
      </c>
      <c r="DE25">
        <v>17636.592307692299</v>
      </c>
      <c r="DF25">
        <v>15</v>
      </c>
      <c r="DG25">
        <v>1566674018.9000001</v>
      </c>
      <c r="DH25" t="s">
        <v>332</v>
      </c>
      <c r="DI25">
        <v>85</v>
      </c>
      <c r="DJ25">
        <v>1.4E-2</v>
      </c>
      <c r="DK25">
        <v>9.9000000000000005E-2</v>
      </c>
      <c r="DL25">
        <v>700</v>
      </c>
      <c r="DM25">
        <v>15</v>
      </c>
      <c r="DN25">
        <v>0.06</v>
      </c>
      <c r="DO25">
        <v>0.04</v>
      </c>
      <c r="DP25">
        <v>31.460095257062701</v>
      </c>
      <c r="DQ25">
        <v>-0.64421689163935403</v>
      </c>
      <c r="DR25">
        <v>0.132671368349874</v>
      </c>
      <c r="DS25">
        <v>0</v>
      </c>
      <c r="DT25">
        <v>0.12535293529767</v>
      </c>
      <c r="DU25">
        <v>1.7479438274956901E-2</v>
      </c>
      <c r="DV25">
        <v>3.5940552709779099E-3</v>
      </c>
      <c r="DW25">
        <v>1</v>
      </c>
      <c r="DX25">
        <v>1</v>
      </c>
      <c r="DY25">
        <v>2</v>
      </c>
      <c r="DZ25" t="s">
        <v>282</v>
      </c>
      <c r="EA25">
        <v>1.86676</v>
      </c>
      <c r="EB25">
        <v>1.86327</v>
      </c>
      <c r="EC25">
        <v>1.8689</v>
      </c>
      <c r="ED25">
        <v>1.8669100000000001</v>
      </c>
      <c r="EE25">
        <v>1.8714999999999999</v>
      </c>
      <c r="EF25">
        <v>1.8640099999999999</v>
      </c>
      <c r="EG25">
        <v>1.8655999999999999</v>
      </c>
      <c r="EH25">
        <v>1.86554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1.4E-2</v>
      </c>
      <c r="EW25">
        <v>9.9000000000000005E-2</v>
      </c>
      <c r="EX25">
        <v>2</v>
      </c>
      <c r="EY25">
        <v>508.50200000000001</v>
      </c>
      <c r="EZ25">
        <v>533.57799999999997</v>
      </c>
      <c r="FA25">
        <v>20.919</v>
      </c>
      <c r="FB25">
        <v>28.838200000000001</v>
      </c>
      <c r="FC25">
        <v>30.000499999999999</v>
      </c>
      <c r="FD25">
        <v>28.9815</v>
      </c>
      <c r="FE25">
        <v>29.0047</v>
      </c>
      <c r="FF25">
        <v>34.654800000000002</v>
      </c>
      <c r="FG25">
        <v>37.840200000000003</v>
      </c>
      <c r="FH25">
        <v>0</v>
      </c>
      <c r="FI25">
        <v>20.915800000000001</v>
      </c>
      <c r="FJ25">
        <v>700</v>
      </c>
      <c r="FK25">
        <v>15.350199999999999</v>
      </c>
      <c r="FL25">
        <v>101.46299999999999</v>
      </c>
      <c r="FM25">
        <v>102.12</v>
      </c>
    </row>
    <row r="26" spans="1:169" x14ac:dyDescent="0.25">
      <c r="A26">
        <v>11</v>
      </c>
      <c r="B26">
        <v>1566674196.9000001</v>
      </c>
      <c r="C26">
        <v>1196.60000014305</v>
      </c>
      <c r="D26" t="s">
        <v>333</v>
      </c>
      <c r="E26" t="s">
        <v>334</v>
      </c>
      <c r="G26">
        <v>1566674196.9000001</v>
      </c>
      <c r="H26">
        <f t="shared" si="0"/>
        <v>1.6053501861486583E-3</v>
      </c>
      <c r="I26">
        <f t="shared" si="1"/>
        <v>30.333475688681155</v>
      </c>
      <c r="J26">
        <f t="shared" si="2"/>
        <v>762.12699999999995</v>
      </c>
      <c r="K26">
        <f t="shared" si="3"/>
        <v>196.33267312595245</v>
      </c>
      <c r="L26">
        <f t="shared" si="4"/>
        <v>19.606941457121131</v>
      </c>
      <c r="M26">
        <f t="shared" si="5"/>
        <v>76.110507914823984</v>
      </c>
      <c r="N26">
        <f t="shared" si="6"/>
        <v>8.9619614178648124E-2</v>
      </c>
      <c r="O26">
        <f t="shared" si="7"/>
        <v>2.2493306106455639</v>
      </c>
      <c r="P26">
        <f t="shared" si="8"/>
        <v>8.7682156729049804E-2</v>
      </c>
      <c r="Q26">
        <f t="shared" si="9"/>
        <v>5.4971932235261478E-2</v>
      </c>
      <c r="R26">
        <f t="shared" si="10"/>
        <v>321.46695484409605</v>
      </c>
      <c r="S26">
        <f t="shared" si="11"/>
        <v>27.318135358940424</v>
      </c>
      <c r="T26">
        <f t="shared" si="12"/>
        <v>26.9712</v>
      </c>
      <c r="U26">
        <f t="shared" si="13"/>
        <v>3.5731100287657842</v>
      </c>
      <c r="V26">
        <f t="shared" si="14"/>
        <v>54.991545330569011</v>
      </c>
      <c r="W26">
        <f t="shared" si="15"/>
        <v>1.7938214711175999</v>
      </c>
      <c r="X26">
        <f t="shared" si="16"/>
        <v>3.261995021842822</v>
      </c>
      <c r="Y26">
        <f t="shared" si="17"/>
        <v>1.7792885576481843</v>
      </c>
      <c r="Z26">
        <f t="shared" si="18"/>
        <v>-70.795943209155837</v>
      </c>
      <c r="AA26">
        <f t="shared" si="19"/>
        <v>-186.96778293831628</v>
      </c>
      <c r="AB26">
        <f t="shared" si="20"/>
        <v>-17.795641556746467</v>
      </c>
      <c r="AC26">
        <f t="shared" si="21"/>
        <v>45.90758713987745</v>
      </c>
      <c r="AD26">
        <v>-4.1165728819745298E-2</v>
      </c>
      <c r="AE26">
        <v>4.6212136916077499E-2</v>
      </c>
      <c r="AF26">
        <v>3.4540240266599298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52779.623006430025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335</v>
      </c>
      <c r="AS26">
        <v>799.62388461538501</v>
      </c>
      <c r="AT26">
        <v>1018.4</v>
      </c>
      <c r="AU26">
        <f t="shared" si="27"/>
        <v>0.21482336546014824</v>
      </c>
      <c r="AV26">
        <v>0.5</v>
      </c>
      <c r="AW26">
        <f t="shared" si="28"/>
        <v>1681.3398000837826</v>
      </c>
      <c r="AX26">
        <f t="shared" si="29"/>
        <v>30.333475688681155</v>
      </c>
      <c r="AY26">
        <f t="shared" si="30"/>
        <v>180.5955371680455</v>
      </c>
      <c r="AZ26">
        <f t="shared" si="31"/>
        <v>0.41113511390416335</v>
      </c>
      <c r="BA26">
        <f t="shared" si="32"/>
        <v>1.8636016162300911E-2</v>
      </c>
      <c r="BB26">
        <f t="shared" si="33"/>
        <v>-1</v>
      </c>
      <c r="BC26" t="s">
        <v>336</v>
      </c>
      <c r="BD26">
        <v>599.70000000000005</v>
      </c>
      <c r="BE26">
        <f t="shared" si="34"/>
        <v>418.69999999999993</v>
      </c>
      <c r="BF26">
        <f t="shared" si="35"/>
        <v>0.52251281438885833</v>
      </c>
      <c r="BG26">
        <f t="shared" si="36"/>
        <v>1.6981824245456059</v>
      </c>
      <c r="BH26">
        <f t="shared" si="37"/>
        <v>0.21482336546014824</v>
      </c>
      <c r="BI26" t="e">
        <f t="shared" si="38"/>
        <v>#DIV/0!</v>
      </c>
      <c r="BJ26">
        <v>1874</v>
      </c>
      <c r="BK26">
        <v>300</v>
      </c>
      <c r="BL26">
        <v>300</v>
      </c>
      <c r="BM26">
        <v>300</v>
      </c>
      <c r="BN26">
        <v>10303.799999999999</v>
      </c>
      <c r="BO26">
        <v>952.68600000000004</v>
      </c>
      <c r="BP26">
        <v>-6.8643899999999997E-3</v>
      </c>
      <c r="BQ26">
        <v>-3.2075200000000001</v>
      </c>
      <c r="BR26">
        <f t="shared" si="39"/>
        <v>2000.17</v>
      </c>
      <c r="BS26">
        <f t="shared" si="40"/>
        <v>1681.3398000837826</v>
      </c>
      <c r="BT26">
        <f t="shared" si="41"/>
        <v>0.84059844917371151</v>
      </c>
      <c r="BU26">
        <f t="shared" si="42"/>
        <v>0.19119689834742334</v>
      </c>
      <c r="BV26" t="s">
        <v>280</v>
      </c>
      <c r="BW26">
        <v>1566674196.9000001</v>
      </c>
      <c r="BX26">
        <v>762.12699999999995</v>
      </c>
      <c r="BY26">
        <v>799.99300000000005</v>
      </c>
      <c r="BZ26">
        <v>17.962299999999999</v>
      </c>
      <c r="CA26">
        <v>16.070599999999999</v>
      </c>
      <c r="CB26">
        <v>500.03100000000001</v>
      </c>
      <c r="CC26">
        <v>99.765799999999999</v>
      </c>
      <c r="CD26">
        <v>0.10011200000000001</v>
      </c>
      <c r="CE26">
        <v>25.429400000000001</v>
      </c>
      <c r="CF26">
        <v>26.9712</v>
      </c>
      <c r="CG26">
        <v>999.9</v>
      </c>
      <c r="CH26">
        <v>9950.6200000000008</v>
      </c>
      <c r="CI26">
        <v>0</v>
      </c>
      <c r="CJ26">
        <v>350.75400000000002</v>
      </c>
      <c r="CK26">
        <v>2000.17</v>
      </c>
      <c r="CL26">
        <v>0.98000299999999996</v>
      </c>
      <c r="CM26">
        <v>1.9996799999999999E-2</v>
      </c>
      <c r="CN26">
        <v>0</v>
      </c>
      <c r="CO26">
        <v>798.97299999999996</v>
      </c>
      <c r="CP26">
        <v>4.99986</v>
      </c>
      <c r="CQ26">
        <v>17245</v>
      </c>
      <c r="CR26">
        <v>16273.6</v>
      </c>
      <c r="CS26">
        <v>43.186999999999998</v>
      </c>
      <c r="CT26">
        <v>44.561999999999998</v>
      </c>
      <c r="CU26">
        <v>43.811999999999998</v>
      </c>
      <c r="CV26">
        <v>43.686999999999998</v>
      </c>
      <c r="CW26">
        <v>44.875</v>
      </c>
      <c r="CX26">
        <v>1955.27</v>
      </c>
      <c r="CY26">
        <v>39.9</v>
      </c>
      <c r="CZ26">
        <v>0</v>
      </c>
      <c r="DA26">
        <v>119.799999952316</v>
      </c>
      <c r="DB26">
        <v>799.62388461538501</v>
      </c>
      <c r="DC26">
        <v>-5.4429743626233904</v>
      </c>
      <c r="DD26">
        <v>-43.784615390023198</v>
      </c>
      <c r="DE26">
        <v>17239.95</v>
      </c>
      <c r="DF26">
        <v>15</v>
      </c>
      <c r="DG26">
        <v>1566674219.4000001</v>
      </c>
      <c r="DH26" t="s">
        <v>337</v>
      </c>
      <c r="DI26">
        <v>86</v>
      </c>
      <c r="DJ26">
        <v>-0.112</v>
      </c>
      <c r="DK26">
        <v>0.111</v>
      </c>
      <c r="DL26">
        <v>800</v>
      </c>
      <c r="DM26">
        <v>16</v>
      </c>
      <c r="DN26">
        <v>0.08</v>
      </c>
      <c r="DO26">
        <v>0.04</v>
      </c>
      <c r="DP26">
        <v>30.836762680444199</v>
      </c>
      <c r="DQ26">
        <v>-1.7069901316568901</v>
      </c>
      <c r="DR26">
        <v>0.33293702379193402</v>
      </c>
      <c r="DS26">
        <v>0</v>
      </c>
      <c r="DT26">
        <v>9.2314294447159106E-2</v>
      </c>
      <c r="DU26">
        <v>-1.25742499584357E-2</v>
      </c>
      <c r="DV26">
        <v>2.60404234399842E-3</v>
      </c>
      <c r="DW26">
        <v>1</v>
      </c>
      <c r="DX26">
        <v>1</v>
      </c>
      <c r="DY26">
        <v>2</v>
      </c>
      <c r="DZ26" t="s">
        <v>282</v>
      </c>
      <c r="EA26">
        <v>1.86676</v>
      </c>
      <c r="EB26">
        <v>1.8632599999999999</v>
      </c>
      <c r="EC26">
        <v>1.8689</v>
      </c>
      <c r="ED26">
        <v>1.8669100000000001</v>
      </c>
      <c r="EE26">
        <v>1.8714900000000001</v>
      </c>
      <c r="EF26">
        <v>1.8640099999999999</v>
      </c>
      <c r="EG26">
        <v>1.8655600000000001</v>
      </c>
      <c r="EH26">
        <v>1.86554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-0.112</v>
      </c>
      <c r="EW26">
        <v>0.111</v>
      </c>
      <c r="EX26">
        <v>2</v>
      </c>
      <c r="EY26">
        <v>507.94299999999998</v>
      </c>
      <c r="EZ26">
        <v>534.84400000000005</v>
      </c>
      <c r="FA26">
        <v>21.544799999999999</v>
      </c>
      <c r="FB26">
        <v>28.673500000000001</v>
      </c>
      <c r="FC26">
        <v>29.999300000000002</v>
      </c>
      <c r="FD26">
        <v>28.809100000000001</v>
      </c>
      <c r="FE26">
        <v>28.8232</v>
      </c>
      <c r="FF26">
        <v>38.642899999999997</v>
      </c>
      <c r="FG26">
        <v>33.981400000000001</v>
      </c>
      <c r="FH26">
        <v>0</v>
      </c>
      <c r="FI26">
        <v>21.5611</v>
      </c>
      <c r="FJ26">
        <v>800</v>
      </c>
      <c r="FK26">
        <v>16.090499999999999</v>
      </c>
      <c r="FL26">
        <v>101.483</v>
      </c>
      <c r="FM26">
        <v>102.145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2019-08-24T14:21:04Z</dcterms:created>
  <dcterms:modified xsi:type="dcterms:W3CDTF">2019-08-27T23:53:16Z</dcterms:modified>
</cp:coreProperties>
</file>